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LocalRepositories\WILIAM-integration\Documentation&amp;ToDo\energy\"/>
    </mc:Choice>
  </mc:AlternateContent>
  <bookViews>
    <workbookView xWindow="19100" yWindow="-8450" windowWidth="38630" windowHeight="21230" tabRatio="734" firstSheet="8" activeTab="9"/>
  </bookViews>
  <sheets>
    <sheet name="ReadMe" sheetId="19" r:id="rId1"/>
    <sheet name="Correspondance_TI_TO" sheetId="27" r:id="rId2"/>
    <sheet name="Correspondence_Equations(fuel)" sheetId="32" r:id="rId3"/>
    <sheet name="Correspondence_Equations(sect)" sheetId="40" r:id="rId4"/>
    <sheet name="Correspdc_equations_manual" sheetId="41" r:id="rId5"/>
    <sheet name="GHG-equations" sheetId="39" r:id="rId6"/>
    <sheet name="Summation_Matrices" sheetId="33" r:id="rId7"/>
    <sheet name="Correspondance_Investment" sheetId="34" r:id="rId8"/>
    <sheet name="Commodites" sheetId="8" r:id="rId9"/>
    <sheet name="EnergyFlows" sheetId="14" r:id="rId10"/>
    <sheet name="Tabelle1" sheetId="42" r:id="rId11"/>
    <sheet name="Technologies" sheetId="1" r:id="rId12"/>
    <sheet name="SubscriptChanges" sheetId="38" r:id="rId13"/>
    <sheet name="opex" sheetId="35" r:id="rId14"/>
    <sheet name="new-capacity-alloc" sheetId="36" r:id="rId15"/>
    <sheet name="OtherData" sheetId="18" state="hidden" r:id="rId16"/>
    <sheet name="Investment_Cost_Template" sheetId="37" r:id="rId17"/>
    <sheet name="EnergyFlows (ForPrint)" sheetId="43" r:id="rId18"/>
    <sheet name="PROSUP_FE" sheetId="26" state="hidden" r:id="rId19"/>
    <sheet name="PROSUP_TO" sheetId="25" state="hidden" r:id="rId20"/>
    <sheet name="PROTRA_TO" sheetId="24" state="hidden" r:id="rId21"/>
    <sheet name="PROTRA_TI" sheetId="23" state="hidden" r:id="rId22"/>
    <sheet name="PROREF_TI" sheetId="22" state="hidden" r:id="rId23"/>
    <sheet name="PROREF_PE" sheetId="21" state="hidden" r:id="rId24"/>
    <sheet name="TransformationMatrix" sheetId="7" state="hidden" r:id="rId25"/>
    <sheet name="CalcFlow" sheetId="16" state="hidden" r:id="rId26"/>
    <sheet name="ProcessesMatrices" sheetId="17" state="hidden" r:id="rId27"/>
  </sheets>
  <externalReferences>
    <externalReference r:id="rId28"/>
  </externalReferences>
  <definedNames>
    <definedName name="_xlnm._FilterDatabase" localSheetId="4" hidden="1">Correspdc_equations_manual!$AN$1:$AN$23</definedName>
    <definedName name="_xlnm._FilterDatabase" localSheetId="1" hidden="1">Correspondance_TI_TO!$A$169:$B$274</definedName>
    <definedName name="_xlnm._FilterDatabase" localSheetId="2" hidden="1">'Correspondence_Equations(fuel)'!$A$3:$T$97</definedName>
    <definedName name="_xlnm._FilterDatabase" localSheetId="3" hidden="1">'Correspondence_Equations(sect)'!$V$1:$AI$98</definedName>
    <definedName name="_xlnm._FilterDatabase" localSheetId="5" hidden="1">'GHG-equations'!$A$3:$T$93</definedName>
    <definedName name="_xlcn.WorksheetConnection_Technologylist.xlsxT_EnergyIndustry_Tech_overview" hidden="1">T_EnergyIndustry_Tech_overview[]</definedName>
    <definedName name="_xlcn.WorksheetConnection_Technologylist.xlsxT_EnergyIndustry_Tech_processes" hidden="1">T_EnergyIndustry_Tech_processes</definedName>
    <definedName name="_xlcn.WorksheetConnection_Technologylist_09.xlsxT_EnergyCommodities" hidden="1">T_EnergyCommodities[]</definedName>
    <definedName name="_xlcn.WorksheetConnection_Technologylist_09.xlsxT_EnergyIndustry_Tech_overviewProcessname" hidden="1">T_EnergyIndustry_Tech_overview[Technology]</definedName>
    <definedName name="asdf">T_EnergyIndustry_Tech_overview[[#Data],[Technology]]</definedName>
    <definedName name="_xlnm.Print_Area" localSheetId="9">EnergyFlows!$A$1:$CL$156</definedName>
    <definedName name="_xlnm.Print_Area" localSheetId="17">'EnergyFlows (ForPrint)'!$A$1:$CL$192</definedName>
    <definedName name="List_technologies" localSheetId="3">T_EnergyIndustry_Tech_overview[[#Data],[Technology]]</definedName>
    <definedName name="List_technologies" localSheetId="9">T_EnergyIndustry_Tech_overview[[#Data],[Technology]]</definedName>
    <definedName name="List_technologies" localSheetId="17">T_EnergyIndustry_Tech_overview[[#Data],[Technology]]</definedName>
    <definedName name="List_technologies" localSheetId="5">[1]!T_EnergyIndustry_Tech_overview[[#Data],[Technology]]</definedName>
    <definedName name="List_technologies" localSheetId="14">T_EnergyIndustry_Tech_overview[[#Data],[Technology]]</definedName>
    <definedName name="List_technologies" localSheetId="6">T_EnergyIndustry_Tech_overview[[#Data],[Technology]]</definedName>
    <definedName name="List_technologies">T_EnergyIndustry_Tech_overview[[#Data],[Technology]]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_EnergyIndustry_Tech_overview Process name" name="T_EnergyIndustry_Tech_overview Process name" connection="WorksheetConnection_Technology list_09.xlsx!T_EnergyIndustry_Tech_overview[Process name]"/>
          <x15:modelTable id="T_EnergyCommodities" name="T_EnergyCommodities" connection="WorksheetConnection_Technology list_09.xlsx!T_EnergyCommodities"/>
          <x15:modelTable id="T_EnergyIndustry_Tech_processes" name="T_EnergyIndustry_Tech_processes" connection="WorksheetConnection_Technology list.xlsx!T_EnergyIndustry_Tech_processes"/>
          <x15:modelTable id="T_EnergyIndustry_Tech_overview" name="T_EnergyIndustry_Tech_overview" connection="WorksheetConnection_Technology list.xlsx!T_EnergyIndustry_Tech_overview"/>
        </x15:modelTables>
        <x15:modelRelationships>
          <x15:modelRelationship fromTable="T_EnergyIndustry_Tech_overview" fromColumn="Technology" toTable="T_EnergyIndustry_Tech_processes" toColumn="Technolog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42" i="14" l="1"/>
  <c r="BF138" i="14"/>
  <c r="BF134" i="14"/>
  <c r="BF130" i="14"/>
  <c r="BF126" i="14"/>
  <c r="BF122" i="14"/>
  <c r="BF118" i="14"/>
  <c r="BF114" i="14"/>
  <c r="BF110" i="14"/>
  <c r="BF106" i="14"/>
  <c r="BF102" i="14"/>
  <c r="BF98" i="14"/>
  <c r="AA12" i="14"/>
  <c r="AA8" i="14"/>
  <c r="AO3" i="41" l="1"/>
  <c r="AO4" i="41"/>
  <c r="AO5" i="41"/>
  <c r="AO6" i="41"/>
  <c r="AO7" i="41"/>
  <c r="AO8" i="41"/>
  <c r="AO9" i="41"/>
  <c r="AO10" i="41"/>
  <c r="AO11" i="41"/>
  <c r="AO12" i="41"/>
  <c r="AO13" i="41"/>
  <c r="AO14" i="41"/>
  <c r="AO15" i="41"/>
  <c r="AO16" i="41"/>
  <c r="AO17" i="41"/>
  <c r="AO18" i="41"/>
  <c r="AO19" i="41"/>
  <c r="AO20" i="41"/>
  <c r="AO2" i="41"/>
  <c r="AJ25" i="41" l="1"/>
  <c r="AJ30" i="41"/>
  <c r="AJ32" i="41"/>
  <c r="AJ24" i="41"/>
  <c r="AJ31" i="41"/>
  <c r="AJ29" i="41"/>
  <c r="AJ26" i="41"/>
  <c r="AJ27" i="41"/>
  <c r="AJ33" i="41"/>
  <c r="AJ34" i="41"/>
  <c r="AJ35" i="41"/>
  <c r="AJ36" i="41"/>
  <c r="AJ38" i="41"/>
  <c r="AJ39" i="41"/>
  <c r="AJ37" i="41"/>
  <c r="AJ28" i="41"/>
  <c r="AJ52" i="41"/>
  <c r="AJ53" i="41"/>
  <c r="AJ40" i="41"/>
  <c r="AJ42" i="41"/>
  <c r="AJ44" i="41"/>
  <c r="AJ43" i="41"/>
  <c r="AJ45" i="41"/>
  <c r="AJ47" i="41"/>
  <c r="AJ48" i="41"/>
  <c r="AJ50" i="41"/>
  <c r="AJ49" i="41"/>
  <c r="AJ51" i="41"/>
  <c r="AJ54" i="41"/>
  <c r="AJ56" i="41"/>
  <c r="AJ59" i="41"/>
  <c r="AJ58" i="41"/>
  <c r="AJ55" i="41"/>
  <c r="AJ57" i="41"/>
  <c r="AJ21" i="41"/>
  <c r="AJ22" i="41"/>
  <c r="AJ41" i="41"/>
  <c r="AJ46" i="41"/>
  <c r="AJ2" i="41"/>
  <c r="AJ3" i="41"/>
  <c r="AJ4" i="41"/>
  <c r="AJ5" i="41"/>
  <c r="AJ18" i="41"/>
  <c r="AJ19" i="41"/>
  <c r="AJ20" i="41"/>
  <c r="AJ15" i="41"/>
  <c r="AJ16" i="41"/>
  <c r="AJ17" i="41"/>
  <c r="AJ7" i="41"/>
  <c r="AJ9" i="41"/>
  <c r="AJ6" i="41"/>
  <c r="AJ10" i="41"/>
  <c r="AJ11" i="41"/>
  <c r="AJ12" i="41"/>
  <c r="AJ13" i="41"/>
  <c r="AJ8" i="41"/>
  <c r="AJ14" i="41"/>
  <c r="AJ23" i="41"/>
  <c r="W3" i="41" l="1"/>
  <c r="X3" i="41" s="1"/>
  <c r="W4" i="41"/>
  <c r="X4" i="41" s="1"/>
  <c r="W5" i="41"/>
  <c r="X5" i="41" s="1"/>
  <c r="W6" i="41"/>
  <c r="X6" i="41" s="1"/>
  <c r="W7" i="41"/>
  <c r="X7" i="41" s="1"/>
  <c r="W8" i="41"/>
  <c r="X8" i="41" s="1"/>
  <c r="W9" i="41"/>
  <c r="X9" i="41" s="1"/>
  <c r="W10" i="41"/>
  <c r="X10" i="41" s="1"/>
  <c r="W11" i="41"/>
  <c r="X11" i="41" s="1"/>
  <c r="W12" i="41"/>
  <c r="X12" i="41" s="1"/>
  <c r="W13" i="41"/>
  <c r="X13" i="41" s="1"/>
  <c r="W14" i="41"/>
  <c r="X14" i="41" s="1"/>
  <c r="W15" i="41"/>
  <c r="X15" i="41" s="1"/>
  <c r="W16" i="41"/>
  <c r="X16" i="41" s="1"/>
  <c r="W17" i="41"/>
  <c r="X17" i="41" s="1"/>
  <c r="W18" i="41"/>
  <c r="X18" i="41" s="1"/>
  <c r="W19" i="41"/>
  <c r="X19" i="41" s="1"/>
  <c r="W20" i="41"/>
  <c r="X20" i="41" s="1"/>
  <c r="W21" i="41"/>
  <c r="X21" i="41" s="1"/>
  <c r="W22" i="41"/>
  <c r="X22" i="41" s="1"/>
  <c r="W23" i="41"/>
  <c r="X23" i="41" s="1"/>
  <c r="W24" i="41"/>
  <c r="X24" i="41" s="1"/>
  <c r="W25" i="41"/>
  <c r="X25" i="41" s="1"/>
  <c r="W26" i="41"/>
  <c r="X26" i="41" s="1"/>
  <c r="W27" i="41"/>
  <c r="X27" i="41" s="1"/>
  <c r="W28" i="41"/>
  <c r="X28" i="41" s="1"/>
  <c r="W29" i="41"/>
  <c r="X29" i="41" s="1"/>
  <c r="W30" i="41"/>
  <c r="X30" i="41" s="1"/>
  <c r="W31" i="41"/>
  <c r="X31" i="41" s="1"/>
  <c r="W32" i="41"/>
  <c r="X32" i="41" s="1"/>
  <c r="W33" i="41"/>
  <c r="X33" i="41" s="1"/>
  <c r="W34" i="41"/>
  <c r="X34" i="41" s="1"/>
  <c r="W35" i="41"/>
  <c r="X35" i="41" s="1"/>
  <c r="W36" i="41"/>
  <c r="X36" i="41" s="1"/>
  <c r="W37" i="41"/>
  <c r="X37" i="41" s="1"/>
  <c r="W38" i="41"/>
  <c r="X38" i="41" s="1"/>
  <c r="W39" i="41"/>
  <c r="X39" i="41" s="1"/>
  <c r="W2" i="41"/>
  <c r="X2" i="41" s="1"/>
  <c r="J4" i="41"/>
  <c r="J5" i="41"/>
  <c r="J6" i="41"/>
  <c r="J7" i="41"/>
  <c r="J8" i="41"/>
  <c r="J9" i="41"/>
  <c r="J10" i="41"/>
  <c r="J11" i="41"/>
  <c r="J12" i="41"/>
  <c r="J13" i="41"/>
  <c r="J14" i="41"/>
  <c r="J15" i="41"/>
  <c r="J16" i="41"/>
  <c r="J17" i="41"/>
  <c r="J18" i="41"/>
  <c r="J19" i="41"/>
  <c r="J20" i="41"/>
  <c r="J21" i="41"/>
  <c r="J22" i="41"/>
  <c r="J23" i="41"/>
  <c r="J24" i="41"/>
  <c r="J25" i="41"/>
  <c r="J26" i="41"/>
  <c r="J27" i="41"/>
  <c r="J28" i="41"/>
  <c r="J29" i="41"/>
  <c r="J30" i="41"/>
  <c r="J31" i="41"/>
  <c r="J32" i="41"/>
  <c r="J33" i="41"/>
  <c r="J34" i="41"/>
  <c r="J35" i="41"/>
  <c r="J36" i="41"/>
  <c r="J37" i="41"/>
  <c r="J38" i="41"/>
  <c r="J39" i="41"/>
  <c r="J40" i="41"/>
  <c r="J41" i="41"/>
  <c r="J42" i="41"/>
  <c r="J43" i="41"/>
  <c r="J44" i="41"/>
  <c r="J45" i="41"/>
  <c r="J46" i="41"/>
  <c r="J47" i="41"/>
  <c r="J48" i="41"/>
  <c r="J49" i="41"/>
  <c r="J50" i="41"/>
  <c r="J51" i="41"/>
  <c r="J52" i="41"/>
  <c r="J53" i="41"/>
  <c r="J54" i="41"/>
  <c r="J55" i="41"/>
  <c r="J56" i="41"/>
  <c r="J57" i="41"/>
  <c r="J58" i="41"/>
  <c r="J59" i="41"/>
  <c r="J60" i="41"/>
  <c r="J61" i="41"/>
  <c r="J62" i="41"/>
  <c r="J63" i="41"/>
  <c r="J64" i="41"/>
  <c r="J65" i="41"/>
  <c r="J66" i="41"/>
  <c r="J67" i="41"/>
  <c r="J68" i="41"/>
  <c r="J69" i="41"/>
  <c r="J70" i="41"/>
  <c r="J71" i="41"/>
  <c r="J72" i="41"/>
  <c r="J73" i="41"/>
  <c r="J74" i="41"/>
  <c r="J75" i="41"/>
  <c r="J3" i="41"/>
  <c r="B3" i="41"/>
  <c r="C3" i="41" s="1"/>
  <c r="B4" i="41"/>
  <c r="C4" i="41" s="1"/>
  <c r="B5" i="41"/>
  <c r="C5" i="41" s="1"/>
  <c r="B6" i="41"/>
  <c r="C6" i="41" s="1"/>
  <c r="B7" i="41"/>
  <c r="C7" i="41" s="1"/>
  <c r="B8" i="41"/>
  <c r="C8" i="41" s="1"/>
  <c r="B9" i="41"/>
  <c r="C9" i="41" s="1"/>
  <c r="B10" i="41"/>
  <c r="C10" i="41" s="1"/>
  <c r="B11" i="41"/>
  <c r="C11" i="41" s="1"/>
  <c r="B12" i="41"/>
  <c r="C12" i="41" s="1"/>
  <c r="B13" i="41"/>
  <c r="C13" i="41" s="1"/>
  <c r="B14" i="41"/>
  <c r="C14" i="41" s="1"/>
  <c r="B15" i="41"/>
  <c r="C15" i="41" s="1"/>
  <c r="B16" i="41"/>
  <c r="C16" i="41" s="1"/>
  <c r="B17" i="41"/>
  <c r="C17" i="41" s="1"/>
  <c r="B18" i="41"/>
  <c r="C18" i="41" s="1"/>
  <c r="B19" i="41"/>
  <c r="C19" i="41" s="1"/>
  <c r="B20" i="41"/>
  <c r="C20" i="41" s="1"/>
  <c r="B21" i="41"/>
  <c r="C21" i="41" s="1"/>
  <c r="B22" i="41"/>
  <c r="C22" i="41" s="1"/>
  <c r="B23" i="41"/>
  <c r="C23" i="41" s="1"/>
  <c r="B24" i="41"/>
  <c r="C24" i="41" s="1"/>
  <c r="B25" i="41"/>
  <c r="C25" i="41" s="1"/>
  <c r="B26" i="41"/>
  <c r="C26" i="41" s="1"/>
  <c r="B27" i="41"/>
  <c r="C27" i="41" s="1"/>
  <c r="B28" i="41"/>
  <c r="C28" i="41" s="1"/>
  <c r="B29" i="41"/>
  <c r="C29" i="41" s="1"/>
  <c r="B30" i="41"/>
  <c r="C30" i="41" s="1"/>
  <c r="B31" i="41"/>
  <c r="C31" i="41" s="1"/>
  <c r="B32" i="41"/>
  <c r="C32" i="41" s="1"/>
  <c r="B33" i="41"/>
  <c r="C33" i="41" s="1"/>
  <c r="B34" i="41"/>
  <c r="C34" i="41" s="1"/>
  <c r="B35" i="41"/>
  <c r="C35" i="41" s="1"/>
  <c r="B36" i="41"/>
  <c r="C36" i="41" s="1"/>
  <c r="B37" i="41"/>
  <c r="C37" i="41" s="1"/>
  <c r="B38" i="41"/>
  <c r="C38" i="41" s="1"/>
  <c r="B39" i="41"/>
  <c r="C39" i="41" s="1"/>
  <c r="B40" i="41"/>
  <c r="C40" i="41" s="1"/>
  <c r="B41" i="41"/>
  <c r="C41" i="41" s="1"/>
  <c r="B42" i="41"/>
  <c r="C42" i="41" s="1"/>
  <c r="B43" i="41"/>
  <c r="C43" i="41" s="1"/>
  <c r="B44" i="41"/>
  <c r="C44" i="41" s="1"/>
  <c r="B45" i="41"/>
  <c r="C45" i="41" s="1"/>
  <c r="B46" i="41"/>
  <c r="C46" i="41" s="1"/>
  <c r="B47" i="41"/>
  <c r="C47" i="41" s="1"/>
  <c r="B48" i="41"/>
  <c r="C48" i="41" s="1"/>
  <c r="B49" i="41"/>
  <c r="C49" i="41" s="1"/>
  <c r="B50" i="41"/>
  <c r="C50" i="41" s="1"/>
  <c r="B51" i="41"/>
  <c r="C51" i="41" s="1"/>
  <c r="B52" i="41"/>
  <c r="C52" i="41" s="1"/>
  <c r="B53" i="41"/>
  <c r="C53" i="41" s="1"/>
  <c r="B54" i="41"/>
  <c r="C54" i="41" s="1"/>
  <c r="B55" i="41"/>
  <c r="C55" i="41" s="1"/>
  <c r="B56" i="41"/>
  <c r="C56" i="41" s="1"/>
  <c r="B57" i="41"/>
  <c r="C57" i="41" s="1"/>
  <c r="B58" i="41"/>
  <c r="C58" i="41" s="1"/>
  <c r="B59" i="41"/>
  <c r="C59" i="41" s="1"/>
  <c r="B60" i="41"/>
  <c r="C60" i="41" s="1"/>
  <c r="B61" i="41"/>
  <c r="C61" i="41" s="1"/>
  <c r="B62" i="41"/>
  <c r="C62" i="41" s="1"/>
  <c r="B63" i="41"/>
  <c r="C63" i="41" s="1"/>
  <c r="B64" i="41"/>
  <c r="C64" i="41" s="1"/>
  <c r="B65" i="41"/>
  <c r="C65" i="41" s="1"/>
  <c r="B66" i="41"/>
  <c r="C66" i="41" s="1"/>
  <c r="B67" i="41"/>
  <c r="C67" i="41" s="1"/>
  <c r="B68" i="41"/>
  <c r="C68" i="41" s="1"/>
  <c r="B69" i="41"/>
  <c r="C69" i="41" s="1"/>
  <c r="B70" i="41"/>
  <c r="C70" i="41" s="1"/>
  <c r="B71" i="41"/>
  <c r="C71" i="41" s="1"/>
  <c r="B72" i="41"/>
  <c r="C72" i="41" s="1"/>
  <c r="B73" i="41"/>
  <c r="C73" i="41" s="1"/>
  <c r="B74" i="41"/>
  <c r="C74" i="41" s="1"/>
  <c r="B75" i="41"/>
  <c r="C75" i="41" s="1"/>
  <c r="D75" i="41" s="1"/>
  <c r="B2" i="41"/>
  <c r="C2" i="41" s="1"/>
  <c r="D74" i="41" l="1"/>
  <c r="D66" i="41"/>
  <c r="D55" i="41"/>
  <c r="D28" i="41"/>
  <c r="D21" i="41"/>
  <c r="D44" i="41"/>
  <c r="D51" i="41"/>
  <c r="D24" i="41"/>
  <c r="D49" i="41"/>
  <c r="D71" i="41"/>
  <c r="D54" i="41"/>
  <c r="D22" i="41"/>
  <c r="D52" i="41"/>
  <c r="D73" i="41"/>
  <c r="D18" i="41"/>
  <c r="D16" i="41"/>
  <c r="D23" i="41"/>
  <c r="D2" i="41"/>
  <c r="D68" i="41"/>
  <c r="D60" i="41"/>
  <c r="D53" i="41"/>
  <c r="D46" i="41"/>
  <c r="D7" i="41"/>
  <c r="D72" i="41"/>
  <c r="D64" i="41"/>
  <c r="D56" i="41"/>
  <c r="D26" i="41"/>
  <c r="D6" i="41"/>
  <c r="D50" i="41"/>
  <c r="D27" i="41"/>
  <c r="D14" i="41"/>
  <c r="D8" i="41"/>
  <c r="D20" i="41"/>
  <c r="D62" i="41"/>
  <c r="D48" i="41"/>
  <c r="D40" i="41"/>
  <c r="D69" i="41"/>
  <c r="D70" i="41"/>
  <c r="D67" i="41"/>
  <c r="D65" i="41"/>
  <c r="D63" i="41"/>
  <c r="D59" i="41"/>
  <c r="D47" i="41"/>
  <c r="D45" i="41"/>
  <c r="D43" i="41"/>
  <c r="D39" i="41"/>
  <c r="D25" i="41"/>
  <c r="D5" i="41"/>
  <c r="D19" i="41"/>
  <c r="D61" i="41"/>
  <c r="D17" i="41"/>
  <c r="D4" i="41"/>
  <c r="D13" i="41"/>
  <c r="D42" i="41"/>
  <c r="D41" i="41"/>
  <c r="D58" i="41"/>
  <c r="D57" i="41"/>
  <c r="D15" i="41"/>
  <c r="D37" i="41"/>
  <c r="D38" i="41"/>
  <c r="D36" i="41"/>
  <c r="D35" i="41"/>
  <c r="D33" i="41"/>
  <c r="D34" i="41"/>
  <c r="D32" i="41"/>
  <c r="D31" i="41"/>
  <c r="D29" i="41"/>
  <c r="D30" i="41"/>
  <c r="D12" i="41"/>
  <c r="D11" i="41"/>
  <c r="D10" i="41"/>
  <c r="D9" i="41"/>
  <c r="D3" i="41"/>
  <c r="D1" i="41" l="1"/>
  <c r="Z65" i="40"/>
  <c r="AK65" i="40" s="1"/>
  <c r="AA65" i="40"/>
  <c r="AL65" i="40" s="1"/>
  <c r="Z66" i="40"/>
  <c r="AK66" i="40" s="1"/>
  <c r="AA66" i="40"/>
  <c r="AL66" i="40" s="1"/>
  <c r="Z67" i="40"/>
  <c r="AK67" i="40" s="1"/>
  <c r="AA67" i="40"/>
  <c r="AL67" i="40" s="1"/>
  <c r="Z68" i="40"/>
  <c r="AK68" i="40" s="1"/>
  <c r="AA68" i="40"/>
  <c r="AL68" i="40" s="1"/>
  <c r="F66" i="40"/>
  <c r="W66" i="40" s="1"/>
  <c r="R65" i="32"/>
  <c r="S65" i="32"/>
  <c r="O66" i="32"/>
  <c r="R66" i="32"/>
  <c r="S66" i="32"/>
  <c r="R67" i="32"/>
  <c r="S67" i="32"/>
  <c r="R68" i="32"/>
  <c r="S68" i="32"/>
  <c r="F66" i="32"/>
  <c r="F67" i="32"/>
  <c r="O67" i="32" s="1"/>
  <c r="G68" i="32"/>
  <c r="P68" i="32" s="1"/>
  <c r="B236" i="27"/>
  <c r="D66" i="27"/>
  <c r="D65" i="27"/>
  <c r="G65" i="32" s="1"/>
  <c r="P65" i="32" s="1"/>
  <c r="C66" i="27"/>
  <c r="C65" i="27"/>
  <c r="F65" i="32" s="1"/>
  <c r="O65" i="32" s="1"/>
  <c r="D68" i="27"/>
  <c r="G68" i="40" s="1"/>
  <c r="X68" i="40" s="1"/>
  <c r="D67" i="27"/>
  <c r="G67" i="32" s="1"/>
  <c r="P67" i="32" s="1"/>
  <c r="C68" i="27"/>
  <c r="F68" i="32" s="1"/>
  <c r="O68" i="32" s="1"/>
  <c r="C67" i="27"/>
  <c r="F67" i="40" s="1"/>
  <c r="W67" i="40" s="1"/>
  <c r="A68" i="27"/>
  <c r="E68" i="32" s="1"/>
  <c r="N68" i="32" s="1"/>
  <c r="A67" i="27"/>
  <c r="E67" i="40" s="1"/>
  <c r="V67" i="40" s="1"/>
  <c r="AJ67" i="40" s="1"/>
  <c r="A66" i="27"/>
  <c r="E66" i="32" s="1"/>
  <c r="N66" i="32" s="1"/>
  <c r="A65" i="27"/>
  <c r="E65" i="32" s="1"/>
  <c r="N65" i="32" s="1"/>
  <c r="AA98" i="40"/>
  <c r="AL98" i="40" s="1"/>
  <c r="G80" i="40"/>
  <c r="X80" i="40" s="1"/>
  <c r="AA77" i="40"/>
  <c r="AL77" i="40" s="1"/>
  <c r="AA76" i="40"/>
  <c r="AL76" i="40" s="1"/>
  <c r="AA75" i="40"/>
  <c r="AL75" i="40" s="1"/>
  <c r="E67" i="32" l="1"/>
  <c r="N67" i="32" s="1"/>
  <c r="E66" i="27"/>
  <c r="E68" i="27"/>
  <c r="E67" i="27"/>
  <c r="E66" i="40"/>
  <c r="V66" i="40" s="1"/>
  <c r="AJ66" i="40" s="1"/>
  <c r="T65" i="32"/>
  <c r="G66" i="40"/>
  <c r="X66" i="40" s="1"/>
  <c r="G66" i="32"/>
  <c r="P66" i="32" s="1"/>
  <c r="E65" i="27"/>
  <c r="G65" i="40"/>
  <c r="X65" i="40" s="1"/>
  <c r="F65" i="40"/>
  <c r="W65" i="40" s="1"/>
  <c r="E65" i="40"/>
  <c r="V65" i="40" s="1"/>
  <c r="AJ65" i="40" s="1"/>
  <c r="F68" i="40"/>
  <c r="W68" i="40" s="1"/>
  <c r="T68" i="32"/>
  <c r="E68" i="40"/>
  <c r="V68" i="40" s="1"/>
  <c r="AJ68" i="40" s="1"/>
  <c r="T67" i="32"/>
  <c r="G67" i="40"/>
  <c r="X67" i="40" s="1"/>
  <c r="AB66" i="40"/>
  <c r="AC66" i="40"/>
  <c r="AB75" i="40"/>
  <c r="AC75" i="40"/>
  <c r="AD75" i="40" s="1"/>
  <c r="AB76" i="40"/>
  <c r="AC76" i="40"/>
  <c r="AD76" i="40" s="1"/>
  <c r="AC77" i="40"/>
  <c r="AD77" i="40" s="1"/>
  <c r="AB77" i="40"/>
  <c r="AB65" i="40"/>
  <c r="AC67" i="40"/>
  <c r="AB67" i="40"/>
  <c r="AC98" i="40"/>
  <c r="AD98" i="40" s="1"/>
  <c r="AB98" i="40"/>
  <c r="B216" i="27"/>
  <c r="B212" i="27"/>
  <c r="AC65" i="40" l="1"/>
  <c r="AC68" i="40"/>
  <c r="AB68" i="40"/>
  <c r="T66" i="32"/>
  <c r="AG77" i="40"/>
  <c r="AF77" i="40"/>
  <c r="AE77" i="40"/>
  <c r="AH77" i="40" s="1"/>
  <c r="AI77" i="40"/>
  <c r="AI76" i="40"/>
  <c r="AG76" i="40"/>
  <c r="AF76" i="40"/>
  <c r="AE76" i="40"/>
  <c r="AH76" i="40" s="1"/>
  <c r="AI98" i="40"/>
  <c r="AF98" i="40"/>
  <c r="AE98" i="40"/>
  <c r="AH98" i="40" s="1"/>
  <c r="AG98" i="40"/>
  <c r="AF75" i="40"/>
  <c r="AE75" i="40"/>
  <c r="AH75" i="40" s="1"/>
  <c r="AG75" i="40"/>
  <c r="AI75" i="40"/>
  <c r="T94" i="39"/>
  <c r="E94" i="39"/>
  <c r="E93" i="39"/>
  <c r="I93" i="39" s="1"/>
  <c r="E92" i="39"/>
  <c r="E91" i="39"/>
  <c r="E90" i="39"/>
  <c r="E89" i="39"/>
  <c r="I89" i="39" s="1"/>
  <c r="E88" i="39"/>
  <c r="I88" i="39" s="1"/>
  <c r="E87" i="39"/>
  <c r="I87" i="39" s="1"/>
  <c r="E86" i="39"/>
  <c r="E85" i="39"/>
  <c r="I85" i="39" s="1"/>
  <c r="E84" i="39"/>
  <c r="I84" i="39" s="1"/>
  <c r="E83" i="39"/>
  <c r="I83" i="39" s="1"/>
  <c r="E82" i="39"/>
  <c r="I82" i="39" s="1"/>
  <c r="E81" i="39"/>
  <c r="I81" i="39" s="1"/>
  <c r="E80" i="39"/>
  <c r="I80" i="39" s="1"/>
  <c r="E79" i="39"/>
  <c r="E78" i="39"/>
  <c r="E77" i="39"/>
  <c r="I77" i="39" s="1"/>
  <c r="E76" i="39"/>
  <c r="C76" i="39"/>
  <c r="E75" i="39"/>
  <c r="I75" i="39" s="1"/>
  <c r="E74" i="39"/>
  <c r="I74" i="39" s="1"/>
  <c r="T73" i="39"/>
  <c r="E73" i="39"/>
  <c r="I73" i="39" s="1"/>
  <c r="T72" i="39"/>
  <c r="E72" i="39"/>
  <c r="I72" i="39" s="1"/>
  <c r="T71" i="39"/>
  <c r="E71" i="39"/>
  <c r="I71" i="39" s="1"/>
  <c r="E70" i="39"/>
  <c r="I70" i="39" s="1"/>
  <c r="E69" i="39"/>
  <c r="I69" i="39" s="1"/>
  <c r="E68" i="39"/>
  <c r="E67" i="39"/>
  <c r="E66" i="39"/>
  <c r="E65" i="39"/>
  <c r="I65" i="39" s="1"/>
  <c r="E64" i="39"/>
  <c r="E63" i="39"/>
  <c r="I63" i="39" s="1"/>
  <c r="E62" i="39"/>
  <c r="I62" i="39" s="1"/>
  <c r="E61" i="39"/>
  <c r="I61" i="39" s="1"/>
  <c r="E60" i="39"/>
  <c r="I60" i="39" s="1"/>
  <c r="E59" i="39"/>
  <c r="I59" i="39" s="1"/>
  <c r="E58" i="39"/>
  <c r="E57" i="39"/>
  <c r="I57" i="39" s="1"/>
  <c r="E56" i="39"/>
  <c r="I56" i="39" s="1"/>
  <c r="E55" i="39"/>
  <c r="I55" i="39" s="1"/>
  <c r="E54" i="39"/>
  <c r="I54" i="39" s="1"/>
  <c r="E53" i="39"/>
  <c r="E52" i="39"/>
  <c r="I52" i="39" s="1"/>
  <c r="E51" i="39"/>
  <c r="E50" i="39"/>
  <c r="E49" i="39"/>
  <c r="I49" i="39" s="1"/>
  <c r="E48" i="39"/>
  <c r="E47" i="39"/>
  <c r="E46" i="39"/>
  <c r="I46" i="39" s="1"/>
  <c r="E45" i="39"/>
  <c r="I45" i="39" s="1"/>
  <c r="E44" i="39"/>
  <c r="I44" i="39" s="1"/>
  <c r="E43" i="39"/>
  <c r="E42" i="39"/>
  <c r="E41" i="39"/>
  <c r="I41" i="39" s="1"/>
  <c r="E40" i="39"/>
  <c r="I40" i="39" s="1"/>
  <c r="E39" i="39"/>
  <c r="E38" i="39"/>
  <c r="I38" i="39" s="1"/>
  <c r="E37" i="39"/>
  <c r="I37" i="39" s="1"/>
  <c r="E36" i="39"/>
  <c r="I36" i="39" s="1"/>
  <c r="E35" i="39"/>
  <c r="E34" i="39"/>
  <c r="E33" i="39"/>
  <c r="E32" i="39"/>
  <c r="I32" i="39" s="1"/>
  <c r="E31" i="39"/>
  <c r="E30" i="39"/>
  <c r="E29" i="39"/>
  <c r="I29" i="39" s="1"/>
  <c r="E28" i="39"/>
  <c r="I28" i="39" s="1"/>
  <c r="E27" i="39"/>
  <c r="I27" i="39" s="1"/>
  <c r="E26" i="39"/>
  <c r="E25" i="39"/>
  <c r="I25" i="39" s="1"/>
  <c r="E24" i="39"/>
  <c r="I24" i="39" s="1"/>
  <c r="E23" i="39"/>
  <c r="I23" i="39" s="1"/>
  <c r="E22" i="39"/>
  <c r="I22" i="39" s="1"/>
  <c r="E21" i="39"/>
  <c r="I21" i="39" s="1"/>
  <c r="E20" i="39"/>
  <c r="I20" i="39" s="1"/>
  <c r="E19" i="39"/>
  <c r="E18" i="39"/>
  <c r="E17" i="39"/>
  <c r="I17" i="39" s="1"/>
  <c r="E16" i="39"/>
  <c r="I16" i="39" s="1"/>
  <c r="E15" i="39"/>
  <c r="I15" i="39" s="1"/>
  <c r="E14" i="39"/>
  <c r="E13" i="39"/>
  <c r="I13" i="39" s="1"/>
  <c r="E12" i="39"/>
  <c r="I12" i="39" s="1"/>
  <c r="E11" i="39"/>
  <c r="I11" i="39" s="1"/>
  <c r="E10" i="39"/>
  <c r="E9" i="39"/>
  <c r="I9" i="39" s="1"/>
  <c r="E8" i="39"/>
  <c r="I8" i="39" s="1"/>
  <c r="E7" i="39"/>
  <c r="I7" i="39" s="1"/>
  <c r="E6" i="39"/>
  <c r="I6" i="39" s="1"/>
  <c r="E5" i="39"/>
  <c r="I5" i="39" s="1"/>
  <c r="E4" i="39"/>
  <c r="I4" i="39" s="1"/>
  <c r="T3" i="39"/>
  <c r="S3" i="39"/>
  <c r="R3" i="39"/>
  <c r="Q3" i="39"/>
  <c r="C3" i="39"/>
  <c r="B3" i="39"/>
  <c r="A3" i="39"/>
  <c r="I94" i="39"/>
  <c r="N93" i="39"/>
  <c r="I92" i="39"/>
  <c r="N91" i="39"/>
  <c r="I91" i="39"/>
  <c r="I90" i="39"/>
  <c r="N89" i="39"/>
  <c r="N88" i="39"/>
  <c r="N87" i="39"/>
  <c r="N86" i="39"/>
  <c r="I86" i="39"/>
  <c r="N85" i="39"/>
  <c r="N83" i="39"/>
  <c r="N82" i="39"/>
  <c r="N80" i="39"/>
  <c r="I79" i="39"/>
  <c r="N78" i="39"/>
  <c r="I78" i="39"/>
  <c r="N77" i="39"/>
  <c r="N76" i="39"/>
  <c r="I76" i="39"/>
  <c r="N75" i="39"/>
  <c r="N74" i="39"/>
  <c r="N73" i="39"/>
  <c r="N72" i="39"/>
  <c r="N71" i="39"/>
  <c r="N70" i="39"/>
  <c r="N69" i="39"/>
  <c r="N68" i="39"/>
  <c r="I68" i="39"/>
  <c r="N67" i="39"/>
  <c r="I67" i="39"/>
  <c r="N66" i="39"/>
  <c r="I66" i="39"/>
  <c r="N65" i="39"/>
  <c r="I64" i="39"/>
  <c r="N63" i="39"/>
  <c r="N61" i="39"/>
  <c r="N58" i="39"/>
  <c r="I58" i="39"/>
  <c r="N57" i="39"/>
  <c r="N54" i="39"/>
  <c r="N53" i="39"/>
  <c r="I53" i="39"/>
  <c r="N52" i="39"/>
  <c r="N51" i="39"/>
  <c r="I51" i="39"/>
  <c r="N50" i="39"/>
  <c r="I50" i="39"/>
  <c r="N48" i="39"/>
  <c r="I48" i="39"/>
  <c r="N47" i="39"/>
  <c r="I47" i="39"/>
  <c r="N46" i="39"/>
  <c r="N45" i="39"/>
  <c r="N43" i="39"/>
  <c r="I43" i="39"/>
  <c r="N42" i="39"/>
  <c r="I42" i="39"/>
  <c r="N41" i="39"/>
  <c r="N40" i="39"/>
  <c r="N39" i="39"/>
  <c r="I39" i="39"/>
  <c r="N38" i="39"/>
  <c r="N35" i="39"/>
  <c r="I35" i="39"/>
  <c r="I34" i="39"/>
  <c r="N33" i="39"/>
  <c r="I33" i="39"/>
  <c r="N32" i="39"/>
  <c r="I31" i="39"/>
  <c r="N30" i="39"/>
  <c r="I30" i="39"/>
  <c r="N27" i="39"/>
  <c r="N26" i="39"/>
  <c r="I26" i="39"/>
  <c r="N23" i="39"/>
  <c r="N22" i="39"/>
  <c r="N21" i="39"/>
  <c r="N20" i="39"/>
  <c r="I19" i="39"/>
  <c r="I18" i="39"/>
  <c r="N15" i="39"/>
  <c r="N14" i="39"/>
  <c r="I14" i="39"/>
  <c r="I10" i="39"/>
  <c r="N9" i="39"/>
  <c r="N8" i="39"/>
  <c r="N5" i="39"/>
  <c r="N4" i="39"/>
  <c r="AN76" i="40" l="1"/>
  <c r="AO76" i="40" s="1"/>
  <c r="AM76" i="40"/>
  <c r="AN77" i="40"/>
  <c r="AO77" i="40" s="1"/>
  <c r="AM77" i="40"/>
  <c r="AN98" i="40"/>
  <c r="AO98" i="40" s="1"/>
  <c r="AM98" i="40"/>
  <c r="AN75" i="40"/>
  <c r="AO75" i="40" s="1"/>
  <c r="AM75" i="40"/>
  <c r="S98" i="32"/>
  <c r="T98" i="32" s="1"/>
  <c r="B137" i="27"/>
  <c r="A137" i="27"/>
  <c r="B273" i="27"/>
  <c r="D98" i="27"/>
  <c r="G98" i="32" s="1"/>
  <c r="P98" i="32" s="1"/>
  <c r="C98" i="27"/>
  <c r="C96" i="27"/>
  <c r="C95" i="27"/>
  <c r="C94" i="27"/>
  <c r="C93" i="27"/>
  <c r="C84" i="27"/>
  <c r="C85" i="27"/>
  <c r="C86" i="27"/>
  <c r="C87" i="27"/>
  <c r="C88" i="27"/>
  <c r="C89" i="27"/>
  <c r="C90" i="27"/>
  <c r="C91" i="27"/>
  <c r="C92" i="27"/>
  <c r="A98" i="27"/>
  <c r="E98" i="32" s="1"/>
  <c r="N98" i="32" s="1"/>
  <c r="G83" i="1"/>
  <c r="F96" i="40" l="1"/>
  <c r="W96" i="40" s="1"/>
  <c r="B92" i="39"/>
  <c r="F87" i="40"/>
  <c r="W87" i="40" s="1"/>
  <c r="B83" i="39"/>
  <c r="F98" i="40"/>
  <c r="W98" i="40" s="1"/>
  <c r="B94" i="39"/>
  <c r="F88" i="40"/>
  <c r="W88" i="40" s="1"/>
  <c r="B84" i="39"/>
  <c r="F86" i="40"/>
  <c r="W86" i="40" s="1"/>
  <c r="B82" i="39"/>
  <c r="G98" i="40"/>
  <c r="X98" i="40" s="1"/>
  <c r="C94" i="39"/>
  <c r="F98" i="32"/>
  <c r="O98" i="32" s="1"/>
  <c r="F89" i="40"/>
  <c r="W89" i="40" s="1"/>
  <c r="B85" i="39"/>
  <c r="F92" i="40"/>
  <c r="W92" i="40" s="1"/>
  <c r="B88" i="39"/>
  <c r="E98" i="27"/>
  <c r="A273" i="27" s="1"/>
  <c r="E98" i="40"/>
  <c r="A94" i="39"/>
  <c r="F84" i="40"/>
  <c r="W84" i="40" s="1"/>
  <c r="B80" i="39"/>
  <c r="F91" i="40"/>
  <c r="W91" i="40" s="1"/>
  <c r="B87" i="39"/>
  <c r="F93" i="40"/>
  <c r="W93" i="40" s="1"/>
  <c r="B89" i="39"/>
  <c r="F95" i="40"/>
  <c r="W95" i="40" s="1"/>
  <c r="B91" i="39"/>
  <c r="F85" i="40"/>
  <c r="W85" i="40" s="1"/>
  <c r="B81" i="39"/>
  <c r="F90" i="40"/>
  <c r="W90" i="40" s="1"/>
  <c r="B86" i="39"/>
  <c r="F94" i="40"/>
  <c r="W94" i="40" s="1"/>
  <c r="B90" i="39"/>
  <c r="S75" i="32"/>
  <c r="S76" i="32"/>
  <c r="S77" i="32"/>
  <c r="G80" i="32"/>
  <c r="P80" i="32" s="1"/>
  <c r="K85" i="39" l="1"/>
  <c r="M85" i="39"/>
  <c r="K86" i="39"/>
  <c r="M86" i="39"/>
  <c r="K87" i="39"/>
  <c r="M87" i="39"/>
  <c r="M84" i="39"/>
  <c r="K84" i="39"/>
  <c r="M81" i="39"/>
  <c r="K81" i="39"/>
  <c r="M80" i="39"/>
  <c r="K80" i="39"/>
  <c r="K94" i="39"/>
  <c r="M94" i="39"/>
  <c r="M91" i="39"/>
  <c r="K91" i="39"/>
  <c r="J94" i="39"/>
  <c r="L94" i="39"/>
  <c r="M83" i="39"/>
  <c r="K83" i="39"/>
  <c r="M88" i="39"/>
  <c r="K88" i="39"/>
  <c r="K98" i="32"/>
  <c r="V98" i="40"/>
  <c r="AJ98" i="40" s="1"/>
  <c r="M90" i="39"/>
  <c r="K90" i="39"/>
  <c r="M89" i="39"/>
  <c r="K89" i="39"/>
  <c r="M82" i="39"/>
  <c r="K82" i="39"/>
  <c r="M92" i="39"/>
  <c r="K92" i="39"/>
  <c r="M65" i="38"/>
  <c r="M66" i="38"/>
  <c r="M67" i="38"/>
  <c r="M68" i="38"/>
  <c r="L53" i="38"/>
  <c r="M53" i="38" s="1"/>
  <c r="L54" i="38"/>
  <c r="M54" i="38" s="1"/>
  <c r="L55" i="38"/>
  <c r="M55" i="38" s="1"/>
  <c r="L56" i="38"/>
  <c r="M56" i="38" s="1"/>
  <c r="L57" i="38"/>
  <c r="M57" i="38" s="1"/>
  <c r="L58" i="38"/>
  <c r="M58" i="38" s="1"/>
  <c r="L59" i="38"/>
  <c r="M59" i="38" s="1"/>
  <c r="L60" i="38"/>
  <c r="M60" i="38" s="1"/>
  <c r="L61" i="38"/>
  <c r="M61" i="38" s="1"/>
  <c r="L62" i="38"/>
  <c r="M62" i="38" s="1"/>
  <c r="L63" i="38"/>
  <c r="M63" i="38" s="1"/>
  <c r="L64" i="38"/>
  <c r="M64" i="38" s="1"/>
  <c r="L65" i="38"/>
  <c r="L66" i="38"/>
  <c r="L67" i="38"/>
  <c r="L68" i="38"/>
  <c r="L69" i="38"/>
  <c r="M69" i="38" s="1"/>
  <c r="L70" i="38"/>
  <c r="M70" i="38" s="1"/>
  <c r="L71" i="38"/>
  <c r="M71" i="38" s="1"/>
  <c r="L72" i="38"/>
  <c r="M72" i="38" s="1"/>
  <c r="L73" i="38"/>
  <c r="M73" i="38" s="1"/>
  <c r="L74" i="38"/>
  <c r="M74" i="38" s="1"/>
  <c r="L52" i="38"/>
  <c r="M52" i="38" s="1"/>
  <c r="I61" i="38"/>
  <c r="I62" i="38"/>
  <c r="I63" i="38"/>
  <c r="I64" i="38"/>
  <c r="I65" i="38"/>
  <c r="I66" i="38"/>
  <c r="I60" i="38"/>
  <c r="D42" i="27" l="1"/>
  <c r="C42" i="27"/>
  <c r="C60" i="27"/>
  <c r="G42" i="32" l="1"/>
  <c r="P42" i="32" s="1"/>
  <c r="G42" i="40"/>
  <c r="X42" i="40" s="1"/>
  <c r="C42" i="39"/>
  <c r="F42" i="32"/>
  <c r="O42" i="32" s="1"/>
  <c r="F42" i="40"/>
  <c r="W42" i="40" s="1"/>
  <c r="B42" i="39"/>
  <c r="F60" i="32"/>
  <c r="O60" i="32" s="1"/>
  <c r="F60" i="40"/>
  <c r="W60" i="40" s="1"/>
  <c r="B60" i="39"/>
  <c r="B22" i="38"/>
  <c r="C22" i="38" s="1"/>
  <c r="D22" i="38" s="1"/>
  <c r="B23" i="38"/>
  <c r="C23" i="38" s="1"/>
  <c r="D23" i="38" s="1"/>
  <c r="B24" i="38"/>
  <c r="C24" i="38" s="1"/>
  <c r="D24" i="38" s="1"/>
  <c r="B25" i="38"/>
  <c r="C25" i="38" s="1"/>
  <c r="D25" i="38" s="1"/>
  <c r="B26" i="38"/>
  <c r="C26" i="38" s="1"/>
  <c r="D26" i="38" s="1"/>
  <c r="B27" i="38"/>
  <c r="C27" i="38" s="1"/>
  <c r="D27" i="38" s="1"/>
  <c r="B28" i="38"/>
  <c r="C28" i="38" s="1"/>
  <c r="D28" i="38" s="1"/>
  <c r="B29" i="38"/>
  <c r="C29" i="38" s="1"/>
  <c r="D29" i="38" s="1"/>
  <c r="B30" i="38"/>
  <c r="C30" i="38" s="1"/>
  <c r="D30" i="38" s="1"/>
  <c r="B31" i="38"/>
  <c r="C31" i="38" s="1"/>
  <c r="D31" i="38" s="1"/>
  <c r="B32" i="38"/>
  <c r="C32" i="38" s="1"/>
  <c r="D32" i="38" s="1"/>
  <c r="B33" i="38"/>
  <c r="C33" i="38" s="1"/>
  <c r="D33" i="38" s="1"/>
  <c r="B34" i="38"/>
  <c r="C34" i="38" s="1"/>
  <c r="D34" i="38" s="1"/>
  <c r="B35" i="38"/>
  <c r="C35" i="38" s="1"/>
  <c r="D35" i="38" s="1"/>
  <c r="B36" i="38"/>
  <c r="C36" i="38" s="1"/>
  <c r="D36" i="38" s="1"/>
  <c r="B37" i="38"/>
  <c r="C37" i="38" s="1"/>
  <c r="D37" i="38" s="1"/>
  <c r="B38" i="38"/>
  <c r="C38" i="38" s="1"/>
  <c r="D38" i="38" s="1"/>
  <c r="B39" i="38"/>
  <c r="C39" i="38" s="1"/>
  <c r="D39" i="38" s="1"/>
  <c r="B40" i="38"/>
  <c r="C40" i="38" s="1"/>
  <c r="D40" i="38" s="1"/>
  <c r="B41" i="38"/>
  <c r="C41" i="38" s="1"/>
  <c r="D41" i="38" s="1"/>
  <c r="B42" i="38"/>
  <c r="C42" i="38" s="1"/>
  <c r="D42" i="38" s="1"/>
  <c r="B43" i="38"/>
  <c r="C43" i="38" s="1"/>
  <c r="D43" i="38" s="1"/>
  <c r="B44" i="38"/>
  <c r="C44" i="38" s="1"/>
  <c r="D44" i="38" s="1"/>
  <c r="B45" i="38"/>
  <c r="C45" i="38" s="1"/>
  <c r="D45" i="38" s="1"/>
  <c r="B46" i="38"/>
  <c r="C46" i="38" s="1"/>
  <c r="D46" i="38" s="1"/>
  <c r="B47" i="38"/>
  <c r="C47" i="38" s="1"/>
  <c r="D47" i="38" s="1"/>
  <c r="B48" i="38"/>
  <c r="C48" i="38" s="1"/>
  <c r="D48" i="38" s="1"/>
  <c r="B49" i="38"/>
  <c r="C49" i="38" s="1"/>
  <c r="D49" i="38" s="1"/>
  <c r="B50" i="38"/>
  <c r="C50" i="38" s="1"/>
  <c r="D50" i="38" s="1"/>
  <c r="B51" i="38"/>
  <c r="C51" i="38" s="1"/>
  <c r="D51" i="38" s="1"/>
  <c r="B52" i="38"/>
  <c r="C52" i="38" s="1"/>
  <c r="D52" i="38" s="1"/>
  <c r="B53" i="38"/>
  <c r="C53" i="38" s="1"/>
  <c r="D53" i="38" s="1"/>
  <c r="B54" i="38"/>
  <c r="C54" i="38" s="1"/>
  <c r="D54" i="38" s="1"/>
  <c r="B55" i="38"/>
  <c r="C55" i="38" s="1"/>
  <c r="D55" i="38" s="1"/>
  <c r="B56" i="38"/>
  <c r="C56" i="38" s="1"/>
  <c r="D56" i="38" s="1"/>
  <c r="B57" i="38"/>
  <c r="C57" i="38" s="1"/>
  <c r="D57" i="38" s="1"/>
  <c r="B58" i="38"/>
  <c r="C58" i="38" s="1"/>
  <c r="D58" i="38" s="1"/>
  <c r="B59" i="38"/>
  <c r="C59" i="38" s="1"/>
  <c r="D59" i="38" s="1"/>
  <c r="B60" i="38"/>
  <c r="C60" i="38" s="1"/>
  <c r="D60" i="38" s="1"/>
  <c r="B61" i="38"/>
  <c r="C61" i="38" s="1"/>
  <c r="D61" i="38" s="1"/>
  <c r="B62" i="38"/>
  <c r="C62" i="38" s="1"/>
  <c r="D62" i="38" s="1"/>
  <c r="B21" i="38"/>
  <c r="C21" i="38" s="1"/>
  <c r="D21" i="38" s="1"/>
  <c r="M60" i="39" l="1"/>
  <c r="K60" i="39"/>
  <c r="M42" i="39"/>
  <c r="K42" i="39"/>
  <c r="BF38" i="14"/>
  <c r="D4" i="36" l="1"/>
  <c r="A119" i="27"/>
  <c r="B119" i="27"/>
  <c r="B176" i="27"/>
  <c r="B234" i="27"/>
  <c r="B235" i="27" s="1"/>
  <c r="B237" i="27"/>
  <c r="A150" i="27"/>
  <c r="B206" i="27"/>
  <c r="A120" i="27"/>
  <c r="B120" i="27"/>
  <c r="B177" i="27"/>
  <c r="A129" i="27"/>
  <c r="B129" i="27"/>
  <c r="B186" i="27"/>
  <c r="A154" i="27"/>
  <c r="B210" i="27"/>
  <c r="A130" i="27"/>
  <c r="B187" i="27"/>
  <c r="A158" i="27"/>
  <c r="B214" i="27"/>
  <c r="D41" i="27"/>
  <c r="C38" i="27"/>
  <c r="D39" i="27"/>
  <c r="C21" i="27"/>
  <c r="C20" i="27"/>
  <c r="C40" i="27"/>
  <c r="C39" i="27"/>
  <c r="G41" i="32" l="1"/>
  <c r="P41" i="32" s="1"/>
  <c r="G41" i="40"/>
  <c r="X41" i="40" s="1"/>
  <c r="C41" i="39"/>
  <c r="F39" i="32"/>
  <c r="O39" i="32" s="1"/>
  <c r="F39" i="40"/>
  <c r="W39" i="40" s="1"/>
  <c r="B39" i="39"/>
  <c r="F40" i="32"/>
  <c r="O40" i="32" s="1"/>
  <c r="F40" i="40"/>
  <c r="W40" i="40" s="1"/>
  <c r="B40" i="39"/>
  <c r="F20" i="32"/>
  <c r="O20" i="32" s="1"/>
  <c r="F20" i="40"/>
  <c r="W20" i="40" s="1"/>
  <c r="B20" i="39"/>
  <c r="G39" i="32"/>
  <c r="P39" i="32" s="1"/>
  <c r="G39" i="40"/>
  <c r="X39" i="40" s="1"/>
  <c r="C39" i="39"/>
  <c r="F21" i="32"/>
  <c r="O21" i="32" s="1"/>
  <c r="F21" i="40"/>
  <c r="W21" i="40" s="1"/>
  <c r="B21" i="39"/>
  <c r="F38" i="32"/>
  <c r="O38" i="32" s="1"/>
  <c r="F38" i="40"/>
  <c r="W38" i="40" s="1"/>
  <c r="B38" i="39"/>
  <c r="A176" i="27"/>
  <c r="A177" i="27"/>
  <c r="A186" i="27"/>
  <c r="A187" i="27"/>
  <c r="K21" i="39" l="1"/>
  <c r="M21" i="39"/>
  <c r="M40" i="39"/>
  <c r="K40" i="39"/>
  <c r="K39" i="39"/>
  <c r="M39" i="39"/>
  <c r="M20" i="39"/>
  <c r="K20" i="39"/>
  <c r="K38" i="39"/>
  <c r="M38" i="39"/>
  <c r="D96" i="27"/>
  <c r="F96" i="32"/>
  <c r="D95" i="27"/>
  <c r="D94" i="27"/>
  <c r="F94" i="32"/>
  <c r="D93" i="27"/>
  <c r="D89" i="27"/>
  <c r="D88" i="27"/>
  <c r="F89" i="32"/>
  <c r="F88" i="32"/>
  <c r="D86" i="27"/>
  <c r="F86" i="32"/>
  <c r="D85" i="27"/>
  <c r="F85" i="32"/>
  <c r="D87" i="27"/>
  <c r="D84" i="27"/>
  <c r="F84" i="32"/>
  <c r="F90" i="32"/>
  <c r="G87" i="32" l="1"/>
  <c r="P87" i="32" s="1"/>
  <c r="G87" i="40"/>
  <c r="X87" i="40" s="1"/>
  <c r="C83" i="39"/>
  <c r="G93" i="32"/>
  <c r="P93" i="32" s="1"/>
  <c r="G93" i="40"/>
  <c r="X93" i="40" s="1"/>
  <c r="C89" i="39"/>
  <c r="G89" i="32"/>
  <c r="P89" i="32" s="1"/>
  <c r="G89" i="40"/>
  <c r="X89" i="40" s="1"/>
  <c r="C85" i="39"/>
  <c r="G85" i="32"/>
  <c r="P85" i="32" s="1"/>
  <c r="G85" i="40"/>
  <c r="X85" i="40" s="1"/>
  <c r="C81" i="39"/>
  <c r="G88" i="32"/>
  <c r="P88" i="32" s="1"/>
  <c r="G88" i="40"/>
  <c r="X88" i="40" s="1"/>
  <c r="C84" i="39"/>
  <c r="G94" i="32"/>
  <c r="P94" i="32" s="1"/>
  <c r="G94" i="40"/>
  <c r="X94" i="40" s="1"/>
  <c r="C90" i="39"/>
  <c r="G86" i="32"/>
  <c r="P86" i="32" s="1"/>
  <c r="G86" i="40"/>
  <c r="X86" i="40" s="1"/>
  <c r="C82" i="39"/>
  <c r="G84" i="32"/>
  <c r="P84" i="32" s="1"/>
  <c r="G84" i="40"/>
  <c r="X84" i="40" s="1"/>
  <c r="C80" i="39"/>
  <c r="G95" i="32"/>
  <c r="P95" i="32" s="1"/>
  <c r="G95" i="40"/>
  <c r="X95" i="40" s="1"/>
  <c r="C91" i="39"/>
  <c r="G96" i="32"/>
  <c r="P96" i="32" s="1"/>
  <c r="G96" i="40"/>
  <c r="X96" i="40" s="1"/>
  <c r="C92" i="39"/>
  <c r="O85" i="32"/>
  <c r="B81" i="33"/>
  <c r="I81" i="33" s="1"/>
  <c r="O84" i="32"/>
  <c r="B80" i="33"/>
  <c r="I80" i="33" s="1"/>
  <c r="O89" i="32"/>
  <c r="B85" i="33"/>
  <c r="I85" i="33" s="1"/>
  <c r="O94" i="32"/>
  <c r="B90" i="33"/>
  <c r="I90" i="33" s="1"/>
  <c r="O86" i="32"/>
  <c r="B82" i="33"/>
  <c r="I82" i="33" s="1"/>
  <c r="O90" i="32"/>
  <c r="B86" i="33"/>
  <c r="I86" i="33" s="1"/>
  <c r="O88" i="32"/>
  <c r="B84" i="33"/>
  <c r="I84" i="33" s="1"/>
  <c r="O96" i="32"/>
  <c r="B92" i="33"/>
  <c r="I92" i="33" s="1"/>
  <c r="B20" i="33"/>
  <c r="I20" i="33" s="1"/>
  <c r="B21" i="33"/>
  <c r="I21" i="33" s="1"/>
  <c r="B38" i="33"/>
  <c r="I38" i="33" s="1"/>
  <c r="B39" i="33"/>
  <c r="I39" i="33" s="1"/>
  <c r="C39" i="33"/>
  <c r="J39" i="33" s="1"/>
  <c r="B40" i="33"/>
  <c r="I40" i="33" s="1"/>
  <c r="C41" i="33"/>
  <c r="J41" i="33" s="1"/>
  <c r="B42" i="33"/>
  <c r="I42" i="33" s="1"/>
  <c r="C42" i="33"/>
  <c r="J42" i="33" s="1"/>
  <c r="B60" i="33"/>
  <c r="I60" i="33" s="1"/>
  <c r="C76" i="33"/>
  <c r="J76" i="33" s="1"/>
  <c r="C82" i="33"/>
  <c r="J82" i="33" s="1"/>
  <c r="C92" i="33" l="1"/>
  <c r="J92" i="33" s="1"/>
  <c r="C89" i="33"/>
  <c r="J89" i="33" s="1"/>
  <c r="C84" i="33"/>
  <c r="J84" i="33" s="1"/>
  <c r="C91" i="33"/>
  <c r="J91" i="33" s="1"/>
  <c r="C83" i="33"/>
  <c r="J83" i="33" s="1"/>
  <c r="C90" i="33"/>
  <c r="J90" i="33" s="1"/>
  <c r="C85" i="33"/>
  <c r="J85" i="33" s="1"/>
  <c r="C81" i="33"/>
  <c r="J81" i="33" s="1"/>
  <c r="C80" i="33"/>
  <c r="J80" i="33" s="1"/>
  <c r="T76" i="32"/>
  <c r="L72" i="33"/>
  <c r="M72" i="33" s="1"/>
  <c r="T75" i="32"/>
  <c r="L71" i="33"/>
  <c r="M71" i="33" s="1"/>
  <c r="T77" i="32"/>
  <c r="L73" i="33"/>
  <c r="M73" i="33" s="1"/>
  <c r="F95" i="32"/>
  <c r="F93" i="32"/>
  <c r="A141" i="27"/>
  <c r="A139" i="27"/>
  <c r="A140" i="27"/>
  <c r="A138" i="27"/>
  <c r="F92" i="32"/>
  <c r="F91" i="32"/>
  <c r="F87" i="32"/>
  <c r="D97" i="27"/>
  <c r="C97" i="27"/>
  <c r="A97" i="27"/>
  <c r="G97" i="32" l="1"/>
  <c r="P97" i="32" s="1"/>
  <c r="G97" i="40"/>
  <c r="X97" i="40" s="1"/>
  <c r="C93" i="39"/>
  <c r="E97" i="32"/>
  <c r="N97" i="32" s="1"/>
  <c r="E97" i="40"/>
  <c r="A93" i="39"/>
  <c r="F97" i="32"/>
  <c r="O97" i="32" s="1"/>
  <c r="F97" i="40"/>
  <c r="W97" i="40" s="1"/>
  <c r="B93" i="39"/>
  <c r="O95" i="32"/>
  <c r="B91" i="33"/>
  <c r="I91" i="33" s="1"/>
  <c r="O87" i="32"/>
  <c r="B83" i="33"/>
  <c r="I83" i="33" s="1"/>
  <c r="O91" i="32"/>
  <c r="B87" i="33"/>
  <c r="I87" i="33" s="1"/>
  <c r="O92" i="32"/>
  <c r="B88" i="33"/>
  <c r="I88" i="33" s="1"/>
  <c r="O93" i="32"/>
  <c r="B89" i="33"/>
  <c r="I89" i="33" s="1"/>
  <c r="A93" i="33"/>
  <c r="H93" i="33" s="1"/>
  <c r="E97" i="27"/>
  <c r="A274" i="27" s="1"/>
  <c r="A83" i="27"/>
  <c r="A82" i="27"/>
  <c r="A81" i="27"/>
  <c r="A80" i="27"/>
  <c r="A79" i="27"/>
  <c r="A78" i="27"/>
  <c r="A77" i="27"/>
  <c r="A76" i="27"/>
  <c r="A75" i="27"/>
  <c r="A74" i="27"/>
  <c r="A73" i="27"/>
  <c r="A72" i="27"/>
  <c r="A71" i="27"/>
  <c r="A70" i="27"/>
  <c r="A69" i="27"/>
  <c r="A64" i="27"/>
  <c r="A63" i="27"/>
  <c r="A62" i="27"/>
  <c r="A61" i="27"/>
  <c r="A60" i="27"/>
  <c r="A59" i="27"/>
  <c r="A58" i="27"/>
  <c r="A57" i="27"/>
  <c r="A56" i="27"/>
  <c r="A55" i="27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90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G76" i="1"/>
  <c r="G77" i="1"/>
  <c r="G78" i="1"/>
  <c r="G79" i="1"/>
  <c r="G80" i="1"/>
  <c r="G81" i="1"/>
  <c r="G82" i="1"/>
  <c r="G75" i="1"/>
  <c r="G74" i="1"/>
  <c r="G73" i="1"/>
  <c r="G69" i="1"/>
  <c r="G70" i="1"/>
  <c r="G71" i="1"/>
  <c r="G72" i="1"/>
  <c r="G67" i="1"/>
  <c r="G68" i="1"/>
  <c r="G66" i="1"/>
  <c r="E24" i="32" l="1"/>
  <c r="N24" i="32" s="1"/>
  <c r="E24" i="40"/>
  <c r="V24" i="40" s="1"/>
  <c r="AJ24" i="40" s="1"/>
  <c r="A24" i="39"/>
  <c r="E8" i="32"/>
  <c r="E8" i="40"/>
  <c r="V8" i="40" s="1"/>
  <c r="AJ8" i="40" s="1"/>
  <c r="A8" i="39"/>
  <c r="E55" i="32"/>
  <c r="N55" i="32" s="1"/>
  <c r="E55" i="40"/>
  <c r="V55" i="40" s="1"/>
  <c r="AJ55" i="40" s="1"/>
  <c r="A55" i="39"/>
  <c r="E83" i="32"/>
  <c r="E83" i="40"/>
  <c r="V83" i="40" s="1"/>
  <c r="AJ83" i="40" s="1"/>
  <c r="A79" i="39"/>
  <c r="E9" i="32"/>
  <c r="N9" i="32" s="1"/>
  <c r="E9" i="40"/>
  <c r="V9" i="40" s="1"/>
  <c r="AJ9" i="40" s="1"/>
  <c r="A9" i="39"/>
  <c r="E25" i="32"/>
  <c r="N25" i="32" s="1"/>
  <c r="E25" i="40"/>
  <c r="V25" i="40" s="1"/>
  <c r="AJ25" i="40" s="1"/>
  <c r="A25" i="39"/>
  <c r="E48" i="32"/>
  <c r="E48" i="40"/>
  <c r="V48" i="40" s="1"/>
  <c r="AJ48" i="40" s="1"/>
  <c r="A48" i="39"/>
  <c r="E64" i="32"/>
  <c r="N64" i="32" s="1"/>
  <c r="E64" i="40"/>
  <c r="V64" i="40" s="1"/>
  <c r="AJ64" i="40" s="1"/>
  <c r="A64" i="39"/>
  <c r="E76" i="32"/>
  <c r="N76" i="32" s="1"/>
  <c r="E76" i="40"/>
  <c r="V76" i="40" s="1"/>
  <c r="AJ76" i="40" s="1"/>
  <c r="A72" i="39"/>
  <c r="E10" i="32"/>
  <c r="N10" i="32" s="1"/>
  <c r="E10" i="40"/>
  <c r="V10" i="40" s="1"/>
  <c r="AJ10" i="40" s="1"/>
  <c r="A10" i="39"/>
  <c r="E18" i="32"/>
  <c r="N18" i="32" s="1"/>
  <c r="E18" i="40"/>
  <c r="V18" i="40" s="1"/>
  <c r="AJ18" i="40" s="1"/>
  <c r="A18" i="39"/>
  <c r="E26" i="32"/>
  <c r="E26" i="40"/>
  <c r="V26" i="40" s="1"/>
  <c r="AJ26" i="40" s="1"/>
  <c r="A26" i="39"/>
  <c r="E33" i="32"/>
  <c r="N33" i="32" s="1"/>
  <c r="E33" i="40"/>
  <c r="V33" i="40" s="1"/>
  <c r="AJ33" i="40" s="1"/>
  <c r="A33" i="39"/>
  <c r="E41" i="32"/>
  <c r="N41" i="32" s="1"/>
  <c r="E41" i="40"/>
  <c r="V41" i="40" s="1"/>
  <c r="AJ41" i="40" s="1"/>
  <c r="A41" i="39"/>
  <c r="E49" i="32"/>
  <c r="E49" i="40"/>
  <c r="V49" i="40" s="1"/>
  <c r="AJ49" i="40" s="1"/>
  <c r="A49" i="39"/>
  <c r="E57" i="32"/>
  <c r="N57" i="32" s="1"/>
  <c r="E57" i="40"/>
  <c r="V57" i="40" s="1"/>
  <c r="AJ57" i="40" s="1"/>
  <c r="A57" i="39"/>
  <c r="E69" i="32"/>
  <c r="N69" i="32" s="1"/>
  <c r="E69" i="40"/>
  <c r="V69" i="40" s="1"/>
  <c r="AJ69" i="40" s="1"/>
  <c r="A65" i="39"/>
  <c r="E77" i="32"/>
  <c r="E77" i="40"/>
  <c r="V77" i="40" s="1"/>
  <c r="AJ77" i="40" s="1"/>
  <c r="A73" i="39"/>
  <c r="L93" i="39"/>
  <c r="J93" i="39"/>
  <c r="E30" i="32"/>
  <c r="E30" i="40"/>
  <c r="V30" i="40" s="1"/>
  <c r="AJ30" i="40" s="1"/>
  <c r="A30" i="39"/>
  <c r="E39" i="32"/>
  <c r="N39" i="32" s="1"/>
  <c r="E39" i="40"/>
  <c r="V39" i="40" s="1"/>
  <c r="AJ39" i="40" s="1"/>
  <c r="A39" i="39"/>
  <c r="E40" i="32"/>
  <c r="N40" i="32" s="1"/>
  <c r="E40" i="40"/>
  <c r="V40" i="40" s="1"/>
  <c r="AJ40" i="40" s="1"/>
  <c r="A40" i="39"/>
  <c r="E11" i="32"/>
  <c r="N11" i="32" s="1"/>
  <c r="E11" i="40"/>
  <c r="V11" i="40" s="1"/>
  <c r="AJ11" i="40" s="1"/>
  <c r="A11" i="39"/>
  <c r="E19" i="32"/>
  <c r="N19" i="32" s="1"/>
  <c r="E19" i="40"/>
  <c r="V19" i="40" s="1"/>
  <c r="AJ19" i="40" s="1"/>
  <c r="A19" i="39"/>
  <c r="E27" i="32"/>
  <c r="N27" i="32" s="1"/>
  <c r="E27" i="40"/>
  <c r="V27" i="40" s="1"/>
  <c r="AJ27" i="40" s="1"/>
  <c r="A27" i="39"/>
  <c r="E34" i="32"/>
  <c r="E34" i="40"/>
  <c r="V34" i="40" s="1"/>
  <c r="AJ34" i="40" s="1"/>
  <c r="A34" i="39"/>
  <c r="E42" i="40"/>
  <c r="V42" i="40" s="1"/>
  <c r="AJ42" i="40" s="1"/>
  <c r="A42" i="39"/>
  <c r="E50" i="32"/>
  <c r="N50" i="32" s="1"/>
  <c r="E50" i="40"/>
  <c r="V50" i="40" s="1"/>
  <c r="AJ50" i="40" s="1"/>
  <c r="A50" i="39"/>
  <c r="E58" i="32"/>
  <c r="E58" i="40"/>
  <c r="V58" i="40" s="1"/>
  <c r="AJ58" i="40" s="1"/>
  <c r="A58" i="39"/>
  <c r="E70" i="32"/>
  <c r="A66" i="33" s="1"/>
  <c r="H66" i="33" s="1"/>
  <c r="E70" i="40"/>
  <c r="V70" i="40" s="1"/>
  <c r="AJ70" i="40" s="1"/>
  <c r="A66" i="39"/>
  <c r="E78" i="32"/>
  <c r="N78" i="32" s="1"/>
  <c r="E78" i="40"/>
  <c r="V78" i="40" s="1"/>
  <c r="AJ78" i="40" s="1"/>
  <c r="A74" i="39"/>
  <c r="B93" i="33"/>
  <c r="I93" i="33" s="1"/>
  <c r="V97" i="40"/>
  <c r="AJ97" i="40" s="1"/>
  <c r="E14" i="32"/>
  <c r="A14" i="33" s="1"/>
  <c r="H14" i="33" s="1"/>
  <c r="E14" i="40"/>
  <c r="V14" i="40" s="1"/>
  <c r="AJ14" i="40" s="1"/>
  <c r="A14" i="39"/>
  <c r="E16" i="32"/>
  <c r="A16" i="33" s="1"/>
  <c r="H16" i="33" s="1"/>
  <c r="E16" i="40"/>
  <c r="V16" i="40" s="1"/>
  <c r="AJ16" i="40" s="1"/>
  <c r="A16" i="39"/>
  <c r="E47" i="32"/>
  <c r="E47" i="40"/>
  <c r="V47" i="40" s="1"/>
  <c r="AJ47" i="40" s="1"/>
  <c r="A47" i="39"/>
  <c r="E75" i="32"/>
  <c r="N75" i="32" s="1"/>
  <c r="E75" i="40"/>
  <c r="V75" i="40" s="1"/>
  <c r="AJ75" i="40" s="1"/>
  <c r="A71" i="39"/>
  <c r="E4" i="32"/>
  <c r="E4" i="40"/>
  <c r="V4" i="40" s="1"/>
  <c r="AJ4" i="40" s="1"/>
  <c r="A4" i="39"/>
  <c r="E12" i="32"/>
  <c r="N12" i="32" s="1"/>
  <c r="E12" i="40"/>
  <c r="V12" i="40" s="1"/>
  <c r="AJ12" i="40" s="1"/>
  <c r="A12" i="39"/>
  <c r="E20" i="32"/>
  <c r="N20" i="32" s="1"/>
  <c r="E20" i="40"/>
  <c r="V20" i="40" s="1"/>
  <c r="AJ20" i="40" s="1"/>
  <c r="A20" i="39"/>
  <c r="E28" i="32"/>
  <c r="E28" i="40"/>
  <c r="V28" i="40" s="1"/>
  <c r="AJ28" i="40" s="1"/>
  <c r="A28" i="39"/>
  <c r="E35" i="32"/>
  <c r="N35" i="32" s="1"/>
  <c r="E35" i="40"/>
  <c r="V35" i="40" s="1"/>
  <c r="AJ35" i="40" s="1"/>
  <c r="A35" i="39"/>
  <c r="E43" i="32"/>
  <c r="N43" i="32" s="1"/>
  <c r="E43" i="40"/>
  <c r="V43" i="40" s="1"/>
  <c r="AJ43" i="40" s="1"/>
  <c r="A43" i="39"/>
  <c r="E51" i="32"/>
  <c r="N51" i="32" s="1"/>
  <c r="E51" i="40"/>
  <c r="V51" i="40" s="1"/>
  <c r="AJ51" i="40" s="1"/>
  <c r="A51" i="39"/>
  <c r="E59" i="32"/>
  <c r="N59" i="32" s="1"/>
  <c r="E59" i="40"/>
  <c r="V59" i="40" s="1"/>
  <c r="AJ59" i="40" s="1"/>
  <c r="A59" i="39"/>
  <c r="E71" i="32"/>
  <c r="E71" i="40"/>
  <c r="V71" i="40" s="1"/>
  <c r="AJ71" i="40" s="1"/>
  <c r="A67" i="39"/>
  <c r="E79" i="32"/>
  <c r="N79" i="32" s="1"/>
  <c r="E79" i="40"/>
  <c r="V79" i="40" s="1"/>
  <c r="AJ79" i="40" s="1"/>
  <c r="A75" i="39"/>
  <c r="E22" i="32"/>
  <c r="A22" i="33" s="1"/>
  <c r="H22" i="33" s="1"/>
  <c r="E22" i="40"/>
  <c r="V22" i="40" s="1"/>
  <c r="AJ22" i="40" s="1"/>
  <c r="A22" i="39"/>
  <c r="E32" i="32"/>
  <c r="E32" i="40"/>
  <c r="V32" i="40" s="1"/>
  <c r="AJ32" i="40" s="1"/>
  <c r="A32" i="39"/>
  <c r="E63" i="32"/>
  <c r="N63" i="32" s="1"/>
  <c r="E63" i="40"/>
  <c r="V63" i="40" s="1"/>
  <c r="AJ63" i="40" s="1"/>
  <c r="A63" i="39"/>
  <c r="E17" i="32"/>
  <c r="N17" i="32" s="1"/>
  <c r="E17" i="40"/>
  <c r="V17" i="40" s="1"/>
  <c r="AJ17" i="40" s="1"/>
  <c r="A17" i="39"/>
  <c r="E90" i="32"/>
  <c r="E90" i="40"/>
  <c r="A86" i="39"/>
  <c r="E56" i="32"/>
  <c r="N56" i="32" s="1"/>
  <c r="E56" i="40"/>
  <c r="V56" i="40" s="1"/>
  <c r="AJ56" i="40" s="1"/>
  <c r="A56" i="39"/>
  <c r="E5" i="32"/>
  <c r="E5" i="40"/>
  <c r="V5" i="40" s="1"/>
  <c r="AJ5" i="40" s="1"/>
  <c r="A5" i="39"/>
  <c r="E13" i="32"/>
  <c r="N13" i="32" s="1"/>
  <c r="E13" i="40"/>
  <c r="V13" i="40" s="1"/>
  <c r="AJ13" i="40" s="1"/>
  <c r="A13" i="39"/>
  <c r="E21" i="32"/>
  <c r="N21" i="32" s="1"/>
  <c r="E21" i="40"/>
  <c r="V21" i="40" s="1"/>
  <c r="AJ21" i="40" s="1"/>
  <c r="A21" i="39"/>
  <c r="E29" i="32"/>
  <c r="E29" i="40"/>
  <c r="V29" i="40" s="1"/>
  <c r="AJ29" i="40" s="1"/>
  <c r="A29" i="39"/>
  <c r="E36" i="32"/>
  <c r="N36" i="32" s="1"/>
  <c r="E36" i="40"/>
  <c r="V36" i="40" s="1"/>
  <c r="AJ36" i="40" s="1"/>
  <c r="A36" i="39"/>
  <c r="E44" i="32"/>
  <c r="N44" i="32" s="1"/>
  <c r="E44" i="40"/>
  <c r="V44" i="40" s="1"/>
  <c r="AJ44" i="40" s="1"/>
  <c r="A44" i="39"/>
  <c r="E52" i="32"/>
  <c r="N52" i="32" s="1"/>
  <c r="E52" i="40"/>
  <c r="V52" i="40" s="1"/>
  <c r="AJ52" i="40" s="1"/>
  <c r="A52" i="39"/>
  <c r="E60" i="32"/>
  <c r="N60" i="32" s="1"/>
  <c r="E60" i="40"/>
  <c r="V60" i="40" s="1"/>
  <c r="AJ60" i="40" s="1"/>
  <c r="A60" i="39"/>
  <c r="E72" i="32"/>
  <c r="E72" i="40"/>
  <c r="V72" i="40" s="1"/>
  <c r="AJ72" i="40" s="1"/>
  <c r="A68" i="39"/>
  <c r="E80" i="32"/>
  <c r="A76" i="33" s="1"/>
  <c r="H76" i="33" s="1"/>
  <c r="E80" i="40"/>
  <c r="V80" i="40" s="1"/>
  <c r="AJ80" i="40" s="1"/>
  <c r="A76" i="39"/>
  <c r="E73" i="32"/>
  <c r="N73" i="32" s="1"/>
  <c r="E73" i="40"/>
  <c r="V73" i="40" s="1"/>
  <c r="AJ73" i="40" s="1"/>
  <c r="A69" i="39"/>
  <c r="E6" i="32"/>
  <c r="E6" i="40"/>
  <c r="V6" i="40" s="1"/>
  <c r="AJ6" i="40" s="1"/>
  <c r="A6" i="39"/>
  <c r="E37" i="32"/>
  <c r="N37" i="32" s="1"/>
  <c r="E37" i="40"/>
  <c r="V37" i="40" s="1"/>
  <c r="AJ37" i="40" s="1"/>
  <c r="A37" i="39"/>
  <c r="E45" i="32"/>
  <c r="N45" i="32" s="1"/>
  <c r="E45" i="40"/>
  <c r="V45" i="40" s="1"/>
  <c r="AJ45" i="40" s="1"/>
  <c r="A45" i="39"/>
  <c r="E53" i="32"/>
  <c r="N53" i="32" s="1"/>
  <c r="E53" i="40"/>
  <c r="V53" i="40" s="1"/>
  <c r="AJ53" i="40" s="1"/>
  <c r="A53" i="39"/>
  <c r="E61" i="32"/>
  <c r="N61" i="32" s="1"/>
  <c r="E61" i="40"/>
  <c r="V61" i="40" s="1"/>
  <c r="AJ61" i="40" s="1"/>
  <c r="A61" i="39"/>
  <c r="E81" i="32"/>
  <c r="E81" i="40"/>
  <c r="V81" i="40" s="1"/>
  <c r="AJ81" i="40" s="1"/>
  <c r="A77" i="39"/>
  <c r="E7" i="32"/>
  <c r="N7" i="32" s="1"/>
  <c r="E7" i="40"/>
  <c r="V7" i="40" s="1"/>
  <c r="AJ7" i="40" s="1"/>
  <c r="A7" i="39"/>
  <c r="E15" i="32"/>
  <c r="N15" i="32" s="1"/>
  <c r="E15" i="40"/>
  <c r="V15" i="40" s="1"/>
  <c r="AJ15" i="40" s="1"/>
  <c r="A15" i="39"/>
  <c r="E23" i="32"/>
  <c r="E23" i="40"/>
  <c r="V23" i="40" s="1"/>
  <c r="AJ23" i="40" s="1"/>
  <c r="A23" i="39"/>
  <c r="E31" i="32"/>
  <c r="N31" i="32" s="1"/>
  <c r="E31" i="40"/>
  <c r="V31" i="40" s="1"/>
  <c r="AJ31" i="40" s="1"/>
  <c r="A31" i="39"/>
  <c r="E38" i="32"/>
  <c r="N38" i="32" s="1"/>
  <c r="E38" i="40"/>
  <c r="V38" i="40" s="1"/>
  <c r="AJ38" i="40" s="1"/>
  <c r="A38" i="39"/>
  <c r="E46" i="32"/>
  <c r="N46" i="32" s="1"/>
  <c r="E46" i="40"/>
  <c r="V46" i="40" s="1"/>
  <c r="AJ46" i="40" s="1"/>
  <c r="A46" i="39"/>
  <c r="E54" i="32"/>
  <c r="A54" i="33" s="1"/>
  <c r="H54" i="33" s="1"/>
  <c r="E54" i="40"/>
  <c r="V54" i="40" s="1"/>
  <c r="AJ54" i="40" s="1"/>
  <c r="A54" i="39"/>
  <c r="E62" i="32"/>
  <c r="E62" i="40"/>
  <c r="V62" i="40" s="1"/>
  <c r="AJ62" i="40" s="1"/>
  <c r="A62" i="39"/>
  <c r="E74" i="32"/>
  <c r="A70" i="33" s="1"/>
  <c r="H70" i="33" s="1"/>
  <c r="E74" i="40"/>
  <c r="V74" i="40" s="1"/>
  <c r="AJ74" i="40" s="1"/>
  <c r="A70" i="39"/>
  <c r="E82" i="32"/>
  <c r="N82" i="32" s="1"/>
  <c r="E82" i="40"/>
  <c r="V82" i="40" s="1"/>
  <c r="AJ82" i="40" s="1"/>
  <c r="A78" i="39"/>
  <c r="M93" i="39"/>
  <c r="K93" i="39"/>
  <c r="N23" i="32"/>
  <c r="A23" i="33"/>
  <c r="H23" i="33" s="1"/>
  <c r="N8" i="32"/>
  <c r="A8" i="33"/>
  <c r="H8" i="33" s="1"/>
  <c r="N16" i="32"/>
  <c r="N32" i="32"/>
  <c r="A32" i="33"/>
  <c r="H32" i="33" s="1"/>
  <c r="N47" i="32"/>
  <c r="A47" i="33"/>
  <c r="H47" i="33" s="1"/>
  <c r="N83" i="32"/>
  <c r="A79" i="33"/>
  <c r="H79" i="33" s="1"/>
  <c r="N90" i="32"/>
  <c r="A86" i="33"/>
  <c r="H86" i="33" s="1"/>
  <c r="N48" i="32"/>
  <c r="A48" i="33"/>
  <c r="H48" i="33" s="1"/>
  <c r="A64" i="33"/>
  <c r="H64" i="33" s="1"/>
  <c r="A72" i="33"/>
  <c r="H72" i="33" s="1"/>
  <c r="N26" i="32"/>
  <c r="A26" i="33"/>
  <c r="H26" i="33" s="1"/>
  <c r="N49" i="32"/>
  <c r="A49" i="33"/>
  <c r="H49" i="33" s="1"/>
  <c r="A65" i="33"/>
  <c r="H65" i="33" s="1"/>
  <c r="N77" i="32"/>
  <c r="A73" i="33"/>
  <c r="H73" i="33" s="1"/>
  <c r="N34" i="32"/>
  <c r="A34" i="33"/>
  <c r="H34" i="33" s="1"/>
  <c r="E42" i="32"/>
  <c r="N42" i="32" s="1"/>
  <c r="E42" i="27"/>
  <c r="N58" i="32"/>
  <c r="A58" i="33"/>
  <c r="H58" i="33" s="1"/>
  <c r="N70" i="32"/>
  <c r="A74" i="33"/>
  <c r="H74" i="33" s="1"/>
  <c r="N62" i="32"/>
  <c r="A62" i="33"/>
  <c r="H62" i="33" s="1"/>
  <c r="N28" i="32"/>
  <c r="A28" i="33"/>
  <c r="H28" i="33" s="1"/>
  <c r="N71" i="32"/>
  <c r="A67" i="33"/>
  <c r="H67" i="33" s="1"/>
  <c r="N5" i="32"/>
  <c r="A5" i="33"/>
  <c r="H5" i="33" s="1"/>
  <c r="N29" i="32"/>
  <c r="A29" i="33"/>
  <c r="H29" i="33" s="1"/>
  <c r="N72" i="32"/>
  <c r="A68" i="33"/>
  <c r="H68" i="33" s="1"/>
  <c r="N6" i="32"/>
  <c r="A6" i="33"/>
  <c r="H6" i="33" s="1"/>
  <c r="N30" i="32"/>
  <c r="A30" i="33"/>
  <c r="H30" i="33" s="1"/>
  <c r="A53" i="33"/>
  <c r="H53" i="33" s="1"/>
  <c r="N81" i="32"/>
  <c r="A77" i="33"/>
  <c r="H77" i="33" s="1"/>
  <c r="C93" i="33"/>
  <c r="J93" i="33" s="1"/>
  <c r="K97" i="32"/>
  <c r="N4" i="32"/>
  <c r="A4" i="33"/>
  <c r="H4" i="33" s="1"/>
  <c r="D77" i="27"/>
  <c r="D76" i="27"/>
  <c r="D75" i="27"/>
  <c r="B256" i="27"/>
  <c r="B251" i="27" s="1"/>
  <c r="C80" i="27"/>
  <c r="A25" i="33" l="1"/>
  <c r="H25" i="33" s="1"/>
  <c r="A51" i="33"/>
  <c r="H51" i="33" s="1"/>
  <c r="A57" i="33"/>
  <c r="H57" i="33" s="1"/>
  <c r="A37" i="33"/>
  <c r="H37" i="33" s="1"/>
  <c r="N22" i="32"/>
  <c r="A50" i="33"/>
  <c r="H50" i="33" s="1"/>
  <c r="A52" i="33"/>
  <c r="H52" i="33" s="1"/>
  <c r="A46" i="33"/>
  <c r="H46" i="33" s="1"/>
  <c r="N74" i="32"/>
  <c r="A44" i="33"/>
  <c r="H44" i="33" s="1"/>
  <c r="A17" i="33"/>
  <c r="H17" i="33" s="1"/>
  <c r="A24" i="33"/>
  <c r="H24" i="33" s="1"/>
  <c r="A45" i="33"/>
  <c r="H45" i="33" s="1"/>
  <c r="N80" i="32"/>
  <c r="A43" i="33"/>
  <c r="H43" i="33" s="1"/>
  <c r="A9" i="33"/>
  <c r="H9" i="33" s="1"/>
  <c r="A69" i="33"/>
  <c r="H69" i="33" s="1"/>
  <c r="A21" i="33"/>
  <c r="H21" i="33" s="1"/>
  <c r="A75" i="33"/>
  <c r="H75" i="33" s="1"/>
  <c r="A33" i="33"/>
  <c r="H33" i="33" s="1"/>
  <c r="A78" i="33"/>
  <c r="H78" i="33" s="1"/>
  <c r="A15" i="33"/>
  <c r="H15" i="33" s="1"/>
  <c r="A12" i="33"/>
  <c r="H12" i="33" s="1"/>
  <c r="A27" i="33"/>
  <c r="H27" i="33" s="1"/>
  <c r="A13" i="33"/>
  <c r="H13" i="33" s="1"/>
  <c r="A7" i="33"/>
  <c r="H7" i="33" s="1"/>
  <c r="N54" i="32"/>
  <c r="A56" i="33"/>
  <c r="H56" i="33" s="1"/>
  <c r="A71" i="33"/>
  <c r="H71" i="33" s="1"/>
  <c r="A61" i="33"/>
  <c r="H61" i="33" s="1"/>
  <c r="L51" i="39"/>
  <c r="J51" i="39"/>
  <c r="L42" i="39"/>
  <c r="J42" i="39"/>
  <c r="A35" i="33"/>
  <c r="H35" i="33" s="1"/>
  <c r="G76" i="32"/>
  <c r="P76" i="32" s="1"/>
  <c r="G76" i="40"/>
  <c r="X76" i="40" s="1"/>
  <c r="C72" i="39"/>
  <c r="N14" i="32"/>
  <c r="J70" i="39"/>
  <c r="L70" i="39"/>
  <c r="L7" i="39"/>
  <c r="J7" i="39"/>
  <c r="J76" i="39"/>
  <c r="L76" i="39"/>
  <c r="J13" i="39"/>
  <c r="L13" i="39"/>
  <c r="L75" i="39"/>
  <c r="J75" i="39"/>
  <c r="L12" i="39"/>
  <c r="J12" i="39"/>
  <c r="L66" i="39"/>
  <c r="J66" i="39"/>
  <c r="L57" i="39"/>
  <c r="J57" i="39"/>
  <c r="J64" i="39"/>
  <c r="L64" i="39"/>
  <c r="L46" i="39"/>
  <c r="J46" i="39"/>
  <c r="L33" i="39"/>
  <c r="J33" i="39"/>
  <c r="L23" i="39"/>
  <c r="J23" i="39"/>
  <c r="J6" i="39"/>
  <c r="L6" i="39"/>
  <c r="J29" i="39"/>
  <c r="L29" i="39"/>
  <c r="V90" i="40"/>
  <c r="AJ90" i="40" s="1"/>
  <c r="L32" i="39"/>
  <c r="J32" i="39"/>
  <c r="J28" i="39"/>
  <c r="L28" i="39"/>
  <c r="L39" i="39"/>
  <c r="J39" i="39"/>
  <c r="J73" i="39"/>
  <c r="L73" i="39"/>
  <c r="L10" i="39"/>
  <c r="J10" i="39"/>
  <c r="L8" i="39"/>
  <c r="J8" i="39"/>
  <c r="A63" i="33"/>
  <c r="H63" i="33" s="1"/>
  <c r="J62" i="39"/>
  <c r="L62" i="39"/>
  <c r="J77" i="39"/>
  <c r="L77" i="39"/>
  <c r="J68" i="39"/>
  <c r="L68" i="39"/>
  <c r="L5" i="39"/>
  <c r="J5" i="39"/>
  <c r="L67" i="39"/>
  <c r="J67" i="39"/>
  <c r="J4" i="39"/>
  <c r="L4" i="39"/>
  <c r="L58" i="39"/>
  <c r="J58" i="39"/>
  <c r="L34" i="39"/>
  <c r="J34" i="39"/>
  <c r="L49" i="39"/>
  <c r="J49" i="39"/>
  <c r="L48" i="39"/>
  <c r="J48" i="39"/>
  <c r="J52" i="39"/>
  <c r="L52" i="39"/>
  <c r="L38" i="39"/>
  <c r="J38" i="39"/>
  <c r="J45" i="39"/>
  <c r="L45" i="39"/>
  <c r="J44" i="39"/>
  <c r="L44" i="39"/>
  <c r="J17" i="39"/>
  <c r="L17" i="39"/>
  <c r="L43" i="39"/>
  <c r="J43" i="39"/>
  <c r="J16" i="39"/>
  <c r="L16" i="39"/>
  <c r="L11" i="39"/>
  <c r="J11" i="39"/>
  <c r="L26" i="39"/>
  <c r="J26" i="39"/>
  <c r="L79" i="39"/>
  <c r="J79" i="39"/>
  <c r="J53" i="39"/>
  <c r="L53" i="39"/>
  <c r="J86" i="39"/>
  <c r="L86" i="39"/>
  <c r="A31" i="33"/>
  <c r="H31" i="33" s="1"/>
  <c r="J78" i="39"/>
  <c r="L78" i="39"/>
  <c r="L15" i="39"/>
  <c r="J15" i="39"/>
  <c r="J69" i="39"/>
  <c r="L69" i="39"/>
  <c r="J21" i="39"/>
  <c r="L21" i="39"/>
  <c r="L22" i="39"/>
  <c r="J22" i="39"/>
  <c r="L20" i="39"/>
  <c r="J20" i="39"/>
  <c r="L74" i="39"/>
  <c r="J74" i="39"/>
  <c r="L30" i="39"/>
  <c r="J30" i="39"/>
  <c r="J65" i="39"/>
  <c r="L65" i="39"/>
  <c r="J72" i="39"/>
  <c r="L72" i="39"/>
  <c r="L24" i="39"/>
  <c r="J24" i="39"/>
  <c r="G77" i="32"/>
  <c r="P77" i="32" s="1"/>
  <c r="G77" i="40"/>
  <c r="X77" i="40" s="1"/>
  <c r="C73" i="39"/>
  <c r="L47" i="39"/>
  <c r="J47" i="39"/>
  <c r="L19" i="39"/>
  <c r="J19" i="39"/>
  <c r="L9" i="39"/>
  <c r="J9" i="39"/>
  <c r="F80" i="32"/>
  <c r="O80" i="32" s="1"/>
  <c r="F80" i="40"/>
  <c r="W80" i="40" s="1"/>
  <c r="B76" i="39"/>
  <c r="J54" i="39"/>
  <c r="L54" i="39"/>
  <c r="J61" i="39"/>
  <c r="L61" i="39"/>
  <c r="L60" i="39"/>
  <c r="J60" i="39"/>
  <c r="J56" i="39"/>
  <c r="L56" i="39"/>
  <c r="L59" i="39"/>
  <c r="J59" i="39"/>
  <c r="L71" i="39"/>
  <c r="J71" i="39"/>
  <c r="L50" i="39"/>
  <c r="J50" i="39"/>
  <c r="L27" i="39"/>
  <c r="J27" i="39"/>
  <c r="L41" i="39"/>
  <c r="J41" i="39"/>
  <c r="L25" i="39"/>
  <c r="J25" i="39"/>
  <c r="G75" i="32"/>
  <c r="C71" i="33" s="1"/>
  <c r="J71" i="33" s="1"/>
  <c r="G75" i="40"/>
  <c r="X75" i="40" s="1"/>
  <c r="C71" i="39"/>
  <c r="L31" i="39"/>
  <c r="J31" i="39"/>
  <c r="J37" i="39"/>
  <c r="L37" i="39"/>
  <c r="J36" i="39"/>
  <c r="L36" i="39"/>
  <c r="L63" i="39"/>
  <c r="J63" i="39"/>
  <c r="L35" i="39"/>
  <c r="J35" i="39"/>
  <c r="J14" i="39"/>
  <c r="L14" i="39"/>
  <c r="L40" i="39"/>
  <c r="J40" i="39"/>
  <c r="L18" i="39"/>
  <c r="J18" i="39"/>
  <c r="L55" i="39"/>
  <c r="J55" i="39"/>
  <c r="A42" i="33"/>
  <c r="H42" i="33" s="1"/>
  <c r="C72" i="33"/>
  <c r="J72" i="33" s="1"/>
  <c r="A60" i="33"/>
  <c r="H60" i="33" s="1"/>
  <c r="A20" i="33"/>
  <c r="H20" i="33" s="1"/>
  <c r="A59" i="33"/>
  <c r="H59" i="33" s="1"/>
  <c r="A55" i="33"/>
  <c r="H55" i="33" s="1"/>
  <c r="A36" i="33"/>
  <c r="H36" i="33" s="1"/>
  <c r="A11" i="33"/>
  <c r="H11" i="33" s="1"/>
  <c r="A10" i="33"/>
  <c r="H10" i="33" s="1"/>
  <c r="A18" i="33"/>
  <c r="H18" i="33" s="1"/>
  <c r="A19" i="33"/>
  <c r="H19" i="33" s="1"/>
  <c r="A41" i="33"/>
  <c r="H41" i="33" s="1"/>
  <c r="A39" i="33"/>
  <c r="H39" i="33" s="1"/>
  <c r="A40" i="33"/>
  <c r="H40" i="33" s="1"/>
  <c r="A38" i="33"/>
  <c r="H38" i="33" s="1"/>
  <c r="E80" i="27"/>
  <c r="A256" i="27" s="1"/>
  <c r="B252" i="27"/>
  <c r="B253" i="27" s="1"/>
  <c r="B76" i="33" l="1"/>
  <c r="I76" i="33" s="1"/>
  <c r="P75" i="32"/>
  <c r="C73" i="33"/>
  <c r="J73" i="33" s="1"/>
  <c r="M76" i="39"/>
  <c r="K76" i="39"/>
  <c r="D91" i="27"/>
  <c r="F59" i="1"/>
  <c r="A132" i="27"/>
  <c r="A131" i="27"/>
  <c r="A128" i="27"/>
  <c r="A127" i="27"/>
  <c r="A125" i="27"/>
  <c r="A126" i="27"/>
  <c r="A124" i="27"/>
  <c r="A123" i="27"/>
  <c r="A122" i="27"/>
  <c r="A121" i="27"/>
  <c r="A118" i="27"/>
  <c r="A117" i="27"/>
  <c r="A115" i="27"/>
  <c r="A116" i="27"/>
  <c r="A114" i="27"/>
  <c r="A136" i="27"/>
  <c r="A157" i="27"/>
  <c r="A135" i="27" s="1"/>
  <c r="A156" i="27"/>
  <c r="A134" i="27" s="1"/>
  <c r="A155" i="27"/>
  <c r="A133" i="27" s="1"/>
  <c r="A153" i="27"/>
  <c r="A152" i="27"/>
  <c r="A151" i="27"/>
  <c r="A146" i="27"/>
  <c r="A147" i="27"/>
  <c r="A145" i="27"/>
  <c r="A144" i="27"/>
  <c r="A143" i="27"/>
  <c r="A216" i="27"/>
  <c r="H68" i="27" l="1"/>
  <c r="H98" i="27"/>
  <c r="G91" i="32"/>
  <c r="P91" i="32" s="1"/>
  <c r="G91" i="40"/>
  <c r="X91" i="40" s="1"/>
  <c r="C87" i="39"/>
  <c r="J80" i="27"/>
  <c r="J97" i="27"/>
  <c r="J91" i="27"/>
  <c r="J96" i="27"/>
  <c r="B136" i="27"/>
  <c r="H96" i="27" s="1"/>
  <c r="J95" i="27"/>
  <c r="J94" i="27"/>
  <c r="J93" i="27"/>
  <c r="B135" i="27"/>
  <c r="B134" i="27"/>
  <c r="B133" i="27"/>
  <c r="H97" i="27" s="1"/>
  <c r="B262" i="27"/>
  <c r="B265" i="27" s="1"/>
  <c r="B261" i="27"/>
  <c r="B264" i="27" s="1"/>
  <c r="B270" i="27" s="1"/>
  <c r="B260" i="27"/>
  <c r="B263" i="27" s="1"/>
  <c r="B267" i="27"/>
  <c r="B259" i="27"/>
  <c r="B243" i="27"/>
  <c r="B244" i="27" s="1"/>
  <c r="B245" i="27" s="1"/>
  <c r="B246" i="27" s="1"/>
  <c r="B247" i="27" s="1"/>
  <c r="B248" i="27" s="1"/>
  <c r="B249" i="27" s="1"/>
  <c r="B250" i="27" s="1"/>
  <c r="B254" i="27" s="1"/>
  <c r="B255" i="27" s="1"/>
  <c r="B257" i="27" s="1"/>
  <c r="B258" i="27" s="1"/>
  <c r="B272" i="27" s="1"/>
  <c r="B241" i="27"/>
  <c r="B242" i="27" s="1"/>
  <c r="B131" i="27"/>
  <c r="B128" i="27"/>
  <c r="H80" i="27" s="1"/>
  <c r="B127" i="27"/>
  <c r="D82" i="27"/>
  <c r="D81" i="27"/>
  <c r="C82" i="27"/>
  <c r="D79" i="27"/>
  <c r="D78" i="27"/>
  <c r="C79" i="27"/>
  <c r="D74" i="27"/>
  <c r="D73" i="27"/>
  <c r="D72" i="27"/>
  <c r="D71" i="27"/>
  <c r="D70" i="27"/>
  <c r="D69" i="27"/>
  <c r="C74" i="27"/>
  <c r="C73" i="27"/>
  <c r="C72" i="27"/>
  <c r="C71" i="27"/>
  <c r="C70" i="27"/>
  <c r="C69" i="27"/>
  <c r="C81" i="27"/>
  <c r="E45" i="1"/>
  <c r="E43" i="1"/>
  <c r="B155" i="27"/>
  <c r="J42" i="27" s="1"/>
  <c r="B240" i="27"/>
  <c r="B239" i="27"/>
  <c r="B238" i="27"/>
  <c r="B232" i="27"/>
  <c r="B233" i="27" s="1"/>
  <c r="B229" i="27"/>
  <c r="E3" i="27"/>
  <c r="A169" i="27" s="1"/>
  <c r="B230" i="27"/>
  <c r="B227" i="27"/>
  <c r="B226" i="27"/>
  <c r="B228" i="27" s="1"/>
  <c r="B225" i="27"/>
  <c r="B224" i="27"/>
  <c r="B222" i="27"/>
  <c r="B223" i="27" s="1"/>
  <c r="B220" i="27"/>
  <c r="B219" i="27"/>
  <c r="B217" i="27"/>
  <c r="B200" i="27"/>
  <c r="B198" i="27"/>
  <c r="B196" i="27"/>
  <c r="B194" i="27"/>
  <c r="B192" i="27"/>
  <c r="B190" i="27"/>
  <c r="B188" i="27"/>
  <c r="B184" i="27"/>
  <c r="B182" i="27"/>
  <c r="B180" i="27"/>
  <c r="B178" i="27"/>
  <c r="B174" i="27"/>
  <c r="B172" i="27"/>
  <c r="B215" i="27"/>
  <c r="B213" i="27"/>
  <c r="B211" i="27"/>
  <c r="B209" i="27"/>
  <c r="B208" i="27"/>
  <c r="B207" i="27"/>
  <c r="B205" i="27"/>
  <c r="B204" i="27"/>
  <c r="B203" i="27"/>
  <c r="B202" i="27"/>
  <c r="B201" i="27"/>
  <c r="B199" i="27"/>
  <c r="B197" i="27"/>
  <c r="B195" i="27"/>
  <c r="B193" i="27"/>
  <c r="B191" i="27"/>
  <c r="B189" i="27"/>
  <c r="B185" i="27"/>
  <c r="B183" i="27"/>
  <c r="B181" i="27"/>
  <c r="B179" i="27"/>
  <c r="B175" i="27"/>
  <c r="B173" i="27"/>
  <c r="B171" i="27"/>
  <c r="B170" i="27"/>
  <c r="B124" i="27"/>
  <c r="B123" i="27"/>
  <c r="H42" i="27" s="1"/>
  <c r="B118" i="27"/>
  <c r="H67" i="27" s="1"/>
  <c r="B115" i="27"/>
  <c r="H66" i="27" s="1"/>
  <c r="B114" i="27"/>
  <c r="H65" i="27" s="1"/>
  <c r="A96" i="27"/>
  <c r="A95" i="27"/>
  <c r="A94" i="27"/>
  <c r="A93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5" i="27"/>
  <c r="D4" i="27"/>
  <c r="C29" i="27"/>
  <c r="C27" i="27"/>
  <c r="C25" i="27"/>
  <c r="C23" i="27"/>
  <c r="C19" i="27"/>
  <c r="C17" i="27"/>
  <c r="C15" i="27"/>
  <c r="C13" i="27"/>
  <c r="C11" i="27"/>
  <c r="C9" i="27"/>
  <c r="D7" i="27"/>
  <c r="D6" i="27"/>
  <c r="C7" i="27"/>
  <c r="C5" i="27"/>
  <c r="C64" i="27"/>
  <c r="C63" i="27"/>
  <c r="D64" i="27"/>
  <c r="C62" i="27"/>
  <c r="C61" i="27"/>
  <c r="D62" i="27"/>
  <c r="C59" i="27"/>
  <c r="D59" i="27"/>
  <c r="C55" i="27"/>
  <c r="D55" i="27"/>
  <c r="C49" i="27"/>
  <c r="C48" i="27"/>
  <c r="D49" i="27"/>
  <c r="C44" i="27"/>
  <c r="C43" i="27"/>
  <c r="D44" i="27"/>
  <c r="C41" i="27"/>
  <c r="D40" i="27"/>
  <c r="C36" i="27"/>
  <c r="D36" i="27"/>
  <c r="C34" i="27"/>
  <c r="C33" i="27"/>
  <c r="D34" i="27"/>
  <c r="C31" i="27"/>
  <c r="C30" i="27"/>
  <c r="D31" i="27"/>
  <c r="C28" i="27"/>
  <c r="C26" i="27"/>
  <c r="C24" i="27"/>
  <c r="C22" i="27"/>
  <c r="C18" i="27"/>
  <c r="C16" i="27"/>
  <c r="C14" i="27"/>
  <c r="C10" i="27"/>
  <c r="C6" i="27"/>
  <c r="C4" i="27"/>
  <c r="D92" i="27"/>
  <c r="J89" i="27"/>
  <c r="J88" i="27"/>
  <c r="J87" i="27"/>
  <c r="J86" i="27"/>
  <c r="J85" i="27"/>
  <c r="J84" i="27"/>
  <c r="D83" i="27"/>
  <c r="C83" i="27"/>
  <c r="C78" i="27"/>
  <c r="D63" i="27"/>
  <c r="D61" i="27"/>
  <c r="D60" i="27"/>
  <c r="D58" i="27"/>
  <c r="C58" i="27"/>
  <c r="D57" i="27"/>
  <c r="C57" i="27"/>
  <c r="D56" i="27"/>
  <c r="C56" i="27"/>
  <c r="D54" i="27"/>
  <c r="C54" i="27"/>
  <c r="D53" i="27"/>
  <c r="C53" i="27"/>
  <c r="D52" i="27"/>
  <c r="C52" i="27"/>
  <c r="D51" i="27"/>
  <c r="C51" i="27"/>
  <c r="D50" i="27"/>
  <c r="C50" i="27"/>
  <c r="D48" i="27"/>
  <c r="D47" i="27"/>
  <c r="C47" i="27"/>
  <c r="D46" i="27"/>
  <c r="C46" i="27"/>
  <c r="D45" i="27"/>
  <c r="C45" i="27"/>
  <c r="D43" i="27"/>
  <c r="D38" i="27"/>
  <c r="D37" i="27"/>
  <c r="C37" i="27"/>
  <c r="D35" i="27"/>
  <c r="C35" i="27"/>
  <c r="D33" i="27"/>
  <c r="D90" i="27"/>
  <c r="D32" i="27"/>
  <c r="C32" i="27"/>
  <c r="D30" i="27"/>
  <c r="C12" i="27"/>
  <c r="C8" i="27"/>
  <c r="I66" i="40" l="1"/>
  <c r="I66" i="32"/>
  <c r="K66" i="32" s="1"/>
  <c r="I67" i="32"/>
  <c r="K67" i="32" s="1"/>
  <c r="I67" i="40"/>
  <c r="I65" i="32"/>
  <c r="K65" i="32" s="1"/>
  <c r="I65" i="40"/>
  <c r="I68" i="32"/>
  <c r="K68" i="32" s="1"/>
  <c r="I68" i="40"/>
  <c r="F8" i="32"/>
  <c r="F8" i="40"/>
  <c r="W8" i="40" s="1"/>
  <c r="B8" i="39"/>
  <c r="F83" i="32"/>
  <c r="O83" i="32" s="1"/>
  <c r="F83" i="40"/>
  <c r="W83" i="40" s="1"/>
  <c r="B79" i="39"/>
  <c r="F25" i="32"/>
  <c r="B25" i="33" s="1"/>
  <c r="I25" i="33" s="1"/>
  <c r="F25" i="40"/>
  <c r="W25" i="40" s="1"/>
  <c r="B25" i="39"/>
  <c r="F4" i="32"/>
  <c r="B4" i="33" s="1"/>
  <c r="I4" i="33" s="1"/>
  <c r="F4" i="40"/>
  <c r="W4" i="40" s="1"/>
  <c r="B4" i="39"/>
  <c r="F62" i="32"/>
  <c r="O62" i="32" s="1"/>
  <c r="F62" i="40"/>
  <c r="W62" i="40" s="1"/>
  <c r="B62" i="39"/>
  <c r="G12" i="32"/>
  <c r="P12" i="32" s="1"/>
  <c r="G12" i="40"/>
  <c r="X12" i="40" s="1"/>
  <c r="C12" i="39"/>
  <c r="G20" i="32"/>
  <c r="G20" i="40"/>
  <c r="X20" i="40" s="1"/>
  <c r="C20" i="39"/>
  <c r="G28" i="32"/>
  <c r="P28" i="32" s="1"/>
  <c r="G28" i="40"/>
  <c r="X28" i="40" s="1"/>
  <c r="C28" i="39"/>
  <c r="S42" i="32"/>
  <c r="AA42" i="40"/>
  <c r="AL42" i="40" s="1"/>
  <c r="T42" i="39"/>
  <c r="F73" i="32"/>
  <c r="O73" i="32" s="1"/>
  <c r="F73" i="40"/>
  <c r="W73" i="40" s="1"/>
  <c r="B69" i="39"/>
  <c r="F79" i="32"/>
  <c r="O79" i="32" s="1"/>
  <c r="F79" i="40"/>
  <c r="W79" i="40" s="1"/>
  <c r="B75" i="39"/>
  <c r="I97" i="40"/>
  <c r="R93" i="39"/>
  <c r="S91" i="32"/>
  <c r="T91" i="32" s="1"/>
  <c r="AA91" i="40"/>
  <c r="AL91" i="40" s="1"/>
  <c r="T87" i="39"/>
  <c r="F24" i="32"/>
  <c r="O24" i="32" s="1"/>
  <c r="F24" i="40"/>
  <c r="W24" i="40" s="1"/>
  <c r="B24" i="39"/>
  <c r="S96" i="32"/>
  <c r="AA96" i="40"/>
  <c r="AL96" i="40" s="1"/>
  <c r="T92" i="39"/>
  <c r="G52" i="32"/>
  <c r="P52" i="32" s="1"/>
  <c r="G52" i="40"/>
  <c r="X52" i="40" s="1"/>
  <c r="C52" i="39"/>
  <c r="G36" i="32"/>
  <c r="C36" i="33" s="1"/>
  <c r="J36" i="33" s="1"/>
  <c r="G36" i="40"/>
  <c r="X36" i="40" s="1"/>
  <c r="C36" i="39"/>
  <c r="F53" i="32"/>
  <c r="F53" i="40"/>
  <c r="W53" i="40" s="1"/>
  <c r="B53" i="39"/>
  <c r="S84" i="32"/>
  <c r="T84" i="32" s="1"/>
  <c r="AA84" i="40"/>
  <c r="AL84" i="40" s="1"/>
  <c r="T80" i="39"/>
  <c r="F6" i="32"/>
  <c r="F6" i="40"/>
  <c r="W6" i="40" s="1"/>
  <c r="B6" i="39"/>
  <c r="F28" i="32"/>
  <c r="O28" i="32" s="1"/>
  <c r="F28" i="40"/>
  <c r="W28" i="40" s="1"/>
  <c r="B28" i="39"/>
  <c r="F36" i="32"/>
  <c r="O36" i="32" s="1"/>
  <c r="F36" i="40"/>
  <c r="W36" i="40" s="1"/>
  <c r="B36" i="39"/>
  <c r="F49" i="32"/>
  <c r="F49" i="40"/>
  <c r="W49" i="40" s="1"/>
  <c r="B49" i="39"/>
  <c r="G64" i="32"/>
  <c r="P64" i="32" s="1"/>
  <c r="G64" i="40"/>
  <c r="X64" i="40" s="1"/>
  <c r="C64" i="39"/>
  <c r="F11" i="32"/>
  <c r="O11" i="32" s="1"/>
  <c r="F11" i="40"/>
  <c r="W11" i="40" s="1"/>
  <c r="B11" i="39"/>
  <c r="F29" i="32"/>
  <c r="F29" i="40"/>
  <c r="W29" i="40" s="1"/>
  <c r="B29" i="39"/>
  <c r="G13" i="32"/>
  <c r="P13" i="32" s="1"/>
  <c r="G13" i="40"/>
  <c r="X13" i="40" s="1"/>
  <c r="C13" i="39"/>
  <c r="G21" i="32"/>
  <c r="G21" i="40"/>
  <c r="X21" i="40" s="1"/>
  <c r="C21" i="39"/>
  <c r="G29" i="32"/>
  <c r="C29" i="33" s="1"/>
  <c r="J29" i="33" s="1"/>
  <c r="G29" i="40"/>
  <c r="X29" i="40" s="1"/>
  <c r="C29" i="39"/>
  <c r="I42" i="32"/>
  <c r="K42" i="32" s="1"/>
  <c r="I42" i="40"/>
  <c r="R42" i="39"/>
  <c r="F74" i="32"/>
  <c r="B70" i="33" s="1"/>
  <c r="I70" i="33" s="1"/>
  <c r="F74" i="40"/>
  <c r="W74" i="40" s="1"/>
  <c r="B70" i="39"/>
  <c r="G78" i="32"/>
  <c r="P78" i="32" s="1"/>
  <c r="G78" i="40"/>
  <c r="X78" i="40" s="1"/>
  <c r="C74" i="39"/>
  <c r="S97" i="32"/>
  <c r="L93" i="33" s="1"/>
  <c r="M93" i="33" s="1"/>
  <c r="AA97" i="40"/>
  <c r="AL97" i="40" s="1"/>
  <c r="T93" i="39"/>
  <c r="I80" i="32"/>
  <c r="I80" i="40"/>
  <c r="R76" i="39"/>
  <c r="G83" i="32"/>
  <c r="C79" i="33" s="1"/>
  <c r="J79" i="33" s="1"/>
  <c r="G83" i="40"/>
  <c r="X83" i="40" s="1"/>
  <c r="C79" i="39"/>
  <c r="F26" i="32"/>
  <c r="F26" i="40"/>
  <c r="W26" i="40" s="1"/>
  <c r="B26" i="39"/>
  <c r="G37" i="32"/>
  <c r="C37" i="33" s="1"/>
  <c r="J37" i="33" s="1"/>
  <c r="G37" i="40"/>
  <c r="X37" i="40" s="1"/>
  <c r="C37" i="39"/>
  <c r="F58" i="32"/>
  <c r="O58" i="32" s="1"/>
  <c r="F58" i="40"/>
  <c r="W58" i="40" s="1"/>
  <c r="B58" i="39"/>
  <c r="G38" i="32"/>
  <c r="P38" i="32" s="1"/>
  <c r="G38" i="40"/>
  <c r="X38" i="40" s="1"/>
  <c r="C38" i="39"/>
  <c r="G53" i="32"/>
  <c r="C53" i="33" s="1"/>
  <c r="J53" i="33" s="1"/>
  <c r="G53" i="40"/>
  <c r="X53" i="40" s="1"/>
  <c r="C53" i="39"/>
  <c r="G58" i="32"/>
  <c r="P58" i="32" s="1"/>
  <c r="G58" i="40"/>
  <c r="X58" i="40" s="1"/>
  <c r="C58" i="39"/>
  <c r="S85" i="32"/>
  <c r="AA85" i="40"/>
  <c r="AL85" i="40" s="1"/>
  <c r="T81" i="39"/>
  <c r="F10" i="32"/>
  <c r="O10" i="32" s="1"/>
  <c r="F10" i="40"/>
  <c r="W10" i="40" s="1"/>
  <c r="B10" i="39"/>
  <c r="G31" i="32"/>
  <c r="P31" i="32" s="1"/>
  <c r="G31" i="40"/>
  <c r="X31" i="40" s="1"/>
  <c r="C31" i="39"/>
  <c r="G40" i="32"/>
  <c r="C40" i="33" s="1"/>
  <c r="J40" i="33" s="1"/>
  <c r="G40" i="40"/>
  <c r="X40" i="40" s="1"/>
  <c r="C40" i="39"/>
  <c r="G55" i="32"/>
  <c r="P55" i="32" s="1"/>
  <c r="G55" i="40"/>
  <c r="X55" i="40" s="1"/>
  <c r="C55" i="39"/>
  <c r="F63" i="32"/>
  <c r="F63" i="40"/>
  <c r="W63" i="40" s="1"/>
  <c r="B63" i="39"/>
  <c r="F13" i="32"/>
  <c r="O13" i="32" s="1"/>
  <c r="F13" i="40"/>
  <c r="W13" i="40" s="1"/>
  <c r="B13" i="39"/>
  <c r="G4" i="32"/>
  <c r="P4" i="32" s="1"/>
  <c r="G4" i="40"/>
  <c r="X4" i="40" s="1"/>
  <c r="C4" i="39"/>
  <c r="G14" i="32"/>
  <c r="P14" i="32" s="1"/>
  <c r="G14" i="40"/>
  <c r="X14" i="40" s="1"/>
  <c r="C14" i="39"/>
  <c r="G22" i="32"/>
  <c r="P22" i="32" s="1"/>
  <c r="G22" i="40"/>
  <c r="X22" i="40" s="1"/>
  <c r="C22" i="39"/>
  <c r="E93" i="32"/>
  <c r="N93" i="32" s="1"/>
  <c r="E93" i="40"/>
  <c r="A89" i="39"/>
  <c r="G69" i="32"/>
  <c r="G69" i="40"/>
  <c r="X69" i="40" s="1"/>
  <c r="C65" i="39"/>
  <c r="G79" i="32"/>
  <c r="P79" i="32" s="1"/>
  <c r="G79" i="40"/>
  <c r="X79" i="40" s="1"/>
  <c r="C75" i="39"/>
  <c r="S80" i="32"/>
  <c r="T80" i="32" s="1"/>
  <c r="AA80" i="40"/>
  <c r="AL80" i="40" s="1"/>
  <c r="T76" i="39"/>
  <c r="G7" i="32"/>
  <c r="P7" i="32" s="1"/>
  <c r="G7" i="40"/>
  <c r="X7" i="40" s="1"/>
  <c r="C7" i="39"/>
  <c r="G19" i="32"/>
  <c r="P19" i="32" s="1"/>
  <c r="G19" i="40"/>
  <c r="X19" i="40" s="1"/>
  <c r="C19" i="39"/>
  <c r="G74" i="32"/>
  <c r="P74" i="32" s="1"/>
  <c r="G74" i="40"/>
  <c r="X74" i="40" s="1"/>
  <c r="C70" i="39"/>
  <c r="F12" i="32"/>
  <c r="O12" i="32" s="1"/>
  <c r="F12" i="40"/>
  <c r="W12" i="40" s="1"/>
  <c r="B12" i="39"/>
  <c r="G57" i="32"/>
  <c r="P57" i="32" s="1"/>
  <c r="G57" i="40"/>
  <c r="X57" i="40" s="1"/>
  <c r="C57" i="39"/>
  <c r="F48" i="32"/>
  <c r="B48" i="33" s="1"/>
  <c r="I48" i="33" s="1"/>
  <c r="F48" i="40"/>
  <c r="W48" i="40" s="1"/>
  <c r="B48" i="39"/>
  <c r="G30" i="32"/>
  <c r="P30" i="32" s="1"/>
  <c r="G30" i="40"/>
  <c r="X30" i="40" s="1"/>
  <c r="C30" i="39"/>
  <c r="G47" i="32"/>
  <c r="P47" i="32" s="1"/>
  <c r="G47" i="40"/>
  <c r="X47" i="40" s="1"/>
  <c r="C47" i="39"/>
  <c r="F32" i="32"/>
  <c r="O32" i="32" s="1"/>
  <c r="F32" i="40"/>
  <c r="W32" i="40" s="1"/>
  <c r="B32" i="39"/>
  <c r="G48" i="32"/>
  <c r="P48" i="32" s="1"/>
  <c r="G48" i="40"/>
  <c r="X48" i="40" s="1"/>
  <c r="C48" i="39"/>
  <c r="G32" i="32"/>
  <c r="C32" i="33" s="1"/>
  <c r="J32" i="33" s="1"/>
  <c r="G32" i="40"/>
  <c r="X32" i="40" s="1"/>
  <c r="C32" i="39"/>
  <c r="G43" i="32"/>
  <c r="P43" i="32" s="1"/>
  <c r="G43" i="40"/>
  <c r="X43" i="40" s="1"/>
  <c r="C43" i="39"/>
  <c r="F50" i="32"/>
  <c r="B50" i="33" s="1"/>
  <c r="I50" i="33" s="1"/>
  <c r="F50" i="40"/>
  <c r="W50" i="40" s="1"/>
  <c r="B50" i="39"/>
  <c r="F54" i="32"/>
  <c r="B54" i="33" s="1"/>
  <c r="I54" i="33" s="1"/>
  <c r="F54" i="40"/>
  <c r="W54" i="40" s="1"/>
  <c r="B54" i="39"/>
  <c r="G60" i="32"/>
  <c r="P60" i="32" s="1"/>
  <c r="G60" i="40"/>
  <c r="X60" i="40" s="1"/>
  <c r="C60" i="39"/>
  <c r="S86" i="32"/>
  <c r="AA86" i="40"/>
  <c r="AL86" i="40" s="1"/>
  <c r="T82" i="39"/>
  <c r="F14" i="32"/>
  <c r="O14" i="32" s="1"/>
  <c r="F14" i="40"/>
  <c r="W14" i="40" s="1"/>
  <c r="B14" i="39"/>
  <c r="F30" i="32"/>
  <c r="B30" i="33" s="1"/>
  <c r="I30" i="33" s="1"/>
  <c r="F30" i="40"/>
  <c r="W30" i="40" s="1"/>
  <c r="B30" i="39"/>
  <c r="F41" i="32"/>
  <c r="B41" i="33" s="1"/>
  <c r="I41" i="33" s="1"/>
  <c r="F41" i="40"/>
  <c r="W41" i="40" s="1"/>
  <c r="B41" i="39"/>
  <c r="F55" i="32"/>
  <c r="B55" i="33" s="1"/>
  <c r="I55" i="33" s="1"/>
  <c r="F55" i="40"/>
  <c r="W55" i="40" s="1"/>
  <c r="B55" i="39"/>
  <c r="F64" i="32"/>
  <c r="O64" i="32" s="1"/>
  <c r="F64" i="40"/>
  <c r="W64" i="40" s="1"/>
  <c r="B64" i="39"/>
  <c r="F15" i="32"/>
  <c r="O15" i="32" s="1"/>
  <c r="F15" i="40"/>
  <c r="W15" i="40" s="1"/>
  <c r="B15" i="39"/>
  <c r="G5" i="32"/>
  <c r="P5" i="32" s="1"/>
  <c r="G5" i="40"/>
  <c r="X5" i="40" s="1"/>
  <c r="C5" i="39"/>
  <c r="G15" i="32"/>
  <c r="C15" i="33" s="1"/>
  <c r="J15" i="33" s="1"/>
  <c r="G15" i="40"/>
  <c r="X15" i="40" s="1"/>
  <c r="C15" i="39"/>
  <c r="G23" i="32"/>
  <c r="P23" i="32" s="1"/>
  <c r="G23" i="40"/>
  <c r="X23" i="40" s="1"/>
  <c r="C23" i="39"/>
  <c r="E94" i="32"/>
  <c r="N94" i="32" s="1"/>
  <c r="E94" i="40"/>
  <c r="A90" i="39"/>
  <c r="F81" i="32"/>
  <c r="O81" i="32" s="1"/>
  <c r="F81" i="40"/>
  <c r="W81" i="40" s="1"/>
  <c r="B77" i="39"/>
  <c r="G70" i="32"/>
  <c r="P70" i="32" s="1"/>
  <c r="G70" i="40"/>
  <c r="X70" i="40" s="1"/>
  <c r="C66" i="39"/>
  <c r="F82" i="32"/>
  <c r="B78" i="33" s="1"/>
  <c r="I78" i="33" s="1"/>
  <c r="F82" i="40"/>
  <c r="W82" i="40" s="1"/>
  <c r="B78" i="39"/>
  <c r="S93" i="32"/>
  <c r="L89" i="33" s="1"/>
  <c r="M89" i="33" s="1"/>
  <c r="AA93" i="40"/>
  <c r="AL93" i="40" s="1"/>
  <c r="T89" i="39"/>
  <c r="G46" i="32"/>
  <c r="P46" i="32" s="1"/>
  <c r="G46" i="40"/>
  <c r="X46" i="40" s="1"/>
  <c r="C46" i="39"/>
  <c r="G92" i="32"/>
  <c r="P92" i="32" s="1"/>
  <c r="G92" i="40"/>
  <c r="X92" i="40" s="1"/>
  <c r="C88" i="39"/>
  <c r="F61" i="32"/>
  <c r="O61" i="32" s="1"/>
  <c r="F61" i="40"/>
  <c r="W61" i="40" s="1"/>
  <c r="B61" i="39"/>
  <c r="G11" i="32"/>
  <c r="P11" i="32" s="1"/>
  <c r="G11" i="40"/>
  <c r="X11" i="40" s="1"/>
  <c r="C11" i="39"/>
  <c r="G27" i="32"/>
  <c r="P27" i="32" s="1"/>
  <c r="G27" i="40"/>
  <c r="X27" i="40" s="1"/>
  <c r="C27" i="39"/>
  <c r="F37" i="32"/>
  <c r="O37" i="32" s="1"/>
  <c r="F37" i="40"/>
  <c r="W37" i="40" s="1"/>
  <c r="B37" i="39"/>
  <c r="F27" i="32"/>
  <c r="O27" i="32" s="1"/>
  <c r="F27" i="40"/>
  <c r="W27" i="40" s="1"/>
  <c r="B27" i="39"/>
  <c r="F45" i="32"/>
  <c r="O45" i="32" s="1"/>
  <c r="F45" i="40"/>
  <c r="W45" i="40" s="1"/>
  <c r="B45" i="39"/>
  <c r="G50" i="32"/>
  <c r="C50" i="33" s="1"/>
  <c r="J50" i="33" s="1"/>
  <c r="G50" i="40"/>
  <c r="X50" i="40" s="1"/>
  <c r="C50" i="39"/>
  <c r="G61" i="32"/>
  <c r="G61" i="40"/>
  <c r="X61" i="40" s="1"/>
  <c r="C61" i="39"/>
  <c r="S87" i="32"/>
  <c r="T87" i="32" s="1"/>
  <c r="AA87" i="40"/>
  <c r="AL87" i="40" s="1"/>
  <c r="T83" i="39"/>
  <c r="F16" i="32"/>
  <c r="O16" i="32" s="1"/>
  <c r="F16" i="40"/>
  <c r="W16" i="40" s="1"/>
  <c r="B16" i="39"/>
  <c r="F31" i="32"/>
  <c r="O31" i="32" s="1"/>
  <c r="F31" i="40"/>
  <c r="W31" i="40" s="1"/>
  <c r="B31" i="39"/>
  <c r="G44" i="32"/>
  <c r="P44" i="32" s="1"/>
  <c r="G44" i="40"/>
  <c r="X44" i="40" s="1"/>
  <c r="C44" i="39"/>
  <c r="G59" i="32"/>
  <c r="C59" i="33" s="1"/>
  <c r="J59" i="33" s="1"/>
  <c r="G59" i="40"/>
  <c r="X59" i="40" s="1"/>
  <c r="C59" i="39"/>
  <c r="F5" i="32"/>
  <c r="O5" i="32" s="1"/>
  <c r="F5" i="40"/>
  <c r="W5" i="40" s="1"/>
  <c r="B5" i="39"/>
  <c r="F17" i="32"/>
  <c r="B17" i="33" s="1"/>
  <c r="I17" i="33" s="1"/>
  <c r="F17" i="40"/>
  <c r="W17" i="40" s="1"/>
  <c r="B17" i="39"/>
  <c r="G8" i="32"/>
  <c r="C8" i="33" s="1"/>
  <c r="J8" i="33" s="1"/>
  <c r="G8" i="40"/>
  <c r="X8" i="40" s="1"/>
  <c r="C8" i="39"/>
  <c r="G16" i="32"/>
  <c r="P16" i="32" s="1"/>
  <c r="G16" i="40"/>
  <c r="X16" i="40" s="1"/>
  <c r="C16" i="39"/>
  <c r="G24" i="32"/>
  <c r="P24" i="32" s="1"/>
  <c r="G24" i="40"/>
  <c r="X24" i="40" s="1"/>
  <c r="C24" i="39"/>
  <c r="E95" i="32"/>
  <c r="N95" i="32" s="1"/>
  <c r="E95" i="40"/>
  <c r="A91" i="39"/>
  <c r="F69" i="32"/>
  <c r="B65" i="33" s="1"/>
  <c r="I65" i="33" s="1"/>
  <c r="F69" i="40"/>
  <c r="W69" i="40" s="1"/>
  <c r="B65" i="39"/>
  <c r="G71" i="32"/>
  <c r="C67" i="33" s="1"/>
  <c r="J67" i="33" s="1"/>
  <c r="G71" i="40"/>
  <c r="X71" i="40" s="1"/>
  <c r="C67" i="39"/>
  <c r="G81" i="32"/>
  <c r="P81" i="32" s="1"/>
  <c r="G81" i="40"/>
  <c r="X81" i="40" s="1"/>
  <c r="C77" i="39"/>
  <c r="S94" i="32"/>
  <c r="T94" i="32" s="1"/>
  <c r="AA94" i="40"/>
  <c r="AL94" i="40" s="1"/>
  <c r="T90" i="39"/>
  <c r="F52" i="32"/>
  <c r="B52" i="33" s="1"/>
  <c r="I52" i="33" s="1"/>
  <c r="F52" i="40"/>
  <c r="W52" i="40" s="1"/>
  <c r="B52" i="39"/>
  <c r="G49" i="32"/>
  <c r="C49" i="33" s="1"/>
  <c r="J49" i="33" s="1"/>
  <c r="G49" i="40"/>
  <c r="X49" i="40" s="1"/>
  <c r="C49" i="39"/>
  <c r="F72" i="32"/>
  <c r="O72" i="32" s="1"/>
  <c r="F72" i="40"/>
  <c r="W72" i="40" s="1"/>
  <c r="B68" i="39"/>
  <c r="F47" i="32"/>
  <c r="O47" i="32" s="1"/>
  <c r="F47" i="40"/>
  <c r="W47" i="40" s="1"/>
  <c r="B47" i="39"/>
  <c r="F9" i="32"/>
  <c r="B9" i="33" s="1"/>
  <c r="I9" i="33" s="1"/>
  <c r="F9" i="40"/>
  <c r="W9" i="40" s="1"/>
  <c r="B9" i="39"/>
  <c r="G90" i="32"/>
  <c r="P90" i="32" s="1"/>
  <c r="G90" i="40"/>
  <c r="X90" i="40" s="1"/>
  <c r="C86" i="39"/>
  <c r="G54" i="32"/>
  <c r="P54" i="32" s="1"/>
  <c r="G54" i="40"/>
  <c r="X54" i="40" s="1"/>
  <c r="C54" i="39"/>
  <c r="G33" i="32"/>
  <c r="C33" i="33" s="1"/>
  <c r="J33" i="33" s="1"/>
  <c r="G33" i="40"/>
  <c r="X33" i="40" s="1"/>
  <c r="C33" i="39"/>
  <c r="G45" i="32"/>
  <c r="P45" i="32" s="1"/>
  <c r="G45" i="40"/>
  <c r="X45" i="40" s="1"/>
  <c r="C45" i="39"/>
  <c r="F51" i="32"/>
  <c r="O51" i="32" s="1"/>
  <c r="F51" i="40"/>
  <c r="W51" i="40" s="1"/>
  <c r="B51" i="39"/>
  <c r="F56" i="32"/>
  <c r="O56" i="32" s="1"/>
  <c r="F56" i="40"/>
  <c r="W56" i="40" s="1"/>
  <c r="B56" i="39"/>
  <c r="G63" i="32"/>
  <c r="P63" i="32" s="1"/>
  <c r="G63" i="40"/>
  <c r="X63" i="40" s="1"/>
  <c r="C63" i="39"/>
  <c r="S88" i="32"/>
  <c r="L84" i="33" s="1"/>
  <c r="M84" i="33" s="1"/>
  <c r="AA88" i="40"/>
  <c r="AL88" i="40" s="1"/>
  <c r="T84" i="39"/>
  <c r="F18" i="32"/>
  <c r="O18" i="32" s="1"/>
  <c r="F18" i="40"/>
  <c r="W18" i="40" s="1"/>
  <c r="B18" i="39"/>
  <c r="G34" i="32"/>
  <c r="P34" i="32" s="1"/>
  <c r="G34" i="40"/>
  <c r="X34" i="40" s="1"/>
  <c r="C34" i="39"/>
  <c r="F43" i="32"/>
  <c r="O43" i="32" s="1"/>
  <c r="F43" i="40"/>
  <c r="W43" i="40" s="1"/>
  <c r="B43" i="39"/>
  <c r="F59" i="32"/>
  <c r="O59" i="32" s="1"/>
  <c r="F59" i="40"/>
  <c r="W59" i="40" s="1"/>
  <c r="B59" i="39"/>
  <c r="F7" i="32"/>
  <c r="B7" i="33" s="1"/>
  <c r="I7" i="33" s="1"/>
  <c r="F7" i="40"/>
  <c r="W7" i="40" s="1"/>
  <c r="B7" i="39"/>
  <c r="F19" i="32"/>
  <c r="B19" i="33" s="1"/>
  <c r="I19" i="33" s="1"/>
  <c r="F19" i="40"/>
  <c r="W19" i="40" s="1"/>
  <c r="B19" i="39"/>
  <c r="G9" i="32"/>
  <c r="C9" i="33" s="1"/>
  <c r="J9" i="33" s="1"/>
  <c r="G9" i="40"/>
  <c r="X9" i="40" s="1"/>
  <c r="C9" i="39"/>
  <c r="G17" i="32"/>
  <c r="C17" i="33" s="1"/>
  <c r="J17" i="33" s="1"/>
  <c r="G17" i="40"/>
  <c r="X17" i="40" s="1"/>
  <c r="C17" i="39"/>
  <c r="G25" i="32"/>
  <c r="P25" i="32" s="1"/>
  <c r="G25" i="40"/>
  <c r="X25" i="40" s="1"/>
  <c r="C25" i="39"/>
  <c r="E96" i="32"/>
  <c r="N96" i="32" s="1"/>
  <c r="E96" i="40"/>
  <c r="A92" i="39"/>
  <c r="F70" i="32"/>
  <c r="O70" i="32" s="1"/>
  <c r="F70" i="40"/>
  <c r="W70" i="40" s="1"/>
  <c r="B66" i="39"/>
  <c r="G72" i="32"/>
  <c r="C68" i="33" s="1"/>
  <c r="J68" i="33" s="1"/>
  <c r="G72" i="40"/>
  <c r="X72" i="40" s="1"/>
  <c r="C68" i="39"/>
  <c r="G82" i="32"/>
  <c r="P82" i="32" s="1"/>
  <c r="G82" i="40"/>
  <c r="X82" i="40" s="1"/>
  <c r="C78" i="39"/>
  <c r="S95" i="32"/>
  <c r="T95" i="32" s="1"/>
  <c r="AA95" i="40"/>
  <c r="AL95" i="40" s="1"/>
  <c r="T91" i="39"/>
  <c r="G35" i="32"/>
  <c r="P35" i="32" s="1"/>
  <c r="G35" i="40"/>
  <c r="X35" i="40" s="1"/>
  <c r="C35" i="39"/>
  <c r="F57" i="32"/>
  <c r="B57" i="33" s="1"/>
  <c r="I57" i="33" s="1"/>
  <c r="F57" i="40"/>
  <c r="W57" i="40" s="1"/>
  <c r="B57" i="39"/>
  <c r="F34" i="32"/>
  <c r="O34" i="32" s="1"/>
  <c r="F34" i="40"/>
  <c r="W34" i="40" s="1"/>
  <c r="B34" i="39"/>
  <c r="F35" i="32"/>
  <c r="O35" i="32" s="1"/>
  <c r="F35" i="40"/>
  <c r="W35" i="40" s="1"/>
  <c r="B35" i="39"/>
  <c r="F46" i="32"/>
  <c r="O46" i="32" s="1"/>
  <c r="F46" i="40"/>
  <c r="W46" i="40" s="1"/>
  <c r="B46" i="39"/>
  <c r="G51" i="32"/>
  <c r="P51" i="32" s="1"/>
  <c r="G51" i="40"/>
  <c r="X51" i="40" s="1"/>
  <c r="C51" i="39"/>
  <c r="G56" i="32"/>
  <c r="C56" i="33" s="1"/>
  <c r="J56" i="33" s="1"/>
  <c r="G56" i="40"/>
  <c r="X56" i="40" s="1"/>
  <c r="C56" i="39"/>
  <c r="F78" i="32"/>
  <c r="O78" i="32" s="1"/>
  <c r="F78" i="40"/>
  <c r="W78" i="40" s="1"/>
  <c r="B74" i="39"/>
  <c r="S89" i="32"/>
  <c r="AA89" i="40"/>
  <c r="AL89" i="40" s="1"/>
  <c r="T85" i="39"/>
  <c r="F22" i="32"/>
  <c r="O22" i="32" s="1"/>
  <c r="F22" i="40"/>
  <c r="W22" i="40" s="1"/>
  <c r="B22" i="39"/>
  <c r="F33" i="32"/>
  <c r="O33" i="32" s="1"/>
  <c r="F33" i="40"/>
  <c r="W33" i="40" s="1"/>
  <c r="B33" i="39"/>
  <c r="F44" i="32"/>
  <c r="O44" i="32" s="1"/>
  <c r="F44" i="40"/>
  <c r="W44" i="40" s="1"/>
  <c r="B44" i="39"/>
  <c r="G62" i="32"/>
  <c r="P62" i="32" s="1"/>
  <c r="G62" i="40"/>
  <c r="X62" i="40" s="1"/>
  <c r="C62" i="39"/>
  <c r="G6" i="32"/>
  <c r="P6" i="32" s="1"/>
  <c r="G6" i="40"/>
  <c r="X6" i="40" s="1"/>
  <c r="C6" i="39"/>
  <c r="F23" i="32"/>
  <c r="B23" i="33" s="1"/>
  <c r="I23" i="33" s="1"/>
  <c r="F23" i="40"/>
  <c r="W23" i="40" s="1"/>
  <c r="B23" i="39"/>
  <c r="G10" i="32"/>
  <c r="P10" i="32" s="1"/>
  <c r="G10" i="40"/>
  <c r="X10" i="40" s="1"/>
  <c r="C10" i="39"/>
  <c r="G18" i="32"/>
  <c r="P18" i="32" s="1"/>
  <c r="G18" i="40"/>
  <c r="X18" i="40" s="1"/>
  <c r="C18" i="39"/>
  <c r="G26" i="32"/>
  <c r="P26" i="32" s="1"/>
  <c r="G26" i="40"/>
  <c r="X26" i="40" s="1"/>
  <c r="C26" i="39"/>
  <c r="F71" i="32"/>
  <c r="O71" i="32" s="1"/>
  <c r="F71" i="40"/>
  <c r="W71" i="40" s="1"/>
  <c r="B67" i="39"/>
  <c r="G73" i="32"/>
  <c r="P73" i="32" s="1"/>
  <c r="G73" i="40"/>
  <c r="X73" i="40" s="1"/>
  <c r="C69" i="39"/>
  <c r="I96" i="40"/>
  <c r="R92" i="39"/>
  <c r="I98" i="40"/>
  <c r="R94" i="39"/>
  <c r="I98" i="32"/>
  <c r="P9" i="32"/>
  <c r="P71" i="32"/>
  <c r="C25" i="33"/>
  <c r="J25" i="33" s="1"/>
  <c r="O69" i="32"/>
  <c r="O8" i="32"/>
  <c r="B8" i="33"/>
  <c r="I8" i="33" s="1"/>
  <c r="O52" i="32"/>
  <c r="B67" i="33"/>
  <c r="I67" i="33" s="1"/>
  <c r="B12" i="33"/>
  <c r="I12" i="33" s="1"/>
  <c r="C57" i="33"/>
  <c r="J57" i="33" s="1"/>
  <c r="O26" i="32"/>
  <c r="B26" i="33"/>
  <c r="I26" i="33" s="1"/>
  <c r="P20" i="32"/>
  <c r="C20" i="33"/>
  <c r="J20" i="33" s="1"/>
  <c r="O53" i="32"/>
  <c r="B53" i="33"/>
  <c r="I53" i="33" s="1"/>
  <c r="O6" i="32"/>
  <c r="B6" i="33"/>
  <c r="I6" i="33" s="1"/>
  <c r="O49" i="32"/>
  <c r="B49" i="33"/>
  <c r="I49" i="33" s="1"/>
  <c r="O29" i="32"/>
  <c r="B29" i="33"/>
  <c r="I29" i="33" s="1"/>
  <c r="C13" i="33"/>
  <c r="J13" i="33" s="1"/>
  <c r="P21" i="32"/>
  <c r="C21" i="33"/>
  <c r="J21" i="33" s="1"/>
  <c r="P29" i="32"/>
  <c r="B69" i="33"/>
  <c r="I69" i="33" s="1"/>
  <c r="B37" i="33"/>
  <c r="I37" i="33" s="1"/>
  <c r="P37" i="32"/>
  <c r="B32" i="33"/>
  <c r="I32" i="33" s="1"/>
  <c r="C38" i="33"/>
  <c r="J38" i="33" s="1"/>
  <c r="O63" i="32"/>
  <c r="B63" i="33"/>
  <c r="I63" i="33" s="1"/>
  <c r="C14" i="33"/>
  <c r="J14" i="33" s="1"/>
  <c r="O74" i="32"/>
  <c r="O7" i="32"/>
  <c r="C47" i="33"/>
  <c r="J47" i="33" s="1"/>
  <c r="P32" i="32"/>
  <c r="O50" i="32"/>
  <c r="O54" i="32"/>
  <c r="O41" i="32"/>
  <c r="O55" i="32"/>
  <c r="P15" i="32"/>
  <c r="P69" i="32"/>
  <c r="C65" i="33"/>
  <c r="J65" i="33" s="1"/>
  <c r="B59" i="33"/>
  <c r="I59" i="33" s="1"/>
  <c r="P61" i="32"/>
  <c r="C61" i="33"/>
  <c r="J61" i="33" s="1"/>
  <c r="P59" i="32"/>
  <c r="B5" i="33"/>
  <c r="I5" i="33" s="1"/>
  <c r="P8" i="32"/>
  <c r="A91" i="33"/>
  <c r="H91" i="33" s="1"/>
  <c r="O82" i="32"/>
  <c r="I96" i="32"/>
  <c r="D92" i="33" s="1"/>
  <c r="F92" i="33" s="1"/>
  <c r="I97" i="32"/>
  <c r="D93" i="33" s="1"/>
  <c r="F93" i="33" s="1"/>
  <c r="B130" i="27"/>
  <c r="C87" i="33"/>
  <c r="J87" i="33" s="1"/>
  <c r="K80" i="32"/>
  <c r="D76" i="33"/>
  <c r="F76" i="33" s="1"/>
  <c r="T89" i="32"/>
  <c r="L85" i="33"/>
  <c r="M85" i="33" s="1"/>
  <c r="T96" i="32"/>
  <c r="L92" i="33"/>
  <c r="M92" i="33" s="1"/>
  <c r="T88" i="32"/>
  <c r="T42" i="32"/>
  <c r="L42" i="33"/>
  <c r="M42" i="33" s="1"/>
  <c r="T85" i="32"/>
  <c r="L81" i="33"/>
  <c r="M81" i="33" s="1"/>
  <c r="T86" i="32"/>
  <c r="L82" i="33"/>
  <c r="M82" i="33" s="1"/>
  <c r="L76" i="33"/>
  <c r="M76" i="33" s="1"/>
  <c r="O4" i="32"/>
  <c r="J21" i="27"/>
  <c r="J79" i="27"/>
  <c r="H37" i="27"/>
  <c r="H46" i="27"/>
  <c r="H56" i="27"/>
  <c r="H6" i="27"/>
  <c r="J36" i="27"/>
  <c r="H62" i="27"/>
  <c r="H9" i="27"/>
  <c r="J70" i="27"/>
  <c r="H21" i="27"/>
  <c r="H32" i="27"/>
  <c r="J32" i="27"/>
  <c r="J37" i="27"/>
  <c r="H52" i="27"/>
  <c r="H60" i="27"/>
  <c r="J64" i="27"/>
  <c r="J17" i="27"/>
  <c r="J23" i="27"/>
  <c r="J71" i="27"/>
  <c r="J81" i="27"/>
  <c r="H51" i="27"/>
  <c r="J83" i="27"/>
  <c r="J38" i="27"/>
  <c r="H57" i="27"/>
  <c r="J31" i="27"/>
  <c r="H13" i="27"/>
  <c r="J72" i="27"/>
  <c r="J82" i="27"/>
  <c r="B268" i="27"/>
  <c r="B274" i="27"/>
  <c r="J30" i="27"/>
  <c r="J9" i="27"/>
  <c r="H47" i="27"/>
  <c r="H53" i="27"/>
  <c r="H16" i="27"/>
  <c r="J11" i="27"/>
  <c r="J25" i="27"/>
  <c r="E96" i="27"/>
  <c r="A272" i="27" s="1"/>
  <c r="H71" i="27"/>
  <c r="J73" i="27"/>
  <c r="J7" i="27"/>
  <c r="J29" i="27"/>
  <c r="J69" i="27"/>
  <c r="J90" i="27"/>
  <c r="J39" i="27"/>
  <c r="H8" i="27"/>
  <c r="J33" i="27"/>
  <c r="J41" i="27"/>
  <c r="H58" i="27"/>
  <c r="J63" i="27"/>
  <c r="C75" i="27"/>
  <c r="J74" i="27"/>
  <c r="J15" i="27"/>
  <c r="H12" i="27"/>
  <c r="H35" i="27"/>
  <c r="J34" i="27"/>
  <c r="H7" i="27"/>
  <c r="J5" i="27"/>
  <c r="J13" i="27"/>
  <c r="J19" i="27"/>
  <c r="J27" i="27"/>
  <c r="C76" i="27"/>
  <c r="H54" i="27"/>
  <c r="H20" i="27"/>
  <c r="J35" i="27"/>
  <c r="H45" i="27"/>
  <c r="J92" i="27"/>
  <c r="J40" i="27"/>
  <c r="J62" i="27"/>
  <c r="J78" i="27"/>
  <c r="H4" i="27"/>
  <c r="B271" i="27"/>
  <c r="H74" i="27"/>
  <c r="C77" i="27"/>
  <c r="H93" i="27"/>
  <c r="H31" i="27"/>
  <c r="H17" i="27"/>
  <c r="H44" i="27"/>
  <c r="H24" i="27"/>
  <c r="H34" i="27"/>
  <c r="H26" i="27"/>
  <c r="H40" i="27"/>
  <c r="H48" i="27"/>
  <c r="H23" i="27"/>
  <c r="H49" i="27"/>
  <c r="H28" i="27"/>
  <c r="H25" i="27"/>
  <c r="E95" i="27"/>
  <c r="A271" i="27" s="1"/>
  <c r="H89" i="27"/>
  <c r="H36" i="27"/>
  <c r="H41" i="27"/>
  <c r="H64" i="27"/>
  <c r="E15" i="27"/>
  <c r="A183" i="27" s="1"/>
  <c r="H29" i="27"/>
  <c r="H86" i="27"/>
  <c r="H95" i="27"/>
  <c r="H70" i="27"/>
  <c r="E14" i="27"/>
  <c r="A182" i="27" s="1"/>
  <c r="H94" i="27"/>
  <c r="E94" i="27"/>
  <c r="A270" i="27" s="1"/>
  <c r="H91" i="27"/>
  <c r="H50" i="27"/>
  <c r="H18" i="27"/>
  <c r="H22" i="27"/>
  <c r="H33" i="27"/>
  <c r="H19" i="27"/>
  <c r="H87" i="27"/>
  <c r="H84" i="27"/>
  <c r="B269" i="27"/>
  <c r="H59" i="27"/>
  <c r="H92" i="27"/>
  <c r="H90" i="27"/>
  <c r="H10" i="27"/>
  <c r="H11" i="27"/>
  <c r="J45" i="27"/>
  <c r="J53" i="27"/>
  <c r="H88" i="27"/>
  <c r="H39" i="27"/>
  <c r="H61" i="27"/>
  <c r="H79" i="27"/>
  <c r="J6" i="27"/>
  <c r="J12" i="27"/>
  <c r="J18" i="27"/>
  <c r="J26" i="27"/>
  <c r="J46" i="27"/>
  <c r="J54" i="27"/>
  <c r="H85" i="27"/>
  <c r="J8" i="27"/>
  <c r="J14" i="27"/>
  <c r="J20" i="27"/>
  <c r="J28" i="27"/>
  <c r="J48" i="27"/>
  <c r="J55" i="27"/>
  <c r="H63" i="27"/>
  <c r="H27" i="27"/>
  <c r="H81" i="27"/>
  <c r="H82" i="27"/>
  <c r="J49" i="27"/>
  <c r="J56" i="27"/>
  <c r="J59" i="27"/>
  <c r="J16" i="27"/>
  <c r="J22" i="27"/>
  <c r="J50" i="27"/>
  <c r="J57" i="27"/>
  <c r="J60" i="27"/>
  <c r="H78" i="27"/>
  <c r="H38" i="27"/>
  <c r="H5" i="27"/>
  <c r="J43" i="27"/>
  <c r="J51" i="27"/>
  <c r="J58" i="27"/>
  <c r="J61" i="27"/>
  <c r="J47" i="27"/>
  <c r="H30" i="27"/>
  <c r="H43" i="27"/>
  <c r="J4" i="27"/>
  <c r="J10" i="27"/>
  <c r="J24" i="27"/>
  <c r="J44" i="27"/>
  <c r="J52" i="27"/>
  <c r="E93" i="27"/>
  <c r="A269" i="27" s="1"/>
  <c r="H72" i="27"/>
  <c r="H73" i="27"/>
  <c r="H14" i="27"/>
  <c r="H69" i="27"/>
  <c r="H55" i="27"/>
  <c r="H15" i="27"/>
  <c r="E46" i="27"/>
  <c r="A220" i="27" s="1"/>
  <c r="H83" i="27"/>
  <c r="E82" i="27"/>
  <c r="A258" i="27" s="1"/>
  <c r="E79" i="27"/>
  <c r="A255" i="27" s="1"/>
  <c r="E56" i="27"/>
  <c r="A231" i="27" s="1"/>
  <c r="E72" i="27"/>
  <c r="A248" i="27" s="1"/>
  <c r="E73" i="27"/>
  <c r="A249" i="27" s="1"/>
  <c r="E74" i="27"/>
  <c r="A250" i="27" s="1"/>
  <c r="E26" i="27"/>
  <c r="A196" i="27" s="1"/>
  <c r="E13" i="27"/>
  <c r="A181" i="27" s="1"/>
  <c r="E27" i="27"/>
  <c r="A197" i="27" s="1"/>
  <c r="E18" i="27"/>
  <c r="A188" i="27" s="1"/>
  <c r="E12" i="27"/>
  <c r="A180" i="27" s="1"/>
  <c r="E4" i="27"/>
  <c r="A170" i="27" s="1"/>
  <c r="E71" i="27"/>
  <c r="A247" i="27" s="1"/>
  <c r="B218" i="27"/>
  <c r="E5" i="27"/>
  <c r="A171" i="27" s="1"/>
  <c r="B231" i="27"/>
  <c r="E70" i="27"/>
  <c r="A246" i="27" s="1"/>
  <c r="E6" i="27"/>
  <c r="A172" i="27" s="1"/>
  <c r="E24" i="27"/>
  <c r="A194" i="27" s="1"/>
  <c r="B221" i="27"/>
  <c r="E53" i="27"/>
  <c r="A227" i="27" s="1"/>
  <c r="E10" i="27"/>
  <c r="A178" i="27" s="1"/>
  <c r="E16" i="27"/>
  <c r="A184" i="27" s="1"/>
  <c r="E64" i="27"/>
  <c r="A244" i="27" s="1"/>
  <c r="E52" i="27"/>
  <c r="A226" i="27" s="1"/>
  <c r="E60" i="27"/>
  <c r="A240" i="27" s="1"/>
  <c r="E59" i="27"/>
  <c r="A239" i="27" s="1"/>
  <c r="E29" i="27"/>
  <c r="A199" i="27" s="1"/>
  <c r="E78" i="27"/>
  <c r="A254" i="27" s="1"/>
  <c r="E22" i="27"/>
  <c r="A192" i="27" s="1"/>
  <c r="E31" i="27"/>
  <c r="A201" i="27" s="1"/>
  <c r="E36" i="27"/>
  <c r="A208" i="27" s="1"/>
  <c r="E21" i="27"/>
  <c r="A191" i="27" s="1"/>
  <c r="E37" i="27"/>
  <c r="A209" i="27" s="1"/>
  <c r="E58" i="27"/>
  <c r="A233" i="27" s="1"/>
  <c r="E62" i="27"/>
  <c r="A242" i="27" s="1"/>
  <c r="E9" i="27"/>
  <c r="A175" i="27" s="1"/>
  <c r="E28" i="27"/>
  <c r="A198" i="27" s="1"/>
  <c r="E34" i="27"/>
  <c r="A205" i="27" s="1"/>
  <c r="E55" i="27"/>
  <c r="A230" i="27" s="1"/>
  <c r="E48" i="27"/>
  <c r="A222" i="27" s="1"/>
  <c r="E8" i="27"/>
  <c r="A174" i="27" s="1"/>
  <c r="E43" i="27"/>
  <c r="A217" i="27" s="1"/>
  <c r="E7" i="27"/>
  <c r="A173" i="27" s="1"/>
  <c r="E19" i="27"/>
  <c r="A189" i="27" s="1"/>
  <c r="E20" i="27"/>
  <c r="A190" i="27" s="1"/>
  <c r="E90" i="27"/>
  <c r="A203" i="27" s="1"/>
  <c r="E47" i="27"/>
  <c r="A221" i="27" s="1"/>
  <c r="E57" i="27"/>
  <c r="A232" i="27" s="1"/>
  <c r="E81" i="27"/>
  <c r="A257" i="27" s="1"/>
  <c r="E30" i="27"/>
  <c r="A200" i="27" s="1"/>
  <c r="A207" i="27"/>
  <c r="E39" i="27"/>
  <c r="A212" i="27" s="1"/>
  <c r="E44" i="27"/>
  <c r="A218" i="27" s="1"/>
  <c r="E23" i="27"/>
  <c r="A193" i="27" s="1"/>
  <c r="E61" i="27"/>
  <c r="A241" i="27" s="1"/>
  <c r="E50" i="27"/>
  <c r="A224" i="27" s="1"/>
  <c r="E54" i="27"/>
  <c r="A228" i="27" s="1"/>
  <c r="E69" i="27"/>
  <c r="A245" i="27" s="1"/>
  <c r="E49" i="27"/>
  <c r="A223" i="27" s="1"/>
  <c r="E11" i="27"/>
  <c r="A179" i="27" s="1"/>
  <c r="E45" i="27"/>
  <c r="A219" i="27" s="1"/>
  <c r="E33" i="27"/>
  <c r="A204" i="27" s="1"/>
  <c r="E38" i="27"/>
  <c r="A210" i="27" s="1"/>
  <c r="E41" i="27"/>
  <c r="A214" i="27" s="1"/>
  <c r="E63" i="27"/>
  <c r="A243" i="27" s="1"/>
  <c r="E25" i="27"/>
  <c r="A195" i="27" s="1"/>
  <c r="E32" i="27"/>
  <c r="A202" i="27" s="1"/>
  <c r="E35" i="27"/>
  <c r="A206" i="27" s="1"/>
  <c r="E51" i="27"/>
  <c r="A225" i="27" s="1"/>
  <c r="A211" i="27"/>
  <c r="A215" i="27"/>
  <c r="A229" i="27"/>
  <c r="E40" i="27"/>
  <c r="A213" i="27" s="1"/>
  <c r="A238" i="27"/>
  <c r="E17" i="27"/>
  <c r="A185" i="27" s="1"/>
  <c r="K95" i="32" l="1"/>
  <c r="C7" i="33"/>
  <c r="J7" i="33" s="1"/>
  <c r="C88" i="33"/>
  <c r="J88" i="33" s="1"/>
  <c r="C44" i="33"/>
  <c r="J44" i="33" s="1"/>
  <c r="P40" i="32"/>
  <c r="B15" i="33"/>
  <c r="I15" i="33" s="1"/>
  <c r="C45" i="33"/>
  <c r="J45" i="33" s="1"/>
  <c r="O9" i="32"/>
  <c r="C16" i="33"/>
  <c r="J16" i="33" s="1"/>
  <c r="O48" i="32"/>
  <c r="AC88" i="40"/>
  <c r="AD88" i="40" s="1"/>
  <c r="AB88" i="40"/>
  <c r="AB84" i="40"/>
  <c r="AC84" i="40"/>
  <c r="AD84" i="40" s="1"/>
  <c r="AC87" i="40"/>
  <c r="AD87" i="40" s="1"/>
  <c r="AB87" i="40"/>
  <c r="AB89" i="40"/>
  <c r="AC89" i="40"/>
  <c r="AD89" i="40" s="1"/>
  <c r="AC85" i="40"/>
  <c r="AD85" i="40" s="1"/>
  <c r="AB85" i="40"/>
  <c r="AB94" i="40"/>
  <c r="AC94" i="40"/>
  <c r="AD94" i="40" s="1"/>
  <c r="AC93" i="40"/>
  <c r="AD93" i="40" s="1"/>
  <c r="AB93" i="40"/>
  <c r="AC91" i="40"/>
  <c r="AD91" i="40" s="1"/>
  <c r="AB91" i="40"/>
  <c r="AC86" i="40"/>
  <c r="AD86" i="40" s="1"/>
  <c r="AB86" i="40"/>
  <c r="AC80" i="40"/>
  <c r="AD80" i="40" s="1"/>
  <c r="AB80" i="40"/>
  <c r="AC96" i="40"/>
  <c r="AD96" i="40" s="1"/>
  <c r="AB96" i="40"/>
  <c r="AC95" i="40"/>
  <c r="AD95" i="40" s="1"/>
  <c r="AB95" i="40"/>
  <c r="AC97" i="40"/>
  <c r="AD97" i="40" s="1"/>
  <c r="AB97" i="40"/>
  <c r="K96" i="32"/>
  <c r="B77" i="33"/>
  <c r="I77" i="33" s="1"/>
  <c r="B45" i="33"/>
  <c r="I45" i="33" s="1"/>
  <c r="B47" i="33"/>
  <c r="I47" i="33" s="1"/>
  <c r="C27" i="33"/>
  <c r="J27" i="33" s="1"/>
  <c r="C77" i="33"/>
  <c r="J77" i="33" s="1"/>
  <c r="A92" i="33"/>
  <c r="H92" i="33" s="1"/>
  <c r="T93" i="32"/>
  <c r="B31" i="33"/>
  <c r="I31" i="33" s="1"/>
  <c r="C70" i="33"/>
  <c r="J70" i="33" s="1"/>
  <c r="C35" i="33"/>
  <c r="J35" i="33" s="1"/>
  <c r="C63" i="33"/>
  <c r="J63" i="33" s="1"/>
  <c r="P83" i="32"/>
  <c r="O57" i="32"/>
  <c r="L80" i="33"/>
  <c r="M80" i="33" s="1"/>
  <c r="C66" i="33"/>
  <c r="J66" i="33" s="1"/>
  <c r="C43" i="33"/>
  <c r="J43" i="33" s="1"/>
  <c r="B10" i="33"/>
  <c r="I10" i="33" s="1"/>
  <c r="P72" i="32"/>
  <c r="C22" i="33"/>
  <c r="J22" i="33" s="1"/>
  <c r="C28" i="33"/>
  <c r="J28" i="33" s="1"/>
  <c r="O23" i="32"/>
  <c r="B44" i="33"/>
  <c r="I44" i="33" s="1"/>
  <c r="B16" i="33"/>
  <c r="I16" i="33" s="1"/>
  <c r="C74" i="33"/>
  <c r="J74" i="33" s="1"/>
  <c r="C11" i="33"/>
  <c r="J11" i="33" s="1"/>
  <c r="C10" i="33"/>
  <c r="J10" i="33" s="1"/>
  <c r="P49" i="32"/>
  <c r="C54" i="33"/>
  <c r="J54" i="33" s="1"/>
  <c r="K94" i="32"/>
  <c r="B28" i="33"/>
  <c r="I28" i="33" s="1"/>
  <c r="P36" i="32"/>
  <c r="C69" i="33"/>
  <c r="J69" i="33" s="1"/>
  <c r="B34" i="33"/>
  <c r="I34" i="33" s="1"/>
  <c r="P17" i="32"/>
  <c r="C12" i="33"/>
  <c r="J12" i="33" s="1"/>
  <c r="L87" i="33"/>
  <c r="M87" i="33" s="1"/>
  <c r="C23" i="33"/>
  <c r="J23" i="33" s="1"/>
  <c r="O30" i="32"/>
  <c r="C58" i="33"/>
  <c r="J58" i="33" s="1"/>
  <c r="C34" i="33"/>
  <c r="J34" i="33" s="1"/>
  <c r="B79" i="33"/>
  <c r="I79" i="33" s="1"/>
  <c r="B35" i="33"/>
  <c r="I35" i="33" s="1"/>
  <c r="O19" i="32"/>
  <c r="P56" i="32"/>
  <c r="T97" i="32"/>
  <c r="P50" i="32"/>
  <c r="P53" i="32"/>
  <c r="K90" i="32"/>
  <c r="K93" i="32"/>
  <c r="B33" i="33"/>
  <c r="I33" i="33" s="1"/>
  <c r="C86" i="33"/>
  <c r="J86" i="33" s="1"/>
  <c r="O17" i="32"/>
  <c r="A89" i="33"/>
  <c r="H89" i="33" s="1"/>
  <c r="B18" i="33"/>
  <c r="I18" i="33" s="1"/>
  <c r="O25" i="32"/>
  <c r="B74" i="33"/>
  <c r="I74" i="33" s="1"/>
  <c r="P33" i="32"/>
  <c r="B64" i="33"/>
  <c r="I64" i="33" s="1"/>
  <c r="C31" i="33"/>
  <c r="J31" i="33" s="1"/>
  <c r="B27" i="33"/>
  <c r="I27" i="33" s="1"/>
  <c r="L83" i="33"/>
  <c r="M83" i="33" s="1"/>
  <c r="C24" i="33"/>
  <c r="J24" i="33" s="1"/>
  <c r="C52" i="33"/>
  <c r="J52" i="33" s="1"/>
  <c r="A90" i="33"/>
  <c r="H90" i="33" s="1"/>
  <c r="B14" i="33"/>
  <c r="I14" i="33" s="1"/>
  <c r="B56" i="33"/>
  <c r="I56" i="33" s="1"/>
  <c r="B68" i="33"/>
  <c r="I68" i="33" s="1"/>
  <c r="C78" i="33"/>
  <c r="J78" i="33" s="1"/>
  <c r="C48" i="33"/>
  <c r="J48" i="33" s="1"/>
  <c r="B11" i="33"/>
  <c r="I11" i="33" s="1"/>
  <c r="C51" i="33"/>
  <c r="J51" i="33" s="1"/>
  <c r="C4" i="33"/>
  <c r="J4" i="33" s="1"/>
  <c r="L91" i="33"/>
  <c r="M91" i="33" s="1"/>
  <c r="B61" i="33"/>
  <c r="I61" i="33" s="1"/>
  <c r="B13" i="33"/>
  <c r="I13" i="33" s="1"/>
  <c r="C64" i="33"/>
  <c r="J64" i="33" s="1"/>
  <c r="B62" i="33"/>
  <c r="I62" i="33" s="1"/>
  <c r="B51" i="33"/>
  <c r="I51" i="33" s="1"/>
  <c r="C19" i="33"/>
  <c r="J19" i="33" s="1"/>
  <c r="C18" i="33"/>
  <c r="J18" i="33" s="1"/>
  <c r="B36" i="33"/>
  <c r="I36" i="33" s="1"/>
  <c r="M22" i="39"/>
  <c r="K22" i="39"/>
  <c r="K57" i="39"/>
  <c r="M57" i="39"/>
  <c r="M9" i="39"/>
  <c r="K9" i="39"/>
  <c r="K65" i="39"/>
  <c r="M65" i="39"/>
  <c r="M37" i="39"/>
  <c r="K37" i="39"/>
  <c r="K55" i="39"/>
  <c r="M55" i="39"/>
  <c r="M12" i="39"/>
  <c r="K12" i="39"/>
  <c r="K10" i="39"/>
  <c r="M10" i="39"/>
  <c r="I63" i="32"/>
  <c r="D63" i="33" s="1"/>
  <c r="F63" i="33" s="1"/>
  <c r="I63" i="40"/>
  <c r="R63" i="39"/>
  <c r="I12" i="32"/>
  <c r="K12" i="32" s="1"/>
  <c r="I12" i="40"/>
  <c r="R12" i="39"/>
  <c r="I69" i="32"/>
  <c r="D65" i="33" s="1"/>
  <c r="F65" i="33" s="1"/>
  <c r="I69" i="40"/>
  <c r="R65" i="39"/>
  <c r="S46" i="32"/>
  <c r="L46" i="33" s="1"/>
  <c r="M46" i="33" s="1"/>
  <c r="AA46" i="40"/>
  <c r="AL46" i="40" s="1"/>
  <c r="T46" i="39"/>
  <c r="S62" i="32"/>
  <c r="T62" i="32" s="1"/>
  <c r="AA62" i="40"/>
  <c r="AL62" i="40" s="1"/>
  <c r="T62" i="39"/>
  <c r="S37" i="32"/>
  <c r="AA37" i="40"/>
  <c r="AL37" i="40" s="1"/>
  <c r="T37" i="39"/>
  <c r="K23" i="39"/>
  <c r="M23" i="39"/>
  <c r="K13" i="39"/>
  <c r="M13" i="39"/>
  <c r="I14" i="32"/>
  <c r="K14" i="32" s="1"/>
  <c r="I14" i="40"/>
  <c r="R14" i="39"/>
  <c r="S4" i="32"/>
  <c r="L4" i="33" s="1"/>
  <c r="M4" i="33" s="1"/>
  <c r="AA4" i="40"/>
  <c r="AL4" i="40" s="1"/>
  <c r="T4" i="39"/>
  <c r="I5" i="32"/>
  <c r="K5" i="32" s="1"/>
  <c r="I5" i="40"/>
  <c r="R5" i="39"/>
  <c r="S59" i="32"/>
  <c r="AA59" i="40"/>
  <c r="AL59" i="40" s="1"/>
  <c r="T59" i="39"/>
  <c r="S48" i="32"/>
  <c r="L48" i="33" s="1"/>
  <c r="M48" i="33" s="1"/>
  <c r="AA48" i="40"/>
  <c r="AL48" i="40" s="1"/>
  <c r="T48" i="39"/>
  <c r="S26" i="32"/>
  <c r="L26" i="33" s="1"/>
  <c r="M26" i="33" s="1"/>
  <c r="AA26" i="40"/>
  <c r="AL26" i="40" s="1"/>
  <c r="T26" i="39"/>
  <c r="S53" i="32"/>
  <c r="T53" i="32" s="1"/>
  <c r="AA53" i="40"/>
  <c r="AL53" i="40" s="1"/>
  <c r="T53" i="39"/>
  <c r="I84" i="40"/>
  <c r="R80" i="39"/>
  <c r="I64" i="32"/>
  <c r="K64" i="32" s="1"/>
  <c r="I64" i="40"/>
  <c r="R64" i="39"/>
  <c r="I23" i="32"/>
  <c r="K23" i="32" s="1"/>
  <c r="I23" i="40"/>
  <c r="R23" i="39"/>
  <c r="I31" i="32"/>
  <c r="K31" i="32" s="1"/>
  <c r="I31" i="40"/>
  <c r="R31" i="39"/>
  <c r="S40" i="32"/>
  <c r="T40" i="32" s="1"/>
  <c r="AA40" i="40"/>
  <c r="AL40" i="40" s="1"/>
  <c r="T40" i="39"/>
  <c r="S19" i="32"/>
  <c r="T19" i="32" s="1"/>
  <c r="AA19" i="40"/>
  <c r="AL19" i="40" s="1"/>
  <c r="T19" i="39"/>
  <c r="S74" i="32"/>
  <c r="T74" i="32" s="1"/>
  <c r="AA74" i="40"/>
  <c r="AL74" i="40" s="1"/>
  <c r="T70" i="39"/>
  <c r="S90" i="32"/>
  <c r="AA90" i="40"/>
  <c r="AL90" i="40" s="1"/>
  <c r="T86" i="39"/>
  <c r="S11" i="32"/>
  <c r="T11" i="32" s="1"/>
  <c r="AA11" i="40"/>
  <c r="AL11" i="40" s="1"/>
  <c r="T11" i="39"/>
  <c r="S82" i="32"/>
  <c r="T82" i="32" s="1"/>
  <c r="AA82" i="40"/>
  <c r="AL82" i="40" s="1"/>
  <c r="T78" i="39"/>
  <c r="S81" i="32"/>
  <c r="T81" i="32" s="1"/>
  <c r="AA81" i="40"/>
  <c r="AL81" i="40" s="1"/>
  <c r="T77" i="39"/>
  <c r="S32" i="32"/>
  <c r="AA32" i="40"/>
  <c r="AL32" i="40" s="1"/>
  <c r="T32" i="39"/>
  <c r="I56" i="32"/>
  <c r="K56" i="32" s="1"/>
  <c r="I56" i="40"/>
  <c r="R56" i="39"/>
  <c r="C75" i="33"/>
  <c r="J75" i="33" s="1"/>
  <c r="C30" i="33"/>
  <c r="J30" i="33" s="1"/>
  <c r="B24" i="33"/>
  <c r="I24" i="33" s="1"/>
  <c r="C46" i="33"/>
  <c r="J46" i="33" s="1"/>
  <c r="B66" i="33"/>
  <c r="I66" i="33" s="1"/>
  <c r="M44" i="39"/>
  <c r="K44" i="39"/>
  <c r="M35" i="39"/>
  <c r="K35" i="39"/>
  <c r="J92" i="39"/>
  <c r="L92" i="39"/>
  <c r="K5" i="39"/>
  <c r="M5" i="39"/>
  <c r="K45" i="39"/>
  <c r="M45" i="39"/>
  <c r="K15" i="39"/>
  <c r="M15" i="39"/>
  <c r="K54" i="39"/>
  <c r="M54" i="39"/>
  <c r="M48" i="39"/>
  <c r="K48" i="39"/>
  <c r="M28" i="39"/>
  <c r="K28" i="39"/>
  <c r="K69" i="39"/>
  <c r="M69" i="39"/>
  <c r="K79" i="39"/>
  <c r="M79" i="39"/>
  <c r="I55" i="32"/>
  <c r="D55" i="33" s="1"/>
  <c r="F55" i="33" s="1"/>
  <c r="I55" i="40"/>
  <c r="R55" i="39"/>
  <c r="I39" i="32"/>
  <c r="I39" i="40"/>
  <c r="R39" i="39"/>
  <c r="I44" i="32"/>
  <c r="D44" i="33" s="1"/>
  <c r="F44" i="33" s="1"/>
  <c r="I44" i="40"/>
  <c r="R44" i="39"/>
  <c r="S16" i="32"/>
  <c r="T16" i="32" s="1"/>
  <c r="AA16" i="40"/>
  <c r="AL16" i="40" s="1"/>
  <c r="T16" i="39"/>
  <c r="S27" i="32"/>
  <c r="L27" i="33" s="1"/>
  <c r="M27" i="33" s="1"/>
  <c r="AA27" i="40"/>
  <c r="AL27" i="40" s="1"/>
  <c r="T27" i="39"/>
  <c r="I51" i="32"/>
  <c r="I51" i="40"/>
  <c r="R51" i="39"/>
  <c r="I73" i="32"/>
  <c r="K73" i="32" s="1"/>
  <c r="I73" i="40"/>
  <c r="R69" i="39"/>
  <c r="I43" i="32"/>
  <c r="D43" i="33" s="1"/>
  <c r="F43" i="33" s="1"/>
  <c r="I43" i="40"/>
  <c r="R43" i="39"/>
  <c r="I38" i="32"/>
  <c r="K38" i="32" s="1"/>
  <c r="I38" i="40"/>
  <c r="R38" i="39"/>
  <c r="S56" i="32"/>
  <c r="AA56" i="40"/>
  <c r="AL56" i="40" s="1"/>
  <c r="T56" i="39"/>
  <c r="S28" i="32"/>
  <c r="L28" i="33" s="1"/>
  <c r="M28" i="33" s="1"/>
  <c r="AA28" i="40"/>
  <c r="AL28" i="40" s="1"/>
  <c r="T28" i="39"/>
  <c r="S18" i="32"/>
  <c r="L18" i="33" s="1"/>
  <c r="M18" i="33" s="1"/>
  <c r="AA18" i="40"/>
  <c r="AL18" i="40" s="1"/>
  <c r="T18" i="39"/>
  <c r="S45" i="32"/>
  <c r="L45" i="33" s="1"/>
  <c r="M45" i="33" s="1"/>
  <c r="AA45" i="40"/>
  <c r="AL45" i="40" s="1"/>
  <c r="T45" i="39"/>
  <c r="I87" i="40"/>
  <c r="R83" i="39"/>
  <c r="I94" i="40"/>
  <c r="R90" i="39"/>
  <c r="I41" i="32"/>
  <c r="I41" i="40"/>
  <c r="R41" i="39"/>
  <c r="I48" i="32"/>
  <c r="D48" i="33" s="1"/>
  <c r="F48" i="33" s="1"/>
  <c r="I48" i="40"/>
  <c r="R48" i="39"/>
  <c r="I93" i="40"/>
  <c r="R89" i="39"/>
  <c r="S92" i="32"/>
  <c r="AA92" i="40"/>
  <c r="AL92" i="40" s="1"/>
  <c r="T88" i="39"/>
  <c r="S13" i="32"/>
  <c r="T13" i="32" s="1"/>
  <c r="AA13" i="40"/>
  <c r="AL13" i="40" s="1"/>
  <c r="T13" i="39"/>
  <c r="F75" i="32"/>
  <c r="O75" i="32" s="1"/>
  <c r="F75" i="40"/>
  <c r="W75" i="40" s="1"/>
  <c r="B71" i="39"/>
  <c r="S69" i="32"/>
  <c r="T69" i="32" s="1"/>
  <c r="AA69" i="40"/>
  <c r="AL69" i="40" s="1"/>
  <c r="T65" i="39"/>
  <c r="I16" i="32"/>
  <c r="I16" i="40"/>
  <c r="R16" i="39"/>
  <c r="S72" i="32"/>
  <c r="T72" i="32" s="1"/>
  <c r="AA72" i="40"/>
  <c r="AL72" i="40" s="1"/>
  <c r="T68" i="39"/>
  <c r="S71" i="32"/>
  <c r="T71" i="32" s="1"/>
  <c r="AA71" i="40"/>
  <c r="AL71" i="40" s="1"/>
  <c r="T67" i="39"/>
  <c r="I32" i="32"/>
  <c r="K32" i="32" s="1"/>
  <c r="I32" i="40"/>
  <c r="R32" i="39"/>
  <c r="I46" i="32"/>
  <c r="I46" i="40"/>
  <c r="R46" i="39"/>
  <c r="C60" i="33"/>
  <c r="J60" i="33" s="1"/>
  <c r="V96" i="40"/>
  <c r="AJ96" i="40" s="1"/>
  <c r="K47" i="39"/>
  <c r="M47" i="39"/>
  <c r="L91" i="39"/>
  <c r="J91" i="39"/>
  <c r="K31" i="39"/>
  <c r="M31" i="39"/>
  <c r="K77" i="39"/>
  <c r="M77" i="39"/>
  <c r="M41" i="39"/>
  <c r="K41" i="39"/>
  <c r="K29" i="39"/>
  <c r="M29" i="39"/>
  <c r="K53" i="39"/>
  <c r="M53" i="39"/>
  <c r="S24" i="32"/>
  <c r="T24" i="32" s="1"/>
  <c r="AA24" i="40"/>
  <c r="AL24" i="40" s="1"/>
  <c r="T24" i="39"/>
  <c r="I50" i="32"/>
  <c r="D50" i="33" s="1"/>
  <c r="F50" i="33" s="1"/>
  <c r="I50" i="40"/>
  <c r="R50" i="39"/>
  <c r="S36" i="32"/>
  <c r="L36" i="33" s="1"/>
  <c r="M36" i="33" s="1"/>
  <c r="AA36" i="40"/>
  <c r="AL36" i="40" s="1"/>
  <c r="T36" i="39"/>
  <c r="S43" i="32"/>
  <c r="T43" i="32" s="1"/>
  <c r="AA43" i="40"/>
  <c r="AL43" i="40" s="1"/>
  <c r="T43" i="39"/>
  <c r="M32" i="39"/>
  <c r="K32" i="39"/>
  <c r="I72" i="32"/>
  <c r="K72" i="32" s="1"/>
  <c r="I72" i="40"/>
  <c r="R68" i="39"/>
  <c r="I30" i="32"/>
  <c r="I30" i="40"/>
  <c r="R30" i="39"/>
  <c r="I78" i="32"/>
  <c r="D74" i="33" s="1"/>
  <c r="F74" i="33" s="1"/>
  <c r="I78" i="40"/>
  <c r="R74" i="39"/>
  <c r="S49" i="32"/>
  <c r="L49" i="33" s="1"/>
  <c r="M49" i="33" s="1"/>
  <c r="AA49" i="40"/>
  <c r="AL49" i="40" s="1"/>
  <c r="T49" i="39"/>
  <c r="S20" i="32"/>
  <c r="L20" i="33" s="1"/>
  <c r="M20" i="33" s="1"/>
  <c r="AA20" i="40"/>
  <c r="AL20" i="40" s="1"/>
  <c r="T20" i="39"/>
  <c r="S12" i="32"/>
  <c r="AA12" i="40"/>
  <c r="AL12" i="40" s="1"/>
  <c r="T12" i="39"/>
  <c r="I11" i="32"/>
  <c r="D11" i="33" s="1"/>
  <c r="F11" i="33" s="1"/>
  <c r="I11" i="40"/>
  <c r="R11" i="39"/>
  <c r="I19" i="32"/>
  <c r="D19" i="33" s="1"/>
  <c r="F19" i="33" s="1"/>
  <c r="I19" i="40"/>
  <c r="R19" i="39"/>
  <c r="I36" i="32"/>
  <c r="D36" i="33" s="1"/>
  <c r="F36" i="33" s="1"/>
  <c r="I36" i="40"/>
  <c r="R36" i="39"/>
  <c r="I40" i="32"/>
  <c r="D40" i="33" s="1"/>
  <c r="F40" i="33" s="1"/>
  <c r="I40" i="40"/>
  <c r="R40" i="39"/>
  <c r="F77" i="32"/>
  <c r="O77" i="32" s="1"/>
  <c r="F77" i="40"/>
  <c r="W77" i="40" s="1"/>
  <c r="B73" i="39"/>
  <c r="I45" i="32"/>
  <c r="K45" i="32" s="1"/>
  <c r="I45" i="40"/>
  <c r="R45" i="39"/>
  <c r="S5" i="32"/>
  <c r="T5" i="32" s="1"/>
  <c r="AA5" i="40"/>
  <c r="AL5" i="40" s="1"/>
  <c r="T5" i="39"/>
  <c r="S63" i="32"/>
  <c r="AA63" i="40"/>
  <c r="AL63" i="40" s="1"/>
  <c r="T63" i="39"/>
  <c r="S29" i="32"/>
  <c r="L29" i="33" s="1"/>
  <c r="M29" i="33" s="1"/>
  <c r="AA29" i="40"/>
  <c r="AL29" i="40" s="1"/>
  <c r="T29" i="39"/>
  <c r="I53" i="32"/>
  <c r="D53" i="33" s="1"/>
  <c r="F53" i="33" s="1"/>
  <c r="I53" i="40"/>
  <c r="R53" i="39"/>
  <c r="I13" i="32"/>
  <c r="K13" i="32" s="1"/>
  <c r="I13" i="40"/>
  <c r="R13" i="39"/>
  <c r="S23" i="32"/>
  <c r="L23" i="33" s="1"/>
  <c r="M23" i="33" s="1"/>
  <c r="AA23" i="40"/>
  <c r="AL23" i="40" s="1"/>
  <c r="T23" i="39"/>
  <c r="I21" i="32"/>
  <c r="D21" i="33" s="1"/>
  <c r="F21" i="33" s="1"/>
  <c r="I21" i="40"/>
  <c r="R21" i="39"/>
  <c r="I37" i="32"/>
  <c r="D37" i="33" s="1"/>
  <c r="F37" i="33" s="1"/>
  <c r="I37" i="40"/>
  <c r="R37" i="39"/>
  <c r="L90" i="33"/>
  <c r="M90" i="33" s="1"/>
  <c r="D42" i="33"/>
  <c r="F42" i="33" s="1"/>
  <c r="C55" i="33"/>
  <c r="J55" i="33" s="1"/>
  <c r="B43" i="33"/>
  <c r="I43" i="33" s="1"/>
  <c r="C26" i="33"/>
  <c r="J26" i="33" s="1"/>
  <c r="C6" i="33"/>
  <c r="J6" i="33" s="1"/>
  <c r="B22" i="33"/>
  <c r="I22" i="33" s="1"/>
  <c r="B46" i="33"/>
  <c r="I46" i="33" s="1"/>
  <c r="M59" i="39"/>
  <c r="K59" i="39"/>
  <c r="M52" i="39"/>
  <c r="K52" i="39"/>
  <c r="V95" i="40"/>
  <c r="AJ95" i="40" s="1"/>
  <c r="K63" i="39"/>
  <c r="M63" i="39"/>
  <c r="M70" i="39"/>
  <c r="K70" i="39"/>
  <c r="M49" i="39"/>
  <c r="K49" i="39"/>
  <c r="M4" i="39"/>
  <c r="K4" i="39"/>
  <c r="S51" i="32"/>
  <c r="L51" i="33" s="1"/>
  <c r="M51" i="33" s="1"/>
  <c r="AA51" i="40"/>
  <c r="AL51" i="40" s="1"/>
  <c r="T51" i="39"/>
  <c r="I59" i="32"/>
  <c r="D59" i="33" s="1"/>
  <c r="F59" i="33" s="1"/>
  <c r="I59" i="40"/>
  <c r="R59" i="39"/>
  <c r="S78" i="32"/>
  <c r="AA78" i="40"/>
  <c r="AL78" i="40" s="1"/>
  <c r="T74" i="39"/>
  <c r="I8" i="32"/>
  <c r="K8" i="32" s="1"/>
  <c r="I8" i="40"/>
  <c r="R8" i="39"/>
  <c r="G42" i="27"/>
  <c r="I91" i="40"/>
  <c r="R87" i="39"/>
  <c r="I49" i="32"/>
  <c r="D49" i="33" s="1"/>
  <c r="F49" i="33" s="1"/>
  <c r="I49" i="40"/>
  <c r="R49" i="39"/>
  <c r="S25" i="32"/>
  <c r="T25" i="32" s="1"/>
  <c r="AA25" i="40"/>
  <c r="AL25" i="40" s="1"/>
  <c r="T25" i="39"/>
  <c r="I6" i="32"/>
  <c r="K6" i="32" s="1"/>
  <c r="I6" i="40"/>
  <c r="R6" i="39"/>
  <c r="K7" i="39"/>
  <c r="M7" i="39"/>
  <c r="M51" i="39"/>
  <c r="K51" i="39"/>
  <c r="M61" i="39"/>
  <c r="K61" i="39"/>
  <c r="K14" i="39"/>
  <c r="M14" i="39"/>
  <c r="K62" i="39"/>
  <c r="M62" i="39"/>
  <c r="I83" i="32"/>
  <c r="K83" i="32" s="1"/>
  <c r="I83" i="40"/>
  <c r="R79" i="39"/>
  <c r="S47" i="32"/>
  <c r="T47" i="32" s="1"/>
  <c r="AA47" i="40"/>
  <c r="AL47" i="40" s="1"/>
  <c r="T47" i="39"/>
  <c r="S60" i="32"/>
  <c r="L60" i="33" s="1"/>
  <c r="M60" i="33" s="1"/>
  <c r="AA60" i="40"/>
  <c r="AL60" i="40" s="1"/>
  <c r="T60" i="39"/>
  <c r="I82" i="32"/>
  <c r="K82" i="32" s="1"/>
  <c r="I82" i="40"/>
  <c r="R78" i="39"/>
  <c r="S14" i="32"/>
  <c r="AA14" i="40"/>
  <c r="AL14" i="40" s="1"/>
  <c r="T14" i="39"/>
  <c r="S6" i="32"/>
  <c r="L6" i="33" s="1"/>
  <c r="M6" i="33" s="1"/>
  <c r="AA6" i="40"/>
  <c r="AL6" i="40" s="1"/>
  <c r="T6" i="39"/>
  <c r="I10" i="32"/>
  <c r="K10" i="32" s="1"/>
  <c r="I10" i="40"/>
  <c r="R10" i="39"/>
  <c r="I33" i="32"/>
  <c r="K33" i="32" s="1"/>
  <c r="I33" i="40"/>
  <c r="R33" i="39"/>
  <c r="I70" i="32"/>
  <c r="K70" i="32" s="1"/>
  <c r="I70" i="40"/>
  <c r="R66" i="39"/>
  <c r="I89" i="40"/>
  <c r="R85" i="39"/>
  <c r="I26" i="32"/>
  <c r="D26" i="33" s="1"/>
  <c r="F26" i="33" s="1"/>
  <c r="I26" i="40"/>
  <c r="R26" i="39"/>
  <c r="I74" i="32"/>
  <c r="K74" i="32" s="1"/>
  <c r="I74" i="40"/>
  <c r="R70" i="39"/>
  <c r="S35" i="32"/>
  <c r="T35" i="32" s="1"/>
  <c r="AA35" i="40"/>
  <c r="AL35" i="40" s="1"/>
  <c r="T35" i="39"/>
  <c r="I7" i="32"/>
  <c r="K7" i="32" s="1"/>
  <c r="I7" i="40"/>
  <c r="R7" i="39"/>
  <c r="I58" i="32"/>
  <c r="D58" i="33" s="1"/>
  <c r="F58" i="33" s="1"/>
  <c r="I58" i="40"/>
  <c r="R58" i="39"/>
  <c r="S7" i="32"/>
  <c r="AA7" i="40"/>
  <c r="AL7" i="40" s="1"/>
  <c r="T7" i="39"/>
  <c r="I47" i="32"/>
  <c r="K47" i="32" s="1"/>
  <c r="I47" i="40"/>
  <c r="R47" i="39"/>
  <c r="S31" i="32"/>
  <c r="T31" i="32" s="1"/>
  <c r="AA31" i="40"/>
  <c r="AL31" i="40" s="1"/>
  <c r="T31" i="39"/>
  <c r="S17" i="32"/>
  <c r="T17" i="32" s="1"/>
  <c r="AA17" i="40"/>
  <c r="AL17" i="40" s="1"/>
  <c r="T17" i="39"/>
  <c r="S70" i="32"/>
  <c r="T70" i="32" s="1"/>
  <c r="AA70" i="40"/>
  <c r="AL70" i="40" s="1"/>
  <c r="T66" i="39"/>
  <c r="S79" i="32"/>
  <c r="T79" i="32" s="1"/>
  <c r="AA79" i="40"/>
  <c r="AL79" i="40" s="1"/>
  <c r="T75" i="39"/>
  <c r="C5" i="33"/>
  <c r="J5" i="33" s="1"/>
  <c r="M67" i="39"/>
  <c r="K67" i="39"/>
  <c r="M33" i="39"/>
  <c r="K33" i="39"/>
  <c r="M34" i="39"/>
  <c r="K34" i="39"/>
  <c r="K18" i="39"/>
  <c r="M18" i="39"/>
  <c r="M27" i="39"/>
  <c r="K27" i="39"/>
  <c r="M78" i="39"/>
  <c r="K78" i="39"/>
  <c r="M64" i="39"/>
  <c r="K64" i="39"/>
  <c r="M50" i="39"/>
  <c r="K50" i="39"/>
  <c r="L89" i="39"/>
  <c r="J89" i="39"/>
  <c r="M26" i="39"/>
  <c r="K26" i="39"/>
  <c r="M6" i="39"/>
  <c r="K6" i="39"/>
  <c r="M8" i="39"/>
  <c r="K8" i="39"/>
  <c r="S54" i="32"/>
  <c r="L54" i="33" s="1"/>
  <c r="M54" i="33" s="1"/>
  <c r="AA54" i="40"/>
  <c r="AL54" i="40" s="1"/>
  <c r="T54" i="39"/>
  <c r="I28" i="32"/>
  <c r="K28" i="32" s="1"/>
  <c r="I28" i="40"/>
  <c r="R28" i="39"/>
  <c r="E76" i="27"/>
  <c r="A252" i="27" s="1"/>
  <c r="F76" i="40"/>
  <c r="W76" i="40" s="1"/>
  <c r="B72" i="39"/>
  <c r="S83" i="32"/>
  <c r="T83" i="32" s="1"/>
  <c r="AA83" i="40"/>
  <c r="AL83" i="40" s="1"/>
  <c r="T79" i="39"/>
  <c r="I88" i="40"/>
  <c r="R84" i="39"/>
  <c r="S15" i="32"/>
  <c r="T15" i="32" s="1"/>
  <c r="AA15" i="40"/>
  <c r="AL15" i="40" s="1"/>
  <c r="T15" i="39"/>
  <c r="S52" i="32"/>
  <c r="T52" i="32" s="1"/>
  <c r="AA52" i="40"/>
  <c r="AL52" i="40" s="1"/>
  <c r="T52" i="39"/>
  <c r="S61" i="32"/>
  <c r="L61" i="33" s="1"/>
  <c r="M61" i="33" s="1"/>
  <c r="AA61" i="40"/>
  <c r="AL61" i="40" s="1"/>
  <c r="T61" i="39"/>
  <c r="S57" i="32"/>
  <c r="L57" i="33" s="1"/>
  <c r="M57" i="33" s="1"/>
  <c r="AA57" i="40"/>
  <c r="AL57" i="40" s="1"/>
  <c r="T57" i="39"/>
  <c r="I81" i="32"/>
  <c r="K81" i="32" s="1"/>
  <c r="I81" i="40"/>
  <c r="R77" i="39"/>
  <c r="S8" i="32"/>
  <c r="AA8" i="40"/>
  <c r="AL8" i="40" s="1"/>
  <c r="T8" i="39"/>
  <c r="I79" i="32"/>
  <c r="K79" i="32" s="1"/>
  <c r="I79" i="40"/>
  <c r="R75" i="39"/>
  <c r="I90" i="40"/>
  <c r="R86" i="39"/>
  <c r="I22" i="32"/>
  <c r="I22" i="40"/>
  <c r="R22" i="39"/>
  <c r="I95" i="40"/>
  <c r="R91" i="39"/>
  <c r="I34" i="32"/>
  <c r="K34" i="32" s="1"/>
  <c r="I34" i="40"/>
  <c r="R34" i="39"/>
  <c r="I20" i="32"/>
  <c r="I20" i="40"/>
  <c r="R20" i="39"/>
  <c r="S34" i="32"/>
  <c r="T34" i="32" s="1"/>
  <c r="AA34" i="40"/>
  <c r="AL34" i="40" s="1"/>
  <c r="T34" i="39"/>
  <c r="S41" i="32"/>
  <c r="L41" i="33" s="1"/>
  <c r="M41" i="33" s="1"/>
  <c r="AA41" i="40"/>
  <c r="AL41" i="40" s="1"/>
  <c r="T41" i="39"/>
  <c r="S73" i="32"/>
  <c r="L69" i="33" s="1"/>
  <c r="M69" i="33" s="1"/>
  <c r="AA73" i="40"/>
  <c r="AL73" i="40" s="1"/>
  <c r="T69" i="39"/>
  <c r="S9" i="32"/>
  <c r="T9" i="32" s="1"/>
  <c r="AA9" i="40"/>
  <c r="AL9" i="40" s="1"/>
  <c r="T9" i="39"/>
  <c r="I57" i="32"/>
  <c r="D57" i="33" s="1"/>
  <c r="F57" i="33" s="1"/>
  <c r="I57" i="40"/>
  <c r="R57" i="39"/>
  <c r="S64" i="32"/>
  <c r="T64" i="32" s="1"/>
  <c r="AA64" i="40"/>
  <c r="AL64" i="40" s="1"/>
  <c r="T64" i="39"/>
  <c r="I9" i="32"/>
  <c r="K9" i="32" s="1"/>
  <c r="I9" i="40"/>
  <c r="R9" i="39"/>
  <c r="S21" i="32"/>
  <c r="T21" i="32" s="1"/>
  <c r="AA21" i="40"/>
  <c r="AL21" i="40" s="1"/>
  <c r="T21" i="39"/>
  <c r="B75" i="33"/>
  <c r="I75" i="33" s="1"/>
  <c r="B58" i="33"/>
  <c r="I58" i="33" s="1"/>
  <c r="C62" i="33"/>
  <c r="J62" i="33" s="1"/>
  <c r="M74" i="39"/>
  <c r="K74" i="39"/>
  <c r="M19" i="39"/>
  <c r="K19" i="39"/>
  <c r="M56" i="39"/>
  <c r="K56" i="39"/>
  <c r="M68" i="39"/>
  <c r="K68" i="39"/>
  <c r="M16" i="39"/>
  <c r="K16" i="39"/>
  <c r="L90" i="39"/>
  <c r="J90" i="39"/>
  <c r="K30" i="39"/>
  <c r="M30" i="39"/>
  <c r="V93" i="40"/>
  <c r="AJ93" i="40" s="1"/>
  <c r="M11" i="39"/>
  <c r="K11" i="39"/>
  <c r="S22" i="32"/>
  <c r="L22" i="33" s="1"/>
  <c r="M22" i="33" s="1"/>
  <c r="AA22" i="40"/>
  <c r="AL22" i="40" s="1"/>
  <c r="T22" i="39"/>
  <c r="I29" i="32"/>
  <c r="K29" i="32" s="1"/>
  <c r="I29" i="40"/>
  <c r="R29" i="39"/>
  <c r="I52" i="32"/>
  <c r="K52" i="32" s="1"/>
  <c r="I52" i="40"/>
  <c r="R52" i="39"/>
  <c r="S10" i="32"/>
  <c r="L10" i="33" s="1"/>
  <c r="M10" i="33" s="1"/>
  <c r="AA10" i="40"/>
  <c r="AL10" i="40" s="1"/>
  <c r="T10" i="39"/>
  <c r="S55" i="32"/>
  <c r="T55" i="32" s="1"/>
  <c r="AA55" i="40"/>
  <c r="AL55" i="40" s="1"/>
  <c r="T55" i="39"/>
  <c r="I17" i="32"/>
  <c r="K17" i="32" s="1"/>
  <c r="I17" i="40"/>
  <c r="R17" i="39"/>
  <c r="S39" i="32"/>
  <c r="T39" i="32" s="1"/>
  <c r="AA39" i="40"/>
  <c r="AL39" i="40" s="1"/>
  <c r="T39" i="39"/>
  <c r="I15" i="32"/>
  <c r="D15" i="33" s="1"/>
  <c r="F15" i="33" s="1"/>
  <c r="I15" i="40"/>
  <c r="R15" i="39"/>
  <c r="S44" i="32"/>
  <c r="T44" i="32" s="1"/>
  <c r="AA44" i="40"/>
  <c r="AL44" i="40" s="1"/>
  <c r="T44" i="39"/>
  <c r="S58" i="32"/>
  <c r="L58" i="33" s="1"/>
  <c r="M58" i="33" s="1"/>
  <c r="AA58" i="40"/>
  <c r="AL58" i="40" s="1"/>
  <c r="T58" i="39"/>
  <c r="S50" i="32"/>
  <c r="L50" i="33" s="1"/>
  <c r="M50" i="33" s="1"/>
  <c r="AA50" i="40"/>
  <c r="AL50" i="40" s="1"/>
  <c r="T50" i="39"/>
  <c r="I27" i="32"/>
  <c r="K27" i="32" s="1"/>
  <c r="I27" i="40"/>
  <c r="R27" i="39"/>
  <c r="I85" i="40"/>
  <c r="R81" i="39"/>
  <c r="I61" i="32"/>
  <c r="D61" i="33" s="1"/>
  <c r="F61" i="33" s="1"/>
  <c r="I61" i="40"/>
  <c r="R61" i="39"/>
  <c r="I92" i="40"/>
  <c r="R88" i="39"/>
  <c r="I18" i="32"/>
  <c r="K18" i="32" s="1"/>
  <c r="I18" i="40"/>
  <c r="R18" i="39"/>
  <c r="I86" i="40"/>
  <c r="R82" i="39"/>
  <c r="I25" i="32"/>
  <c r="D25" i="33" s="1"/>
  <c r="F25" i="33" s="1"/>
  <c r="I25" i="40"/>
  <c r="R25" i="39"/>
  <c r="I24" i="32"/>
  <c r="K24" i="32" s="1"/>
  <c r="I24" i="40"/>
  <c r="R24" i="39"/>
  <c r="I4" i="32"/>
  <c r="K4" i="32" s="1"/>
  <c r="I4" i="40"/>
  <c r="R4" i="39"/>
  <c r="I54" i="32"/>
  <c r="K54" i="32" s="1"/>
  <c r="I54" i="40"/>
  <c r="R54" i="39"/>
  <c r="I35" i="32"/>
  <c r="K35" i="32" s="1"/>
  <c r="I35" i="40"/>
  <c r="R35" i="39"/>
  <c r="S33" i="32"/>
  <c r="T33" i="32" s="1"/>
  <c r="AA33" i="40"/>
  <c r="AL33" i="40" s="1"/>
  <c r="T33" i="39"/>
  <c r="I71" i="32"/>
  <c r="K71" i="32" s="1"/>
  <c r="I71" i="40"/>
  <c r="R67" i="39"/>
  <c r="S30" i="32"/>
  <c r="T30" i="32" s="1"/>
  <c r="AA30" i="40"/>
  <c r="AL30" i="40" s="1"/>
  <c r="T30" i="39"/>
  <c r="S38" i="32"/>
  <c r="T38" i="32" s="1"/>
  <c r="AA38" i="40"/>
  <c r="AL38" i="40" s="1"/>
  <c r="T38" i="39"/>
  <c r="I60" i="32"/>
  <c r="K60" i="32" s="1"/>
  <c r="I60" i="40"/>
  <c r="R60" i="39"/>
  <c r="I62" i="32"/>
  <c r="D62" i="33" s="1"/>
  <c r="F62" i="33" s="1"/>
  <c r="I62" i="40"/>
  <c r="R62" i="39"/>
  <c r="K46" i="39"/>
  <c r="M46" i="39"/>
  <c r="K66" i="39"/>
  <c r="M66" i="39"/>
  <c r="M43" i="39"/>
  <c r="K43" i="39"/>
  <c r="K17" i="39"/>
  <c r="M17" i="39"/>
  <c r="V94" i="40"/>
  <c r="AJ94" i="40" s="1"/>
  <c r="K58" i="39"/>
  <c r="M58" i="39"/>
  <c r="M36" i="39"/>
  <c r="K36" i="39"/>
  <c r="M24" i="39"/>
  <c r="K24" i="39"/>
  <c r="K75" i="39"/>
  <c r="M75" i="39"/>
  <c r="K25" i="39"/>
  <c r="M25" i="39"/>
  <c r="H76" i="27"/>
  <c r="F76" i="32"/>
  <c r="O76" i="32" s="1"/>
  <c r="I90" i="32"/>
  <c r="D86" i="33" s="1"/>
  <c r="F86" i="33" s="1"/>
  <c r="I95" i="32"/>
  <c r="D91" i="33" s="1"/>
  <c r="F91" i="33" s="1"/>
  <c r="I88" i="32"/>
  <c r="D84" i="33" s="1"/>
  <c r="F84" i="33" s="1"/>
  <c r="I91" i="32"/>
  <c r="D87" i="33" s="1"/>
  <c r="F87" i="33" s="1"/>
  <c r="I86" i="32"/>
  <c r="D82" i="33" s="1"/>
  <c r="F82" i="33" s="1"/>
  <c r="I84" i="32"/>
  <c r="D80" i="33" s="1"/>
  <c r="F80" i="33" s="1"/>
  <c r="I94" i="32"/>
  <c r="D90" i="33" s="1"/>
  <c r="F90" i="33" s="1"/>
  <c r="I93" i="32"/>
  <c r="D89" i="33" s="1"/>
  <c r="F89" i="33" s="1"/>
  <c r="I92" i="32"/>
  <c r="D88" i="33" s="1"/>
  <c r="F88" i="33" s="1"/>
  <c r="I87" i="32"/>
  <c r="D83" i="33" s="1"/>
  <c r="F83" i="33" s="1"/>
  <c r="I85" i="32"/>
  <c r="D81" i="33" s="1"/>
  <c r="F81" i="33" s="1"/>
  <c r="I89" i="32"/>
  <c r="D85" i="33" s="1"/>
  <c r="F85" i="33" s="1"/>
  <c r="D39" i="33"/>
  <c r="F39" i="33" s="1"/>
  <c r="K39" i="32"/>
  <c r="L24" i="33"/>
  <c r="M24" i="33" s="1"/>
  <c r="L56" i="33"/>
  <c r="M56" i="33" s="1"/>
  <c r="T56" i="32"/>
  <c r="L55" i="33"/>
  <c r="M55" i="33" s="1"/>
  <c r="T29" i="32"/>
  <c r="K16" i="32"/>
  <c r="D16" i="33"/>
  <c r="F16" i="33" s="1"/>
  <c r="K49" i="32"/>
  <c r="D77" i="33"/>
  <c r="F77" i="33" s="1"/>
  <c r="D41" i="33"/>
  <c r="F41" i="33" s="1"/>
  <c r="K41" i="32"/>
  <c r="T78" i="32"/>
  <c r="L74" i="33"/>
  <c r="M74" i="33" s="1"/>
  <c r="T49" i="32"/>
  <c r="T92" i="32"/>
  <c r="L88" i="33"/>
  <c r="M88" i="33" s="1"/>
  <c r="T23" i="32"/>
  <c r="K21" i="32"/>
  <c r="K30" i="32"/>
  <c r="D30" i="33"/>
  <c r="F30" i="33" s="1"/>
  <c r="L14" i="33"/>
  <c r="M14" i="33" s="1"/>
  <c r="T14" i="32"/>
  <c r="T90" i="32"/>
  <c r="L86" i="33"/>
  <c r="M86" i="33" s="1"/>
  <c r="L17" i="33"/>
  <c r="M17" i="33" s="1"/>
  <c r="K46" i="32"/>
  <c r="D46" i="33"/>
  <c r="F46" i="33" s="1"/>
  <c r="K22" i="32"/>
  <c r="D22" i="33"/>
  <c r="F22" i="33" s="1"/>
  <c r="D17" i="33"/>
  <c r="F17" i="33" s="1"/>
  <c r="K63" i="32"/>
  <c r="L53" i="33"/>
  <c r="M53" i="33" s="1"/>
  <c r="K20" i="32"/>
  <c r="D20" i="33"/>
  <c r="F20" i="33" s="1"/>
  <c r="T63" i="32"/>
  <c r="L63" i="33"/>
  <c r="M63" i="33" s="1"/>
  <c r="K51" i="32"/>
  <c r="D51" i="33"/>
  <c r="F51" i="33" s="1"/>
  <c r="T37" i="32"/>
  <c r="L37" i="33"/>
  <c r="M37" i="33" s="1"/>
  <c r="L47" i="33"/>
  <c r="M47" i="33" s="1"/>
  <c r="L8" i="33"/>
  <c r="M8" i="33" s="1"/>
  <c r="T8" i="32"/>
  <c r="L12" i="33"/>
  <c r="M12" i="33" s="1"/>
  <c r="T12" i="32"/>
  <c r="K58" i="32"/>
  <c r="L43" i="33"/>
  <c r="M43" i="33" s="1"/>
  <c r="T7" i="32"/>
  <c r="L7" i="33"/>
  <c r="M7" i="33" s="1"/>
  <c r="L59" i="33"/>
  <c r="M59" i="33" s="1"/>
  <c r="T59" i="32"/>
  <c r="L40" i="33"/>
  <c r="M40" i="33" s="1"/>
  <c r="T32" i="32"/>
  <c r="L32" i="33"/>
  <c r="M32" i="33" s="1"/>
  <c r="H75" i="27"/>
  <c r="E75" i="27"/>
  <c r="A251" i="27" s="1"/>
  <c r="E77" i="27"/>
  <c r="H77" i="27"/>
  <c r="G53" i="27"/>
  <c r="D31" i="33" l="1"/>
  <c r="F31" i="33" s="1"/>
  <c r="K40" i="32"/>
  <c r="D12" i="33"/>
  <c r="F12" i="33" s="1"/>
  <c r="AG89" i="40"/>
  <c r="AI89" i="40"/>
  <c r="AF89" i="40"/>
  <c r="AE89" i="40"/>
  <c r="AH89" i="40" s="1"/>
  <c r="AF91" i="40"/>
  <c r="AE91" i="40"/>
  <c r="AH91" i="40" s="1"/>
  <c r="AG91" i="40"/>
  <c r="AI91" i="40"/>
  <c r="AI96" i="40"/>
  <c r="AE96" i="40"/>
  <c r="AH96" i="40" s="1"/>
  <c r="AF96" i="40"/>
  <c r="AG96" i="40"/>
  <c r="AG93" i="40"/>
  <c r="AF93" i="40"/>
  <c r="AE93" i="40"/>
  <c r="AH93" i="40" s="1"/>
  <c r="AI93" i="40"/>
  <c r="AF87" i="40"/>
  <c r="AE87" i="40"/>
  <c r="AH87" i="40" s="1"/>
  <c r="AG87" i="40"/>
  <c r="AI87" i="40"/>
  <c r="AF94" i="40"/>
  <c r="AE94" i="40"/>
  <c r="AH94" i="40" s="1"/>
  <c r="AG94" i="40"/>
  <c r="AI94" i="40"/>
  <c r="AI84" i="40"/>
  <c r="AG84" i="40"/>
  <c r="AE84" i="40"/>
  <c r="AH84" i="40" s="1"/>
  <c r="AF84" i="40"/>
  <c r="AF95" i="40"/>
  <c r="AE95" i="40"/>
  <c r="AH95" i="40" s="1"/>
  <c r="AI95" i="40"/>
  <c r="AG95" i="40"/>
  <c r="AI80" i="40"/>
  <c r="AF80" i="40"/>
  <c r="AE80" i="40"/>
  <c r="AH80" i="40" s="1"/>
  <c r="AG80" i="40"/>
  <c r="AG97" i="40"/>
  <c r="AI97" i="40"/>
  <c r="AF97" i="40"/>
  <c r="AE97" i="40"/>
  <c r="AH97" i="40" s="1"/>
  <c r="AF86" i="40"/>
  <c r="AE86" i="40"/>
  <c r="AH86" i="40" s="1"/>
  <c r="AG86" i="40"/>
  <c r="AI86" i="40"/>
  <c r="AG85" i="40"/>
  <c r="AI85" i="40"/>
  <c r="AF85" i="40"/>
  <c r="AE85" i="40"/>
  <c r="AH85" i="40" s="1"/>
  <c r="AI88" i="40"/>
  <c r="AG88" i="40"/>
  <c r="AF88" i="40"/>
  <c r="AE88" i="40"/>
  <c r="AH88" i="40" s="1"/>
  <c r="AB78" i="40"/>
  <c r="AC78" i="40"/>
  <c r="AD78" i="40" s="1"/>
  <c r="K46" i="40"/>
  <c r="L46" i="40"/>
  <c r="N46" i="40" s="1"/>
  <c r="AB92" i="40"/>
  <c r="AC92" i="40"/>
  <c r="AD92" i="40" s="1"/>
  <c r="K57" i="40"/>
  <c r="L57" i="40"/>
  <c r="N57" i="40" s="1"/>
  <c r="AC72" i="40"/>
  <c r="AD72" i="40" s="1"/>
  <c r="AB72" i="40"/>
  <c r="K56" i="40"/>
  <c r="L56" i="40"/>
  <c r="N56" i="40" s="1"/>
  <c r="AC40" i="40"/>
  <c r="AD40" i="40" s="1"/>
  <c r="AB40" i="40"/>
  <c r="K54" i="40"/>
  <c r="L54" i="40"/>
  <c r="N54" i="40" s="1"/>
  <c r="AC63" i="40"/>
  <c r="AD63" i="40" s="1"/>
  <c r="AB63" i="40"/>
  <c r="AB90" i="40"/>
  <c r="AC90" i="40"/>
  <c r="AD90" i="40" s="1"/>
  <c r="AC37" i="40"/>
  <c r="AD37" i="40" s="1"/>
  <c r="AB37" i="40"/>
  <c r="AC38" i="40"/>
  <c r="AD38" i="40" s="1"/>
  <c r="AB38" i="40"/>
  <c r="AC61" i="40"/>
  <c r="AD61" i="40" s="1"/>
  <c r="AB61" i="40"/>
  <c r="AC79" i="40"/>
  <c r="AD79" i="40" s="1"/>
  <c r="AB79" i="40"/>
  <c r="AC35" i="40"/>
  <c r="AD35" i="40" s="1"/>
  <c r="AB35" i="40"/>
  <c r="AC33" i="40"/>
  <c r="AD33" i="40" s="1"/>
  <c r="AB33" i="40"/>
  <c r="AC31" i="40"/>
  <c r="AD31" i="40" s="1"/>
  <c r="AB31" i="40"/>
  <c r="K53" i="40"/>
  <c r="L53" i="40"/>
  <c r="N53" i="40" s="1"/>
  <c r="AC82" i="40"/>
  <c r="AD82" i="40" s="1"/>
  <c r="AB82" i="40"/>
  <c r="AC7" i="40"/>
  <c r="AD7" i="40" s="1"/>
  <c r="AB7" i="40"/>
  <c r="AB62" i="40"/>
  <c r="AC62" i="40"/>
  <c r="AD62" i="40" s="1"/>
  <c r="AB30" i="40"/>
  <c r="AC30" i="40"/>
  <c r="AD30" i="40" s="1"/>
  <c r="AB9" i="40"/>
  <c r="AC9" i="40"/>
  <c r="AD9" i="40" s="1"/>
  <c r="AC83" i="40"/>
  <c r="AD83" i="40" s="1"/>
  <c r="AB83" i="40"/>
  <c r="AC70" i="40"/>
  <c r="AD70" i="40" s="1"/>
  <c r="AB70" i="40"/>
  <c r="K74" i="40"/>
  <c r="L74" i="40"/>
  <c r="N74" i="40" s="1"/>
  <c r="AB25" i="40"/>
  <c r="AC25" i="40"/>
  <c r="AD25" i="40" s="1"/>
  <c r="AC23" i="40"/>
  <c r="AD23" i="40" s="1"/>
  <c r="AB23" i="40"/>
  <c r="K51" i="40"/>
  <c r="L51" i="40"/>
  <c r="N51" i="40" s="1"/>
  <c r="AC32" i="40"/>
  <c r="AD32" i="40" s="1"/>
  <c r="AB32" i="40"/>
  <c r="K12" i="40"/>
  <c r="L12" i="40"/>
  <c r="N12" i="40" s="1"/>
  <c r="AC21" i="40"/>
  <c r="AD21" i="40" s="1"/>
  <c r="AB21" i="40"/>
  <c r="K52" i="40"/>
  <c r="L52" i="40"/>
  <c r="N52" i="40" s="1"/>
  <c r="K9" i="40"/>
  <c r="L9" i="40"/>
  <c r="N9" i="40" s="1"/>
  <c r="K32" i="40"/>
  <c r="L32" i="40"/>
  <c r="N32" i="40" s="1"/>
  <c r="K35" i="40"/>
  <c r="L35" i="40"/>
  <c r="N35" i="40" s="1"/>
  <c r="AB34" i="40"/>
  <c r="AC34" i="40"/>
  <c r="AD34" i="40" s="1"/>
  <c r="K47" i="40"/>
  <c r="L47" i="40"/>
  <c r="N47" i="40" s="1"/>
  <c r="K8" i="40"/>
  <c r="L8" i="40"/>
  <c r="N8" i="40" s="1"/>
  <c r="AC29" i="40"/>
  <c r="AD29" i="40" s="1"/>
  <c r="AB29" i="40"/>
  <c r="AC13" i="40"/>
  <c r="AD13" i="40" s="1"/>
  <c r="AB13" i="40"/>
  <c r="AC11" i="40"/>
  <c r="AD11" i="40" s="1"/>
  <c r="AB11" i="40"/>
  <c r="AC5" i="40"/>
  <c r="AD5" i="40" s="1"/>
  <c r="AB5" i="40"/>
  <c r="AC64" i="40"/>
  <c r="AD64" i="40" s="1"/>
  <c r="AB64" i="40"/>
  <c r="K37" i="40"/>
  <c r="L37" i="40"/>
  <c r="N37" i="40" s="1"/>
  <c r="K45" i="40"/>
  <c r="L45" i="40"/>
  <c r="N45" i="40" s="1"/>
  <c r="AC71" i="40"/>
  <c r="AD71" i="40" s="1"/>
  <c r="AB71" i="40"/>
  <c r="AC19" i="40"/>
  <c r="AD19" i="40" s="1"/>
  <c r="AB19" i="40"/>
  <c r="K58" i="40"/>
  <c r="L58" i="40"/>
  <c r="N58" i="40" s="1"/>
  <c r="AC74" i="40"/>
  <c r="AD74" i="40" s="1"/>
  <c r="AB74" i="40"/>
  <c r="K60" i="40"/>
  <c r="L60" i="40"/>
  <c r="N60" i="40" s="1"/>
  <c r="K71" i="40"/>
  <c r="L71" i="40"/>
  <c r="N71" i="40" s="1"/>
  <c r="AB73" i="40"/>
  <c r="AC73" i="40"/>
  <c r="AD73" i="40" s="1"/>
  <c r="AC15" i="40"/>
  <c r="AD15" i="40" s="1"/>
  <c r="AB15" i="40"/>
  <c r="AC17" i="40"/>
  <c r="AD17" i="40" s="1"/>
  <c r="AB17" i="40"/>
  <c r="K13" i="40"/>
  <c r="L13" i="40"/>
  <c r="N13" i="40" s="1"/>
  <c r="AB36" i="40"/>
  <c r="AC36" i="40"/>
  <c r="AD36" i="40" s="1"/>
  <c r="AC69" i="40"/>
  <c r="AD69" i="40" s="1"/>
  <c r="AB69" i="40"/>
  <c r="AC27" i="40"/>
  <c r="AD27" i="40" s="1"/>
  <c r="AB27" i="40"/>
  <c r="AC81" i="40"/>
  <c r="AD81" i="40" s="1"/>
  <c r="AB81" i="40"/>
  <c r="L77" i="33"/>
  <c r="M77" i="33" s="1"/>
  <c r="L65" i="33"/>
  <c r="M65" i="33" s="1"/>
  <c r="T46" i="32"/>
  <c r="D68" i="33"/>
  <c r="F68" i="33" s="1"/>
  <c r="D13" i="33"/>
  <c r="F13" i="33" s="1"/>
  <c r="T51" i="32"/>
  <c r="L19" i="33"/>
  <c r="M19" i="33" s="1"/>
  <c r="T4" i="32"/>
  <c r="T58" i="32"/>
  <c r="K37" i="32"/>
  <c r="L15" i="33"/>
  <c r="M15" i="33" s="1"/>
  <c r="K43" i="32"/>
  <c r="T27" i="32"/>
  <c r="T45" i="32"/>
  <c r="T36" i="32"/>
  <c r="T73" i="32"/>
  <c r="K26" i="32"/>
  <c r="T60" i="32"/>
  <c r="K36" i="32"/>
  <c r="D60" i="33"/>
  <c r="F60" i="33" s="1"/>
  <c r="D33" i="33"/>
  <c r="F33" i="33" s="1"/>
  <c r="D23" i="33"/>
  <c r="F23" i="33" s="1"/>
  <c r="D18" i="33"/>
  <c r="F18" i="33" s="1"/>
  <c r="D29" i="33"/>
  <c r="F29" i="33" s="1"/>
  <c r="D34" i="33"/>
  <c r="F34" i="33" s="1"/>
  <c r="D7" i="33"/>
  <c r="F7" i="33" s="1"/>
  <c r="D32" i="33"/>
  <c r="F32" i="33" s="1"/>
  <c r="D78" i="33"/>
  <c r="F78" i="33" s="1"/>
  <c r="T50" i="32"/>
  <c r="K62" i="32"/>
  <c r="D4" i="33"/>
  <c r="F4" i="33" s="1"/>
  <c r="D45" i="33"/>
  <c r="F45" i="33" s="1"/>
  <c r="D52" i="33"/>
  <c r="F52" i="33" s="1"/>
  <c r="K59" i="32"/>
  <c r="D5" i="33"/>
  <c r="F5" i="33" s="1"/>
  <c r="L67" i="33"/>
  <c r="M67" i="33" s="1"/>
  <c r="L64" i="33"/>
  <c r="M64" i="33" s="1"/>
  <c r="D38" i="33"/>
  <c r="F38" i="33" s="1"/>
  <c r="D9" i="33"/>
  <c r="F9" i="33" s="1"/>
  <c r="T57" i="32"/>
  <c r="D24" i="33"/>
  <c r="F24" i="33" s="1"/>
  <c r="K55" i="32"/>
  <c r="K61" i="32"/>
  <c r="L62" i="33"/>
  <c r="M62" i="33" s="1"/>
  <c r="L70" i="33"/>
  <c r="M70" i="33" s="1"/>
  <c r="K25" i="32"/>
  <c r="T61" i="32"/>
  <c r="D66" i="33"/>
  <c r="F66" i="33" s="1"/>
  <c r="L44" i="33"/>
  <c r="M44" i="33" s="1"/>
  <c r="L38" i="33"/>
  <c r="M38" i="33" s="1"/>
  <c r="K15" i="32"/>
  <c r="K57" i="32"/>
  <c r="K11" i="32"/>
  <c r="L34" i="33"/>
  <c r="M34" i="33" s="1"/>
  <c r="T48" i="32"/>
  <c r="K44" i="32"/>
  <c r="D35" i="33"/>
  <c r="F35" i="33" s="1"/>
  <c r="L11" i="33"/>
  <c r="M11" i="33" s="1"/>
  <c r="L13" i="33"/>
  <c r="M13" i="33" s="1"/>
  <c r="T28" i="32"/>
  <c r="K48" i="32"/>
  <c r="L33" i="33"/>
  <c r="M33" i="33" s="1"/>
  <c r="L30" i="33"/>
  <c r="M30" i="33" s="1"/>
  <c r="L75" i="33"/>
  <c r="M75" i="33" s="1"/>
  <c r="T22" i="32"/>
  <c r="D6" i="33"/>
  <c r="F6" i="33" s="1"/>
  <c r="L35" i="33"/>
  <c r="M35" i="33" s="1"/>
  <c r="K78" i="32"/>
  <c r="L21" i="33"/>
  <c r="M21" i="33" s="1"/>
  <c r="L66" i="33"/>
  <c r="M66" i="33" s="1"/>
  <c r="T41" i="32"/>
  <c r="L16" i="33"/>
  <c r="M16" i="33" s="1"/>
  <c r="D10" i="33"/>
  <c r="F10" i="33" s="1"/>
  <c r="L31" i="33"/>
  <c r="M31" i="33" s="1"/>
  <c r="T26" i="32"/>
  <c r="D28" i="33"/>
  <c r="F28" i="33" s="1"/>
  <c r="D64" i="33"/>
  <c r="F64" i="33" s="1"/>
  <c r="L68" i="33"/>
  <c r="M68" i="33" s="1"/>
  <c r="D67" i="33"/>
  <c r="F67" i="33" s="1"/>
  <c r="T6" i="32"/>
  <c r="T10" i="32"/>
  <c r="K69" i="32"/>
  <c r="D47" i="33"/>
  <c r="F47" i="33" s="1"/>
  <c r="D8" i="33"/>
  <c r="F8" i="33" s="1"/>
  <c r="K53" i="32"/>
  <c r="I75" i="32"/>
  <c r="K75" i="32" s="1"/>
  <c r="I75" i="40"/>
  <c r="R71" i="39"/>
  <c r="D79" i="33"/>
  <c r="F79" i="33" s="1"/>
  <c r="L39" i="33"/>
  <c r="M39" i="33" s="1"/>
  <c r="T20" i="32"/>
  <c r="L25" i="33"/>
  <c r="M25" i="33" s="1"/>
  <c r="D14" i="33"/>
  <c r="F14" i="33" s="1"/>
  <c r="L5" i="33"/>
  <c r="M5" i="33" s="1"/>
  <c r="T18" i="32"/>
  <c r="T54" i="32"/>
  <c r="L79" i="33"/>
  <c r="M79" i="33" s="1"/>
  <c r="D75" i="33"/>
  <c r="F75" i="33" s="1"/>
  <c r="I76" i="32"/>
  <c r="D72" i="33" s="1"/>
  <c r="F72" i="33" s="1"/>
  <c r="I76" i="40"/>
  <c r="R72" i="39"/>
  <c r="M72" i="39"/>
  <c r="K72" i="39"/>
  <c r="D27" i="33"/>
  <c r="F27" i="33" s="1"/>
  <c r="D56" i="33"/>
  <c r="F56" i="33" s="1"/>
  <c r="K50" i="32"/>
  <c r="L52" i="33"/>
  <c r="M52" i="33" s="1"/>
  <c r="K73" i="39"/>
  <c r="M73" i="39"/>
  <c r="D70" i="33"/>
  <c r="F70" i="33" s="1"/>
  <c r="L78" i="33"/>
  <c r="M78" i="33" s="1"/>
  <c r="L9" i="33"/>
  <c r="M9" i="33" s="1"/>
  <c r="D69" i="33"/>
  <c r="F69" i="33" s="1"/>
  <c r="I42" i="27"/>
  <c r="J42" i="40"/>
  <c r="L42" i="40" s="1"/>
  <c r="Q42" i="39"/>
  <c r="H42" i="39" s="1"/>
  <c r="J42" i="32"/>
  <c r="E42" i="33" s="1"/>
  <c r="Q53" i="39"/>
  <c r="H53" i="39" s="1"/>
  <c r="J53" i="40"/>
  <c r="K19" i="32"/>
  <c r="D54" i="33"/>
  <c r="F54" i="33" s="1"/>
  <c r="I77" i="32"/>
  <c r="K77" i="32" s="1"/>
  <c r="I77" i="40"/>
  <c r="R73" i="39"/>
  <c r="K71" i="39"/>
  <c r="M71" i="39"/>
  <c r="J53" i="32"/>
  <c r="E53" i="33" s="1"/>
  <c r="B73" i="33"/>
  <c r="I73" i="33" s="1"/>
  <c r="B72" i="33"/>
  <c r="I72" i="33" s="1"/>
  <c r="B71" i="33"/>
  <c r="I71" i="33" s="1"/>
  <c r="I53" i="27"/>
  <c r="G76" i="27"/>
  <c r="G75" i="27"/>
  <c r="A253" i="27"/>
  <c r="G80" i="27" s="1"/>
  <c r="G23" i="27"/>
  <c r="G21" i="27"/>
  <c r="G4" i="27"/>
  <c r="G34" i="27"/>
  <c r="G5" i="27"/>
  <c r="G6" i="27"/>
  <c r="G7" i="27"/>
  <c r="G70" i="27"/>
  <c r="G61" i="27"/>
  <c r="G31" i="27"/>
  <c r="G19" i="27"/>
  <c r="G55" i="27"/>
  <c r="G11" i="27"/>
  <c r="G25" i="27"/>
  <c r="G72" i="27"/>
  <c r="G36" i="27"/>
  <c r="G33" i="27"/>
  <c r="G69" i="27"/>
  <c r="G28" i="27"/>
  <c r="G20" i="27"/>
  <c r="G13" i="27"/>
  <c r="G8" i="27"/>
  <c r="G18" i="27"/>
  <c r="G62" i="27"/>
  <c r="G50" i="27"/>
  <c r="G54" i="27"/>
  <c r="G29" i="27"/>
  <c r="G44" i="27"/>
  <c r="G17" i="27"/>
  <c r="G26" i="27"/>
  <c r="G48" i="27"/>
  <c r="G12" i="27"/>
  <c r="G51" i="27"/>
  <c r="G46" i="27"/>
  <c r="G41" i="27"/>
  <c r="G64" i="27"/>
  <c r="G63" i="27"/>
  <c r="G71" i="27"/>
  <c r="G37" i="27"/>
  <c r="G14" i="27"/>
  <c r="G15" i="27"/>
  <c r="G47" i="27"/>
  <c r="G9" i="27"/>
  <c r="G27" i="27"/>
  <c r="G43" i="27"/>
  <c r="G60" i="27"/>
  <c r="G52" i="27"/>
  <c r="G16" i="27"/>
  <c r="G90" i="27"/>
  <c r="G45" i="27"/>
  <c r="G74" i="27"/>
  <c r="G32" i="27"/>
  <c r="G38" i="27"/>
  <c r="G10" i="27"/>
  <c r="G24" i="27"/>
  <c r="G30" i="27"/>
  <c r="G22" i="27"/>
  <c r="G73" i="27"/>
  <c r="G39" i="27"/>
  <c r="G40" i="27"/>
  <c r="G49" i="27"/>
  <c r="G59" i="27"/>
  <c r="G56" i="27"/>
  <c r="G57" i="27"/>
  <c r="G63" i="1"/>
  <c r="G64" i="1"/>
  <c r="G65" i="1"/>
  <c r="G62" i="1"/>
  <c r="AN84" i="40" l="1"/>
  <c r="AO84" i="40" s="1"/>
  <c r="AM84" i="40"/>
  <c r="AN96" i="40"/>
  <c r="AO96" i="40" s="1"/>
  <c r="AM96" i="40"/>
  <c r="AM94" i="40"/>
  <c r="AN94" i="40"/>
  <c r="AO94" i="40" s="1"/>
  <c r="AN91" i="40"/>
  <c r="AO91" i="40" s="1"/>
  <c r="AM91" i="40"/>
  <c r="AN97" i="40"/>
  <c r="AO97" i="40" s="1"/>
  <c r="AM97" i="40"/>
  <c r="AN87" i="40"/>
  <c r="AO87" i="40" s="1"/>
  <c r="AM87" i="40"/>
  <c r="AN89" i="40"/>
  <c r="AO89" i="40" s="1"/>
  <c r="AM89" i="40"/>
  <c r="AN88" i="40"/>
  <c r="AO88" i="40" s="1"/>
  <c r="AM88" i="40"/>
  <c r="AN80" i="40"/>
  <c r="AO80" i="40" s="1"/>
  <c r="AM80" i="40"/>
  <c r="AN86" i="40"/>
  <c r="AO86" i="40" s="1"/>
  <c r="AM86" i="40"/>
  <c r="AN93" i="40"/>
  <c r="AO93" i="40" s="1"/>
  <c r="AM93" i="40"/>
  <c r="AN95" i="40"/>
  <c r="AO95" i="40" s="1"/>
  <c r="AM95" i="40"/>
  <c r="AN85" i="40"/>
  <c r="AO85" i="40" s="1"/>
  <c r="AM85" i="40"/>
  <c r="AG69" i="40"/>
  <c r="AI69" i="40"/>
  <c r="AF69" i="40"/>
  <c r="AE69" i="40"/>
  <c r="AH69" i="40" s="1"/>
  <c r="AF15" i="40"/>
  <c r="AE15" i="40"/>
  <c r="AH15" i="40" s="1"/>
  <c r="AI15" i="40"/>
  <c r="AG15" i="40"/>
  <c r="AI32" i="40"/>
  <c r="AF32" i="40"/>
  <c r="AE32" i="40"/>
  <c r="AH32" i="40" s="1"/>
  <c r="AG32" i="40"/>
  <c r="AI36" i="40"/>
  <c r="AG36" i="40"/>
  <c r="AF36" i="40"/>
  <c r="AE36" i="40"/>
  <c r="AH36" i="40" s="1"/>
  <c r="AG73" i="40"/>
  <c r="AI73" i="40"/>
  <c r="AF73" i="40"/>
  <c r="AE73" i="40"/>
  <c r="AH73" i="40" s="1"/>
  <c r="AI34" i="40"/>
  <c r="AF34" i="40"/>
  <c r="AE34" i="40"/>
  <c r="AH34" i="40" s="1"/>
  <c r="AG34" i="40"/>
  <c r="AF62" i="40"/>
  <c r="AE62" i="40"/>
  <c r="AH62" i="40" s="1"/>
  <c r="AG62" i="40"/>
  <c r="AI62" i="40"/>
  <c r="AF78" i="40"/>
  <c r="AE78" i="40"/>
  <c r="AH78" i="40" s="1"/>
  <c r="AI78" i="40"/>
  <c r="AG78" i="40"/>
  <c r="AG61" i="40"/>
  <c r="AI61" i="40"/>
  <c r="AF61" i="40"/>
  <c r="AE61" i="40"/>
  <c r="AH61" i="40" s="1"/>
  <c r="AF31" i="40"/>
  <c r="AE31" i="40"/>
  <c r="AH31" i="40" s="1"/>
  <c r="AI31" i="40"/>
  <c r="AG31" i="40"/>
  <c r="AI64" i="40"/>
  <c r="AF64" i="40"/>
  <c r="AE64" i="40"/>
  <c r="AH64" i="40" s="1"/>
  <c r="AG64" i="40"/>
  <c r="AG29" i="40"/>
  <c r="AI29" i="40"/>
  <c r="AF29" i="40"/>
  <c r="AE29" i="40"/>
  <c r="AH29" i="40" s="1"/>
  <c r="AG21" i="40"/>
  <c r="AI21" i="40"/>
  <c r="AF21" i="40"/>
  <c r="AE21" i="40"/>
  <c r="AH21" i="40" s="1"/>
  <c r="AF23" i="40"/>
  <c r="AE23" i="40"/>
  <c r="AH23" i="40" s="1"/>
  <c r="AG23" i="40"/>
  <c r="AI23" i="40"/>
  <c r="AF83" i="40"/>
  <c r="AE83" i="40"/>
  <c r="AH83" i="40" s="1"/>
  <c r="AG83" i="40"/>
  <c r="AI83" i="40"/>
  <c r="AF7" i="40"/>
  <c r="AE7" i="40"/>
  <c r="AH7" i="40" s="1"/>
  <c r="AG7" i="40"/>
  <c r="AI7" i="40"/>
  <c r="AG33" i="40"/>
  <c r="AI33" i="40"/>
  <c r="AF33" i="40"/>
  <c r="AE33" i="40"/>
  <c r="AH33" i="40" s="1"/>
  <c r="AF38" i="40"/>
  <c r="AE38" i="40"/>
  <c r="AH38" i="40" s="1"/>
  <c r="AI38" i="40"/>
  <c r="AG38" i="40"/>
  <c r="AG25" i="40"/>
  <c r="AI25" i="40"/>
  <c r="AF25" i="40"/>
  <c r="AE25" i="40"/>
  <c r="AH25" i="40" s="1"/>
  <c r="AG9" i="40"/>
  <c r="AI9" i="40"/>
  <c r="AF9" i="40"/>
  <c r="AE9" i="40"/>
  <c r="AH9" i="40" s="1"/>
  <c r="AI92" i="40"/>
  <c r="AG92" i="40"/>
  <c r="AF92" i="40"/>
  <c r="AE92" i="40"/>
  <c r="AH92" i="40" s="1"/>
  <c r="AG13" i="40"/>
  <c r="AF13" i="40"/>
  <c r="AE13" i="40"/>
  <c r="AH13" i="40" s="1"/>
  <c r="AI13" i="40"/>
  <c r="AF70" i="40"/>
  <c r="AE70" i="40"/>
  <c r="AH70" i="40" s="1"/>
  <c r="AI70" i="40"/>
  <c r="AG70" i="40"/>
  <c r="AI72" i="40"/>
  <c r="AE72" i="40"/>
  <c r="AH72" i="40" s="1"/>
  <c r="AG72" i="40"/>
  <c r="AF72" i="40"/>
  <c r="AG81" i="40"/>
  <c r="AI81" i="40"/>
  <c r="AF81" i="40"/>
  <c r="AE81" i="40"/>
  <c r="AH81" i="40" s="1"/>
  <c r="AF27" i="40"/>
  <c r="AE27" i="40"/>
  <c r="AH27" i="40" s="1"/>
  <c r="AG27" i="40"/>
  <c r="AI27" i="40"/>
  <c r="AG17" i="40"/>
  <c r="AI17" i="40"/>
  <c r="AF17" i="40"/>
  <c r="AE17" i="40"/>
  <c r="AH17" i="40" s="1"/>
  <c r="AF71" i="40"/>
  <c r="AE71" i="40"/>
  <c r="AH71" i="40" s="1"/>
  <c r="AG71" i="40"/>
  <c r="AI71" i="40"/>
  <c r="AG5" i="40"/>
  <c r="AF5" i="40"/>
  <c r="AE5" i="40"/>
  <c r="AH5" i="40" s="1"/>
  <c r="AI5" i="40"/>
  <c r="AI82" i="40"/>
  <c r="AG82" i="40"/>
  <c r="AF82" i="40"/>
  <c r="AE82" i="40"/>
  <c r="AH82" i="40" s="1"/>
  <c r="AF35" i="40"/>
  <c r="AE35" i="40"/>
  <c r="AH35" i="40" s="1"/>
  <c r="AG35" i="40"/>
  <c r="AI35" i="40"/>
  <c r="AG37" i="40"/>
  <c r="AI37" i="40"/>
  <c r="AF37" i="40"/>
  <c r="AE37" i="40"/>
  <c r="AH37" i="40" s="1"/>
  <c r="AI40" i="40"/>
  <c r="AG40" i="40"/>
  <c r="AF40" i="40"/>
  <c r="AE40" i="40"/>
  <c r="AH40" i="40" s="1"/>
  <c r="AF63" i="40"/>
  <c r="AE63" i="40"/>
  <c r="AH63" i="40" s="1"/>
  <c r="AI63" i="40"/>
  <c r="AG63" i="40"/>
  <c r="AF19" i="40"/>
  <c r="AE19" i="40"/>
  <c r="AH19" i="40" s="1"/>
  <c r="AG19" i="40"/>
  <c r="AI19" i="40"/>
  <c r="AF30" i="40"/>
  <c r="AE30" i="40"/>
  <c r="AH30" i="40" s="1"/>
  <c r="AG30" i="40"/>
  <c r="AI30" i="40"/>
  <c r="AI90" i="40"/>
  <c r="AF90" i="40"/>
  <c r="AE90" i="40"/>
  <c r="AH90" i="40" s="1"/>
  <c r="AG90" i="40"/>
  <c r="AI74" i="40"/>
  <c r="AF74" i="40"/>
  <c r="AE74" i="40"/>
  <c r="AH74" i="40" s="1"/>
  <c r="AG74" i="40"/>
  <c r="AF11" i="40"/>
  <c r="AE11" i="40"/>
  <c r="AH11" i="40" s="1"/>
  <c r="AG11" i="40"/>
  <c r="AI11" i="40"/>
  <c r="AF79" i="40"/>
  <c r="AE79" i="40"/>
  <c r="AH79" i="40" s="1"/>
  <c r="AI79" i="40"/>
  <c r="AG79" i="40"/>
  <c r="O35" i="40"/>
  <c r="R35" i="40" s="1"/>
  <c r="P35" i="40"/>
  <c r="Q35" i="40"/>
  <c r="S35" i="40"/>
  <c r="O8" i="40"/>
  <c r="R8" i="40" s="1"/>
  <c r="S8" i="40"/>
  <c r="P8" i="40"/>
  <c r="Q8" i="40"/>
  <c r="O32" i="40"/>
  <c r="R32" i="40" s="1"/>
  <c r="Q32" i="40"/>
  <c r="S32" i="40"/>
  <c r="P32" i="40"/>
  <c r="O12" i="40"/>
  <c r="R12" i="40" s="1"/>
  <c r="P12" i="40"/>
  <c r="Q12" i="40"/>
  <c r="S12" i="40"/>
  <c r="O45" i="40"/>
  <c r="R45" i="40" s="1"/>
  <c r="S45" i="40"/>
  <c r="P45" i="40"/>
  <c r="Q45" i="40"/>
  <c r="O47" i="40"/>
  <c r="R47" i="40" s="1"/>
  <c r="P47" i="40"/>
  <c r="S47" i="40"/>
  <c r="Q47" i="40"/>
  <c r="O9" i="40"/>
  <c r="R9" i="40" s="1"/>
  <c r="Q9" i="40"/>
  <c r="P9" i="40"/>
  <c r="S9" i="40"/>
  <c r="O74" i="40"/>
  <c r="R74" i="40" s="1"/>
  <c r="P74" i="40"/>
  <c r="Q74" i="40"/>
  <c r="S74" i="40"/>
  <c r="O53" i="40"/>
  <c r="R53" i="40" s="1"/>
  <c r="S53" i="40"/>
  <c r="P53" i="40"/>
  <c r="Q53" i="40"/>
  <c r="O56" i="40"/>
  <c r="R56" i="40" s="1"/>
  <c r="S56" i="40"/>
  <c r="P56" i="40"/>
  <c r="Q56" i="40"/>
  <c r="O46" i="40"/>
  <c r="R46" i="40" s="1"/>
  <c r="S46" i="40"/>
  <c r="Q46" i="40"/>
  <c r="P46" i="40"/>
  <c r="O57" i="40"/>
  <c r="R57" i="40" s="1"/>
  <c r="Q57" i="40"/>
  <c r="S57" i="40"/>
  <c r="P57" i="40"/>
  <c r="O71" i="40"/>
  <c r="R71" i="40" s="1"/>
  <c r="S71" i="40"/>
  <c r="P71" i="40"/>
  <c r="Q71" i="40"/>
  <c r="O54" i="40"/>
  <c r="R54" i="40" s="1"/>
  <c r="S54" i="40"/>
  <c r="P54" i="40"/>
  <c r="Q54" i="40"/>
  <c r="O58" i="40"/>
  <c r="R58" i="40" s="1"/>
  <c r="P58" i="40"/>
  <c r="Q58" i="40"/>
  <c r="S58" i="40"/>
  <c r="O37" i="40"/>
  <c r="R37" i="40" s="1"/>
  <c r="S37" i="40"/>
  <c r="P37" i="40"/>
  <c r="Q37" i="40"/>
  <c r="O52" i="40"/>
  <c r="R52" i="40" s="1"/>
  <c r="P52" i="40"/>
  <c r="Q52" i="40"/>
  <c r="S52" i="40"/>
  <c r="O51" i="40"/>
  <c r="R51" i="40" s="1"/>
  <c r="P51" i="40"/>
  <c r="Q51" i="40"/>
  <c r="S51" i="40"/>
  <c r="O13" i="40"/>
  <c r="R13" i="40" s="1"/>
  <c r="S13" i="40"/>
  <c r="P13" i="40"/>
  <c r="Q13" i="40"/>
  <c r="O60" i="40"/>
  <c r="R60" i="40" s="1"/>
  <c r="P60" i="40"/>
  <c r="Q60" i="40"/>
  <c r="S60" i="40"/>
  <c r="K77" i="40"/>
  <c r="L77" i="40"/>
  <c r="N77" i="40" s="1"/>
  <c r="D71" i="33"/>
  <c r="F71" i="33" s="1"/>
  <c r="K76" i="32"/>
  <c r="D73" i="33"/>
  <c r="F73" i="33" s="1"/>
  <c r="Q41" i="39"/>
  <c r="H41" i="39" s="1"/>
  <c r="J41" i="40"/>
  <c r="L41" i="40" s="1"/>
  <c r="Q45" i="39"/>
  <c r="H45" i="39" s="1"/>
  <c r="J45" i="40"/>
  <c r="Q70" i="39"/>
  <c r="H70" i="39" s="1"/>
  <c r="J74" i="40"/>
  <c r="Q19" i="39"/>
  <c r="H19" i="39" s="1"/>
  <c r="N19" i="39" s="1"/>
  <c r="J19" i="40"/>
  <c r="Z42" i="40"/>
  <c r="AK42" i="40" s="1"/>
  <c r="S42" i="39"/>
  <c r="R42" i="32"/>
  <c r="K42" i="33" s="1"/>
  <c r="Q69" i="39"/>
  <c r="H69" i="39" s="1"/>
  <c r="J73" i="40"/>
  <c r="Q46" i="39"/>
  <c r="H46" i="39" s="1"/>
  <c r="J46" i="40"/>
  <c r="Q21" i="39"/>
  <c r="H21" i="39" s="1"/>
  <c r="J21" i="40"/>
  <c r="Q50" i="39"/>
  <c r="H50" i="39" s="1"/>
  <c r="J50" i="40"/>
  <c r="L50" i="40" s="1"/>
  <c r="Q23" i="39"/>
  <c r="H23" i="39" s="1"/>
  <c r="J23" i="40"/>
  <c r="Q30" i="39"/>
  <c r="H30" i="39" s="1"/>
  <c r="J30" i="40"/>
  <c r="Q16" i="39"/>
  <c r="H16" i="39" s="1"/>
  <c r="N16" i="39" s="1"/>
  <c r="J16" i="40"/>
  <c r="L16" i="40" s="1"/>
  <c r="Q14" i="39"/>
  <c r="H14" i="39" s="1"/>
  <c r="J14" i="40"/>
  <c r="L14" i="40" s="1"/>
  <c r="Q12" i="39"/>
  <c r="H12" i="39" s="1"/>
  <c r="N12" i="39" s="1"/>
  <c r="J12" i="40"/>
  <c r="Q62" i="39"/>
  <c r="H62" i="39" s="1"/>
  <c r="N62" i="39" s="1"/>
  <c r="J62" i="40"/>
  <c r="Q36" i="39"/>
  <c r="H36" i="39" s="1"/>
  <c r="N36" i="39" s="1"/>
  <c r="J36" i="40"/>
  <c r="Q66" i="39"/>
  <c r="H66" i="39" s="1"/>
  <c r="J70" i="40"/>
  <c r="Q76" i="39"/>
  <c r="H76" i="39" s="1"/>
  <c r="J80" i="40"/>
  <c r="Q52" i="39"/>
  <c r="H52" i="39" s="1"/>
  <c r="J52" i="40"/>
  <c r="Q48" i="39"/>
  <c r="H48" i="39" s="1"/>
  <c r="J48" i="40"/>
  <c r="L48" i="40" s="1"/>
  <c r="Q18" i="39"/>
  <c r="H18" i="39" s="1"/>
  <c r="N18" i="39" s="1"/>
  <c r="J18" i="40"/>
  <c r="L18" i="40" s="1"/>
  <c r="Q68" i="39"/>
  <c r="H68" i="39" s="1"/>
  <c r="J72" i="40"/>
  <c r="Q7" i="39"/>
  <c r="H7" i="39" s="1"/>
  <c r="N7" i="39" s="1"/>
  <c r="J7" i="40"/>
  <c r="Q71" i="39"/>
  <c r="H71" i="39" s="1"/>
  <c r="J75" i="40"/>
  <c r="K75" i="40" s="1"/>
  <c r="Q29" i="39"/>
  <c r="H29" i="39" s="1"/>
  <c r="N29" i="39" s="1"/>
  <c r="J29" i="40"/>
  <c r="Q54" i="39"/>
  <c r="H54" i="39" s="1"/>
  <c r="J54" i="40"/>
  <c r="Q22" i="39"/>
  <c r="H22" i="39" s="1"/>
  <c r="J22" i="40"/>
  <c r="L22" i="40" s="1"/>
  <c r="Q51" i="39"/>
  <c r="H51" i="39" s="1"/>
  <c r="J51" i="40"/>
  <c r="Q33" i="39"/>
  <c r="H33" i="39" s="1"/>
  <c r="J33" i="40"/>
  <c r="Q57" i="39"/>
  <c r="H57" i="39" s="1"/>
  <c r="J57" i="40"/>
  <c r="Q24" i="39"/>
  <c r="H24" i="39" s="1"/>
  <c r="N24" i="39" s="1"/>
  <c r="J24" i="40"/>
  <c r="L24" i="40" s="1"/>
  <c r="Q37" i="39"/>
  <c r="H37" i="39" s="1"/>
  <c r="N37" i="39" s="1"/>
  <c r="J37" i="40"/>
  <c r="Q59" i="39"/>
  <c r="H59" i="39" s="1"/>
  <c r="N59" i="39" s="1"/>
  <c r="J59" i="40"/>
  <c r="L59" i="40" s="1"/>
  <c r="Q10" i="39"/>
  <c r="H10" i="39" s="1"/>
  <c r="N10" i="39" s="1"/>
  <c r="J10" i="40"/>
  <c r="L10" i="40" s="1"/>
  <c r="Q60" i="39"/>
  <c r="H60" i="39" s="1"/>
  <c r="N60" i="39" s="1"/>
  <c r="J60" i="40"/>
  <c r="Q67" i="39"/>
  <c r="H67" i="39" s="1"/>
  <c r="J71" i="40"/>
  <c r="Q26" i="39"/>
  <c r="H26" i="39" s="1"/>
  <c r="J26" i="40"/>
  <c r="L26" i="40" s="1"/>
  <c r="Q8" i="39"/>
  <c r="H8" i="39" s="1"/>
  <c r="J8" i="40"/>
  <c r="Q25" i="39"/>
  <c r="H25" i="39" s="1"/>
  <c r="N25" i="39" s="1"/>
  <c r="J25" i="40"/>
  <c r="Q6" i="39"/>
  <c r="H6" i="39" s="1"/>
  <c r="N6" i="39" s="1"/>
  <c r="J6" i="40"/>
  <c r="L6" i="40" s="1"/>
  <c r="Q72" i="39"/>
  <c r="H72" i="39" s="1"/>
  <c r="J76" i="40"/>
  <c r="K76" i="40" s="1"/>
  <c r="Q9" i="39"/>
  <c r="H9" i="39" s="1"/>
  <c r="J9" i="40"/>
  <c r="Q4" i="39"/>
  <c r="H4" i="39" s="1"/>
  <c r="J4" i="40"/>
  <c r="L4" i="40" s="1"/>
  <c r="Q47" i="39"/>
  <c r="H47" i="39" s="1"/>
  <c r="J47" i="40"/>
  <c r="Q65" i="39"/>
  <c r="H65" i="39" s="1"/>
  <c r="J69" i="40"/>
  <c r="K69" i="40" s="1"/>
  <c r="Q56" i="39"/>
  <c r="H56" i="39" s="1"/>
  <c r="N56" i="39" s="1"/>
  <c r="J56" i="40"/>
  <c r="Q38" i="39"/>
  <c r="H38" i="39" s="1"/>
  <c r="J38" i="40"/>
  <c r="Q43" i="39"/>
  <c r="H43" i="39" s="1"/>
  <c r="J43" i="40"/>
  <c r="L43" i="40" s="1"/>
  <c r="Q63" i="39"/>
  <c r="H63" i="39" s="1"/>
  <c r="J63" i="40"/>
  <c r="Q17" i="39"/>
  <c r="H17" i="39" s="1"/>
  <c r="N17" i="39" s="1"/>
  <c r="J17" i="40"/>
  <c r="Q13" i="39"/>
  <c r="H13" i="39" s="1"/>
  <c r="N13" i="39" s="1"/>
  <c r="J13" i="40"/>
  <c r="Q11" i="39"/>
  <c r="H11" i="39" s="1"/>
  <c r="N11" i="39" s="1"/>
  <c r="J11" i="40"/>
  <c r="Q5" i="39"/>
  <c r="H5" i="39" s="1"/>
  <c r="J5" i="40"/>
  <c r="S53" i="39"/>
  <c r="Z53" i="40"/>
  <c r="AK53" i="40" s="1"/>
  <c r="Q39" i="39"/>
  <c r="H39" i="39" s="1"/>
  <c r="J39" i="40"/>
  <c r="L39" i="40" s="1"/>
  <c r="Q28" i="39"/>
  <c r="H28" i="39" s="1"/>
  <c r="N28" i="39" s="1"/>
  <c r="J28" i="40"/>
  <c r="L28" i="40" s="1"/>
  <c r="Q31" i="39"/>
  <c r="H31" i="39" s="1"/>
  <c r="N31" i="39" s="1"/>
  <c r="J31" i="40"/>
  <c r="Q86" i="39"/>
  <c r="H86" i="39" s="1"/>
  <c r="J90" i="40"/>
  <c r="Q15" i="39"/>
  <c r="H15" i="39" s="1"/>
  <c r="J15" i="40"/>
  <c r="Q61" i="39"/>
  <c r="H61" i="39" s="1"/>
  <c r="J61" i="40"/>
  <c r="Q49" i="39"/>
  <c r="H49" i="39" s="1"/>
  <c r="N49" i="39" s="1"/>
  <c r="J49" i="40"/>
  <c r="L49" i="40" s="1"/>
  <c r="Q40" i="39"/>
  <c r="H40" i="39" s="1"/>
  <c r="J40" i="40"/>
  <c r="Q32" i="39"/>
  <c r="H32" i="39" s="1"/>
  <c r="J32" i="40"/>
  <c r="Q27" i="39"/>
  <c r="H27" i="39" s="1"/>
  <c r="J27" i="40"/>
  <c r="Q64" i="39"/>
  <c r="H64" i="39" s="1"/>
  <c r="N64" i="39" s="1"/>
  <c r="J64" i="40"/>
  <c r="Q44" i="39"/>
  <c r="H44" i="39" s="1"/>
  <c r="N44" i="39" s="1"/>
  <c r="J44" i="40"/>
  <c r="L44" i="40" s="1"/>
  <c r="Q20" i="39"/>
  <c r="H20" i="39" s="1"/>
  <c r="J20" i="40"/>
  <c r="L20" i="40" s="1"/>
  <c r="Q55" i="39"/>
  <c r="H55" i="39" s="1"/>
  <c r="N55" i="39" s="1"/>
  <c r="J55" i="40"/>
  <c r="L55" i="40" s="1"/>
  <c r="Q34" i="39"/>
  <c r="H34" i="39" s="1"/>
  <c r="N34" i="39" s="1"/>
  <c r="J34" i="40"/>
  <c r="K42" i="40"/>
  <c r="J32" i="32"/>
  <c r="E32" i="33" s="1"/>
  <c r="J59" i="32"/>
  <c r="E59" i="33" s="1"/>
  <c r="J10" i="32"/>
  <c r="E10" i="33" s="1"/>
  <c r="J60" i="32"/>
  <c r="E60" i="33" s="1"/>
  <c r="J51" i="32"/>
  <c r="E51" i="33" s="1"/>
  <c r="J13" i="32"/>
  <c r="E13" i="33" s="1"/>
  <c r="J11" i="32"/>
  <c r="E11" i="33" s="1"/>
  <c r="J7" i="32"/>
  <c r="E7" i="33" s="1"/>
  <c r="J23" i="32"/>
  <c r="E23" i="33" s="1"/>
  <c r="J43" i="32"/>
  <c r="E43" i="33" s="1"/>
  <c r="J29" i="32"/>
  <c r="E29" i="33" s="1"/>
  <c r="J6" i="32"/>
  <c r="E6" i="33" s="1"/>
  <c r="J27" i="32"/>
  <c r="E27" i="33" s="1"/>
  <c r="J48" i="32"/>
  <c r="E48" i="33" s="1"/>
  <c r="J54" i="32"/>
  <c r="E54" i="33" s="1"/>
  <c r="J28" i="32"/>
  <c r="E28" i="33" s="1"/>
  <c r="J55" i="32"/>
  <c r="E55" i="33" s="1"/>
  <c r="J5" i="32"/>
  <c r="E5" i="33" s="1"/>
  <c r="J80" i="32"/>
  <c r="E76" i="33" s="1"/>
  <c r="J74" i="32"/>
  <c r="E70" i="33" s="1"/>
  <c r="J9" i="32"/>
  <c r="E9" i="33" s="1"/>
  <c r="J71" i="32"/>
  <c r="E67" i="33" s="1"/>
  <c r="J26" i="32"/>
  <c r="E26" i="33" s="1"/>
  <c r="J50" i="32"/>
  <c r="E50" i="33" s="1"/>
  <c r="J69" i="32"/>
  <c r="E65" i="33" s="1"/>
  <c r="J19" i="32"/>
  <c r="E19" i="33" s="1"/>
  <c r="J75" i="32"/>
  <c r="E71" i="33" s="1"/>
  <c r="J12" i="32"/>
  <c r="E12" i="33" s="1"/>
  <c r="J39" i="32"/>
  <c r="E39" i="33" s="1"/>
  <c r="J45" i="32"/>
  <c r="E45" i="33" s="1"/>
  <c r="J47" i="32"/>
  <c r="E47" i="33" s="1"/>
  <c r="J63" i="32"/>
  <c r="E63" i="33" s="1"/>
  <c r="J62" i="32"/>
  <c r="E62" i="33" s="1"/>
  <c r="J33" i="32"/>
  <c r="E33" i="33" s="1"/>
  <c r="J31" i="32"/>
  <c r="E31" i="33" s="1"/>
  <c r="J76" i="32"/>
  <c r="E72" i="33" s="1"/>
  <c r="J49" i="32"/>
  <c r="E49" i="33" s="1"/>
  <c r="J20" i="32"/>
  <c r="E20" i="33" s="1"/>
  <c r="J57" i="32"/>
  <c r="E57" i="33" s="1"/>
  <c r="J90" i="32"/>
  <c r="E86" i="33" s="1"/>
  <c r="J64" i="32"/>
  <c r="E64" i="33" s="1"/>
  <c r="J17" i="32"/>
  <c r="E17" i="33" s="1"/>
  <c r="J18" i="32"/>
  <c r="E18" i="33" s="1"/>
  <c r="J36" i="32"/>
  <c r="E36" i="33" s="1"/>
  <c r="J61" i="32"/>
  <c r="E61" i="33" s="1"/>
  <c r="J34" i="32"/>
  <c r="E34" i="33" s="1"/>
  <c r="R53" i="32"/>
  <c r="K53" i="33" s="1"/>
  <c r="J38" i="32"/>
  <c r="E38" i="33" s="1"/>
  <c r="J37" i="32"/>
  <c r="E37" i="33" s="1"/>
  <c r="J73" i="32"/>
  <c r="E69" i="33" s="1"/>
  <c r="J22" i="32"/>
  <c r="E22" i="33" s="1"/>
  <c r="J30" i="32"/>
  <c r="E30" i="33" s="1"/>
  <c r="J16" i="32"/>
  <c r="E16" i="33" s="1"/>
  <c r="J15" i="32"/>
  <c r="E15" i="33" s="1"/>
  <c r="J41" i="32"/>
  <c r="E41" i="33" s="1"/>
  <c r="J44" i="32"/>
  <c r="E44" i="33" s="1"/>
  <c r="J72" i="32"/>
  <c r="E68" i="33" s="1"/>
  <c r="J40" i="32"/>
  <c r="E40" i="33" s="1"/>
  <c r="J56" i="32"/>
  <c r="E56" i="33" s="1"/>
  <c r="J24" i="32"/>
  <c r="E24" i="33" s="1"/>
  <c r="J52" i="32"/>
  <c r="E52" i="33" s="1"/>
  <c r="J14" i="32"/>
  <c r="E14" i="33" s="1"/>
  <c r="J46" i="32"/>
  <c r="E46" i="33" s="1"/>
  <c r="J8" i="32"/>
  <c r="E8" i="33" s="1"/>
  <c r="J25" i="32"/>
  <c r="E25" i="33" s="1"/>
  <c r="J70" i="32"/>
  <c r="E66" i="33" s="1"/>
  <c r="J21" i="32"/>
  <c r="E21" i="33" s="1"/>
  <c r="G79" i="27"/>
  <c r="G82" i="27"/>
  <c r="G77" i="27"/>
  <c r="J77" i="40" s="1"/>
  <c r="I49" i="27"/>
  <c r="I15" i="27"/>
  <c r="I39" i="27"/>
  <c r="I43" i="27"/>
  <c r="I51" i="27"/>
  <c r="I73" i="27"/>
  <c r="I45" i="27"/>
  <c r="I27" i="27"/>
  <c r="I12" i="27"/>
  <c r="I29" i="27"/>
  <c r="I13" i="27"/>
  <c r="I11" i="27"/>
  <c r="I7" i="27"/>
  <c r="I23" i="27"/>
  <c r="I56" i="27"/>
  <c r="I32" i="27"/>
  <c r="I57" i="27"/>
  <c r="I22" i="27"/>
  <c r="I90" i="27"/>
  <c r="I9" i="27"/>
  <c r="I37" i="27"/>
  <c r="I48" i="27"/>
  <c r="I54" i="27"/>
  <c r="I20" i="27"/>
  <c r="I6" i="27"/>
  <c r="I30" i="27"/>
  <c r="I16" i="27"/>
  <c r="I71" i="27"/>
  <c r="I26" i="27"/>
  <c r="I50" i="27"/>
  <c r="I28" i="27"/>
  <c r="I55" i="27"/>
  <c r="I5" i="27"/>
  <c r="I62" i="27"/>
  <c r="I69" i="27"/>
  <c r="I19" i="27"/>
  <c r="I80" i="27"/>
  <c r="I24" i="27"/>
  <c r="I47" i="27"/>
  <c r="I63" i="27"/>
  <c r="I59" i="27"/>
  <c r="I10" i="27"/>
  <c r="I52" i="27"/>
  <c r="I64" i="27"/>
  <c r="I17" i="27"/>
  <c r="I33" i="27"/>
  <c r="I31" i="27"/>
  <c r="I75" i="27"/>
  <c r="I38" i="27"/>
  <c r="I41" i="27"/>
  <c r="I44" i="27"/>
  <c r="I18" i="27"/>
  <c r="I36" i="27"/>
  <c r="I61" i="27"/>
  <c r="I34" i="27"/>
  <c r="I76" i="27"/>
  <c r="I40" i="27"/>
  <c r="I60" i="27"/>
  <c r="I14" i="27"/>
  <c r="I46" i="27"/>
  <c r="I72" i="27"/>
  <c r="I4" i="27"/>
  <c r="Z4" i="40" s="1"/>
  <c r="AK4" i="40" s="1"/>
  <c r="J4" i="32"/>
  <c r="E4" i="33" s="1"/>
  <c r="I74" i="27"/>
  <c r="I8" i="27"/>
  <c r="I25" i="27"/>
  <c r="I70" i="27"/>
  <c r="I21" i="27"/>
  <c r="G78" i="27"/>
  <c r="G81" i="27"/>
  <c r="G50" i="1"/>
  <c r="G51" i="1"/>
  <c r="G52" i="1"/>
  <c r="G47" i="1"/>
  <c r="G48" i="1"/>
  <c r="G46" i="1"/>
  <c r="AA4" i="14"/>
  <c r="E31" i="1"/>
  <c r="AN81" i="40" l="1"/>
  <c r="AO81" i="40" s="1"/>
  <c r="AM81" i="40"/>
  <c r="AN33" i="40"/>
  <c r="AO33" i="40" s="1"/>
  <c r="AM33" i="40"/>
  <c r="AN21" i="40"/>
  <c r="AO21" i="40" s="1"/>
  <c r="AM21" i="40"/>
  <c r="AN61" i="40"/>
  <c r="AO61" i="40" s="1"/>
  <c r="AM61" i="40"/>
  <c r="AN73" i="40"/>
  <c r="AO73" i="40" s="1"/>
  <c r="AM73" i="40"/>
  <c r="AN69" i="40"/>
  <c r="AO69" i="40" s="1"/>
  <c r="AM69" i="40"/>
  <c r="AN90" i="40"/>
  <c r="AO90" i="40" s="1"/>
  <c r="AM90" i="40"/>
  <c r="AN40" i="40"/>
  <c r="AO40" i="40" s="1"/>
  <c r="AM40" i="40"/>
  <c r="AN92" i="40"/>
  <c r="AO92" i="40" s="1"/>
  <c r="AM92" i="40"/>
  <c r="AM30" i="40"/>
  <c r="AN30" i="40"/>
  <c r="AO30" i="40" s="1"/>
  <c r="AN71" i="40"/>
  <c r="AO71" i="40" s="1"/>
  <c r="AM71" i="40"/>
  <c r="AM7" i="40"/>
  <c r="AN7" i="40"/>
  <c r="AO7" i="40" s="1"/>
  <c r="AN79" i="40"/>
  <c r="AO79" i="40" s="1"/>
  <c r="AM79" i="40"/>
  <c r="AN78" i="40"/>
  <c r="AO78" i="40" s="1"/>
  <c r="AM78" i="40"/>
  <c r="AN5" i="40"/>
  <c r="AO5" i="40" s="1"/>
  <c r="AM5" i="40"/>
  <c r="AN37" i="40"/>
  <c r="AO37" i="40" s="1"/>
  <c r="AM37" i="40"/>
  <c r="AN9" i="40"/>
  <c r="AO9" i="40" s="1"/>
  <c r="AM9" i="40"/>
  <c r="AN29" i="40"/>
  <c r="AO29" i="40" s="1"/>
  <c r="AM29" i="40"/>
  <c r="AN72" i="40"/>
  <c r="AO72" i="40" s="1"/>
  <c r="AM72" i="40"/>
  <c r="AN36" i="40"/>
  <c r="AO36" i="40" s="1"/>
  <c r="AM36" i="40"/>
  <c r="AM74" i="40"/>
  <c r="AN74" i="40"/>
  <c r="AO74" i="40" s="1"/>
  <c r="AM11" i="40"/>
  <c r="AN11" i="40"/>
  <c r="AO11" i="40" s="1"/>
  <c r="AN19" i="40"/>
  <c r="AO19" i="40" s="1"/>
  <c r="AM19" i="40"/>
  <c r="AN35" i="40"/>
  <c r="AO35" i="40" s="1"/>
  <c r="AM35" i="40"/>
  <c r="AN83" i="40"/>
  <c r="AO83" i="40" s="1"/>
  <c r="AM83" i="40"/>
  <c r="AM62" i="40"/>
  <c r="AN62" i="40"/>
  <c r="AO62" i="40" s="1"/>
  <c r="AN70" i="40"/>
  <c r="AO70" i="40" s="1"/>
  <c r="AM70" i="40"/>
  <c r="AN82" i="40"/>
  <c r="AO82" i="40" s="1"/>
  <c r="AM82" i="40"/>
  <c r="AN17" i="40"/>
  <c r="AO17" i="40" s="1"/>
  <c r="AM17" i="40"/>
  <c r="AN25" i="40"/>
  <c r="AO25" i="40" s="1"/>
  <c r="AM25" i="40"/>
  <c r="AN34" i="40"/>
  <c r="AO34" i="40" s="1"/>
  <c r="AM34" i="40"/>
  <c r="AN64" i="40"/>
  <c r="AO64" i="40" s="1"/>
  <c r="AM64" i="40"/>
  <c r="AN32" i="40"/>
  <c r="AO32" i="40" s="1"/>
  <c r="AM32" i="40"/>
  <c r="AN27" i="40"/>
  <c r="AO27" i="40" s="1"/>
  <c r="AM27" i="40"/>
  <c r="AN13" i="40"/>
  <c r="AO13" i="40" s="1"/>
  <c r="AM13" i="40"/>
  <c r="AN23" i="40"/>
  <c r="AO23" i="40" s="1"/>
  <c r="AM23" i="40"/>
  <c r="AN63" i="40"/>
  <c r="AO63" i="40" s="1"/>
  <c r="AM63" i="40"/>
  <c r="AN38" i="40"/>
  <c r="AO38" i="40" s="1"/>
  <c r="AM38" i="40"/>
  <c r="AN31" i="40"/>
  <c r="AO31" i="40" s="1"/>
  <c r="AM31" i="40"/>
  <c r="AN15" i="40"/>
  <c r="AO15" i="40" s="1"/>
  <c r="AM15" i="40"/>
  <c r="O77" i="40"/>
  <c r="R77" i="40" s="1"/>
  <c r="S77" i="40"/>
  <c r="P77" i="40"/>
  <c r="Q77" i="40"/>
  <c r="K72" i="40"/>
  <c r="L72" i="40"/>
  <c r="K80" i="40"/>
  <c r="L80" i="40"/>
  <c r="K23" i="40"/>
  <c r="L23" i="40"/>
  <c r="K73" i="40"/>
  <c r="L73" i="40"/>
  <c r="AC53" i="40"/>
  <c r="AB53" i="40"/>
  <c r="K34" i="40"/>
  <c r="L34" i="40"/>
  <c r="K31" i="40"/>
  <c r="L31" i="40"/>
  <c r="K63" i="40"/>
  <c r="L63" i="40"/>
  <c r="L69" i="40"/>
  <c r="K27" i="40"/>
  <c r="L27" i="40"/>
  <c r="K11" i="40"/>
  <c r="L11" i="40"/>
  <c r="K36" i="40"/>
  <c r="L36" i="40"/>
  <c r="K21" i="40"/>
  <c r="L21" i="40"/>
  <c r="AB42" i="40"/>
  <c r="AC42" i="40"/>
  <c r="K61" i="40"/>
  <c r="L61" i="40"/>
  <c r="AC4" i="40"/>
  <c r="AB4" i="40"/>
  <c r="K19" i="40"/>
  <c r="L19" i="40"/>
  <c r="K90" i="40"/>
  <c r="L90" i="40"/>
  <c r="K64" i="40"/>
  <c r="L64" i="40"/>
  <c r="K5" i="40"/>
  <c r="L5" i="40"/>
  <c r="K33" i="40"/>
  <c r="L33" i="40"/>
  <c r="K29" i="40"/>
  <c r="L29" i="40"/>
  <c r="K70" i="40"/>
  <c r="L70" i="40"/>
  <c r="K7" i="40"/>
  <c r="L7" i="40"/>
  <c r="K62" i="40"/>
  <c r="L62" i="40"/>
  <c r="K30" i="40"/>
  <c r="L30" i="40"/>
  <c r="L76" i="40"/>
  <c r="K40" i="40"/>
  <c r="L40" i="40"/>
  <c r="K17" i="40"/>
  <c r="L17" i="40"/>
  <c r="K15" i="40"/>
  <c r="L15" i="40"/>
  <c r="K38" i="40"/>
  <c r="L38" i="40"/>
  <c r="K25" i="40"/>
  <c r="L25" i="40"/>
  <c r="L75" i="40"/>
  <c r="S65" i="39"/>
  <c r="Z69" i="40"/>
  <c r="AK69" i="40" s="1"/>
  <c r="S8" i="39"/>
  <c r="Z8" i="40"/>
  <c r="AK8" i="40" s="1"/>
  <c r="S40" i="39"/>
  <c r="Z40" i="40"/>
  <c r="AK40" i="40" s="1"/>
  <c r="S38" i="39"/>
  <c r="Z38" i="40"/>
  <c r="AK38" i="40" s="1"/>
  <c r="S59" i="39"/>
  <c r="Z59" i="40"/>
  <c r="AK59" i="40" s="1"/>
  <c r="S5" i="39"/>
  <c r="Z5" i="40"/>
  <c r="AK5" i="40" s="1"/>
  <c r="S6" i="39"/>
  <c r="Z6" i="40"/>
  <c r="AK6" i="40" s="1"/>
  <c r="S57" i="39"/>
  <c r="Z57" i="40"/>
  <c r="AK57" i="40" s="1"/>
  <c r="S12" i="39"/>
  <c r="Z12" i="40"/>
  <c r="AK12" i="40" s="1"/>
  <c r="S49" i="39"/>
  <c r="Z49" i="40"/>
  <c r="AK49" i="40" s="1"/>
  <c r="K10" i="40"/>
  <c r="S44" i="39"/>
  <c r="Z44" i="40"/>
  <c r="AK44" i="40" s="1"/>
  <c r="S25" i="39"/>
  <c r="Z25" i="40"/>
  <c r="AK25" i="40" s="1"/>
  <c r="S22" i="39"/>
  <c r="Z22" i="40"/>
  <c r="AK22" i="40" s="1"/>
  <c r="K49" i="40"/>
  <c r="S14" i="39"/>
  <c r="Z14" i="40"/>
  <c r="AK14" i="40" s="1"/>
  <c r="S16" i="39"/>
  <c r="Z16" i="40"/>
  <c r="AK16" i="40" s="1"/>
  <c r="S39" i="39"/>
  <c r="Z39" i="40"/>
  <c r="AK39" i="40" s="1"/>
  <c r="K24" i="40"/>
  <c r="K22" i="40"/>
  <c r="S10" i="39"/>
  <c r="Z10" i="40"/>
  <c r="AK10" i="40" s="1"/>
  <c r="S71" i="39"/>
  <c r="Z75" i="40"/>
  <c r="AK75" i="40" s="1"/>
  <c r="S32" i="39"/>
  <c r="Z32" i="40"/>
  <c r="AK32" i="40" s="1"/>
  <c r="S28" i="39"/>
  <c r="Z28" i="40"/>
  <c r="AK28" i="40" s="1"/>
  <c r="Q78" i="39"/>
  <c r="H78" i="39" s="1"/>
  <c r="J82" i="40"/>
  <c r="K26" i="40"/>
  <c r="K59" i="40"/>
  <c r="K18" i="40"/>
  <c r="K14" i="40"/>
  <c r="K50" i="40"/>
  <c r="S52" i="39"/>
  <c r="Z52" i="40"/>
  <c r="AK52" i="40" s="1"/>
  <c r="S13" i="39"/>
  <c r="Z13" i="40"/>
  <c r="AK13" i="40" s="1"/>
  <c r="S60" i="39"/>
  <c r="Z60" i="40"/>
  <c r="AK60" i="40" s="1"/>
  <c r="S30" i="39"/>
  <c r="Z30" i="40"/>
  <c r="AK30" i="40" s="1"/>
  <c r="S29" i="39"/>
  <c r="Z29" i="40"/>
  <c r="AK29" i="40" s="1"/>
  <c r="S72" i="39"/>
  <c r="Z76" i="40"/>
  <c r="AK76" i="40" s="1"/>
  <c r="S55" i="39"/>
  <c r="Z55" i="40"/>
  <c r="AK55" i="40" s="1"/>
  <c r="S20" i="39"/>
  <c r="Z20" i="40"/>
  <c r="AK20" i="40" s="1"/>
  <c r="S27" i="39"/>
  <c r="Z27" i="40"/>
  <c r="AK27" i="40" s="1"/>
  <c r="S34" i="39"/>
  <c r="Z34" i="40"/>
  <c r="AK34" i="40" s="1"/>
  <c r="S31" i="39"/>
  <c r="Z31" i="40"/>
  <c r="AK31" i="40" s="1"/>
  <c r="S54" i="39"/>
  <c r="Z54" i="40"/>
  <c r="AK54" i="40" s="1"/>
  <c r="S56" i="39"/>
  <c r="Z56" i="40"/>
  <c r="AK56" i="40" s="1"/>
  <c r="S45" i="39"/>
  <c r="Z45" i="40"/>
  <c r="AK45" i="40" s="1"/>
  <c r="Q75" i="39"/>
  <c r="H75" i="39" s="1"/>
  <c r="J79" i="40"/>
  <c r="K55" i="40"/>
  <c r="K28" i="40"/>
  <c r="K43" i="40"/>
  <c r="S66" i="39"/>
  <c r="Z70" i="40"/>
  <c r="AK70" i="40" s="1"/>
  <c r="S86" i="39"/>
  <c r="Z90" i="40"/>
  <c r="AK90" i="40" s="1"/>
  <c r="S41" i="39"/>
  <c r="Z41" i="40"/>
  <c r="AK41" i="40" s="1"/>
  <c r="S70" i="39"/>
  <c r="Z74" i="40"/>
  <c r="AK74" i="40" s="1"/>
  <c r="S63" i="39"/>
  <c r="Z63" i="40"/>
  <c r="AK63" i="40" s="1"/>
  <c r="S47" i="39"/>
  <c r="Z47" i="40"/>
  <c r="AK47" i="40" s="1"/>
  <c r="Q74" i="39"/>
  <c r="H74" i="39" s="1"/>
  <c r="J78" i="40"/>
  <c r="S68" i="39"/>
  <c r="Z72" i="40"/>
  <c r="AK72" i="40" s="1"/>
  <c r="S36" i="39"/>
  <c r="Z36" i="40"/>
  <c r="AK36" i="40" s="1"/>
  <c r="S17" i="39"/>
  <c r="Z17" i="40"/>
  <c r="AK17" i="40" s="1"/>
  <c r="S76" i="39"/>
  <c r="Z80" i="40"/>
  <c r="AK80" i="40" s="1"/>
  <c r="S26" i="39"/>
  <c r="Z26" i="40"/>
  <c r="AK26" i="40" s="1"/>
  <c r="S37" i="39"/>
  <c r="Z37" i="40"/>
  <c r="AK37" i="40" s="1"/>
  <c r="S7" i="39"/>
  <c r="Z7" i="40"/>
  <c r="AK7" i="40" s="1"/>
  <c r="S51" i="39"/>
  <c r="Z51" i="40"/>
  <c r="AK51" i="40" s="1"/>
  <c r="K6" i="40"/>
  <c r="K48" i="40"/>
  <c r="K16" i="40"/>
  <c r="K41" i="40"/>
  <c r="S62" i="39"/>
  <c r="Z62" i="40"/>
  <c r="AK62" i="40" s="1"/>
  <c r="S15" i="39"/>
  <c r="Z15" i="40"/>
  <c r="AK15" i="40" s="1"/>
  <c r="K44" i="40"/>
  <c r="Q77" i="39"/>
  <c r="H77" i="39" s="1"/>
  <c r="J81" i="40"/>
  <c r="S61" i="39"/>
  <c r="Z61" i="40"/>
  <c r="AK61" i="40" s="1"/>
  <c r="S33" i="39"/>
  <c r="Z33" i="40"/>
  <c r="AK33" i="40" s="1"/>
  <c r="S24" i="39"/>
  <c r="Z24" i="40"/>
  <c r="AK24" i="40" s="1"/>
  <c r="S50" i="39"/>
  <c r="Z50" i="40"/>
  <c r="AK50" i="40" s="1"/>
  <c r="S48" i="39"/>
  <c r="Z48" i="40"/>
  <c r="AK48" i="40" s="1"/>
  <c r="S23" i="39"/>
  <c r="Z23" i="40"/>
  <c r="AK23" i="40" s="1"/>
  <c r="S69" i="39"/>
  <c r="Z73" i="40"/>
  <c r="AK73" i="40" s="1"/>
  <c r="S21" i="39"/>
  <c r="Z21" i="40"/>
  <c r="AK21" i="40" s="1"/>
  <c r="S46" i="39"/>
  <c r="Z46" i="40"/>
  <c r="AK46" i="40" s="1"/>
  <c r="S18" i="39"/>
  <c r="Z18" i="40"/>
  <c r="AK18" i="40" s="1"/>
  <c r="S64" i="39"/>
  <c r="Z64" i="40"/>
  <c r="AK64" i="40" s="1"/>
  <c r="S19" i="39"/>
  <c r="Z19" i="40"/>
  <c r="AK19" i="40" s="1"/>
  <c r="S67" i="39"/>
  <c r="Z71" i="40"/>
  <c r="AK71" i="40" s="1"/>
  <c r="S9" i="39"/>
  <c r="Z9" i="40"/>
  <c r="AK9" i="40" s="1"/>
  <c r="S11" i="39"/>
  <c r="Z11" i="40"/>
  <c r="AK11" i="40" s="1"/>
  <c r="S43" i="39"/>
  <c r="Z43" i="40"/>
  <c r="AK43" i="40" s="1"/>
  <c r="K20" i="40"/>
  <c r="K39" i="40"/>
  <c r="K4" i="40"/>
  <c r="J77" i="32"/>
  <c r="E73" i="33" s="1"/>
  <c r="Q73" i="39"/>
  <c r="H73" i="39" s="1"/>
  <c r="R4" i="32"/>
  <c r="K4" i="33" s="1"/>
  <c r="S4" i="39"/>
  <c r="J82" i="32"/>
  <c r="E78" i="33" s="1"/>
  <c r="J79" i="32"/>
  <c r="E75" i="33" s="1"/>
  <c r="R69" i="32"/>
  <c r="K65" i="33" s="1"/>
  <c r="R56" i="32"/>
  <c r="K56" i="33" s="1"/>
  <c r="R25" i="32"/>
  <c r="K25" i="33" s="1"/>
  <c r="R16" i="32"/>
  <c r="K16" i="33" s="1"/>
  <c r="R23" i="32"/>
  <c r="K23" i="33" s="1"/>
  <c r="R37" i="32"/>
  <c r="K37" i="33" s="1"/>
  <c r="R7" i="32"/>
  <c r="K7" i="33" s="1"/>
  <c r="R36" i="32"/>
  <c r="K36" i="33" s="1"/>
  <c r="R47" i="32"/>
  <c r="K47" i="33" s="1"/>
  <c r="R11" i="32"/>
  <c r="K11" i="33" s="1"/>
  <c r="R51" i="32"/>
  <c r="K51" i="33" s="1"/>
  <c r="R75" i="32"/>
  <c r="K71" i="33" s="1"/>
  <c r="R71" i="32"/>
  <c r="K67" i="33" s="1"/>
  <c r="R27" i="32"/>
  <c r="K27" i="33" s="1"/>
  <c r="R72" i="32"/>
  <c r="K68" i="33" s="1"/>
  <c r="R59" i="32"/>
  <c r="K59" i="33" s="1"/>
  <c r="R48" i="32"/>
  <c r="K48" i="33" s="1"/>
  <c r="R8" i="32"/>
  <c r="K8" i="33" s="1"/>
  <c r="R31" i="32"/>
  <c r="K31" i="33" s="1"/>
  <c r="R30" i="32"/>
  <c r="K30" i="33" s="1"/>
  <c r="R73" i="32"/>
  <c r="K69" i="33" s="1"/>
  <c r="R33" i="32"/>
  <c r="K33" i="33" s="1"/>
  <c r="R5" i="32"/>
  <c r="K5" i="33" s="1"/>
  <c r="R9" i="32"/>
  <c r="K9" i="33" s="1"/>
  <c r="R46" i="32"/>
  <c r="K46" i="33" s="1"/>
  <c r="R18" i="32"/>
  <c r="K18" i="33" s="1"/>
  <c r="R17" i="32"/>
  <c r="K17" i="33" s="1"/>
  <c r="R24" i="32"/>
  <c r="K24" i="33" s="1"/>
  <c r="R55" i="32"/>
  <c r="K55" i="33" s="1"/>
  <c r="R90" i="32"/>
  <c r="K86" i="33" s="1"/>
  <c r="R13" i="32"/>
  <c r="K13" i="33" s="1"/>
  <c r="R43" i="32"/>
  <c r="K43" i="33" s="1"/>
  <c r="R76" i="32"/>
  <c r="K72" i="33" s="1"/>
  <c r="R10" i="32"/>
  <c r="K10" i="33" s="1"/>
  <c r="R54" i="32"/>
  <c r="K54" i="33" s="1"/>
  <c r="R34" i="32"/>
  <c r="K34" i="33" s="1"/>
  <c r="R62" i="32"/>
  <c r="K62" i="33" s="1"/>
  <c r="R45" i="32"/>
  <c r="K45" i="33" s="1"/>
  <c r="R61" i="32"/>
  <c r="K61" i="33" s="1"/>
  <c r="R63" i="32"/>
  <c r="K63" i="33" s="1"/>
  <c r="R74" i="32"/>
  <c r="K70" i="33" s="1"/>
  <c r="R44" i="32"/>
  <c r="K44" i="33" s="1"/>
  <c r="R64" i="32"/>
  <c r="K64" i="33" s="1"/>
  <c r="R80" i="32"/>
  <c r="K76" i="33" s="1"/>
  <c r="R28" i="32"/>
  <c r="K28" i="33" s="1"/>
  <c r="R6" i="32"/>
  <c r="K6" i="33" s="1"/>
  <c r="R22" i="32"/>
  <c r="K22" i="33" s="1"/>
  <c r="R29" i="32"/>
  <c r="K29" i="33" s="1"/>
  <c r="R39" i="32"/>
  <c r="K39" i="33" s="1"/>
  <c r="J78" i="32"/>
  <c r="E74" i="33" s="1"/>
  <c r="R60" i="32"/>
  <c r="K60" i="33" s="1"/>
  <c r="R41" i="32"/>
  <c r="K41" i="33" s="1"/>
  <c r="R50" i="32"/>
  <c r="K50" i="33" s="1"/>
  <c r="R57" i="32"/>
  <c r="K57" i="33" s="1"/>
  <c r="R12" i="32"/>
  <c r="K12" i="33" s="1"/>
  <c r="R15" i="32"/>
  <c r="K15" i="33" s="1"/>
  <c r="J81" i="32"/>
  <c r="E77" i="33" s="1"/>
  <c r="R14" i="32"/>
  <c r="K14" i="33" s="1"/>
  <c r="R21" i="32"/>
  <c r="K21" i="33" s="1"/>
  <c r="R40" i="32"/>
  <c r="K40" i="33" s="1"/>
  <c r="R38" i="32"/>
  <c r="K38" i="33" s="1"/>
  <c r="R52" i="32"/>
  <c r="K52" i="33" s="1"/>
  <c r="R19" i="32"/>
  <c r="K19" i="33" s="1"/>
  <c r="R26" i="32"/>
  <c r="K26" i="33" s="1"/>
  <c r="R20" i="32"/>
  <c r="K20" i="33" s="1"/>
  <c r="R32" i="32"/>
  <c r="K32" i="33" s="1"/>
  <c r="R49" i="32"/>
  <c r="K49" i="33" s="1"/>
  <c r="R70" i="32"/>
  <c r="K66" i="33" s="1"/>
  <c r="I79" i="27"/>
  <c r="I82" i="27"/>
  <c r="I77" i="27"/>
  <c r="I81" i="27"/>
  <c r="I78" i="27"/>
  <c r="CG2" i="14"/>
  <c r="AC57" i="40" l="1"/>
  <c r="AB57" i="40"/>
  <c r="AB46" i="40"/>
  <c r="AC46" i="40"/>
  <c r="AB45" i="40"/>
  <c r="AC45" i="40"/>
  <c r="AC44" i="40"/>
  <c r="AB44" i="40"/>
  <c r="AC16" i="40"/>
  <c r="AB16" i="40"/>
  <c r="AB48" i="40"/>
  <c r="AC48" i="40"/>
  <c r="K82" i="40"/>
  <c r="L82" i="40"/>
  <c r="AB10" i="40"/>
  <c r="AC10" i="40"/>
  <c r="AC14" i="40"/>
  <c r="AB14" i="40"/>
  <c r="AB6" i="40"/>
  <c r="AC6" i="40"/>
  <c r="AB50" i="40"/>
  <c r="AC50" i="40"/>
  <c r="AC56" i="40"/>
  <c r="AB56" i="40"/>
  <c r="AC26" i="40"/>
  <c r="AB26" i="40"/>
  <c r="AC28" i="40"/>
  <c r="AB28" i="40"/>
  <c r="AC49" i="40"/>
  <c r="AB49" i="40"/>
  <c r="AB8" i="40"/>
  <c r="AC8" i="40"/>
  <c r="AB47" i="40"/>
  <c r="AC47" i="40"/>
  <c r="AB52" i="40"/>
  <c r="AC52" i="40"/>
  <c r="AC24" i="40"/>
  <c r="AB24" i="40"/>
  <c r="AB22" i="40"/>
  <c r="AC22" i="40"/>
  <c r="AC51" i="40"/>
  <c r="AB51" i="40"/>
  <c r="K78" i="40"/>
  <c r="L78" i="40"/>
  <c r="AB41" i="40"/>
  <c r="AC41" i="40"/>
  <c r="AC39" i="40"/>
  <c r="AB39" i="40"/>
  <c r="AC12" i="40"/>
  <c r="AB12" i="40"/>
  <c r="AC59" i="40"/>
  <c r="AB59" i="40"/>
  <c r="AC43" i="40"/>
  <c r="AB43" i="40"/>
  <c r="K81" i="40"/>
  <c r="L81" i="40"/>
  <c r="AC54" i="40"/>
  <c r="AB54" i="40"/>
  <c r="AB20" i="40"/>
  <c r="AC20" i="40"/>
  <c r="AC18" i="40"/>
  <c r="AB18" i="40"/>
  <c r="K79" i="40"/>
  <c r="L79" i="40"/>
  <c r="AC55" i="40"/>
  <c r="AB55" i="40"/>
  <c r="AB60" i="40"/>
  <c r="AC60" i="40"/>
  <c r="S75" i="39"/>
  <c r="Z79" i="40"/>
  <c r="AK79" i="40" s="1"/>
  <c r="S78" i="39"/>
  <c r="Z82" i="40"/>
  <c r="AK82" i="40" s="1"/>
  <c r="S74" i="39"/>
  <c r="Z78" i="40"/>
  <c r="AK78" i="40" s="1"/>
  <c r="S77" i="39"/>
  <c r="Z81" i="40"/>
  <c r="AK81" i="40" s="1"/>
  <c r="S73" i="39"/>
  <c r="Z77" i="40"/>
  <c r="AK77" i="40" s="1"/>
  <c r="R77" i="32"/>
  <c r="K73" i="33" s="1"/>
  <c r="R79" i="32"/>
  <c r="K75" i="33" s="1"/>
  <c r="R82" i="32"/>
  <c r="K78" i="33" s="1"/>
  <c r="R78" i="32"/>
  <c r="K74" i="33" s="1"/>
  <c r="R81" i="32"/>
  <c r="K77" i="33" s="1"/>
  <c r="G61" i="1"/>
  <c r="E26" i="1" l="1"/>
  <c r="F26" i="1"/>
  <c r="BF58" i="14" l="1"/>
  <c r="BF62" i="14"/>
  <c r="BF66" i="14"/>
  <c r="BF70" i="14"/>
  <c r="BF74" i="14"/>
  <c r="BF78" i="14"/>
  <c r="BF82" i="14"/>
  <c r="BF86" i="14"/>
  <c r="BF90" i="14"/>
  <c r="BF94" i="14"/>
  <c r="F12" i="1" l="1"/>
  <c r="F11" i="1"/>
  <c r="E12" i="1"/>
  <c r="E11" i="1"/>
  <c r="E29" i="1"/>
  <c r="G11" i="1" l="1"/>
  <c r="G12" i="1"/>
  <c r="G13" i="1" l="1"/>
  <c r="G14" i="1"/>
  <c r="G15" i="1"/>
  <c r="G16" i="1"/>
  <c r="G17" i="1"/>
  <c r="G18" i="1"/>
  <c r="G19" i="1"/>
  <c r="G20" i="1"/>
  <c r="G21" i="1"/>
  <c r="G22" i="1"/>
  <c r="G44" i="1"/>
  <c r="G45" i="1"/>
  <c r="G55" i="1"/>
  <c r="E36" i="1" l="1"/>
  <c r="F36" i="1"/>
  <c r="F31" i="1"/>
  <c r="E32" i="1"/>
  <c r="F32" i="1"/>
  <c r="T2" i="14"/>
  <c r="E59" i="1" l="1"/>
  <c r="AI24" i="17"/>
  <c r="AJ24" i="17"/>
  <c r="AK24" i="17"/>
  <c r="AL24" i="17"/>
  <c r="AM24" i="17"/>
  <c r="AN24" i="17"/>
  <c r="AO24" i="17"/>
  <c r="AP24" i="17"/>
  <c r="AQ24" i="17"/>
  <c r="AI25" i="17"/>
  <c r="AJ25" i="17"/>
  <c r="AK25" i="17"/>
  <c r="AL25" i="17"/>
  <c r="AM25" i="17"/>
  <c r="AN25" i="17"/>
  <c r="AO25" i="17"/>
  <c r="AP25" i="17"/>
  <c r="AQ25" i="17"/>
  <c r="L25" i="17"/>
  <c r="V25" i="17"/>
  <c r="BA25" i="17"/>
  <c r="AZ25" i="17"/>
  <c r="AY25" i="17"/>
  <c r="AX25" i="17"/>
  <c r="AW25" i="17"/>
  <c r="AV25" i="17"/>
  <c r="AT25" i="17"/>
  <c r="AU25" i="17"/>
  <c r="AS25" i="17"/>
  <c r="V24" i="17"/>
  <c r="BA24" i="17"/>
  <c r="AZ24" i="17"/>
  <c r="AY24" i="17"/>
  <c r="AX24" i="17"/>
  <c r="AW24" i="17"/>
  <c r="AU24" i="17"/>
  <c r="AT24" i="17"/>
  <c r="AS24" i="17"/>
  <c r="AV24" i="17"/>
  <c r="L24" i="17"/>
  <c r="BJ72" i="17"/>
  <c r="BI72" i="17"/>
  <c r="BH72" i="17"/>
  <c r="BG72" i="17"/>
  <c r="BF72" i="17"/>
  <c r="BE72" i="17"/>
  <c r="BD72" i="17"/>
  <c r="BC72" i="17"/>
  <c r="BB72" i="17"/>
  <c r="BA72" i="17"/>
  <c r="AZ72" i="17"/>
  <c r="AY72" i="17"/>
  <c r="AX72" i="17"/>
  <c r="AW72" i="17"/>
  <c r="AU72" i="17"/>
  <c r="AT72" i="17"/>
  <c r="AS72" i="17"/>
  <c r="AR72" i="17"/>
  <c r="AQ72" i="17"/>
  <c r="AP72" i="17"/>
  <c r="AO72" i="17"/>
  <c r="AN72" i="17"/>
  <c r="AM72" i="17"/>
  <c r="AL72" i="17"/>
  <c r="AK72" i="17"/>
  <c r="AJ72" i="17"/>
  <c r="AI72" i="17"/>
  <c r="BJ70" i="17"/>
  <c r="BI70" i="17"/>
  <c r="BH70" i="17"/>
  <c r="BG70" i="17"/>
  <c r="BF70" i="17"/>
  <c r="BE70" i="17"/>
  <c r="BD70" i="17"/>
  <c r="BC70" i="17"/>
  <c r="BB70" i="17"/>
  <c r="BA70" i="17"/>
  <c r="AZ70" i="17"/>
  <c r="AY70" i="17"/>
  <c r="AX70" i="17"/>
  <c r="AW70" i="17"/>
  <c r="AU70" i="17"/>
  <c r="AT70" i="17"/>
  <c r="AS70" i="17"/>
  <c r="AR70" i="17"/>
  <c r="AQ70" i="17"/>
  <c r="AP70" i="17"/>
  <c r="AO70" i="17"/>
  <c r="AN70" i="17"/>
  <c r="AM70" i="17"/>
  <c r="AL70" i="17"/>
  <c r="AK70" i="17"/>
  <c r="AJ70" i="17"/>
  <c r="AI70" i="17"/>
  <c r="AE72" i="17"/>
  <c r="AE73" i="17"/>
  <c r="AE74" i="17"/>
  <c r="AE75" i="17"/>
  <c r="AE76" i="17"/>
  <c r="AE77" i="17"/>
  <c r="AE78" i="17"/>
  <c r="AE79" i="17"/>
  <c r="AE80" i="17"/>
  <c r="AE81" i="17"/>
  <c r="AE82" i="17"/>
  <c r="AE83" i="17"/>
  <c r="AE84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71" i="17"/>
  <c r="A73" i="17"/>
  <c r="A72" i="17"/>
  <c r="A71" i="17"/>
  <c r="AD70" i="17"/>
  <c r="AC70" i="17"/>
  <c r="AB70" i="17"/>
  <c r="AA70" i="17"/>
  <c r="Z70" i="17"/>
  <c r="Y70" i="17"/>
  <c r="X70" i="17"/>
  <c r="W70" i="17"/>
  <c r="V70" i="17"/>
  <c r="U70" i="17"/>
  <c r="T70" i="17"/>
  <c r="S70" i="17"/>
  <c r="R70" i="17"/>
  <c r="Q70" i="17"/>
  <c r="M70" i="17"/>
  <c r="O70" i="17"/>
  <c r="N70" i="17"/>
  <c r="L70" i="17"/>
  <c r="K70" i="17"/>
  <c r="J70" i="17"/>
  <c r="I70" i="17"/>
  <c r="E70" i="17"/>
  <c r="H70" i="17"/>
  <c r="G70" i="17"/>
  <c r="F70" i="17"/>
  <c r="D70" i="17"/>
  <c r="C70" i="17"/>
  <c r="BA23" i="17"/>
  <c r="AZ23" i="17"/>
  <c r="AY23" i="17"/>
  <c r="AX23" i="17"/>
  <c r="AW23" i="17"/>
  <c r="AV23" i="17"/>
  <c r="AU23" i="17"/>
  <c r="AT23" i="17"/>
  <c r="AS23" i="17"/>
  <c r="BA21" i="17"/>
  <c r="AZ21" i="17"/>
  <c r="AY21" i="17"/>
  <c r="AX21" i="17"/>
  <c r="AW21" i="17"/>
  <c r="AV21" i="17"/>
  <c r="AU21" i="17"/>
  <c r="AT21" i="17"/>
  <c r="AS21" i="17"/>
  <c r="BA20" i="17"/>
  <c r="AZ20" i="17"/>
  <c r="AY20" i="17"/>
  <c r="AX20" i="17"/>
  <c r="AW20" i="17"/>
  <c r="AV20" i="17"/>
  <c r="AU20" i="17"/>
  <c r="AT20" i="17"/>
  <c r="AS20" i="17"/>
  <c r="BA19" i="17"/>
  <c r="AZ19" i="17"/>
  <c r="AY19" i="17"/>
  <c r="AX19" i="17"/>
  <c r="AW19" i="17"/>
  <c r="AV19" i="17"/>
  <c r="AU19" i="17"/>
  <c r="AT19" i="17"/>
  <c r="AS19" i="17"/>
  <c r="BA18" i="17"/>
  <c r="AZ18" i="17"/>
  <c r="AY18" i="17"/>
  <c r="AX18" i="17"/>
  <c r="AW18" i="17"/>
  <c r="AV18" i="17"/>
  <c r="AU18" i="17"/>
  <c r="AT18" i="17"/>
  <c r="AS18" i="17"/>
  <c r="BA17" i="17"/>
  <c r="AZ17" i="17"/>
  <c r="AY17" i="17"/>
  <c r="AX17" i="17"/>
  <c r="AW17" i="17"/>
  <c r="AV17" i="17"/>
  <c r="AU17" i="17"/>
  <c r="AT17" i="17"/>
  <c r="AS17" i="17"/>
  <c r="AQ23" i="17"/>
  <c r="AP23" i="17"/>
  <c r="AO23" i="17"/>
  <c r="AN23" i="17"/>
  <c r="AM23" i="17"/>
  <c r="AL23" i="17"/>
  <c r="AK23" i="17"/>
  <c r="AJ23" i="17"/>
  <c r="AI23" i="17"/>
  <c r="AQ21" i="17"/>
  <c r="AP21" i="17"/>
  <c r="AO21" i="17"/>
  <c r="AN21" i="17"/>
  <c r="AM21" i="17"/>
  <c r="AL21" i="17"/>
  <c r="AK21" i="17"/>
  <c r="AJ21" i="17"/>
  <c r="AI21" i="17"/>
  <c r="AQ20" i="17"/>
  <c r="AP20" i="17"/>
  <c r="AO20" i="17"/>
  <c r="AN20" i="17"/>
  <c r="AM20" i="17"/>
  <c r="AL20" i="17"/>
  <c r="AK20" i="17"/>
  <c r="AJ20" i="17"/>
  <c r="AI20" i="17"/>
  <c r="AQ19" i="17"/>
  <c r="AP19" i="17"/>
  <c r="AO19" i="17"/>
  <c r="AN19" i="17"/>
  <c r="AM19" i="17"/>
  <c r="AL19" i="17"/>
  <c r="AK19" i="17"/>
  <c r="AJ19" i="17"/>
  <c r="AI19" i="17"/>
  <c r="AQ18" i="17"/>
  <c r="AP18" i="17"/>
  <c r="AO18" i="17"/>
  <c r="AN18" i="17"/>
  <c r="AM18" i="17"/>
  <c r="AL18" i="17"/>
  <c r="AK18" i="17"/>
  <c r="AJ18" i="17"/>
  <c r="AI18" i="17"/>
  <c r="AQ17" i="17"/>
  <c r="AP17" i="17"/>
  <c r="AO17" i="17"/>
  <c r="AN17" i="17"/>
  <c r="AM17" i="17"/>
  <c r="AL17" i="17"/>
  <c r="AK17" i="17"/>
  <c r="AJ17" i="17"/>
  <c r="AI17" i="17"/>
  <c r="AW9" i="17"/>
  <c r="AV9" i="17"/>
  <c r="AU9" i="17"/>
  <c r="AT9" i="17"/>
  <c r="AS9" i="17"/>
  <c r="AW8" i="17"/>
  <c r="AV8" i="17"/>
  <c r="AU8" i="17"/>
  <c r="AT8" i="17"/>
  <c r="AS8" i="17"/>
  <c r="AW7" i="17"/>
  <c r="AV7" i="17"/>
  <c r="AU7" i="17"/>
  <c r="AT7" i="17"/>
  <c r="AS7" i="17"/>
  <c r="AW6" i="17"/>
  <c r="AV6" i="17"/>
  <c r="AU6" i="17"/>
  <c r="AT6" i="17"/>
  <c r="AS6" i="17"/>
  <c r="AW5" i="17"/>
  <c r="AV5" i="17"/>
  <c r="AU5" i="17"/>
  <c r="AT5" i="17"/>
  <c r="AS5" i="17"/>
  <c r="AQ9" i="17"/>
  <c r="AP9" i="17"/>
  <c r="AO9" i="17"/>
  <c r="AN9" i="17"/>
  <c r="AM9" i="17"/>
  <c r="AL9" i="17"/>
  <c r="AK9" i="17"/>
  <c r="AJ9" i="17"/>
  <c r="AI9" i="17"/>
  <c r="AQ8" i="17"/>
  <c r="AP8" i="17"/>
  <c r="AO8" i="17"/>
  <c r="AN8" i="17"/>
  <c r="AM8" i="17"/>
  <c r="AL8" i="17"/>
  <c r="AK8" i="17"/>
  <c r="AJ8" i="17"/>
  <c r="AI8" i="17"/>
  <c r="AQ7" i="17"/>
  <c r="AP7" i="17"/>
  <c r="AO7" i="17"/>
  <c r="AN7" i="17"/>
  <c r="AM7" i="17"/>
  <c r="AL7" i="17"/>
  <c r="AK7" i="17"/>
  <c r="AJ7" i="17"/>
  <c r="AI7" i="17"/>
  <c r="AQ6" i="17"/>
  <c r="AP6" i="17"/>
  <c r="AO6" i="17"/>
  <c r="AN6" i="17"/>
  <c r="AM6" i="17"/>
  <c r="AL6" i="17"/>
  <c r="AK6" i="17"/>
  <c r="AJ6" i="17"/>
  <c r="AI6" i="17"/>
  <c r="AQ5" i="17"/>
  <c r="AP5" i="17"/>
  <c r="AO5" i="17"/>
  <c r="AN5" i="17"/>
  <c r="AM5" i="17"/>
  <c r="AL5" i="17"/>
  <c r="AK5" i="17"/>
  <c r="AJ5" i="17"/>
  <c r="AI5" i="17"/>
  <c r="AR25" i="17" l="1"/>
  <c r="BB25" i="17"/>
  <c r="BB24" i="17"/>
  <c r="AR24" i="17"/>
  <c r="BK72" i="17"/>
  <c r="AV72" i="17"/>
  <c r="BA13" i="17"/>
  <c r="AZ13" i="17"/>
  <c r="AY13" i="17"/>
  <c r="AX13" i="17"/>
  <c r="AW13" i="17"/>
  <c r="AV13" i="17"/>
  <c r="AU13" i="17"/>
  <c r="AT13" i="17"/>
  <c r="AS13" i="17"/>
  <c r="AT10" i="17"/>
  <c r="AX5" i="17"/>
  <c r="AW4" i="17"/>
  <c r="AV4" i="17"/>
  <c r="AU4" i="17"/>
  <c r="AT4" i="17"/>
  <c r="AS4" i="17"/>
  <c r="BF37" i="17"/>
  <c r="BE37" i="17"/>
  <c r="BD37" i="17"/>
  <c r="BC37" i="17"/>
  <c r="BB37" i="17"/>
  <c r="BA37" i="17"/>
  <c r="AZ37" i="17"/>
  <c r="AY37" i="17"/>
  <c r="AX37" i="17"/>
  <c r="AU10" i="17" l="1"/>
  <c r="AX7" i="17"/>
  <c r="AV10" i="17"/>
  <c r="AW10" i="17"/>
  <c r="AX9" i="17"/>
  <c r="AX6" i="17"/>
  <c r="AX8" i="17"/>
  <c r="AS10" i="17"/>
  <c r="BB23" i="17"/>
  <c r="BB21" i="17"/>
  <c r="BB18" i="17"/>
  <c r="BB19" i="17"/>
  <c r="BB20" i="17"/>
  <c r="BB17" i="17"/>
  <c r="V23" i="17"/>
  <c r="L23" i="17"/>
  <c r="AX10" i="17" l="1"/>
  <c r="AR23" i="17"/>
  <c r="A23" i="17"/>
  <c r="AB38" i="17"/>
  <c r="AV37" i="17"/>
  <c r="AU37" i="17"/>
  <c r="AT37" i="17"/>
  <c r="AS37" i="17"/>
  <c r="AR37" i="17"/>
  <c r="AQ37" i="17"/>
  <c r="AP37" i="17"/>
  <c r="AO37" i="17"/>
  <c r="AN37" i="17"/>
  <c r="AM37" i="17"/>
  <c r="AL37" i="17"/>
  <c r="AK37" i="17"/>
  <c r="AJ37" i="17"/>
  <c r="AI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A60" i="17"/>
  <c r="A59" i="17"/>
  <c r="A58" i="17"/>
  <c r="A47" i="17"/>
  <c r="A46" i="17"/>
  <c r="A45" i="17"/>
  <c r="A44" i="17"/>
  <c r="A43" i="17"/>
  <c r="A42" i="17"/>
  <c r="A41" i="17"/>
  <c r="A40" i="17"/>
  <c r="A39" i="17"/>
  <c r="A38" i="17"/>
  <c r="A57" i="17"/>
  <c r="A56" i="17"/>
  <c r="A55" i="17"/>
  <c r="A54" i="17"/>
  <c r="A53" i="17"/>
  <c r="A52" i="17"/>
  <c r="A51" i="17"/>
  <c r="A50" i="17"/>
  <c r="A49" i="17"/>
  <c r="A48" i="17"/>
  <c r="D58" i="17"/>
  <c r="I59" i="17"/>
  <c r="AA49" i="17" l="1"/>
  <c r="AA50" i="17"/>
  <c r="AA51" i="17"/>
  <c r="AA52" i="17"/>
  <c r="AA53" i="17"/>
  <c r="AA54" i="17"/>
  <c r="AA55" i="17"/>
  <c r="AA56" i="17"/>
  <c r="AA57" i="17"/>
  <c r="AA38" i="17"/>
  <c r="AA39" i="17"/>
  <c r="AA40" i="17"/>
  <c r="AA41" i="17"/>
  <c r="AA42" i="17"/>
  <c r="AA43" i="17"/>
  <c r="AA44" i="17"/>
  <c r="AA45" i="17"/>
  <c r="AA46" i="17"/>
  <c r="AA47" i="17"/>
  <c r="AA58" i="17"/>
  <c r="AA59" i="17"/>
  <c r="AA60" i="17"/>
  <c r="AA61" i="17"/>
  <c r="AA62" i="17"/>
  <c r="AA63" i="17"/>
  <c r="AA64" i="17"/>
  <c r="AA65" i="17"/>
  <c r="Q49" i="17"/>
  <c r="Q50" i="17"/>
  <c r="Q51" i="17"/>
  <c r="Q52" i="17"/>
  <c r="Q53" i="17"/>
  <c r="Q54" i="17"/>
  <c r="Q55" i="17"/>
  <c r="Q56" i="17"/>
  <c r="Q57" i="17"/>
  <c r="Q38" i="17"/>
  <c r="Q39" i="17"/>
  <c r="Q40" i="17"/>
  <c r="Q41" i="17"/>
  <c r="Q42" i="17"/>
  <c r="Q43" i="17"/>
  <c r="Q44" i="17"/>
  <c r="Q45" i="17"/>
  <c r="Q46" i="17"/>
  <c r="Q47" i="17"/>
  <c r="Q58" i="17"/>
  <c r="Q59" i="17"/>
  <c r="Q60" i="17"/>
  <c r="Q61" i="17"/>
  <c r="Q62" i="17"/>
  <c r="Q63" i="17"/>
  <c r="Q64" i="17"/>
  <c r="Q65" i="17"/>
  <c r="Z37" i="17"/>
  <c r="Y37" i="17"/>
  <c r="X37" i="17"/>
  <c r="W37" i="17"/>
  <c r="V37" i="17"/>
  <c r="U37" i="17"/>
  <c r="T37" i="17"/>
  <c r="S37" i="17"/>
  <c r="R37" i="17"/>
  <c r="A9" i="17" l="1"/>
  <c r="A8" i="17"/>
  <c r="A7" i="17"/>
  <c r="A6" i="17"/>
  <c r="A5" i="17"/>
  <c r="A26" i="17"/>
  <c r="AA48" i="17"/>
  <c r="Q48" i="17"/>
  <c r="V31" i="17"/>
  <c r="L31" i="17"/>
  <c r="AQ13" i="17"/>
  <c r="K13" i="17"/>
  <c r="AP13" i="17"/>
  <c r="AO13" i="17"/>
  <c r="AN13" i="17"/>
  <c r="AM13" i="17"/>
  <c r="AL13" i="17"/>
  <c r="AK13" i="17"/>
  <c r="AJ13" i="17"/>
  <c r="AI13" i="17"/>
  <c r="L15" i="17"/>
  <c r="L16" i="17"/>
  <c r="L17" i="17"/>
  <c r="L18" i="17"/>
  <c r="L19" i="17"/>
  <c r="L20" i="17"/>
  <c r="L21" i="17"/>
  <c r="L22" i="17"/>
  <c r="L26" i="17"/>
  <c r="L27" i="17"/>
  <c r="L28" i="17"/>
  <c r="L29" i="17"/>
  <c r="L30" i="17"/>
  <c r="V15" i="17"/>
  <c r="V16" i="17"/>
  <c r="V17" i="17"/>
  <c r="V18" i="17"/>
  <c r="V19" i="17"/>
  <c r="V20" i="17"/>
  <c r="V21" i="17"/>
  <c r="V22" i="17"/>
  <c r="V26" i="17"/>
  <c r="V27" i="17"/>
  <c r="V28" i="17"/>
  <c r="V29" i="17"/>
  <c r="V30" i="17"/>
  <c r="V14" i="17"/>
  <c r="L14" i="17"/>
  <c r="U13" i="17"/>
  <c r="AQ4" i="17"/>
  <c r="K4" i="17"/>
  <c r="AP4" i="17"/>
  <c r="AO4" i="17"/>
  <c r="AN4" i="17"/>
  <c r="AM4" i="17"/>
  <c r="AL4" i="17"/>
  <c r="AK4" i="17"/>
  <c r="AJ4" i="17"/>
  <c r="AI4" i="17"/>
  <c r="Q4" i="17"/>
  <c r="P4" i="17"/>
  <c r="O4" i="17"/>
  <c r="N4" i="17"/>
  <c r="M4" i="17"/>
  <c r="J4" i="17"/>
  <c r="I4" i="17"/>
  <c r="H4" i="17"/>
  <c r="G4" i="17"/>
  <c r="F4" i="17"/>
  <c r="E4" i="17"/>
  <c r="D4" i="17"/>
  <c r="C4" i="17"/>
  <c r="T13" i="17"/>
  <c r="S13" i="17"/>
  <c r="R13" i="17"/>
  <c r="Q13" i="17"/>
  <c r="P13" i="17"/>
  <c r="O13" i="17"/>
  <c r="N13" i="17"/>
  <c r="M13" i="17"/>
  <c r="J13" i="17"/>
  <c r="I13" i="17"/>
  <c r="H13" i="17"/>
  <c r="G13" i="17"/>
  <c r="F13" i="17"/>
  <c r="E13" i="17"/>
  <c r="D13" i="17"/>
  <c r="C13" i="17"/>
  <c r="R6" i="17"/>
  <c r="R7" i="17"/>
  <c r="R8" i="17"/>
  <c r="R9" i="17"/>
  <c r="R5" i="17"/>
  <c r="L6" i="17"/>
  <c r="L7" i="17"/>
  <c r="L8" i="17"/>
  <c r="L9" i="17"/>
  <c r="L5" i="17"/>
  <c r="A31" i="17"/>
  <c r="A20" i="17"/>
  <c r="F58" i="1"/>
  <c r="E58" i="1"/>
  <c r="F57" i="1"/>
  <c r="E57" i="1"/>
  <c r="F56" i="1"/>
  <c r="E56" i="1"/>
  <c r="A17" i="17" l="1"/>
  <c r="A87" i="27"/>
  <c r="BW28" i="14"/>
  <c r="A89" i="27"/>
  <c r="A18" i="17"/>
  <c r="A88" i="27"/>
  <c r="BW20" i="14"/>
  <c r="BW24" i="14"/>
  <c r="A21" i="17"/>
  <c r="A22" i="17"/>
  <c r="A19" i="17"/>
  <c r="AP10" i="17"/>
  <c r="AR8" i="17"/>
  <c r="AR7" i="17"/>
  <c r="AR5" i="17"/>
  <c r="AR6" i="17"/>
  <c r="AR9" i="17"/>
  <c r="AR17" i="17"/>
  <c r="AR21" i="17"/>
  <c r="AR19" i="17"/>
  <c r="AR18" i="17"/>
  <c r="AO10" i="17"/>
  <c r="AN10" i="17"/>
  <c r="AM10" i="17"/>
  <c r="AJ10" i="17"/>
  <c r="B15" i="17" s="1"/>
  <c r="AK10" i="17"/>
  <c r="B16" i="17" s="1"/>
  <c r="AL10" i="17"/>
  <c r="B27" i="17"/>
  <c r="B28" i="17"/>
  <c r="AQ10" i="17"/>
  <c r="AI10" i="17"/>
  <c r="B14" i="17" s="1"/>
  <c r="B29" i="17"/>
  <c r="B30" i="17"/>
  <c r="B31" i="17"/>
  <c r="B26" i="17"/>
  <c r="E88" i="32" l="1"/>
  <c r="N88" i="32" s="1"/>
  <c r="E88" i="40"/>
  <c r="A84" i="39"/>
  <c r="E89" i="32"/>
  <c r="N89" i="32" s="1"/>
  <c r="E89" i="40"/>
  <c r="A85" i="39"/>
  <c r="E87" i="32"/>
  <c r="A83" i="33" s="1"/>
  <c r="H83" i="33" s="1"/>
  <c r="E87" i="40"/>
  <c r="A83" i="39"/>
  <c r="E88" i="27"/>
  <c r="A264" i="27" s="1"/>
  <c r="E89" i="27"/>
  <c r="A265" i="27" s="1"/>
  <c r="E87" i="27"/>
  <c r="A263" i="27" s="1"/>
  <c r="BA26" i="17"/>
  <c r="AS26" i="17"/>
  <c r="AK26" i="17"/>
  <c r="AZ26" i="17"/>
  <c r="AJ26" i="17"/>
  <c r="AY26" i="17"/>
  <c r="AQ26" i="17"/>
  <c r="AI26" i="17"/>
  <c r="AU26" i="17"/>
  <c r="AX26" i="17"/>
  <c r="AP26" i="17"/>
  <c r="AM26" i="17"/>
  <c r="AL26" i="17"/>
  <c r="AW26" i="17"/>
  <c r="AO26" i="17"/>
  <c r="AT26" i="17"/>
  <c r="AV26" i="17"/>
  <c r="AN26" i="17"/>
  <c r="AW30" i="17"/>
  <c r="AO30" i="17"/>
  <c r="AV30" i="17"/>
  <c r="AN30" i="17"/>
  <c r="AP30" i="17"/>
  <c r="AU30" i="17"/>
  <c r="AM30" i="17"/>
  <c r="AI30" i="17"/>
  <c r="AT30" i="17"/>
  <c r="AL30" i="17"/>
  <c r="AY30" i="17"/>
  <c r="BA30" i="17"/>
  <c r="AS30" i="17"/>
  <c r="AK30" i="17"/>
  <c r="AZ30" i="17"/>
  <c r="AJ30" i="17"/>
  <c r="AQ30" i="17"/>
  <c r="AX30" i="17"/>
  <c r="AT15" i="17"/>
  <c r="AJ15" i="17"/>
  <c r="AV15" i="17"/>
  <c r="AL15" i="17"/>
  <c r="BA15" i="17"/>
  <c r="AS15" i="17"/>
  <c r="AQ15" i="17"/>
  <c r="AI15" i="17"/>
  <c r="AZ15" i="17"/>
  <c r="AP15" i="17"/>
  <c r="AK15" i="17"/>
  <c r="AY15" i="17"/>
  <c r="AO15" i="17"/>
  <c r="AX15" i="17"/>
  <c r="AN15" i="17"/>
  <c r="AW15" i="17"/>
  <c r="AM15" i="17"/>
  <c r="AU15" i="17"/>
  <c r="AV31" i="17"/>
  <c r="AN31" i="17"/>
  <c r="AX31" i="17"/>
  <c r="AW31" i="17"/>
  <c r="AO31" i="17"/>
  <c r="AU31" i="17"/>
  <c r="AM31" i="17"/>
  <c r="AP31" i="17"/>
  <c r="AT31" i="17"/>
  <c r="AL31" i="17"/>
  <c r="BA31" i="17"/>
  <c r="AS31" i="17"/>
  <c r="AK31" i="17"/>
  <c r="AZ31" i="17"/>
  <c r="AJ31" i="17"/>
  <c r="AY31" i="17"/>
  <c r="AQ31" i="17"/>
  <c r="AI31" i="17"/>
  <c r="AN16" i="17"/>
  <c r="BA16" i="17"/>
  <c r="AS16" i="17"/>
  <c r="AT16" i="17"/>
  <c r="AZ16" i="17"/>
  <c r="AY16" i="17"/>
  <c r="AX16" i="17"/>
  <c r="B22" i="17"/>
  <c r="AW16" i="17"/>
  <c r="AV16" i="17"/>
  <c r="AU16" i="17"/>
  <c r="AK16" i="17"/>
  <c r="AL16" i="17"/>
  <c r="AJ16" i="17"/>
  <c r="AM16" i="17"/>
  <c r="AO16" i="17"/>
  <c r="AI16" i="17"/>
  <c r="AQ16" i="17"/>
  <c r="AP16" i="17"/>
  <c r="AX29" i="17"/>
  <c r="AP29" i="17"/>
  <c r="AJ29" i="17"/>
  <c r="AQ29" i="17"/>
  <c r="AW29" i="17"/>
  <c r="AO29" i="17"/>
  <c r="AV29" i="17"/>
  <c r="AN29" i="17"/>
  <c r="AZ29" i="17"/>
  <c r="AY29" i="17"/>
  <c r="AI29" i="17"/>
  <c r="AU29" i="17"/>
  <c r="AM29" i="17"/>
  <c r="AT29" i="17"/>
  <c r="AL29" i="17"/>
  <c r="BA29" i="17"/>
  <c r="AS29" i="17"/>
  <c r="AK29" i="17"/>
  <c r="AU14" i="17"/>
  <c r="AK14" i="17"/>
  <c r="AI14" i="17"/>
  <c r="AT14" i="17"/>
  <c r="AJ14" i="17"/>
  <c r="AL14" i="17"/>
  <c r="BA14" i="17"/>
  <c r="AS14" i="17"/>
  <c r="AQ14" i="17"/>
  <c r="AW14" i="17"/>
  <c r="AM14" i="17"/>
  <c r="AZ14" i="17"/>
  <c r="AP14" i="17"/>
  <c r="AV14" i="17"/>
  <c r="AY14" i="17"/>
  <c r="AO14" i="17"/>
  <c r="AX14" i="17"/>
  <c r="AN14" i="17"/>
  <c r="AY28" i="17"/>
  <c r="AQ28" i="17"/>
  <c r="AI28" i="17"/>
  <c r="AS28" i="17"/>
  <c r="AX28" i="17"/>
  <c r="AP28" i="17"/>
  <c r="AZ28" i="17"/>
  <c r="AJ28" i="17"/>
  <c r="AW28" i="17"/>
  <c r="AO28" i="17"/>
  <c r="AV28" i="17"/>
  <c r="AN28" i="17"/>
  <c r="AU28" i="17"/>
  <c r="AM28" i="17"/>
  <c r="AK28" i="17"/>
  <c r="AT28" i="17"/>
  <c r="AL28" i="17"/>
  <c r="BA28" i="17"/>
  <c r="AZ27" i="17"/>
  <c r="AJ27" i="17"/>
  <c r="BA27" i="17"/>
  <c r="AY27" i="17"/>
  <c r="AQ27" i="17"/>
  <c r="AI27" i="17"/>
  <c r="AT27" i="17"/>
  <c r="AL27" i="17"/>
  <c r="AX27" i="17"/>
  <c r="AP27" i="17"/>
  <c r="AW27" i="17"/>
  <c r="AO27" i="17"/>
  <c r="AS27" i="17"/>
  <c r="AV27" i="17"/>
  <c r="AN27" i="17"/>
  <c r="AU27" i="17"/>
  <c r="AM27" i="17"/>
  <c r="AK27" i="17"/>
  <c r="AR10" i="17"/>
  <c r="I31" i="7"/>
  <c r="H31" i="7"/>
  <c r="G31" i="7"/>
  <c r="F31" i="7"/>
  <c r="E31" i="7"/>
  <c r="D31" i="7"/>
  <c r="C31" i="7"/>
  <c r="B31" i="7"/>
  <c r="A33" i="7"/>
  <c r="A34" i="7"/>
  <c r="A35" i="7"/>
  <c r="A36" i="7"/>
  <c r="A37" i="7"/>
  <c r="A38" i="7"/>
  <c r="A39" i="7"/>
  <c r="A32" i="7"/>
  <c r="I15" i="7"/>
  <c r="H15" i="7"/>
  <c r="G15" i="7"/>
  <c r="F15" i="7"/>
  <c r="E15" i="7"/>
  <c r="D15" i="7"/>
  <c r="C15" i="7"/>
  <c r="B15" i="7"/>
  <c r="A28" i="7"/>
  <c r="A29" i="7"/>
  <c r="A17" i="7"/>
  <c r="A18" i="7"/>
  <c r="A19" i="7"/>
  <c r="A20" i="7"/>
  <c r="A21" i="7"/>
  <c r="A22" i="7"/>
  <c r="A23" i="7"/>
  <c r="A24" i="7"/>
  <c r="A25" i="7"/>
  <c r="A26" i="7"/>
  <c r="A27" i="7"/>
  <c r="A16" i="7"/>
  <c r="A84" i="33" l="1"/>
  <c r="H84" i="33" s="1"/>
  <c r="K88" i="32"/>
  <c r="N87" i="32"/>
  <c r="K87" i="32"/>
  <c r="A85" i="33"/>
  <c r="H85" i="33" s="1"/>
  <c r="V89" i="40"/>
  <c r="AJ89" i="40" s="1"/>
  <c r="V87" i="40"/>
  <c r="AJ87" i="40" s="1"/>
  <c r="J85" i="39"/>
  <c r="L85" i="39"/>
  <c r="K89" i="32"/>
  <c r="L84" i="39"/>
  <c r="J84" i="39"/>
  <c r="V88" i="40"/>
  <c r="AJ88" i="40" s="1"/>
  <c r="L83" i="39"/>
  <c r="J83" i="39"/>
  <c r="BB28" i="17"/>
  <c r="BB26" i="17"/>
  <c r="AU22" i="17"/>
  <c r="AT22" i="17"/>
  <c r="AT32" i="17" s="1"/>
  <c r="AV22" i="17"/>
  <c r="AV32" i="17" s="1"/>
  <c r="BA22" i="17"/>
  <c r="BA32" i="17" s="1"/>
  <c r="AS22" i="17"/>
  <c r="AS32" i="17" s="1"/>
  <c r="AZ22" i="17"/>
  <c r="AZ32" i="17" s="1"/>
  <c r="AY22" i="17"/>
  <c r="AY32" i="17" s="1"/>
  <c r="AW22" i="17"/>
  <c r="AW32" i="17" s="1"/>
  <c r="AX22" i="17"/>
  <c r="AX32" i="17" s="1"/>
  <c r="AP22" i="17"/>
  <c r="AO22" i="17"/>
  <c r="AI22" i="17"/>
  <c r="AN22" i="17"/>
  <c r="AM22" i="17"/>
  <c r="AL22" i="17"/>
  <c r="AQ22" i="17"/>
  <c r="AK22" i="17"/>
  <c r="AJ22" i="17"/>
  <c r="BB15" i="17"/>
  <c r="BB14" i="17"/>
  <c r="BB30" i="17"/>
  <c r="BB31" i="17"/>
  <c r="BB27" i="17"/>
  <c r="BB29" i="17"/>
  <c r="AU32" i="17"/>
  <c r="BB16" i="17"/>
  <c r="AR31" i="17"/>
  <c r="AR30" i="17"/>
  <c r="AR27" i="17"/>
  <c r="AR26" i="17"/>
  <c r="AR28" i="17"/>
  <c r="AR14" i="17"/>
  <c r="AR29" i="17"/>
  <c r="AR16" i="17"/>
  <c r="AR15" i="17"/>
  <c r="E37" i="1"/>
  <c r="E23" i="1"/>
  <c r="E20" i="1"/>
  <c r="E13" i="1"/>
  <c r="E8" i="1"/>
  <c r="E4" i="1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3" i="7"/>
  <c r="A4" i="7"/>
  <c r="A5" i="7"/>
  <c r="A6" i="7"/>
  <c r="A7" i="7"/>
  <c r="A8" i="7"/>
  <c r="A9" i="7"/>
  <c r="A10" i="7"/>
  <c r="A11" i="7"/>
  <c r="A12" i="7"/>
  <c r="A13" i="7"/>
  <c r="A2" i="7"/>
  <c r="BB32" i="17" l="1"/>
  <c r="BB22" i="17"/>
  <c r="AR22" i="17"/>
  <c r="BF54" i="14" l="1"/>
  <c r="BF50" i="14"/>
  <c r="BF46" i="14"/>
  <c r="BF42" i="14"/>
  <c r="BF30" i="14"/>
  <c r="BF26" i="14"/>
  <c r="BF22" i="14"/>
  <c r="BF18" i="14"/>
  <c r="BF14" i="14"/>
  <c r="BF6" i="14"/>
  <c r="CK2" i="14"/>
  <c r="CI2" i="14"/>
  <c r="CE2" i="14"/>
  <c r="CC2" i="14"/>
  <c r="CA2" i="14"/>
  <c r="BY2" i="14"/>
  <c r="BT2" i="14"/>
  <c r="BR2" i="14"/>
  <c r="BP2" i="14"/>
  <c r="BN2" i="14"/>
  <c r="BL2" i="14"/>
  <c r="BJ2" i="14"/>
  <c r="BH2" i="14"/>
  <c r="BC2" i="14"/>
  <c r="BA2" i="14"/>
  <c r="AY2" i="14"/>
  <c r="AW2" i="14"/>
  <c r="AU2" i="14"/>
  <c r="AS2" i="14"/>
  <c r="AQ2" i="14"/>
  <c r="AO2" i="14"/>
  <c r="AM2" i="14"/>
  <c r="AK2" i="14"/>
  <c r="AI2" i="14"/>
  <c r="AG2" i="14"/>
  <c r="AE2" i="14"/>
  <c r="AC2" i="14"/>
  <c r="X2" i="14"/>
  <c r="V2" i="14"/>
  <c r="R2" i="14"/>
  <c r="P2" i="14"/>
  <c r="N2" i="14"/>
  <c r="L2" i="14"/>
  <c r="J2" i="14"/>
  <c r="H2" i="14"/>
  <c r="F2" i="14"/>
  <c r="D2" i="14"/>
  <c r="B2" i="14"/>
  <c r="F55" i="1"/>
  <c r="E55" i="1"/>
  <c r="F54" i="1"/>
  <c r="E54" i="1"/>
  <c r="F53" i="1"/>
  <c r="E53" i="1"/>
  <c r="A63" i="17"/>
  <c r="A61" i="17"/>
  <c r="F42" i="1"/>
  <c r="E42" i="1"/>
  <c r="F41" i="1"/>
  <c r="E41" i="1"/>
  <c r="A84" i="17"/>
  <c r="A83" i="17"/>
  <c r="A81" i="17"/>
  <c r="A80" i="17"/>
  <c r="A79" i="17"/>
  <c r="A78" i="17"/>
  <c r="F49" i="1"/>
  <c r="E49" i="1"/>
  <c r="E83" i="27" s="1"/>
  <c r="F60" i="1"/>
  <c r="E60" i="1"/>
  <c r="A91" i="27"/>
  <c r="F45" i="1"/>
  <c r="F44" i="1"/>
  <c r="E44" i="1"/>
  <c r="F43" i="1"/>
  <c r="F40" i="1"/>
  <c r="E40" i="1"/>
  <c r="F39" i="1"/>
  <c r="E39" i="1"/>
  <c r="F38" i="1"/>
  <c r="E38" i="1"/>
  <c r="F37" i="1"/>
  <c r="F35" i="1"/>
  <c r="E35" i="1"/>
  <c r="F34" i="1"/>
  <c r="E34" i="1"/>
  <c r="F33" i="1"/>
  <c r="E33" i="1"/>
  <c r="F30" i="1"/>
  <c r="E30" i="1"/>
  <c r="F29" i="1"/>
  <c r="F28" i="1"/>
  <c r="E28" i="1"/>
  <c r="F27" i="1"/>
  <c r="E27" i="1"/>
  <c r="F25" i="1"/>
  <c r="E25" i="1"/>
  <c r="F24" i="1"/>
  <c r="E24" i="1"/>
  <c r="F23" i="1"/>
  <c r="F22" i="1"/>
  <c r="E22" i="1"/>
  <c r="F21" i="1"/>
  <c r="E21" i="1"/>
  <c r="F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F10" i="1"/>
  <c r="E10" i="1"/>
  <c r="F9" i="1"/>
  <c r="E9" i="1"/>
  <c r="F8" i="1"/>
  <c r="F7" i="1"/>
  <c r="E7" i="1"/>
  <c r="F6" i="1"/>
  <c r="E6" i="1"/>
  <c r="F5" i="1"/>
  <c r="E5" i="1"/>
  <c r="F4" i="1"/>
  <c r="AP32" i="17"/>
  <c r="B64" i="17" s="1"/>
  <c r="AQ32" i="17"/>
  <c r="B60" i="17" s="1"/>
  <c r="AL32" i="17"/>
  <c r="B61" i="17" s="1"/>
  <c r="AO32" i="17"/>
  <c r="B63" i="17" s="1"/>
  <c r="AN32" i="17"/>
  <c r="B59" i="17" s="1"/>
  <c r="AM32" i="17"/>
  <c r="B62" i="17" s="1"/>
  <c r="AJ32" i="17"/>
  <c r="B58" i="17" s="1"/>
  <c r="AK32" i="17"/>
  <c r="AI32" i="17"/>
  <c r="E91" i="32" l="1"/>
  <c r="N91" i="32" s="1"/>
  <c r="E91" i="40"/>
  <c r="A87" i="39"/>
  <c r="E91" i="27"/>
  <c r="A267" i="27" s="1"/>
  <c r="A14" i="17"/>
  <c r="A84" i="27"/>
  <c r="A259" i="27"/>
  <c r="A16" i="17"/>
  <c r="A86" i="27"/>
  <c r="A15" i="17"/>
  <c r="A85" i="27"/>
  <c r="AA60" i="14"/>
  <c r="A75" i="17"/>
  <c r="A82" i="17"/>
  <c r="A76" i="17"/>
  <c r="BW8" i="14"/>
  <c r="BW16" i="14"/>
  <c r="A30" i="17"/>
  <c r="A24" i="17"/>
  <c r="A64" i="17"/>
  <c r="A27" i="17"/>
  <c r="BW12" i="14"/>
  <c r="A62" i="17"/>
  <c r="A29" i="17"/>
  <c r="A28" i="17"/>
  <c r="AY63" i="17"/>
  <c r="AP63" i="17"/>
  <c r="AR63" i="17"/>
  <c r="AI63" i="17"/>
  <c r="BF63" i="17"/>
  <c r="AX63" i="17"/>
  <c r="AO63" i="17"/>
  <c r="AZ63" i="17"/>
  <c r="AQ63" i="17"/>
  <c r="BE63" i="17"/>
  <c r="AV63" i="17"/>
  <c r="AN63" i="17"/>
  <c r="BD63" i="17"/>
  <c r="AU63" i="17"/>
  <c r="AM63" i="17"/>
  <c r="AJ63" i="17"/>
  <c r="BC63" i="17"/>
  <c r="AT63" i="17"/>
  <c r="AL63" i="17"/>
  <c r="BA63" i="17"/>
  <c r="BB63" i="17"/>
  <c r="AS63" i="17"/>
  <c r="AK63" i="17"/>
  <c r="AZ62" i="17"/>
  <c r="AV62" i="17"/>
  <c r="AN62" i="17"/>
  <c r="AY62" i="17"/>
  <c r="AU62" i="17"/>
  <c r="AM62" i="17"/>
  <c r="BF62" i="17"/>
  <c r="AX62" i="17"/>
  <c r="AT62" i="17"/>
  <c r="AL62" i="17"/>
  <c r="AP62" i="17"/>
  <c r="AO62" i="17"/>
  <c r="BE62" i="17"/>
  <c r="AS62" i="17"/>
  <c r="AK62" i="17"/>
  <c r="BB62" i="17"/>
  <c r="BA62" i="17"/>
  <c r="BD62" i="17"/>
  <c r="AR62" i="17"/>
  <c r="AJ62" i="17"/>
  <c r="BC62" i="17"/>
  <c r="AQ62" i="17"/>
  <c r="AI62" i="17"/>
  <c r="BA61" i="17"/>
  <c r="AT61" i="17"/>
  <c r="AL61" i="17"/>
  <c r="AM61" i="17"/>
  <c r="AZ61" i="17"/>
  <c r="AS61" i="17"/>
  <c r="AK61" i="17"/>
  <c r="AY61" i="17"/>
  <c r="AR61" i="17"/>
  <c r="AJ61" i="17"/>
  <c r="BC61" i="17"/>
  <c r="AN61" i="17"/>
  <c r="BB61" i="17"/>
  <c r="BF61" i="17"/>
  <c r="AX61" i="17"/>
  <c r="AQ61" i="17"/>
  <c r="AI61" i="17"/>
  <c r="BE61" i="17"/>
  <c r="AP61" i="17"/>
  <c r="BD61" i="17"/>
  <c r="AO61" i="17"/>
  <c r="AV61" i="17"/>
  <c r="AU61" i="17"/>
  <c r="BB60" i="17"/>
  <c r="AR60" i="17"/>
  <c r="AJ60" i="17"/>
  <c r="AT60" i="17"/>
  <c r="BC60" i="17"/>
  <c r="BA60" i="17"/>
  <c r="AQ60" i="17"/>
  <c r="AI60" i="17"/>
  <c r="AK60" i="17"/>
  <c r="AZ60" i="17"/>
  <c r="AP60" i="17"/>
  <c r="BD60" i="17"/>
  <c r="AY60" i="17"/>
  <c r="AO60" i="17"/>
  <c r="AL60" i="17"/>
  <c r="AS60" i="17"/>
  <c r="BF60" i="17"/>
  <c r="AX60" i="17"/>
  <c r="AV60" i="17"/>
  <c r="AN60" i="17"/>
  <c r="BE60" i="17"/>
  <c r="AU60" i="17"/>
  <c r="AM60" i="17"/>
  <c r="BF64" i="17"/>
  <c r="AX64" i="17"/>
  <c r="AR64" i="17"/>
  <c r="AJ64" i="17"/>
  <c r="AY64" i="17"/>
  <c r="BE64" i="17"/>
  <c r="AQ64" i="17"/>
  <c r="AI64" i="17"/>
  <c r="BD64" i="17"/>
  <c r="AP64" i="17"/>
  <c r="AZ64" i="17"/>
  <c r="AL64" i="17"/>
  <c r="AK64" i="17"/>
  <c r="BC64" i="17"/>
  <c r="AO64" i="17"/>
  <c r="AS64" i="17"/>
  <c r="BB64" i="17"/>
  <c r="AV64" i="17"/>
  <c r="AN64" i="17"/>
  <c r="BA64" i="17"/>
  <c r="AU64" i="17"/>
  <c r="AM64" i="17"/>
  <c r="AT64" i="17"/>
  <c r="BC59" i="17"/>
  <c r="AP59" i="17"/>
  <c r="BB59" i="17"/>
  <c r="AO59" i="17"/>
  <c r="AJ59" i="17"/>
  <c r="BD59" i="17"/>
  <c r="BA59" i="17"/>
  <c r="AV59" i="17"/>
  <c r="AN59" i="17"/>
  <c r="BE59" i="17"/>
  <c r="AR59" i="17"/>
  <c r="AQ59" i="17"/>
  <c r="AZ59" i="17"/>
  <c r="AU59" i="17"/>
  <c r="AM59" i="17"/>
  <c r="AY59" i="17"/>
  <c r="AT59" i="17"/>
  <c r="AL59" i="17"/>
  <c r="AI59" i="17"/>
  <c r="BF59" i="17"/>
  <c r="AX59" i="17"/>
  <c r="AS59" i="17"/>
  <c r="AK59" i="17"/>
  <c r="B57" i="17"/>
  <c r="B53" i="17"/>
  <c r="B54" i="17"/>
  <c r="B55" i="17"/>
  <c r="B56" i="17"/>
  <c r="BD58" i="17"/>
  <c r="AV58" i="17"/>
  <c r="AN58" i="17"/>
  <c r="AO58" i="17"/>
  <c r="BC58" i="17"/>
  <c r="AU58" i="17"/>
  <c r="AM58" i="17"/>
  <c r="BB58" i="17"/>
  <c r="AT58" i="17"/>
  <c r="AL58" i="17"/>
  <c r="BF58" i="17"/>
  <c r="AX58" i="17"/>
  <c r="BE58" i="17"/>
  <c r="BA58" i="17"/>
  <c r="AS58" i="17"/>
  <c r="AK58" i="17"/>
  <c r="AZ58" i="17"/>
  <c r="AR58" i="17"/>
  <c r="AJ58" i="17"/>
  <c r="AP58" i="17"/>
  <c r="AY58" i="17"/>
  <c r="AQ58" i="17"/>
  <c r="AI58" i="17"/>
  <c r="B44" i="17"/>
  <c r="B38" i="17"/>
  <c r="B45" i="17"/>
  <c r="B40" i="17"/>
  <c r="B48" i="17"/>
  <c r="B41" i="17"/>
  <c r="B49" i="17"/>
  <c r="B51" i="17"/>
  <c r="B39" i="17"/>
  <c r="B47" i="17"/>
  <c r="B42" i="17"/>
  <c r="B50" i="17"/>
  <c r="B43" i="17"/>
  <c r="B46" i="17"/>
  <c r="AR20" i="17"/>
  <c r="AR32" i="17"/>
  <c r="E85" i="32" l="1"/>
  <c r="K85" i="32" s="1"/>
  <c r="E85" i="40"/>
  <c r="A81" i="39"/>
  <c r="K91" i="32"/>
  <c r="A87" i="33"/>
  <c r="H87" i="33" s="1"/>
  <c r="E86" i="32"/>
  <c r="N86" i="32" s="1"/>
  <c r="E86" i="40"/>
  <c r="A82" i="39"/>
  <c r="L87" i="39"/>
  <c r="J87" i="39"/>
  <c r="V91" i="40"/>
  <c r="AJ91" i="40" s="1"/>
  <c r="E84" i="32"/>
  <c r="K84" i="32" s="1"/>
  <c r="E84" i="40"/>
  <c r="A80" i="39"/>
  <c r="N85" i="32"/>
  <c r="A81" i="33"/>
  <c r="H81" i="33" s="1"/>
  <c r="G83" i="27"/>
  <c r="E84" i="27"/>
  <c r="A260" i="27" s="1"/>
  <c r="E85" i="27"/>
  <c r="A261" i="27" s="1"/>
  <c r="E86" i="27"/>
  <c r="A262" i="27" s="1"/>
  <c r="A92" i="27"/>
  <c r="A25" i="17"/>
  <c r="A77" i="17"/>
  <c r="A74" i="17"/>
  <c r="BC56" i="17"/>
  <c r="AO56" i="17"/>
  <c r="AK56" i="17"/>
  <c r="AN56" i="17"/>
  <c r="AJ56" i="17"/>
  <c r="AL56" i="17"/>
  <c r="AV56" i="17"/>
  <c r="AR56" i="17"/>
  <c r="AS56" i="17"/>
  <c r="AT56" i="17"/>
  <c r="AY56" i="17"/>
  <c r="BE56" i="17"/>
  <c r="AP56" i="17"/>
  <c r="BD56" i="17"/>
  <c r="AM56" i="17"/>
  <c r="BA56" i="17"/>
  <c r="AU56" i="17"/>
  <c r="AI56" i="17"/>
  <c r="AZ56" i="17"/>
  <c r="BF56" i="17"/>
  <c r="AX56" i="17"/>
  <c r="AQ56" i="17"/>
  <c r="BB56" i="17"/>
  <c r="AY55" i="17"/>
  <c r="AQ55" i="17"/>
  <c r="AI55" i="17"/>
  <c r="AZ55" i="17"/>
  <c r="BF55" i="17"/>
  <c r="AX55" i="17"/>
  <c r="AP55" i="17"/>
  <c r="BE55" i="17"/>
  <c r="AO55" i="17"/>
  <c r="BA55" i="17"/>
  <c r="AK55" i="17"/>
  <c r="AR55" i="17"/>
  <c r="BD55" i="17"/>
  <c r="AV55" i="17"/>
  <c r="AN55" i="17"/>
  <c r="AS55" i="17"/>
  <c r="AJ55" i="17"/>
  <c r="BC55" i="17"/>
  <c r="AU55" i="17"/>
  <c r="AM55" i="17"/>
  <c r="BB55" i="17"/>
  <c r="AT55" i="17"/>
  <c r="AL55" i="17"/>
  <c r="BF53" i="17"/>
  <c r="AS53" i="17"/>
  <c r="AK53" i="17"/>
  <c r="AY53" i="17"/>
  <c r="AT53" i="17"/>
  <c r="AX53" i="17"/>
  <c r="AZ53" i="17"/>
  <c r="BA53" i="17"/>
  <c r="AM53" i="17"/>
  <c r="AL53" i="17"/>
  <c r="AO53" i="17"/>
  <c r="AU53" i="17"/>
  <c r="AJ53" i="17"/>
  <c r="BE53" i="17"/>
  <c r="BB53" i="17"/>
  <c r="AI53" i="17"/>
  <c r="AR53" i="17"/>
  <c r="BC53" i="17"/>
  <c r="AV53" i="17"/>
  <c r="AQ53" i="17"/>
  <c r="AN53" i="17"/>
  <c r="AP53" i="17"/>
  <c r="BD53" i="17"/>
  <c r="AQ54" i="17"/>
  <c r="BE54" i="17"/>
  <c r="AI54" i="17"/>
  <c r="AS54" i="17"/>
  <c r="BC54" i="17"/>
  <c r="AP54" i="17"/>
  <c r="AR54" i="17"/>
  <c r="BB54" i="17"/>
  <c r="AJ54" i="17"/>
  <c r="AY54" i="17"/>
  <c r="AX54" i="17"/>
  <c r="AZ54" i="17"/>
  <c r="AN54" i="17"/>
  <c r="BD54" i="17"/>
  <c r="BA54" i="17"/>
  <c r="BF54" i="17"/>
  <c r="AO54" i="17"/>
  <c r="AV54" i="17"/>
  <c r="AM54" i="17"/>
  <c r="AT54" i="17"/>
  <c r="AL54" i="17"/>
  <c r="AU54" i="17"/>
  <c r="AK54" i="17"/>
  <c r="BC57" i="17"/>
  <c r="AY57" i="17"/>
  <c r="AK57" i="17"/>
  <c r="BF57" i="17"/>
  <c r="AP57" i="17"/>
  <c r="BA57" i="17"/>
  <c r="AQ57" i="17"/>
  <c r="AI57" i="17"/>
  <c r="AO57" i="17"/>
  <c r="AJ57" i="17"/>
  <c r="AR57" i="17"/>
  <c r="AZ57" i="17"/>
  <c r="AN57" i="17"/>
  <c r="AX57" i="17"/>
  <c r="AV57" i="17"/>
  <c r="AT57" i="17"/>
  <c r="BD57" i="17"/>
  <c r="AL57" i="17"/>
  <c r="BE57" i="17"/>
  <c r="AM57" i="17"/>
  <c r="AS57" i="17"/>
  <c r="BB57" i="17"/>
  <c r="AU57" i="17"/>
  <c r="AZ51" i="17"/>
  <c r="AU51" i="17"/>
  <c r="AM51" i="17"/>
  <c r="AY51" i="17"/>
  <c r="AT51" i="17"/>
  <c r="AL51" i="17"/>
  <c r="BD51" i="17"/>
  <c r="AQ51" i="17"/>
  <c r="AI51" i="17"/>
  <c r="BC51" i="17"/>
  <c r="AP51" i="17"/>
  <c r="AV51" i="17"/>
  <c r="BE51" i="17"/>
  <c r="BB51" i="17"/>
  <c r="AO51" i="17"/>
  <c r="BF51" i="17"/>
  <c r="AS51" i="17"/>
  <c r="AR51" i="17"/>
  <c r="BA51" i="17"/>
  <c r="AN51" i="17"/>
  <c r="AX51" i="17"/>
  <c r="AK51" i="17"/>
  <c r="AJ51" i="17"/>
  <c r="BB41" i="17"/>
  <c r="AQ41" i="17"/>
  <c r="AI41" i="17"/>
  <c r="BA41" i="17"/>
  <c r="AP41" i="17"/>
  <c r="BF41" i="17"/>
  <c r="AX41" i="17"/>
  <c r="AU41" i="17"/>
  <c r="AM41" i="17"/>
  <c r="BE41" i="17"/>
  <c r="AT41" i="17"/>
  <c r="AL41" i="17"/>
  <c r="BC41" i="17"/>
  <c r="AR41" i="17"/>
  <c r="AY41" i="17"/>
  <c r="AK41" i="17"/>
  <c r="AV41" i="17"/>
  <c r="AZ41" i="17"/>
  <c r="AO41" i="17"/>
  <c r="AN41" i="17"/>
  <c r="BD41" i="17"/>
  <c r="AJ41" i="17"/>
  <c r="AS41" i="17"/>
  <c r="BC40" i="17"/>
  <c r="AO40" i="17"/>
  <c r="BB40" i="17"/>
  <c r="AV40" i="17"/>
  <c r="AN40" i="17"/>
  <c r="AY40" i="17"/>
  <c r="AS40" i="17"/>
  <c r="AK40" i="17"/>
  <c r="BF40" i="17"/>
  <c r="AX40" i="17"/>
  <c r="AR40" i="17"/>
  <c r="AJ40" i="17"/>
  <c r="AP40" i="17"/>
  <c r="AL40" i="17"/>
  <c r="BE40" i="17"/>
  <c r="AM40" i="17"/>
  <c r="AI40" i="17"/>
  <c r="AQ40" i="17"/>
  <c r="BD40" i="17"/>
  <c r="BA40" i="17"/>
  <c r="AU40" i="17"/>
  <c r="AZ40" i="17"/>
  <c r="AT40" i="17"/>
  <c r="BE46" i="17"/>
  <c r="AS46" i="17"/>
  <c r="AK46" i="17"/>
  <c r="BD46" i="17"/>
  <c r="AR46" i="17"/>
  <c r="AJ46" i="17"/>
  <c r="BA46" i="17"/>
  <c r="AO46" i="17"/>
  <c r="AZ46" i="17"/>
  <c r="AV46" i="17"/>
  <c r="AN46" i="17"/>
  <c r="BF46" i="17"/>
  <c r="AL46" i="17"/>
  <c r="BB46" i="17"/>
  <c r="AU46" i="17"/>
  <c r="AM46" i="17"/>
  <c r="BC46" i="17"/>
  <c r="AI46" i="17"/>
  <c r="AY46" i="17"/>
  <c r="AX46" i="17"/>
  <c r="AT46" i="17"/>
  <c r="AQ46" i="17"/>
  <c r="AP46" i="17"/>
  <c r="BF45" i="17"/>
  <c r="AX45" i="17"/>
  <c r="AQ45" i="17"/>
  <c r="AI45" i="17"/>
  <c r="BE45" i="17"/>
  <c r="AP45" i="17"/>
  <c r="BB45" i="17"/>
  <c r="AU45" i="17"/>
  <c r="AM45" i="17"/>
  <c r="BA45" i="17"/>
  <c r="AT45" i="17"/>
  <c r="AL45" i="17"/>
  <c r="AY45" i="17"/>
  <c r="AJ45" i="17"/>
  <c r="AN45" i="17"/>
  <c r="AV45" i="17"/>
  <c r="AS45" i="17"/>
  <c r="BC45" i="17"/>
  <c r="AK45" i="17"/>
  <c r="AR45" i="17"/>
  <c r="BD45" i="17"/>
  <c r="AO45" i="17"/>
  <c r="AZ45" i="17"/>
  <c r="BE38" i="17"/>
  <c r="AS38" i="17"/>
  <c r="AK38" i="17"/>
  <c r="BD38" i="17"/>
  <c r="AR38" i="17"/>
  <c r="AJ38" i="17"/>
  <c r="BA38" i="17"/>
  <c r="AO38" i="17"/>
  <c r="AZ38" i="17"/>
  <c r="AV38" i="17"/>
  <c r="AN38" i="17"/>
  <c r="AX38" i="17"/>
  <c r="AL38" i="17"/>
  <c r="AU38" i="17"/>
  <c r="AY38" i="17"/>
  <c r="AI38" i="17"/>
  <c r="BF38" i="17"/>
  <c r="AT38" i="17"/>
  <c r="BC38" i="17"/>
  <c r="AQ38" i="17"/>
  <c r="BB38" i="17"/>
  <c r="AP38" i="17"/>
  <c r="AM38" i="17"/>
  <c r="BB49" i="17"/>
  <c r="AQ49" i="17"/>
  <c r="AI49" i="17"/>
  <c r="BA49" i="17"/>
  <c r="AP49" i="17"/>
  <c r="BF49" i="17"/>
  <c r="AX49" i="17"/>
  <c r="AU49" i="17"/>
  <c r="AM49" i="17"/>
  <c r="BE49" i="17"/>
  <c r="AT49" i="17"/>
  <c r="AL49" i="17"/>
  <c r="AR49" i="17"/>
  <c r="AK49" i="17"/>
  <c r="AY49" i="17"/>
  <c r="AV49" i="17"/>
  <c r="AO49" i="17"/>
  <c r="AN49" i="17"/>
  <c r="BD49" i="17"/>
  <c r="BC49" i="17"/>
  <c r="AJ49" i="17"/>
  <c r="AZ49" i="17"/>
  <c r="AS49" i="17"/>
  <c r="AZ43" i="17"/>
  <c r="AU43" i="17"/>
  <c r="AM43" i="17"/>
  <c r="AY43" i="17"/>
  <c r="AT43" i="17"/>
  <c r="AL43" i="17"/>
  <c r="BD43" i="17"/>
  <c r="AQ43" i="17"/>
  <c r="AI43" i="17"/>
  <c r="BC43" i="17"/>
  <c r="AP43" i="17"/>
  <c r="BA43" i="17"/>
  <c r="AV43" i="17"/>
  <c r="AO43" i="17"/>
  <c r="BB43" i="17"/>
  <c r="AX43" i="17"/>
  <c r="AS43" i="17"/>
  <c r="AR43" i="17"/>
  <c r="AJ43" i="17"/>
  <c r="AN43" i="17"/>
  <c r="BF43" i="17"/>
  <c r="AK43" i="17"/>
  <c r="BE43" i="17"/>
  <c r="BC48" i="17"/>
  <c r="AO48" i="17"/>
  <c r="BB48" i="17"/>
  <c r="AV48" i="17"/>
  <c r="AN48" i="17"/>
  <c r="AY48" i="17"/>
  <c r="AS48" i="17"/>
  <c r="AK48" i="17"/>
  <c r="BF48" i="17"/>
  <c r="AX48" i="17"/>
  <c r="AR48" i="17"/>
  <c r="AJ48" i="17"/>
  <c r="BD48" i="17"/>
  <c r="AP48" i="17"/>
  <c r="AZ48" i="17"/>
  <c r="AL48" i="17"/>
  <c r="BE48" i="17"/>
  <c r="BA48" i="17"/>
  <c r="AM48" i="17"/>
  <c r="AI48" i="17"/>
  <c r="AQ48" i="17"/>
  <c r="AU48" i="17"/>
  <c r="AT48" i="17"/>
  <c r="BA50" i="17"/>
  <c r="AS50" i="17"/>
  <c r="AK50" i="17"/>
  <c r="AZ50" i="17"/>
  <c r="AR50" i="17"/>
  <c r="AJ50" i="17"/>
  <c r="BE50" i="17"/>
  <c r="AO50" i="17"/>
  <c r="BD50" i="17"/>
  <c r="AV50" i="17"/>
  <c r="AN50" i="17"/>
  <c r="BB50" i="17"/>
  <c r="AT50" i="17"/>
  <c r="AP50" i="17"/>
  <c r="AU50" i="17"/>
  <c r="AY50" i="17"/>
  <c r="AQ50" i="17"/>
  <c r="AX50" i="17"/>
  <c r="AM50" i="17"/>
  <c r="BC50" i="17"/>
  <c r="AL50" i="17"/>
  <c r="AI50" i="17"/>
  <c r="BF50" i="17"/>
  <c r="BA42" i="17"/>
  <c r="AS42" i="17"/>
  <c r="AK42" i="17"/>
  <c r="AZ42" i="17"/>
  <c r="AR42" i="17"/>
  <c r="AJ42" i="17"/>
  <c r="BE42" i="17"/>
  <c r="AO42" i="17"/>
  <c r="BD42" i="17"/>
  <c r="AV42" i="17"/>
  <c r="AN42" i="17"/>
  <c r="AT42" i="17"/>
  <c r="AP42" i="17"/>
  <c r="AU42" i="17"/>
  <c r="AQ42" i="17"/>
  <c r="BF42" i="17"/>
  <c r="BC42" i="17"/>
  <c r="AM42" i="17"/>
  <c r="BB42" i="17"/>
  <c r="AL42" i="17"/>
  <c r="AY42" i="17"/>
  <c r="AI42" i="17"/>
  <c r="AX42" i="17"/>
  <c r="BD47" i="17"/>
  <c r="AU47" i="17"/>
  <c r="AM47" i="17"/>
  <c r="BC47" i="17"/>
  <c r="AT47" i="17"/>
  <c r="AL47" i="17"/>
  <c r="AZ47" i="17"/>
  <c r="AQ47" i="17"/>
  <c r="AI47" i="17"/>
  <c r="AY47" i="17"/>
  <c r="AP47" i="17"/>
  <c r="AN47" i="17"/>
  <c r="AJ47" i="17"/>
  <c r="BF47" i="17"/>
  <c r="AK47" i="17"/>
  <c r="AR47" i="17"/>
  <c r="BE47" i="17"/>
  <c r="AV47" i="17"/>
  <c r="BB47" i="17"/>
  <c r="AS47" i="17"/>
  <c r="BA47" i="17"/>
  <c r="AX47" i="17"/>
  <c r="AO47" i="17"/>
  <c r="BD39" i="17"/>
  <c r="AU39" i="17"/>
  <c r="AM39" i="17"/>
  <c r="BC39" i="17"/>
  <c r="AT39" i="17"/>
  <c r="AL39" i="17"/>
  <c r="AZ39" i="17"/>
  <c r="AQ39" i="17"/>
  <c r="AI39" i="17"/>
  <c r="AY39" i="17"/>
  <c r="AP39" i="17"/>
  <c r="BE39" i="17"/>
  <c r="AN39" i="17"/>
  <c r="BA39" i="17"/>
  <c r="AO39" i="17"/>
  <c r="BB39" i="17"/>
  <c r="AK39" i="17"/>
  <c r="AJ39" i="17"/>
  <c r="AX39" i="17"/>
  <c r="AR39" i="17"/>
  <c r="AV39" i="17"/>
  <c r="AS39" i="17"/>
  <c r="BF39" i="17"/>
  <c r="AY44" i="17"/>
  <c r="AO44" i="17"/>
  <c r="BF44" i="17"/>
  <c r="AV44" i="17"/>
  <c r="AN44" i="17"/>
  <c r="AX44" i="17"/>
  <c r="BC44" i="17"/>
  <c r="AS44" i="17"/>
  <c r="AK44" i="17"/>
  <c r="BB44" i="17"/>
  <c r="AR44" i="17"/>
  <c r="AJ44" i="17"/>
  <c r="BD44" i="17"/>
  <c r="AT44" i="17"/>
  <c r="BA44" i="17"/>
  <c r="AQ44" i="17"/>
  <c r="BE44" i="17"/>
  <c r="AU44" i="17"/>
  <c r="AZ44" i="17"/>
  <c r="AP44" i="17"/>
  <c r="AM44" i="17"/>
  <c r="AL44" i="17"/>
  <c r="AI44" i="17"/>
  <c r="BG64" i="17"/>
  <c r="AW60" i="17"/>
  <c r="BG63" i="17"/>
  <c r="AW58" i="17"/>
  <c r="BG61" i="17"/>
  <c r="BG59" i="17"/>
  <c r="BG62" i="17"/>
  <c r="BG60" i="17"/>
  <c r="BG58" i="17"/>
  <c r="AW61" i="17"/>
  <c r="AW63" i="17"/>
  <c r="AW59" i="17"/>
  <c r="AW64" i="17"/>
  <c r="AW62" i="17"/>
  <c r="N84" i="32" l="1"/>
  <c r="K86" i="32"/>
  <c r="A82" i="33"/>
  <c r="H82" i="33" s="1"/>
  <c r="L80" i="39"/>
  <c r="J80" i="39"/>
  <c r="J82" i="39"/>
  <c r="L82" i="39"/>
  <c r="E92" i="32"/>
  <c r="N92" i="32" s="1"/>
  <c r="E92" i="40"/>
  <c r="A88" i="39"/>
  <c r="L81" i="39"/>
  <c r="J81" i="39"/>
  <c r="V86" i="40"/>
  <c r="AJ86" i="40" s="1"/>
  <c r="A80" i="33"/>
  <c r="H80" i="33" s="1"/>
  <c r="V85" i="40"/>
  <c r="AJ85" i="40" s="1"/>
  <c r="V84" i="40"/>
  <c r="AJ84" i="40" s="1"/>
  <c r="Q79" i="39"/>
  <c r="H79" i="39" s="1"/>
  <c r="N79" i="39" s="1"/>
  <c r="J83" i="40"/>
  <c r="J83" i="32"/>
  <c r="E79" i="33" s="1"/>
  <c r="I83" i="27"/>
  <c r="G85" i="27"/>
  <c r="J85" i="40" s="1"/>
  <c r="K85" i="40" s="1"/>
  <c r="G84" i="27"/>
  <c r="J84" i="40" s="1"/>
  <c r="K84" i="40" s="1"/>
  <c r="E92" i="27"/>
  <c r="A268" i="27" s="1"/>
  <c r="G98" i="27" s="1"/>
  <c r="J98" i="40" s="1"/>
  <c r="G86" i="27"/>
  <c r="G89" i="27"/>
  <c r="G87" i="27"/>
  <c r="G88" i="27"/>
  <c r="G91" i="27"/>
  <c r="AW44" i="17"/>
  <c r="AW41" i="17"/>
  <c r="AW50" i="17"/>
  <c r="BG50" i="17"/>
  <c r="AW56" i="17"/>
  <c r="BG56" i="17"/>
  <c r="BG55" i="17"/>
  <c r="BG54" i="17"/>
  <c r="AW53" i="17"/>
  <c r="BG57" i="17"/>
  <c r="BG53" i="17"/>
  <c r="BG48" i="17"/>
  <c r="BG40" i="17"/>
  <c r="BG45" i="17"/>
  <c r="BG46" i="17"/>
  <c r="AB52" i="17"/>
  <c r="B52" i="17" s="1"/>
  <c r="BG47" i="17"/>
  <c r="BG51" i="17"/>
  <c r="BG49" i="17"/>
  <c r="BG44" i="17"/>
  <c r="BG42" i="17"/>
  <c r="BG39" i="17"/>
  <c r="BG43" i="17"/>
  <c r="BG41" i="17"/>
  <c r="AW49" i="17"/>
  <c r="BG38" i="17"/>
  <c r="AW38" i="17"/>
  <c r="AW51" i="17"/>
  <c r="AW45" i="17"/>
  <c r="AW48" i="17"/>
  <c r="AW54" i="17"/>
  <c r="AW55" i="17"/>
  <c r="AW42" i="17"/>
  <c r="AW47" i="17"/>
  <c r="AW57" i="17"/>
  <c r="AW46" i="17"/>
  <c r="AW39" i="17"/>
  <c r="AW43" i="17"/>
  <c r="AW40" i="17"/>
  <c r="G68" i="27" l="1"/>
  <c r="G66" i="27"/>
  <c r="G67" i="27"/>
  <c r="G65" i="27"/>
  <c r="K83" i="40"/>
  <c r="L83" i="40"/>
  <c r="L85" i="40"/>
  <c r="K98" i="40"/>
  <c r="L98" i="40"/>
  <c r="L84" i="40"/>
  <c r="K92" i="32"/>
  <c r="Q87" i="39"/>
  <c r="H87" i="39" s="1"/>
  <c r="J91" i="40"/>
  <c r="S79" i="39"/>
  <c r="Z83" i="40"/>
  <c r="AK83" i="40" s="1"/>
  <c r="L88" i="39"/>
  <c r="J88" i="39"/>
  <c r="Q84" i="39"/>
  <c r="H84" i="39" s="1"/>
  <c r="N84" i="39" s="1"/>
  <c r="J88" i="40"/>
  <c r="V92" i="40"/>
  <c r="AJ92" i="40" s="1"/>
  <c r="Q85" i="39"/>
  <c r="H85" i="39" s="1"/>
  <c r="J89" i="40"/>
  <c r="A88" i="33"/>
  <c r="H88" i="33" s="1"/>
  <c r="Q82" i="39"/>
  <c r="H82" i="39" s="1"/>
  <c r="J86" i="40"/>
  <c r="Q83" i="39"/>
  <c r="H83" i="39" s="1"/>
  <c r="J87" i="40"/>
  <c r="J84" i="32"/>
  <c r="Q80" i="39"/>
  <c r="H80" i="39" s="1"/>
  <c r="Q94" i="39"/>
  <c r="H94" i="39" s="1"/>
  <c r="N94" i="39" s="1"/>
  <c r="J98" i="32"/>
  <c r="I98" i="27"/>
  <c r="Z98" i="40" s="1"/>
  <c r="AK98" i="40" s="1"/>
  <c r="J85" i="32"/>
  <c r="E81" i="33" s="1"/>
  <c r="Q81" i="39"/>
  <c r="H81" i="39" s="1"/>
  <c r="N81" i="39" s="1"/>
  <c r="J89" i="32"/>
  <c r="E85" i="33" s="1"/>
  <c r="J86" i="32"/>
  <c r="E82" i="33" s="1"/>
  <c r="J91" i="32"/>
  <c r="E87" i="33" s="1"/>
  <c r="R83" i="32"/>
  <c r="K79" i="33" s="1"/>
  <c r="J88" i="32"/>
  <c r="E84" i="33" s="1"/>
  <c r="J87" i="32"/>
  <c r="E83" i="33" s="1"/>
  <c r="G58" i="27"/>
  <c r="J58" i="40" s="1"/>
  <c r="G35" i="27"/>
  <c r="J35" i="40" s="1"/>
  <c r="I84" i="27"/>
  <c r="E80" i="33"/>
  <c r="I85" i="27"/>
  <c r="G92" i="27"/>
  <c r="G97" i="27"/>
  <c r="J97" i="40" s="1"/>
  <c r="I87" i="27"/>
  <c r="I86" i="27"/>
  <c r="I89" i="27"/>
  <c r="I91" i="27"/>
  <c r="I88" i="27"/>
  <c r="G93" i="27"/>
  <c r="G95" i="27"/>
  <c r="G96" i="27"/>
  <c r="G94" i="27"/>
  <c r="BB52" i="17"/>
  <c r="BB65" i="17" s="1"/>
  <c r="AQ52" i="17"/>
  <c r="AQ65" i="17" s="1"/>
  <c r="B81" i="17" s="1"/>
  <c r="AI52" i="17"/>
  <c r="AJ52" i="17"/>
  <c r="AJ65" i="17" s="1"/>
  <c r="BA52" i="17"/>
  <c r="BA65" i="17" s="1"/>
  <c r="AP52" i="17"/>
  <c r="AP65" i="17" s="1"/>
  <c r="B80" i="17" s="1"/>
  <c r="AV52" i="17"/>
  <c r="AV65" i="17" s="1"/>
  <c r="B84" i="17" s="1"/>
  <c r="AZ52" i="17"/>
  <c r="AZ65" i="17" s="1"/>
  <c r="AO52" i="17"/>
  <c r="AO65" i="17" s="1"/>
  <c r="B73" i="17" s="1"/>
  <c r="AN52" i="17"/>
  <c r="AN65" i="17" s="1"/>
  <c r="AR52" i="17"/>
  <c r="AR65" i="17" s="1"/>
  <c r="B82" i="17" s="1"/>
  <c r="AY52" i="17"/>
  <c r="AY65" i="17" s="1"/>
  <c r="BF52" i="17"/>
  <c r="BF65" i="17" s="1"/>
  <c r="AX52" i="17"/>
  <c r="AX65" i="17" s="1"/>
  <c r="AU52" i="17"/>
  <c r="AU65" i="17" s="1"/>
  <c r="B83" i="17" s="1"/>
  <c r="AM52" i="17"/>
  <c r="AM65" i="17" s="1"/>
  <c r="B79" i="17" s="1"/>
  <c r="BE52" i="17"/>
  <c r="BE65" i="17" s="1"/>
  <c r="AT52" i="17"/>
  <c r="AT65" i="17" s="1"/>
  <c r="B74" i="17" s="1"/>
  <c r="AL52" i="17"/>
  <c r="AL65" i="17" s="1"/>
  <c r="B77" i="17" s="1"/>
  <c r="AS52" i="17"/>
  <c r="AS65" i="17" s="1"/>
  <c r="B75" i="17" s="1"/>
  <c r="BD52" i="17"/>
  <c r="BD65" i="17" s="1"/>
  <c r="AK52" i="17"/>
  <c r="AK65" i="17" s="1"/>
  <c r="B78" i="17" s="1"/>
  <c r="BC52" i="17"/>
  <c r="BC65" i="17" s="1"/>
  <c r="J65" i="40" l="1"/>
  <c r="J65" i="32"/>
  <c r="J67" i="32"/>
  <c r="J67" i="40"/>
  <c r="J66" i="32"/>
  <c r="J66" i="40"/>
  <c r="J68" i="32"/>
  <c r="J68" i="40"/>
  <c r="K88" i="40"/>
  <c r="L88" i="40"/>
  <c r="K86" i="40"/>
  <c r="L86" i="40"/>
  <c r="K97" i="40"/>
  <c r="L97" i="40"/>
  <c r="K87" i="40"/>
  <c r="L87" i="40"/>
  <c r="K89" i="40"/>
  <c r="L89" i="40"/>
  <c r="K91" i="40"/>
  <c r="L91" i="40"/>
  <c r="S85" i="39"/>
  <c r="Z89" i="40"/>
  <c r="AK89" i="40" s="1"/>
  <c r="S82" i="39"/>
  <c r="Z86" i="40"/>
  <c r="AK86" i="40" s="1"/>
  <c r="Q90" i="39"/>
  <c r="H90" i="39" s="1"/>
  <c r="N90" i="39" s="1"/>
  <c r="J94" i="40"/>
  <c r="S83" i="39"/>
  <c r="Z87" i="40"/>
  <c r="AK87" i="40" s="1"/>
  <c r="Q88" i="39"/>
  <c r="H88" i="39" s="1"/>
  <c r="J92" i="40"/>
  <c r="Q89" i="39"/>
  <c r="H89" i="39" s="1"/>
  <c r="J93" i="40"/>
  <c r="S81" i="39"/>
  <c r="Z85" i="40"/>
  <c r="AK85" i="40" s="1"/>
  <c r="Q92" i="39"/>
  <c r="H92" i="39" s="1"/>
  <c r="N92" i="39" s="1"/>
  <c r="J96" i="40"/>
  <c r="Q91" i="39"/>
  <c r="H91" i="39" s="1"/>
  <c r="J95" i="40"/>
  <c r="S84" i="39"/>
  <c r="Z88" i="40"/>
  <c r="AK88" i="40" s="1"/>
  <c r="S87" i="39"/>
  <c r="Z91" i="40"/>
  <c r="AK91" i="40" s="1"/>
  <c r="S80" i="39"/>
  <c r="Z84" i="40"/>
  <c r="AK84" i="40" s="1"/>
  <c r="J35" i="32"/>
  <c r="E35" i="33" s="1"/>
  <c r="Q35" i="39"/>
  <c r="H35" i="39" s="1"/>
  <c r="J97" i="32"/>
  <c r="E93" i="33" s="1"/>
  <c r="Q93" i="39"/>
  <c r="H93" i="39" s="1"/>
  <c r="S94" i="39"/>
  <c r="R98" i="32"/>
  <c r="J58" i="32"/>
  <c r="E58" i="33" s="1"/>
  <c r="Q58" i="39"/>
  <c r="H58" i="39" s="1"/>
  <c r="J96" i="32"/>
  <c r="E92" i="33" s="1"/>
  <c r="R91" i="32"/>
  <c r="K87" i="33" s="1"/>
  <c r="R86" i="32"/>
  <c r="K82" i="33" s="1"/>
  <c r="R87" i="32"/>
  <c r="K83" i="33" s="1"/>
  <c r="R89" i="32"/>
  <c r="K85" i="33" s="1"/>
  <c r="R84" i="32"/>
  <c r="K80" i="33" s="1"/>
  <c r="J92" i="32"/>
  <c r="E88" i="33" s="1"/>
  <c r="J95" i="32"/>
  <c r="E91" i="33" s="1"/>
  <c r="J94" i="32"/>
  <c r="E90" i="33" s="1"/>
  <c r="J93" i="32"/>
  <c r="E89" i="33" s="1"/>
  <c r="R88" i="32"/>
  <c r="K84" i="33" s="1"/>
  <c r="R85" i="32"/>
  <c r="K81" i="33" s="1"/>
  <c r="I58" i="27"/>
  <c r="I35" i="27"/>
  <c r="I97" i="27"/>
  <c r="I92" i="27"/>
  <c r="I96" i="27"/>
  <c r="I94" i="27"/>
  <c r="I93" i="27"/>
  <c r="I95" i="27"/>
  <c r="BC83" i="17"/>
  <c r="AZ83" i="17"/>
  <c r="AW83" i="17"/>
  <c r="AT83" i="17"/>
  <c r="BD83" i="17"/>
  <c r="AS83" i="17"/>
  <c r="BE83" i="17"/>
  <c r="AO83" i="17"/>
  <c r="AK83" i="17"/>
  <c r="BH83" i="17"/>
  <c r="AL83" i="17"/>
  <c r="AU83" i="17"/>
  <c r="BI83" i="17"/>
  <c r="AR83" i="17"/>
  <c r="AX83" i="17"/>
  <c r="AI83" i="17"/>
  <c r="BF83" i="17"/>
  <c r="AQ83" i="17"/>
  <c r="AN83" i="17"/>
  <c r="BB83" i="17"/>
  <c r="AJ83" i="17"/>
  <c r="AY83" i="17"/>
  <c r="BJ83" i="17"/>
  <c r="BG83" i="17"/>
  <c r="AP83" i="17"/>
  <c r="BA83" i="17"/>
  <c r="AM83" i="17"/>
  <c r="BF84" i="17"/>
  <c r="BG84" i="17"/>
  <c r="AN84" i="17"/>
  <c r="BC84" i="17"/>
  <c r="AJ84" i="17"/>
  <c r="BA84" i="17"/>
  <c r="AZ84" i="17"/>
  <c r="AO84" i="17"/>
  <c r="AY84" i="17"/>
  <c r="BI84" i="17"/>
  <c r="AR84" i="17"/>
  <c r="AP84" i="17"/>
  <c r="BH84" i="17"/>
  <c r="AL84" i="17"/>
  <c r="AU84" i="17"/>
  <c r="AS84" i="17"/>
  <c r="AX84" i="17"/>
  <c r="AI84" i="17"/>
  <c r="AT84" i="17"/>
  <c r="AQ84" i="17"/>
  <c r="AW84" i="17"/>
  <c r="BB84" i="17"/>
  <c r="BE84" i="17"/>
  <c r="AK84" i="17"/>
  <c r="BJ84" i="17"/>
  <c r="AM84" i="17"/>
  <c r="BD84" i="17"/>
  <c r="BH79" i="17"/>
  <c r="AS79" i="17"/>
  <c r="AR79" i="17"/>
  <c r="AK79" i="17"/>
  <c r="AJ79" i="17"/>
  <c r="BC79" i="17"/>
  <c r="AX79" i="17"/>
  <c r="AW79" i="17"/>
  <c r="BA79" i="17"/>
  <c r="AN79" i="17"/>
  <c r="BF79" i="17"/>
  <c r="AL79" i="17"/>
  <c r="BD79" i="17"/>
  <c r="AI79" i="17"/>
  <c r="AT79" i="17"/>
  <c r="BI79" i="17"/>
  <c r="AQ79" i="17"/>
  <c r="BJ79" i="17"/>
  <c r="BB79" i="17"/>
  <c r="AO79" i="17"/>
  <c r="AY79" i="17"/>
  <c r="BG79" i="17"/>
  <c r="AU79" i="17"/>
  <c r="BE79" i="17"/>
  <c r="AP79" i="17"/>
  <c r="AZ79" i="17"/>
  <c r="AM79" i="17"/>
  <c r="BE78" i="17"/>
  <c r="AZ78" i="17"/>
  <c r="AO78" i="17"/>
  <c r="AY78" i="17"/>
  <c r="AN78" i="17"/>
  <c r="AX78" i="17"/>
  <c r="AM78" i="17"/>
  <c r="BJ78" i="17"/>
  <c r="AI78" i="17"/>
  <c r="BB78" i="17"/>
  <c r="BH78" i="17"/>
  <c r="AU78" i="17"/>
  <c r="BG78" i="17"/>
  <c r="BF78" i="17"/>
  <c r="AQ78" i="17"/>
  <c r="BA78" i="17"/>
  <c r="AL78" i="17"/>
  <c r="BI78" i="17"/>
  <c r="AT78" i="17"/>
  <c r="AJ78" i="17"/>
  <c r="AW78" i="17"/>
  <c r="AR78" i="17"/>
  <c r="AK78" i="17"/>
  <c r="BC78" i="17"/>
  <c r="AP78" i="17"/>
  <c r="AS78" i="17"/>
  <c r="BD78" i="17"/>
  <c r="BJ80" i="17"/>
  <c r="BD80" i="17"/>
  <c r="AJ80" i="17"/>
  <c r="BC80" i="17"/>
  <c r="AU80" i="17"/>
  <c r="AI80" i="17"/>
  <c r="AY80" i="17"/>
  <c r="AT80" i="17"/>
  <c r="AR80" i="17"/>
  <c r="AM80" i="17"/>
  <c r="AL80" i="17"/>
  <c r="AQ80" i="17"/>
  <c r="BG80" i="17"/>
  <c r="AP80" i="17"/>
  <c r="AX80" i="17"/>
  <c r="BB80" i="17"/>
  <c r="BE80" i="17"/>
  <c r="BF80" i="17"/>
  <c r="BH80" i="17"/>
  <c r="AN80" i="17"/>
  <c r="AW80" i="17"/>
  <c r="BA80" i="17"/>
  <c r="BI80" i="17"/>
  <c r="AS80" i="17"/>
  <c r="AZ80" i="17"/>
  <c r="AO80" i="17"/>
  <c r="AK80" i="17"/>
  <c r="BH77" i="17"/>
  <c r="AO77" i="17"/>
  <c r="AJ77" i="17"/>
  <c r="BB77" i="17"/>
  <c r="AM77" i="17"/>
  <c r="AI77" i="17"/>
  <c r="AR77" i="17"/>
  <c r="BF77" i="17"/>
  <c r="AQ77" i="17"/>
  <c r="AX77" i="17"/>
  <c r="AL77" i="17"/>
  <c r="AU77" i="17"/>
  <c r="AW77" i="17"/>
  <c r="AK77" i="17"/>
  <c r="AT77" i="17"/>
  <c r="AY77" i="17"/>
  <c r="AN77" i="17"/>
  <c r="BE77" i="17"/>
  <c r="AS77" i="17"/>
  <c r="AZ77" i="17"/>
  <c r="BC77" i="17"/>
  <c r="BA77" i="17"/>
  <c r="AP77" i="17"/>
  <c r="BD77" i="17"/>
  <c r="BI77" i="17"/>
  <c r="BJ77" i="17"/>
  <c r="BG77" i="17"/>
  <c r="BI82" i="17"/>
  <c r="AX82" i="17"/>
  <c r="AT82" i="17"/>
  <c r="AL82" i="17"/>
  <c r="BB82" i="17"/>
  <c r="AW82" i="17"/>
  <c r="AS82" i="17"/>
  <c r="AK82" i="17"/>
  <c r="BJ82" i="17"/>
  <c r="AR82" i="17"/>
  <c r="AJ82" i="17"/>
  <c r="BF82" i="17"/>
  <c r="AQ82" i="17"/>
  <c r="AI82" i="17"/>
  <c r="AN82" i="17"/>
  <c r="BE82" i="17"/>
  <c r="AP82" i="17"/>
  <c r="BC82" i="17"/>
  <c r="AU82" i="17"/>
  <c r="BD82" i="17"/>
  <c r="AO82" i="17"/>
  <c r="AM82" i="17"/>
  <c r="BG82" i="17"/>
  <c r="AZ82" i="17"/>
  <c r="BH82" i="17"/>
  <c r="BA82" i="17"/>
  <c r="AY82" i="17"/>
  <c r="BD75" i="17"/>
  <c r="AP75" i="17"/>
  <c r="AI75" i="17"/>
  <c r="BC75" i="17"/>
  <c r="AT75" i="17"/>
  <c r="AQ75" i="17"/>
  <c r="AR75" i="17"/>
  <c r="AU75" i="17"/>
  <c r="BH75" i="17"/>
  <c r="AX75" i="17"/>
  <c r="AW75" i="17"/>
  <c r="AN75" i="17"/>
  <c r="AO75" i="17"/>
  <c r="BE75" i="17"/>
  <c r="BA75" i="17"/>
  <c r="BB75" i="17"/>
  <c r="AK75" i="17"/>
  <c r="BI75" i="17"/>
  <c r="BJ75" i="17"/>
  <c r="BG75" i="17"/>
  <c r="AS75" i="17"/>
  <c r="AL75" i="17"/>
  <c r="AJ75" i="17"/>
  <c r="BF75" i="17"/>
  <c r="AY75" i="17"/>
  <c r="AZ75" i="17"/>
  <c r="AM75" i="17"/>
  <c r="BF74" i="17"/>
  <c r="AX74" i="17"/>
  <c r="AU74" i="17"/>
  <c r="AM74" i="17"/>
  <c r="BE74" i="17"/>
  <c r="AW74" i="17"/>
  <c r="AT74" i="17"/>
  <c r="AL74" i="17"/>
  <c r="BD74" i="17"/>
  <c r="AS74" i="17"/>
  <c r="AK74" i="17"/>
  <c r="AY74" i="17"/>
  <c r="BC74" i="17"/>
  <c r="AR74" i="17"/>
  <c r="AJ74" i="17"/>
  <c r="AZ74" i="17"/>
  <c r="BJ74" i="17"/>
  <c r="BB74" i="17"/>
  <c r="AQ74" i="17"/>
  <c r="AI74" i="17"/>
  <c r="BH74" i="17"/>
  <c r="AN74" i="17"/>
  <c r="BI74" i="17"/>
  <c r="BA74" i="17"/>
  <c r="AP74" i="17"/>
  <c r="AO74" i="17"/>
  <c r="BG74" i="17"/>
  <c r="BE81" i="17"/>
  <c r="BC81" i="17"/>
  <c r="AQ81" i="17"/>
  <c r="AI81" i="17"/>
  <c r="BB81" i="17"/>
  <c r="AP81" i="17"/>
  <c r="BD81" i="17"/>
  <c r="BJ81" i="17"/>
  <c r="BA81" i="17"/>
  <c r="AO81" i="17"/>
  <c r="AW81" i="17"/>
  <c r="AS81" i="17"/>
  <c r="AR81" i="17"/>
  <c r="BI81" i="17"/>
  <c r="AZ81" i="17"/>
  <c r="AN81" i="17"/>
  <c r="BF81" i="17"/>
  <c r="BH81" i="17"/>
  <c r="AY81" i="17"/>
  <c r="AU81" i="17"/>
  <c r="AM81" i="17"/>
  <c r="AJ81" i="17"/>
  <c r="BG81" i="17"/>
  <c r="AX81" i="17"/>
  <c r="AT81" i="17"/>
  <c r="AL81" i="17"/>
  <c r="AK81" i="17"/>
  <c r="BC73" i="17"/>
  <c r="AL73" i="17"/>
  <c r="AW73" i="17"/>
  <c r="AP73" i="17"/>
  <c r="AI73" i="17"/>
  <c r="BJ73" i="17"/>
  <c r="BG73" i="17"/>
  <c r="AQ73" i="17"/>
  <c r="BE73" i="17"/>
  <c r="BF73" i="17"/>
  <c r="AZ73" i="17"/>
  <c r="AT73" i="17"/>
  <c r="AK73" i="17"/>
  <c r="BB73" i="17"/>
  <c r="AU73" i="17"/>
  <c r="AS73" i="17"/>
  <c r="AO73" i="17"/>
  <c r="AY73" i="17"/>
  <c r="BD73" i="17"/>
  <c r="BI73" i="17"/>
  <c r="AJ73" i="17"/>
  <c r="AM73" i="17"/>
  <c r="AR73" i="17"/>
  <c r="AN73" i="17"/>
  <c r="AX73" i="17"/>
  <c r="B76" i="17" s="1"/>
  <c r="BH73" i="17"/>
  <c r="BA73" i="17"/>
  <c r="BG65" i="17"/>
  <c r="AW52" i="17"/>
  <c r="BG52" i="17"/>
  <c r="AI65" i="17"/>
  <c r="L68" i="40" l="1"/>
  <c r="K68" i="40"/>
  <c r="L66" i="40"/>
  <c r="K66" i="40"/>
  <c r="L67" i="40"/>
  <c r="K67" i="40"/>
  <c r="L65" i="40"/>
  <c r="K65" i="40"/>
  <c r="N36" i="40"/>
  <c r="N63" i="40"/>
  <c r="N89" i="40"/>
  <c r="P89" i="40" s="1"/>
  <c r="N84" i="40"/>
  <c r="P84" i="40" s="1"/>
  <c r="K93" i="40"/>
  <c r="L93" i="40"/>
  <c r="K95" i="40"/>
  <c r="L95" i="40"/>
  <c r="K92" i="40"/>
  <c r="L92" i="40"/>
  <c r="N82" i="40" s="1"/>
  <c r="K96" i="40"/>
  <c r="L96" i="40"/>
  <c r="K94" i="40"/>
  <c r="L94" i="40"/>
  <c r="S58" i="39"/>
  <c r="Z58" i="40"/>
  <c r="AK58" i="40" s="1"/>
  <c r="S90" i="39"/>
  <c r="Z94" i="40"/>
  <c r="AK94" i="40" s="1"/>
  <c r="S35" i="39"/>
  <c r="Z35" i="40"/>
  <c r="AK35" i="40" s="1"/>
  <c r="S92" i="39"/>
  <c r="Z96" i="40"/>
  <c r="AK96" i="40" s="1"/>
  <c r="S93" i="39"/>
  <c r="Z97" i="40"/>
  <c r="AK97" i="40" s="1"/>
  <c r="S91" i="39"/>
  <c r="Z95" i="40"/>
  <c r="AK95" i="40" s="1"/>
  <c r="S89" i="39"/>
  <c r="Z93" i="40"/>
  <c r="AK93" i="40" s="1"/>
  <c r="S88" i="39"/>
  <c r="Z92" i="40"/>
  <c r="AK92" i="40" s="1"/>
  <c r="R96" i="32"/>
  <c r="K92" i="33" s="1"/>
  <c r="R92" i="32"/>
  <c r="K88" i="33" s="1"/>
  <c r="R97" i="32"/>
  <c r="K93" i="33" s="1"/>
  <c r="R35" i="32"/>
  <c r="K35" i="33" s="1"/>
  <c r="R95" i="32"/>
  <c r="K91" i="33" s="1"/>
  <c r="R93" i="32"/>
  <c r="K89" i="33" s="1"/>
  <c r="R58" i="32"/>
  <c r="K58" i="33" s="1"/>
  <c r="R94" i="32"/>
  <c r="K90" i="33" s="1"/>
  <c r="AV79" i="17"/>
  <c r="BF76" i="17"/>
  <c r="AZ76" i="17"/>
  <c r="BB76" i="17"/>
  <c r="BD76" i="17"/>
  <c r="BI76" i="17"/>
  <c r="BH76" i="17"/>
  <c r="BJ76" i="17"/>
  <c r="AT76" i="17"/>
  <c r="AJ76" i="17"/>
  <c r="AP76" i="17"/>
  <c r="AN76" i="17"/>
  <c r="AR76" i="17"/>
  <c r="AY76" i="17"/>
  <c r="AW76" i="17"/>
  <c r="BC76" i="17"/>
  <c r="BA76" i="17"/>
  <c r="AL76" i="17"/>
  <c r="BE76" i="17"/>
  <c r="BG76" i="17"/>
  <c r="AO76" i="17"/>
  <c r="AI76" i="17"/>
  <c r="AQ76" i="17"/>
  <c r="AK76" i="17"/>
  <c r="AS76" i="17"/>
  <c r="AM76" i="17"/>
  <c r="AU76" i="17"/>
  <c r="AX76" i="17"/>
  <c r="BK84" i="17"/>
  <c r="AV83" i="17"/>
  <c r="BK81" i="17"/>
  <c r="BK74" i="17"/>
  <c r="BK75" i="17"/>
  <c r="AW65" i="17"/>
  <c r="Q71" i="17"/>
  <c r="AV77" i="17"/>
  <c r="BK78" i="17"/>
  <c r="BK79" i="17"/>
  <c r="AV81" i="17"/>
  <c r="AV74" i="17"/>
  <c r="BK77" i="17"/>
  <c r="AV84" i="17"/>
  <c r="BK73" i="17"/>
  <c r="AV78" i="17"/>
  <c r="BK83" i="17"/>
  <c r="AV73" i="17"/>
  <c r="AV80" i="17"/>
  <c r="AV75" i="17"/>
  <c r="AV82" i="17"/>
  <c r="BK82" i="17"/>
  <c r="BK80" i="17"/>
  <c r="Q82" i="40" l="1"/>
  <c r="P82" i="40"/>
  <c r="O84" i="40"/>
  <c r="R84" i="40" s="1"/>
  <c r="S84" i="40"/>
  <c r="O89" i="40"/>
  <c r="R89" i="40" s="1"/>
  <c r="S89" i="40"/>
  <c r="O63" i="40"/>
  <c r="P63" i="40"/>
  <c r="Q63" i="40"/>
  <c r="O36" i="40"/>
  <c r="R36" i="40" s="1"/>
  <c r="P36" i="40"/>
  <c r="S36" i="40" s="1"/>
  <c r="Q36" i="40"/>
  <c r="N96" i="40"/>
  <c r="P96" i="40" s="1"/>
  <c r="N5" i="40"/>
  <c r="N39" i="40"/>
  <c r="N4" i="40"/>
  <c r="N93" i="40"/>
  <c r="P93" i="40" s="1"/>
  <c r="N72" i="40"/>
  <c r="N24" i="40"/>
  <c r="N41" i="40"/>
  <c r="N28" i="40"/>
  <c r="N10" i="40"/>
  <c r="N76" i="40"/>
  <c r="N64" i="40"/>
  <c r="N66" i="40"/>
  <c r="N30" i="40"/>
  <c r="N98" i="40"/>
  <c r="P98" i="40" s="1"/>
  <c r="N86" i="40"/>
  <c r="P86" i="40" s="1"/>
  <c r="N91" i="40"/>
  <c r="P91" i="40" s="1"/>
  <c r="N65" i="40"/>
  <c r="N44" i="40"/>
  <c r="N40" i="40"/>
  <c r="N31" i="40"/>
  <c r="N92" i="40"/>
  <c r="P92" i="40" s="1"/>
  <c r="N38" i="40"/>
  <c r="N61" i="40"/>
  <c r="N25" i="40"/>
  <c r="N62" i="40"/>
  <c r="N90" i="40"/>
  <c r="P90" i="40" s="1"/>
  <c r="N67" i="40"/>
  <c r="N73" i="40"/>
  <c r="N50" i="40"/>
  <c r="N43" i="40"/>
  <c r="N15" i="40"/>
  <c r="N7" i="40"/>
  <c r="N75" i="40"/>
  <c r="N68" i="40"/>
  <c r="N23" i="40"/>
  <c r="N81" i="40"/>
  <c r="N17" i="40"/>
  <c r="O82" i="40"/>
  <c r="S82" i="40" s="1"/>
  <c r="N19" i="40"/>
  <c r="N85" i="40"/>
  <c r="P85" i="40" s="1"/>
  <c r="N97" i="40"/>
  <c r="P97" i="40" s="1"/>
  <c r="N14" i="40"/>
  <c r="N42" i="40"/>
  <c r="N95" i="40"/>
  <c r="P95" i="40" s="1"/>
  <c r="N70" i="40"/>
  <c r="N55" i="40"/>
  <c r="N6" i="40"/>
  <c r="N79" i="40"/>
  <c r="N16" i="40"/>
  <c r="N83" i="40"/>
  <c r="N87" i="40"/>
  <c r="P87" i="40" s="1"/>
  <c r="N88" i="40"/>
  <c r="P88" i="40" s="1"/>
  <c r="N11" i="40"/>
  <c r="N29" i="40"/>
  <c r="N21" i="40"/>
  <c r="N18" i="40"/>
  <c r="N48" i="40"/>
  <c r="N78" i="40"/>
  <c r="N59" i="40"/>
  <c r="N22" i="40"/>
  <c r="N94" i="40"/>
  <c r="P94" i="40" s="1"/>
  <c r="N69" i="40"/>
  <c r="N20" i="40"/>
  <c r="N26" i="40"/>
  <c r="N80" i="40"/>
  <c r="N34" i="40"/>
  <c r="N27" i="40"/>
  <c r="N33" i="40"/>
  <c r="N49" i="40"/>
  <c r="AC58" i="40"/>
  <c r="AB58" i="40"/>
  <c r="BK76" i="17"/>
  <c r="AV76" i="17"/>
  <c r="V71" i="17"/>
  <c r="B71" i="17" s="1"/>
  <c r="AD58" i="40" l="1"/>
  <c r="AD4" i="40"/>
  <c r="AD6" i="40"/>
  <c r="AD16" i="40"/>
  <c r="AD52" i="40"/>
  <c r="AD39" i="40"/>
  <c r="AD53" i="40"/>
  <c r="AD48" i="40"/>
  <c r="AD57" i="40"/>
  <c r="AD8" i="40"/>
  <c r="AD18" i="40"/>
  <c r="AD20" i="40"/>
  <c r="AD59" i="40"/>
  <c r="AD55" i="40"/>
  <c r="AD60" i="40"/>
  <c r="AD41" i="40"/>
  <c r="AD43" i="40"/>
  <c r="AD46" i="40"/>
  <c r="AD44" i="40"/>
  <c r="AD54" i="40"/>
  <c r="AD10" i="40"/>
  <c r="AD50" i="40"/>
  <c r="AD24" i="40"/>
  <c r="AD42" i="40"/>
  <c r="AD12" i="40"/>
  <c r="AD67" i="40"/>
  <c r="AD49" i="40"/>
  <c r="AD66" i="40"/>
  <c r="AD51" i="40"/>
  <c r="AD56" i="40"/>
  <c r="AD45" i="40"/>
  <c r="AD65" i="40"/>
  <c r="AD26" i="40"/>
  <c r="AD14" i="40"/>
  <c r="AD68" i="40"/>
  <c r="AD22" i="40"/>
  <c r="AD28" i="40"/>
  <c r="AD47" i="40"/>
  <c r="O85" i="40"/>
  <c r="R85" i="40" s="1"/>
  <c r="S85" i="40"/>
  <c r="O78" i="40"/>
  <c r="Q78" i="40"/>
  <c r="P78" i="40"/>
  <c r="O80" i="40"/>
  <c r="R80" i="40" s="1"/>
  <c r="P80" i="40"/>
  <c r="S80" i="40" s="1"/>
  <c r="Q80" i="40"/>
  <c r="O48" i="40"/>
  <c r="Q48" i="40"/>
  <c r="P48" i="40"/>
  <c r="O16" i="40"/>
  <c r="R16" i="40" s="1"/>
  <c r="Q16" i="40"/>
  <c r="P16" i="40"/>
  <c r="O97" i="40"/>
  <c r="R97" i="40" s="1"/>
  <c r="S97" i="40"/>
  <c r="O75" i="40"/>
  <c r="R75" i="40" s="1"/>
  <c r="P75" i="40"/>
  <c r="S75" i="40" s="1"/>
  <c r="Q75" i="40"/>
  <c r="O62" i="40"/>
  <c r="R62" i="40" s="1"/>
  <c r="Q62" i="40"/>
  <c r="P62" i="40"/>
  <c r="O65" i="40"/>
  <c r="Q65" i="40"/>
  <c r="P65" i="40"/>
  <c r="O10" i="40"/>
  <c r="R10" i="40" s="1"/>
  <c r="P10" i="40"/>
  <c r="S10" i="40" s="1"/>
  <c r="Q10" i="40"/>
  <c r="O5" i="40"/>
  <c r="P5" i="40"/>
  <c r="Q5" i="40"/>
  <c r="O7" i="40"/>
  <c r="R7" i="40" s="1"/>
  <c r="P7" i="40"/>
  <c r="Q7" i="40"/>
  <c r="O20" i="40"/>
  <c r="R20" i="40" s="1"/>
  <c r="P20" i="40"/>
  <c r="S20" i="40" s="1"/>
  <c r="Q20" i="40"/>
  <c r="O61" i="40"/>
  <c r="P61" i="40"/>
  <c r="Q61" i="40"/>
  <c r="O41" i="40"/>
  <c r="R41" i="40" s="1"/>
  <c r="Q41" i="40"/>
  <c r="P41" i="40"/>
  <c r="S41" i="40" s="1"/>
  <c r="O25" i="40"/>
  <c r="R25" i="40" s="1"/>
  <c r="Q25" i="40"/>
  <c r="P25" i="40"/>
  <c r="O21" i="40"/>
  <c r="R21" i="40" s="1"/>
  <c r="P21" i="40"/>
  <c r="S21" i="40" s="1"/>
  <c r="Q21" i="40"/>
  <c r="O86" i="40"/>
  <c r="R86" i="40" s="1"/>
  <c r="S86" i="40"/>
  <c r="O69" i="40"/>
  <c r="Q69" i="40"/>
  <c r="P69" i="40"/>
  <c r="O29" i="40"/>
  <c r="R29" i="40" s="1"/>
  <c r="P29" i="40"/>
  <c r="Q29" i="40"/>
  <c r="O55" i="40"/>
  <c r="R55" i="40" s="1"/>
  <c r="P55" i="40"/>
  <c r="S55" i="40" s="1"/>
  <c r="Q55" i="40"/>
  <c r="O43" i="40"/>
  <c r="P43" i="40"/>
  <c r="Q43" i="40"/>
  <c r="O38" i="40"/>
  <c r="R38" i="40" s="1"/>
  <c r="Q38" i="40"/>
  <c r="P38" i="40"/>
  <c r="S38" i="40" s="1"/>
  <c r="O98" i="40"/>
  <c r="R98" i="40" s="1"/>
  <c r="S98" i="40"/>
  <c r="O24" i="40"/>
  <c r="R24" i="40" s="1"/>
  <c r="Q24" i="40"/>
  <c r="P24" i="40"/>
  <c r="O18" i="40"/>
  <c r="R18" i="40" s="1"/>
  <c r="P18" i="40"/>
  <c r="S18" i="40" s="1"/>
  <c r="Q18" i="40"/>
  <c r="O28" i="40"/>
  <c r="R28" i="40" s="1"/>
  <c r="P28" i="40"/>
  <c r="Q28" i="40"/>
  <c r="O19" i="40"/>
  <c r="R19" i="40" s="1"/>
  <c r="P19" i="40"/>
  <c r="S19" i="40" s="1"/>
  <c r="Q19" i="40"/>
  <c r="O49" i="40"/>
  <c r="R49" i="40" s="1"/>
  <c r="Q49" i="40"/>
  <c r="P49" i="40"/>
  <c r="O94" i="40"/>
  <c r="R94" i="40" s="1"/>
  <c r="S94" i="40"/>
  <c r="O11" i="40"/>
  <c r="R11" i="40" s="1"/>
  <c r="P11" i="40"/>
  <c r="S11" i="40" s="1"/>
  <c r="Q11" i="40"/>
  <c r="O70" i="40"/>
  <c r="Q70" i="40"/>
  <c r="P70" i="40"/>
  <c r="O17" i="40"/>
  <c r="R17" i="40" s="1"/>
  <c r="Q17" i="40"/>
  <c r="P17" i="40"/>
  <c r="O50" i="40"/>
  <c r="R50" i="40" s="1"/>
  <c r="P50" i="40"/>
  <c r="S50" i="40" s="1"/>
  <c r="Q50" i="40"/>
  <c r="O92" i="40"/>
  <c r="R92" i="40" s="1"/>
  <c r="S92" i="40"/>
  <c r="O30" i="40"/>
  <c r="Q30" i="40"/>
  <c r="P30" i="40"/>
  <c r="O72" i="40"/>
  <c r="R72" i="40" s="1"/>
  <c r="P72" i="40"/>
  <c r="Q72" i="40"/>
  <c r="O79" i="40"/>
  <c r="R79" i="40" s="1"/>
  <c r="P79" i="40"/>
  <c r="Q79" i="40"/>
  <c r="O96" i="40"/>
  <c r="R96" i="40" s="1"/>
  <c r="S96" i="40"/>
  <c r="O15" i="40"/>
  <c r="R15" i="40" s="1"/>
  <c r="P15" i="40"/>
  <c r="Q15" i="40"/>
  <c r="O33" i="40"/>
  <c r="Q33" i="40"/>
  <c r="P33" i="40"/>
  <c r="O22" i="40"/>
  <c r="P22" i="40"/>
  <c r="Q22" i="40"/>
  <c r="O88" i="40"/>
  <c r="R88" i="40" s="1"/>
  <c r="S88" i="40"/>
  <c r="O95" i="40"/>
  <c r="R95" i="40" s="1"/>
  <c r="S95" i="40"/>
  <c r="O81" i="40"/>
  <c r="R81" i="40" s="1"/>
  <c r="Q81" i="40"/>
  <c r="P81" i="40"/>
  <c r="O73" i="40"/>
  <c r="R73" i="40" s="1"/>
  <c r="Q73" i="40"/>
  <c r="P73" i="40"/>
  <c r="O31" i="40"/>
  <c r="R31" i="40" s="1"/>
  <c r="P31" i="40"/>
  <c r="Q31" i="40"/>
  <c r="O66" i="40"/>
  <c r="R66" i="40" s="1"/>
  <c r="P66" i="40"/>
  <c r="Q66" i="40"/>
  <c r="R65" i="40" s="1"/>
  <c r="O93" i="40"/>
  <c r="R93" i="40" s="1"/>
  <c r="S93" i="40"/>
  <c r="O26" i="40"/>
  <c r="P26" i="40"/>
  <c r="Q26" i="40"/>
  <c r="O91" i="40"/>
  <c r="R91" i="40" s="1"/>
  <c r="S91" i="40"/>
  <c r="O6" i="40"/>
  <c r="R6" i="40" s="1"/>
  <c r="Q6" i="40"/>
  <c r="P6" i="40"/>
  <c r="O27" i="40"/>
  <c r="P27" i="40"/>
  <c r="Q27" i="40"/>
  <c r="O59" i="40"/>
  <c r="R59" i="40" s="1"/>
  <c r="P59" i="40"/>
  <c r="S59" i="40" s="1"/>
  <c r="Q59" i="40"/>
  <c r="O87" i="40"/>
  <c r="R87" i="40" s="1"/>
  <c r="S87" i="40"/>
  <c r="O42" i="40"/>
  <c r="R42" i="40" s="1"/>
  <c r="P42" i="40"/>
  <c r="S42" i="40" s="1"/>
  <c r="Q42" i="40"/>
  <c r="O23" i="40"/>
  <c r="R23" i="40" s="1"/>
  <c r="P23" i="40"/>
  <c r="Q23" i="40"/>
  <c r="O67" i="40"/>
  <c r="P67" i="40"/>
  <c r="Q67" i="40"/>
  <c r="O40" i="40"/>
  <c r="R40" i="40" s="1"/>
  <c r="Q40" i="40"/>
  <c r="P40" i="40"/>
  <c r="S40" i="40" s="1"/>
  <c r="O64" i="40"/>
  <c r="R64" i="40" s="1"/>
  <c r="P64" i="40"/>
  <c r="Q64" i="40"/>
  <c r="R63" i="40" s="1"/>
  <c r="S63" i="40" s="1"/>
  <c r="O4" i="40"/>
  <c r="P4" i="40"/>
  <c r="Q4" i="40"/>
  <c r="O34" i="40"/>
  <c r="R34" i="40" s="1"/>
  <c r="P34" i="40"/>
  <c r="Q34" i="40"/>
  <c r="O83" i="40"/>
  <c r="R83" i="40" s="1"/>
  <c r="P83" i="40"/>
  <c r="S83" i="40" s="1"/>
  <c r="Q83" i="40"/>
  <c r="O14" i="40"/>
  <c r="R14" i="40" s="1"/>
  <c r="Q14" i="40"/>
  <c r="P14" i="40"/>
  <c r="O68" i="40"/>
  <c r="R68" i="40" s="1"/>
  <c r="P68" i="40"/>
  <c r="Q68" i="40"/>
  <c r="O90" i="40"/>
  <c r="R90" i="40" s="1"/>
  <c r="S90" i="40"/>
  <c r="O44" i="40"/>
  <c r="R44" i="40" s="1"/>
  <c r="P44" i="40"/>
  <c r="Q44" i="40"/>
  <c r="O76" i="40"/>
  <c r="R76" i="40" s="1"/>
  <c r="P76" i="40"/>
  <c r="S76" i="40" s="1"/>
  <c r="Q76" i="40"/>
  <c r="O39" i="40"/>
  <c r="R39" i="40" s="1"/>
  <c r="P39" i="40"/>
  <c r="S39" i="40" s="1"/>
  <c r="Q39" i="40"/>
  <c r="R82" i="40"/>
  <c r="AZ71" i="17"/>
  <c r="AZ85" i="17" s="1"/>
  <c r="BI71" i="17"/>
  <c r="BI85" i="17" s="1"/>
  <c r="AM71" i="17"/>
  <c r="AM85" i="17" s="1"/>
  <c r="AX71" i="17"/>
  <c r="AX85" i="17" s="1"/>
  <c r="AS71" i="17"/>
  <c r="AS85" i="17" s="1"/>
  <c r="AL71" i="17"/>
  <c r="AL85" i="17" s="1"/>
  <c r="BF71" i="17"/>
  <c r="BF85" i="17" s="1"/>
  <c r="AN71" i="17"/>
  <c r="AN85" i="17" s="1"/>
  <c r="AU71" i="17"/>
  <c r="AU85" i="17" s="1"/>
  <c r="AK71" i="17"/>
  <c r="AK85" i="17" s="1"/>
  <c r="AY71" i="17"/>
  <c r="AY85" i="17" s="1"/>
  <c r="BB71" i="17"/>
  <c r="BB85" i="17" s="1"/>
  <c r="AJ71" i="17"/>
  <c r="AJ85" i="17" s="1"/>
  <c r="AR71" i="17"/>
  <c r="AR85" i="17" s="1"/>
  <c r="BJ71" i="17"/>
  <c r="BJ85" i="17" s="1"/>
  <c r="BD71" i="17"/>
  <c r="BD85" i="17" s="1"/>
  <c r="BC71" i="17"/>
  <c r="BC85" i="17" s="1"/>
  <c r="AP71" i="17"/>
  <c r="AP85" i="17" s="1"/>
  <c r="BA71" i="17"/>
  <c r="BA85" i="17" s="1"/>
  <c r="AO71" i="17"/>
  <c r="AO85" i="17" s="1"/>
  <c r="BH71" i="17"/>
  <c r="BH85" i="17" s="1"/>
  <c r="BE71" i="17"/>
  <c r="BE85" i="17" s="1"/>
  <c r="AI71" i="17"/>
  <c r="AT71" i="17"/>
  <c r="AT85" i="17" s="1"/>
  <c r="AQ71" i="17"/>
  <c r="AQ85" i="17" s="1"/>
  <c r="BG71" i="17"/>
  <c r="BG85" i="17" s="1"/>
  <c r="AW71" i="17"/>
  <c r="AE71" i="17"/>
  <c r="R26" i="40" l="1"/>
  <c r="S81" i="40"/>
  <c r="R67" i="40"/>
  <c r="S67" i="40" s="1"/>
  <c r="R27" i="40"/>
  <c r="R4" i="40"/>
  <c r="S26" i="40"/>
  <c r="R61" i="40"/>
  <c r="S61" i="40" s="1"/>
  <c r="AG53" i="40"/>
  <c r="AF53" i="40"/>
  <c r="AI53" i="40" s="1"/>
  <c r="AE53" i="40"/>
  <c r="AH53" i="40" s="1"/>
  <c r="AG65" i="40"/>
  <c r="AF65" i="40"/>
  <c r="AE65" i="40"/>
  <c r="AF42" i="40"/>
  <c r="AI42" i="40" s="1"/>
  <c r="AE42" i="40"/>
  <c r="AH42" i="40" s="1"/>
  <c r="AG42" i="40"/>
  <c r="AG41" i="40"/>
  <c r="AF41" i="40"/>
  <c r="AI41" i="40" s="1"/>
  <c r="AE41" i="40"/>
  <c r="AH41" i="40" s="1"/>
  <c r="AF48" i="40"/>
  <c r="AE48" i="40"/>
  <c r="AG48" i="40"/>
  <c r="AF47" i="40"/>
  <c r="AI47" i="40" s="1"/>
  <c r="AE47" i="40"/>
  <c r="AH47" i="40" s="1"/>
  <c r="AG47" i="40"/>
  <c r="AG56" i="40"/>
  <c r="AE56" i="40"/>
  <c r="AH56" i="40" s="1"/>
  <c r="AF56" i="40"/>
  <c r="AI56" i="40" s="1"/>
  <c r="AG50" i="40"/>
  <c r="AF50" i="40"/>
  <c r="AI50" i="40" s="1"/>
  <c r="AE50" i="40"/>
  <c r="AH50" i="40" s="1"/>
  <c r="AF55" i="40"/>
  <c r="AI55" i="40" s="1"/>
  <c r="AE55" i="40"/>
  <c r="AH55" i="40" s="1"/>
  <c r="AG55" i="40"/>
  <c r="AF39" i="40"/>
  <c r="AI39" i="40" s="1"/>
  <c r="AE39" i="40"/>
  <c r="AH39" i="40" s="1"/>
  <c r="AG39" i="40"/>
  <c r="S65" i="40"/>
  <c r="AG28" i="40"/>
  <c r="AF28" i="40"/>
  <c r="AE28" i="40"/>
  <c r="AH28" i="40" s="1"/>
  <c r="AF51" i="40"/>
  <c r="AI51" i="40" s="1"/>
  <c r="AE51" i="40"/>
  <c r="AH51" i="40" s="1"/>
  <c r="AG51" i="40"/>
  <c r="AF10" i="40"/>
  <c r="AI10" i="40" s="1"/>
  <c r="AE10" i="40"/>
  <c r="AH10" i="40" s="1"/>
  <c r="AG10" i="40"/>
  <c r="AF59" i="40"/>
  <c r="AI59" i="40" s="1"/>
  <c r="AE59" i="40"/>
  <c r="AH59" i="40" s="1"/>
  <c r="AG59" i="40"/>
  <c r="AG52" i="40"/>
  <c r="AF52" i="40"/>
  <c r="AI52" i="40" s="1"/>
  <c r="AE52" i="40"/>
  <c r="AH52" i="40" s="1"/>
  <c r="AF24" i="40"/>
  <c r="AG24" i="40"/>
  <c r="AE24" i="40"/>
  <c r="AH24" i="40" s="1"/>
  <c r="S34" i="40"/>
  <c r="S64" i="40"/>
  <c r="AF22" i="40"/>
  <c r="AE22" i="40"/>
  <c r="AG22" i="40"/>
  <c r="AF66" i="40"/>
  <c r="AE66" i="40"/>
  <c r="AH66" i="40" s="1"/>
  <c r="AG66" i="40"/>
  <c r="AF54" i="40"/>
  <c r="AI54" i="40" s="1"/>
  <c r="AE54" i="40"/>
  <c r="AH54" i="40" s="1"/>
  <c r="AG54" i="40"/>
  <c r="AG20" i="40"/>
  <c r="AF20" i="40"/>
  <c r="AI20" i="40" s="1"/>
  <c r="AE20" i="40"/>
  <c r="AH20" i="40" s="1"/>
  <c r="AF16" i="40"/>
  <c r="AE16" i="40"/>
  <c r="AH16" i="40" s="1"/>
  <c r="AG16" i="40"/>
  <c r="AG45" i="40"/>
  <c r="AF45" i="40"/>
  <c r="AI45" i="40" s="1"/>
  <c r="AE45" i="40"/>
  <c r="AH45" i="40" s="1"/>
  <c r="S14" i="40"/>
  <c r="S17" i="40"/>
  <c r="AG68" i="40"/>
  <c r="AE68" i="40"/>
  <c r="AH68" i="40" s="1"/>
  <c r="AF68" i="40"/>
  <c r="AG49" i="40"/>
  <c r="AF49" i="40"/>
  <c r="AE49" i="40"/>
  <c r="AH49" i="40" s="1"/>
  <c r="AG44" i="40"/>
  <c r="AF44" i="40"/>
  <c r="AE44" i="40"/>
  <c r="AH44" i="40" s="1"/>
  <c r="AG18" i="40"/>
  <c r="AF18" i="40"/>
  <c r="AI18" i="40" s="1"/>
  <c r="AE18" i="40"/>
  <c r="AH18" i="40" s="1"/>
  <c r="AF6" i="40"/>
  <c r="AE6" i="40"/>
  <c r="AH6" i="40" s="1"/>
  <c r="AG6" i="40"/>
  <c r="S6" i="40"/>
  <c r="S29" i="40"/>
  <c r="AF14" i="40"/>
  <c r="AE14" i="40"/>
  <c r="AG14" i="40"/>
  <c r="AF67" i="40"/>
  <c r="AE67" i="40"/>
  <c r="AG67" i="40"/>
  <c r="AF46" i="40"/>
  <c r="AI46" i="40" s="1"/>
  <c r="AE46" i="40"/>
  <c r="AH46" i="40" s="1"/>
  <c r="AG46" i="40"/>
  <c r="AE8" i="40"/>
  <c r="AH8" i="40" s="1"/>
  <c r="AG8" i="40"/>
  <c r="AF8" i="40"/>
  <c r="AI8" i="40" s="1"/>
  <c r="AF4" i="40"/>
  <c r="AE4" i="40"/>
  <c r="AG4" i="40"/>
  <c r="AG60" i="40"/>
  <c r="AF60" i="40"/>
  <c r="AI60" i="40" s="1"/>
  <c r="AE60" i="40"/>
  <c r="AH60" i="40" s="1"/>
  <c r="S73" i="40"/>
  <c r="AF26" i="40"/>
  <c r="AE26" i="40"/>
  <c r="AG26" i="40"/>
  <c r="AG12" i="40"/>
  <c r="AF12" i="40"/>
  <c r="AI12" i="40" s="1"/>
  <c r="AE12" i="40"/>
  <c r="AH12" i="40" s="1"/>
  <c r="AF43" i="40"/>
  <c r="AE43" i="40"/>
  <c r="AG43" i="40"/>
  <c r="AG57" i="40"/>
  <c r="AF57" i="40"/>
  <c r="AI57" i="40" s="1"/>
  <c r="AE57" i="40"/>
  <c r="AH57" i="40" s="1"/>
  <c r="AF58" i="40"/>
  <c r="AI58" i="40" s="1"/>
  <c r="AE58" i="40"/>
  <c r="AH58" i="40" s="1"/>
  <c r="AG58" i="40"/>
  <c r="S44" i="40"/>
  <c r="S23" i="40"/>
  <c r="S66" i="40"/>
  <c r="R30" i="40"/>
  <c r="S30" i="40" s="1"/>
  <c r="S24" i="40"/>
  <c r="R5" i="40"/>
  <c r="S5" i="40" s="1"/>
  <c r="S25" i="40"/>
  <c r="S72" i="40"/>
  <c r="S7" i="40"/>
  <c r="S62" i="40"/>
  <c r="R48" i="40"/>
  <c r="S48" i="40" s="1"/>
  <c r="R78" i="40"/>
  <c r="S78" i="40" s="1"/>
  <c r="R22" i="40"/>
  <c r="S22" i="40" s="1"/>
  <c r="R33" i="40"/>
  <c r="S33" i="40" s="1"/>
  <c r="R43" i="40"/>
  <c r="S43" i="40" s="1"/>
  <c r="R69" i="40"/>
  <c r="S69" i="40" s="1"/>
  <c r="S27" i="40"/>
  <c r="S31" i="40"/>
  <c r="S16" i="40"/>
  <c r="S68" i="40"/>
  <c r="S4" i="40"/>
  <c r="S15" i="40"/>
  <c r="S79" i="40"/>
  <c r="R70" i="40"/>
  <c r="S70" i="40" s="1"/>
  <c r="S49" i="40"/>
  <c r="S28" i="40"/>
  <c r="AI85" i="17"/>
  <c r="AV85" i="17" s="1"/>
  <c r="AV71" i="17"/>
  <c r="BK71" i="17"/>
  <c r="AW85" i="17"/>
  <c r="BK85" i="17" s="1"/>
  <c r="AH26" i="40" l="1"/>
  <c r="AM54" i="40"/>
  <c r="AN54" i="40" s="1"/>
  <c r="AO54" i="40" s="1"/>
  <c r="AI68" i="40"/>
  <c r="AM57" i="40"/>
  <c r="AN57" i="40" s="1"/>
  <c r="AO57" i="40" s="1"/>
  <c r="AM50" i="40"/>
  <c r="AN50" i="40" s="1"/>
  <c r="AO50" i="40" s="1"/>
  <c r="AM42" i="40"/>
  <c r="AN42" i="40" s="1"/>
  <c r="AO42" i="40" s="1"/>
  <c r="AM10" i="40"/>
  <c r="AN10" i="40" s="1"/>
  <c r="AO10" i="40" s="1"/>
  <c r="AM8" i="40"/>
  <c r="AN8" i="40" s="1"/>
  <c r="AO8" i="40" s="1"/>
  <c r="AM56" i="40"/>
  <c r="AN56" i="40" s="1"/>
  <c r="AO56" i="40" s="1"/>
  <c r="AM45" i="40"/>
  <c r="AN45" i="40" s="1"/>
  <c r="AO45" i="40" s="1"/>
  <c r="AM55" i="40"/>
  <c r="AN55" i="40" s="1"/>
  <c r="AO55" i="40" s="1"/>
  <c r="AM18" i="40"/>
  <c r="AN18" i="40" s="1"/>
  <c r="AO18" i="40" s="1"/>
  <c r="AM51" i="40"/>
  <c r="AN51" i="40" s="1"/>
  <c r="AO51" i="40" s="1"/>
  <c r="AM53" i="40"/>
  <c r="AN53" i="40" s="1"/>
  <c r="AO53" i="40" s="1"/>
  <c r="AM60" i="40"/>
  <c r="AN60" i="40" s="1"/>
  <c r="AO60" i="40" s="1"/>
  <c r="AM46" i="40"/>
  <c r="AN46" i="40" s="1"/>
  <c r="AO46" i="40" s="1"/>
  <c r="AM47" i="40"/>
  <c r="AN47" i="40" s="1"/>
  <c r="AO47" i="40" s="1"/>
  <c r="AM20" i="40"/>
  <c r="AN20" i="40" s="1"/>
  <c r="AO20" i="40" s="1"/>
  <c r="AM52" i="40"/>
  <c r="AN52" i="40" s="1"/>
  <c r="AO52" i="40" s="1"/>
  <c r="AM58" i="40"/>
  <c r="AN58" i="40" s="1"/>
  <c r="AO58" i="40" s="1"/>
  <c r="AM12" i="40"/>
  <c r="AN12" i="40" s="1"/>
  <c r="AO12" i="40" s="1"/>
  <c r="AM39" i="40"/>
  <c r="AN39" i="40" s="1"/>
  <c r="AO39" i="40" s="1"/>
  <c r="AM59" i="40"/>
  <c r="AN59" i="40" s="1"/>
  <c r="AO59" i="40" s="1"/>
  <c r="AM41" i="40"/>
  <c r="AN41" i="40" s="1"/>
  <c r="AO41" i="40" s="1"/>
  <c r="AH14" i="40"/>
  <c r="AI14" i="40" s="1"/>
  <c r="AH67" i="40"/>
  <c r="AI67" i="40" s="1"/>
  <c r="AI44" i="40"/>
  <c r="AH4" i="40"/>
  <c r="AI4" i="40" s="1"/>
  <c r="AH43" i="40"/>
  <c r="AI43" i="40" s="1"/>
  <c r="AH65" i="40"/>
  <c r="AI65" i="40" s="1"/>
  <c r="AH22" i="40"/>
  <c r="AI22" i="40" s="1"/>
  <c r="AI24" i="40"/>
  <c r="AI16" i="40"/>
  <c r="AI26" i="40"/>
  <c r="AI49" i="40"/>
  <c r="AH48" i="40"/>
  <c r="AI48" i="40" s="1"/>
  <c r="AI28" i="40"/>
  <c r="AI6" i="40"/>
  <c r="AI66" i="40"/>
  <c r="AM67" i="40" l="1"/>
  <c r="AN67" i="40" s="1"/>
  <c r="AO67" i="40" s="1"/>
  <c r="AN28" i="40"/>
  <c r="AO28" i="40" s="1"/>
  <c r="AM28" i="40"/>
  <c r="AN66" i="40"/>
  <c r="AO66" i="40" s="1"/>
  <c r="AM66" i="40"/>
  <c r="AN6" i="40"/>
  <c r="AO6" i="40" s="1"/>
  <c r="AM6" i="40"/>
  <c r="AM26" i="40"/>
  <c r="AN26" i="40" s="1"/>
  <c r="AO26" i="40" s="1"/>
  <c r="AM48" i="40"/>
  <c r="AN48" i="40" s="1"/>
  <c r="AO48" i="40" s="1"/>
  <c r="AN49" i="40"/>
  <c r="AO49" i="40" s="1"/>
  <c r="AM49" i="40"/>
  <c r="AM16" i="40"/>
  <c r="AN16" i="40"/>
  <c r="AO16" i="40" s="1"/>
  <c r="AM14" i="40"/>
  <c r="AN14" i="40" s="1"/>
  <c r="AO14" i="40" s="1"/>
  <c r="AN24" i="40"/>
  <c r="AO24" i="40" s="1"/>
  <c r="AM24" i="40"/>
  <c r="AM22" i="40"/>
  <c r="AN22" i="40" s="1"/>
  <c r="AO22" i="40" s="1"/>
  <c r="AM65" i="40"/>
  <c r="AN65" i="40" s="1"/>
  <c r="AO65" i="40" s="1"/>
  <c r="AM43" i="40"/>
  <c r="AN43" i="40" s="1"/>
  <c r="AO43" i="40" s="1"/>
  <c r="AN68" i="40"/>
  <c r="AO68" i="40" s="1"/>
  <c r="AM68" i="40"/>
  <c r="AM4" i="40"/>
  <c r="AN4" i="40" s="1"/>
  <c r="AO4" i="40" s="1"/>
  <c r="AN44" i="40"/>
  <c r="AO44" i="40" s="1"/>
  <c r="AM44" i="40"/>
</calcChain>
</file>

<file path=xl/comments1.xml><?xml version="1.0" encoding="utf-8"?>
<comments xmlns="http://schemas.openxmlformats.org/spreadsheetml/2006/main">
  <authors>
    <author>Iñigo</author>
  </authors>
  <commentList>
    <comment ref="K32" authorId="0" shapeId="0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for those processes with just one TI and one TO
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no need of definiing anything here since there is no process?</t>
        </r>
      </text>
    </comment>
  </commentList>
</comments>
</file>

<file path=xl/comments2.xml><?xml version="1.0" encoding="utf-8"?>
<comments xmlns="http://schemas.openxmlformats.org/spreadsheetml/2006/main">
  <authors>
    <author>Iñigo</author>
  </authors>
  <commentList>
    <comment ref="K32" authorId="0" shapeId="0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for those processes with just one TI and one TO
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no need of definiing anything here since there is no process?</t>
        </r>
      </text>
    </comment>
  </commentList>
</comments>
</file>

<file path=xl/comments3.xml><?xml version="1.0" encoding="utf-8"?>
<comments xmlns="http://schemas.openxmlformats.org/spreadsheetml/2006/main">
  <authors>
    <author>Ploiner Christoph</author>
  </authors>
  <commentList>
    <comment ref="I3" authorId="0" shapeId="0">
      <text>
        <r>
          <rPr>
            <sz val="9"/>
            <color indexed="81"/>
            <rFont val="Segoe UI"/>
            <family val="2"/>
          </rPr>
          <t>Total Output/Total Input</t>
        </r>
      </text>
    </comment>
    <comment ref="N3" authorId="0" shapeId="0">
      <text>
        <r>
          <rPr>
            <sz val="9"/>
            <color indexed="81"/>
            <rFont val="Segoe UI"/>
            <family val="2"/>
          </rPr>
          <t>Only as an initial value.</t>
        </r>
      </text>
    </comment>
    <comment ref="T3" authorId="0" shapeId="0">
      <text>
        <r>
          <rPr>
            <sz val="9"/>
            <color indexed="81"/>
            <rFont val="Segoe UI"/>
            <family val="2"/>
          </rPr>
          <t>Operation and maintanance costs of technology.</t>
        </r>
      </text>
    </comment>
  </commentList>
</comments>
</file>

<file path=xl/comments4.xml><?xml version="1.0" encoding="utf-8"?>
<comments xmlns="http://schemas.openxmlformats.org/spreadsheetml/2006/main">
  <authors>
    <author>Eggler Lukas</author>
  </authors>
  <commentList>
    <comment ref="A15" authorId="0" shapeId="0">
      <text>
        <r>
          <rPr>
            <b/>
            <sz val="9"/>
            <color indexed="81"/>
            <rFont val="Segoe UI"/>
            <family val="2"/>
          </rPr>
          <t>Eggler Lukas:</t>
        </r>
        <r>
          <rPr>
            <sz val="9"/>
            <color indexed="81"/>
            <rFont val="Segoe UI"/>
            <family val="2"/>
          </rPr>
          <t xml:space="preserve">
obsolete - going to be deleted from future vensim versions</t>
        </r>
      </text>
    </comment>
  </commentList>
</comments>
</file>

<file path=xl/comments5.xml><?xml version="1.0" encoding="utf-8"?>
<comments xmlns="http://schemas.openxmlformats.org/spreadsheetml/2006/main">
  <authors>
    <author>Eggler Lukas</author>
  </authors>
  <commentList>
    <comment ref="A15" authorId="0" shapeId="0">
      <text>
        <r>
          <rPr>
            <b/>
            <sz val="9"/>
            <color indexed="81"/>
            <rFont val="Segoe UI"/>
            <family val="2"/>
          </rPr>
          <t>Eggler Lukas:</t>
        </r>
        <r>
          <rPr>
            <sz val="9"/>
            <color indexed="81"/>
            <rFont val="Segoe UI"/>
            <family val="2"/>
          </rPr>
          <t xml:space="preserve">
this subscript is going to be deleted from upcoming vensim versions, obsolete.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echnology list.xlsx!T_EnergyIndustry_Tech_overview" type="102" refreshedVersion="6" minRefreshableVersion="5">
    <extLst>
      <ext xmlns:x15="http://schemas.microsoft.com/office/spreadsheetml/2010/11/main" uri="{DE250136-89BD-433C-8126-D09CA5730AF9}">
        <x15:connection id="T_EnergyIndustry_Tech_overview">
          <x15:rangePr sourceName="_xlcn.WorksheetConnection_Technologylist.xlsxT_EnergyIndustry_Tech_overview"/>
        </x15:connection>
      </ext>
    </extLst>
  </connection>
  <connection id="3" name="WorksheetConnection_Technology list.xlsx!T_EnergyIndustry_Tech_processes" type="102" refreshedVersion="6" minRefreshableVersion="5">
    <extLst>
      <ext xmlns:x15="http://schemas.microsoft.com/office/spreadsheetml/2010/11/main" uri="{DE250136-89BD-433C-8126-D09CA5730AF9}">
        <x15:connection id="T_EnergyIndustry_Tech_processes">
          <x15:rangePr sourceName="_xlcn.WorksheetConnection_Technologylist.xlsxT_EnergyIndustry_Tech_processes"/>
        </x15:connection>
      </ext>
    </extLst>
  </connection>
  <connection id="4" name="WorksheetConnection_Technology list_09.xlsx!T_EnergyCommodities" type="102" refreshedVersion="6" minRefreshableVersion="5">
    <extLst>
      <ext xmlns:x15="http://schemas.microsoft.com/office/spreadsheetml/2010/11/main" uri="{DE250136-89BD-433C-8126-D09CA5730AF9}">
        <x15:connection id="T_EnergyCommodities">
          <x15:rangePr sourceName="_xlcn.WorksheetConnection_Technologylist_09.xlsxT_EnergyCommodities"/>
        </x15:connection>
      </ext>
    </extLst>
  </connection>
  <connection id="5" name="WorksheetConnection_Technology list_09.xlsx!T_EnergyIndustry_Tech_overview[Process name]" type="102" refreshedVersion="6" minRefreshableVersion="5">
    <extLst>
      <ext xmlns:x15="http://schemas.microsoft.com/office/spreadsheetml/2010/11/main" uri="{DE250136-89BD-433C-8126-D09CA5730AF9}">
        <x15:connection id="T_EnergyIndustry_Tech_overview Process name" autoDelete="1">
          <x15:rangePr sourceName="_xlcn.WorksheetConnection_Technologylist_09.xlsxT_EnergyIndustry_Tech_overviewProcessname"/>
        </x15:connection>
      </ext>
    </extLst>
  </connection>
</connections>
</file>

<file path=xl/sharedStrings.xml><?xml version="1.0" encoding="utf-8"?>
<sst xmlns="http://schemas.openxmlformats.org/spreadsheetml/2006/main" count="4057" uniqueCount="885">
  <si>
    <t xml:space="preserve">Input energy </t>
  </si>
  <si>
    <t>Output energy</t>
  </si>
  <si>
    <t>yes</t>
  </si>
  <si>
    <t>?</t>
  </si>
  <si>
    <t>Comment</t>
  </si>
  <si>
    <t>RES</t>
  </si>
  <si>
    <t>cap growth min</t>
  </si>
  <si>
    <t>cap growth max</t>
  </si>
  <si>
    <t>-</t>
  </si>
  <si>
    <t>RenewableEnergySource</t>
  </si>
  <si>
    <t>NonRenewable</t>
  </si>
  <si>
    <t>NotApplicable</t>
  </si>
  <si>
    <t>Examples</t>
  </si>
  <si>
    <t>electrolysis</t>
  </si>
  <si>
    <t>Transformation</t>
  </si>
  <si>
    <t>NegativeEmissionTechnology</t>
  </si>
  <si>
    <t>BECCS - bio energy with carbon capture and storage</t>
  </si>
  <si>
    <t>SecComm missing</t>
  </si>
  <si>
    <t>not relevant</t>
  </si>
  <si>
    <t>ORC-Process</t>
  </si>
  <si>
    <t>incl. BioChar</t>
  </si>
  <si>
    <t>PowerToGas</t>
  </si>
  <si>
    <t>FinalEnergyTechnology?</t>
  </si>
  <si>
    <t>District heating (LowTempGrids, AnergyGrids)</t>
  </si>
  <si>
    <t>FinalEnergyTechnology? WiP…</t>
  </si>
  <si>
    <t>Commodities</t>
  </si>
  <si>
    <t>Transformation level 1
Refinery processes</t>
  </si>
  <si>
    <t>Transformation level 2
Transformation processes</t>
  </si>
  <si>
    <t>FinalEnergy</t>
  </si>
  <si>
    <t>PrimaryEnergy</t>
  </si>
  <si>
    <t>TransformationOutput</t>
  </si>
  <si>
    <t>Transformation level 3
Transmission &amp; FinalEnergy Processes</t>
  </si>
  <si>
    <t>Factor_TransformationEfficiency [-]</t>
  </si>
  <si>
    <t>Refinery</t>
  </si>
  <si>
    <t>unfeasible</t>
  </si>
  <si>
    <t>not efficient</t>
  </si>
  <si>
    <t>possible but unusual</t>
  </si>
  <si>
    <t>Ende</t>
  </si>
  <si>
    <t>by region, by time step (t)</t>
  </si>
  <si>
    <t>TransformationInput</t>
  </si>
  <si>
    <t>FEL … Final Energy Losses</t>
  </si>
  <si>
    <t>FETL … Final Energy Transmission Losses</t>
  </si>
  <si>
    <t>FESL … Final Energy Renewable Oversupply Losses</t>
  </si>
  <si>
    <t>FEOC … Final Energy Own Consumption of Sector Energy</t>
  </si>
  <si>
    <r>
      <t>f</t>
    </r>
    <r>
      <rPr>
        <vertAlign val="subscript"/>
        <sz val="11"/>
        <color theme="1"/>
        <rFont val="Calibri"/>
        <family val="2"/>
        <scheme val="minor"/>
      </rPr>
      <t>TL</t>
    </r>
    <r>
      <rPr>
        <sz val="11"/>
        <color theme="1"/>
        <rFont val="Calibri"/>
        <family val="2"/>
        <scheme val="minor"/>
      </rPr>
      <t xml:space="preserve"> … Share of Transmission Losses on Final Energy Amount</t>
    </r>
  </si>
  <si>
    <t>req … required</t>
  </si>
  <si>
    <t>ava … available</t>
  </si>
  <si>
    <t>SCAP … Storage Capacity Stock</t>
  </si>
  <si>
    <t>General Indexes</t>
  </si>
  <si>
    <r>
      <t>f</t>
    </r>
    <r>
      <rPr>
        <vertAlign val="subscript"/>
        <sz val="11"/>
        <color theme="1"/>
        <rFont val="Calibri"/>
        <family val="2"/>
        <scheme val="minor"/>
      </rPr>
      <t>SL</t>
    </r>
    <r>
      <rPr>
        <sz val="11"/>
        <color theme="1"/>
        <rFont val="Calibri"/>
        <family val="2"/>
        <scheme val="minor"/>
      </rPr>
      <t xml:space="preserve"> … Share of Storage Losses on Storage Capacity Stock</t>
    </r>
  </si>
  <si>
    <t>FERL … Final Energy Renewable Oversupply Losses</t>
  </si>
  <si>
    <t>FESL … Final Energy Storage Losses</t>
  </si>
  <si>
    <t>Fuel Conversion = Tiec-share =&gt; priority to RES</t>
  </si>
  <si>
    <t>e.g. OilPowerPlant =&gt; Priority to LiquidFuelBio</t>
  </si>
  <si>
    <t>Process name</t>
  </si>
  <si>
    <t>Process category</t>
  </si>
  <si>
    <t>Processes</t>
  </si>
  <si>
    <t>X</t>
  </si>
  <si>
    <t>Realistic Transformation</t>
  </si>
  <si>
    <r>
      <t xml:space="preserve">From </t>
    </r>
    <r>
      <rPr>
        <sz val="11"/>
        <color theme="1"/>
        <rFont val="Wingdings"/>
        <charset val="2"/>
      </rPr>
      <t>ò</t>
    </r>
    <r>
      <rPr>
        <sz val="11"/>
        <color theme="1"/>
        <rFont val="Calibri Light"/>
        <family val="2"/>
        <scheme val="major"/>
      </rPr>
      <t xml:space="preserve"> to </t>
    </r>
    <r>
      <rPr>
        <sz val="11"/>
        <color theme="1"/>
        <rFont val="Wingdings"/>
        <charset val="2"/>
      </rPr>
      <t>ð</t>
    </r>
  </si>
  <si>
    <t>LT … Lifetime of specific Technology</t>
  </si>
  <si>
    <t>Energy Module</t>
  </si>
  <si>
    <t>TCap … Transformation Capacity (Stock)</t>
  </si>
  <si>
    <t>TCapD … Transformation Capacity Decommissioning</t>
  </si>
  <si>
    <t>TCapE … Transformation Capacity Expansion</t>
  </si>
  <si>
    <t>con … consumed/constructed (technology expansion)</t>
  </si>
  <si>
    <t>fix … default value</t>
  </si>
  <si>
    <t>var … endogenously determined variable</t>
  </si>
  <si>
    <t>pot … Potential (growth limit)</t>
  </si>
  <si>
    <t>TCapE … Transformation Capacity Expansion (constructed, default value, required, potential)</t>
  </si>
  <si>
    <r>
      <t>TCapE</t>
    </r>
    <r>
      <rPr>
        <vertAlign val="subscript"/>
        <sz val="11"/>
        <color theme="0" tint="-0.249977111117893"/>
        <rFont val="Calibri"/>
        <family val="2"/>
        <scheme val="minor"/>
      </rPr>
      <t>req</t>
    </r>
    <r>
      <rPr>
        <sz val="11"/>
        <color theme="0" tint="-0.249977111117893"/>
        <rFont val="Calibri"/>
        <family val="2"/>
        <scheme val="minor"/>
      </rPr>
      <t xml:space="preserve"> … required Transformation Capacity Expansion </t>
    </r>
  </si>
  <si>
    <r>
      <t>TO</t>
    </r>
    <r>
      <rPr>
        <vertAlign val="subscript"/>
        <sz val="11"/>
        <color theme="1"/>
        <rFont val="Calibri"/>
        <family val="2"/>
        <scheme val="minor"/>
      </rPr>
      <t>req</t>
    </r>
    <r>
      <rPr>
        <sz val="11"/>
        <color theme="1"/>
        <rFont val="Calibri"/>
        <family val="2"/>
        <scheme val="minor"/>
      </rPr>
      <t xml:space="preserve"> … required Transformation Output</t>
    </r>
  </si>
  <si>
    <r>
      <t>TO</t>
    </r>
    <r>
      <rPr>
        <vertAlign val="subscript"/>
        <sz val="11"/>
        <color theme="1"/>
        <rFont val="Calibri"/>
        <family val="2"/>
        <scheme val="minor"/>
      </rPr>
      <t>ava</t>
    </r>
    <r>
      <rPr>
        <sz val="11"/>
        <color theme="1"/>
        <rFont val="Calibri"/>
        <family val="2"/>
        <scheme val="minor"/>
      </rPr>
      <t xml:space="preserve"> … available Transformation Output</t>
    </r>
  </si>
  <si>
    <t>(by commodity TO)</t>
  </si>
  <si>
    <t>TCapD … Transformation Capacity decomissioning</t>
  </si>
  <si>
    <t>Vectors</t>
  </si>
  <si>
    <t>ec … Energy Commodity/Energy Carrier</t>
  </si>
  <si>
    <t>tech … Technology</t>
  </si>
  <si>
    <r>
      <t>TCapE</t>
    </r>
    <r>
      <rPr>
        <vertAlign val="subscript"/>
        <sz val="11"/>
        <color theme="1"/>
        <rFont val="Calibri"/>
        <family val="2"/>
        <scheme val="minor"/>
      </rPr>
      <t>con,tech</t>
    </r>
    <r>
      <rPr>
        <sz val="11"/>
        <color theme="1"/>
        <rFont val="Calibri"/>
        <family val="2"/>
        <scheme val="minor"/>
      </rPr>
      <t xml:space="preserve"> … Constructed Technologies</t>
    </r>
  </si>
  <si>
    <t>General prefix: NRG_ (energy module)</t>
  </si>
  <si>
    <r>
      <t>TO</t>
    </r>
    <r>
      <rPr>
        <vertAlign val="subscript"/>
        <sz val="11"/>
        <color theme="1"/>
        <rFont val="Calibri"/>
        <family val="2"/>
        <scheme val="minor"/>
      </rPr>
      <t>fix</t>
    </r>
    <r>
      <rPr>
        <sz val="11"/>
        <color theme="1"/>
        <rFont val="Calibri"/>
        <family val="2"/>
        <scheme val="minor"/>
      </rPr>
      <t xml:space="preserve"> … Transformation Output back-up = TO</t>
    </r>
    <r>
      <rPr>
        <vertAlign val="subscript"/>
        <sz val="11"/>
        <color theme="1"/>
        <rFont val="Calibri"/>
        <family val="2"/>
        <scheme val="minor"/>
      </rPr>
      <t>ava,ec</t>
    </r>
    <r>
      <rPr>
        <sz val="11"/>
        <color theme="1"/>
        <rFont val="Calibri"/>
        <family val="2"/>
        <scheme val="minor"/>
      </rPr>
      <t xml:space="preserve"> x f</t>
    </r>
    <r>
      <rPr>
        <vertAlign val="subscript"/>
        <sz val="11"/>
        <color theme="1"/>
        <rFont val="Calibri"/>
        <family val="2"/>
        <scheme val="minor"/>
      </rPr>
      <t>TOfix</t>
    </r>
  </si>
  <si>
    <t xml:space="preserve">Technology selection using a weighting factor (considers PE Supply rate, </t>
  </si>
  <si>
    <t>Formulas (order: left to right, top-down)</t>
  </si>
  <si>
    <t>FE … Final Energy</t>
  </si>
  <si>
    <t>sec … Economic Sector</t>
  </si>
  <si>
    <t>EA … Economic Activity</t>
  </si>
  <si>
    <t>EI … Energy Intensity (Final Energy per Economic Activity)</t>
  </si>
  <si>
    <t>Supply</t>
  </si>
  <si>
    <t>Process Input</t>
  </si>
  <si>
    <t>Process Output</t>
  </si>
  <si>
    <t>Sustainability</t>
  </si>
  <si>
    <t>Type</t>
  </si>
  <si>
    <t>Commodity Name</t>
  </si>
  <si>
    <t>SectorEnergyOwnConsumption</t>
  </si>
  <si>
    <t>Examples on process variables</t>
  </si>
  <si>
    <t>ProcessOutput</t>
  </si>
  <si>
    <t>Process total</t>
  </si>
  <si>
    <t>Commodity total</t>
  </si>
  <si>
    <t>Process input
[energy unit]</t>
  </si>
  <si>
    <t>Absolute values</t>
  </si>
  <si>
    <t>Shares</t>
  </si>
  <si>
    <t>FE_elec</t>
  </si>
  <si>
    <t>FE_heat</t>
  </si>
  <si>
    <t>FE_hydrogen</t>
  </si>
  <si>
    <t>TI_gas_bio</t>
  </si>
  <si>
    <t>TI_gas_fossil</t>
  </si>
  <si>
    <t>TI_geothermal</t>
  </si>
  <si>
    <t>TI_hydrogen</t>
  </si>
  <si>
    <t>TI_hydropower</t>
  </si>
  <si>
    <t>TI_liquid_bio</t>
  </si>
  <si>
    <t>TI_liquid_fossil</t>
  </si>
  <si>
    <t>TI_nuclear</t>
  </si>
  <si>
    <t>TI_solid_bio</t>
  </si>
  <si>
    <t>TI_solid_fossil</t>
  </si>
  <si>
    <t>TI_waste</t>
  </si>
  <si>
    <t>TI_wind</t>
  </si>
  <si>
    <t>PE_coal</t>
  </si>
  <si>
    <t>PE_geothermal</t>
  </si>
  <si>
    <t>PE_hydropower</t>
  </si>
  <si>
    <t>PE_natural_gas</t>
  </si>
  <si>
    <t>PE_nuclear</t>
  </si>
  <si>
    <t>PE_waste</t>
  </si>
  <si>
    <t>PE_wind</t>
  </si>
  <si>
    <t>TO_elec</t>
  </si>
  <si>
    <t>TO_heat</t>
  </si>
  <si>
    <t>TO_hydrogen</t>
  </si>
  <si>
    <t>Scenario Assumption</t>
  </si>
  <si>
    <t>Required data</t>
  </si>
  <si>
    <t>Technology</t>
  </si>
  <si>
    <t>x</t>
  </si>
  <si>
    <t>data sources</t>
  </si>
  <si>
    <t>Level of aggregation (Subscripts)</t>
  </si>
  <si>
    <t>Data name</t>
  </si>
  <si>
    <t>Description</t>
  </si>
  <si>
    <t>External</t>
  </si>
  <si>
    <t xml:space="preserve">Internal
(WILIAM) </t>
  </si>
  <si>
    <t>Scenario
inputs</t>
  </si>
  <si>
    <t>available from MEDEAS</t>
  </si>
  <si>
    <t>Regions</t>
  </si>
  <si>
    <t>Technologies</t>
  </si>
  <si>
    <t>Sectors</t>
  </si>
  <si>
    <t>final energy required per sector</t>
  </si>
  <si>
    <t>Contains total amounts of final energy per economic sector. 
The sectors are defined within the economic module.</t>
  </si>
  <si>
    <t>economic module</t>
  </si>
  <si>
    <t>ALL</t>
  </si>
  <si>
    <t>FINAL ENERGIES I</t>
  </si>
  <si>
    <t>SECTORS I</t>
  </si>
  <si>
    <t>final energy required shares per sector</t>
  </si>
  <si>
    <t>The final energies per economic sector get mapped to final energy carriers.
This shares gets provided as inputs from the economic module.</t>
  </si>
  <si>
    <t>TRANSFORMATION OUTPUT I</t>
  </si>
  <si>
    <t>not specified yet
(probably from 
energy balances)</t>
  </si>
  <si>
    <t>PROCESS TRANSFORMATION I</t>
  </si>
  <si>
    <t>TRANSFORMATION INPUT I</t>
  </si>
  <si>
    <t>GHG-related operation factor</t>
  </si>
  <si>
    <t>Included in the allocation function to prioritize technologies. Could either be carbon emission prices (e.g. from carbon certificates), or policy-driven factors.</t>
  </si>
  <si>
    <t>capacity reserve factor</t>
  </si>
  <si>
    <t>Threshold to decide when to expand capacity</t>
  </si>
  <si>
    <t>current utilization factor of transformation output</t>
  </si>
  <si>
    <t>RES-shares</t>
  </si>
  <si>
    <t>Split up of final energy carriers into fossil and bio and solar thermal</t>
  </si>
  <si>
    <t>Share of RES in FE</t>
  </si>
  <si>
    <t>Max Potentials</t>
  </si>
  <si>
    <t>Maximum usable installed renewable capacities</t>
  </si>
  <si>
    <t>AEA</t>
  </si>
  <si>
    <t>Draft-Version</t>
  </si>
  <si>
    <t>Final-Version</t>
  </si>
  <si>
    <t>not applicable</t>
  </si>
  <si>
    <t>% of TO elec</t>
  </si>
  <si>
    <t>% of TO gas fuel</t>
  </si>
  <si>
    <t>% of TO heat</t>
  </si>
  <si>
    <t>Energy losses [GWh]</t>
  </si>
  <si>
    <t>Net electricity production in efficiency</t>
  </si>
  <si>
    <t>COP</t>
  </si>
  <si>
    <t>either static [€/kWh] or demand function</t>
  </si>
  <si>
    <t>energy price</t>
  </si>
  <si>
    <t>[€/MWh] Static or function</t>
  </si>
  <si>
    <t>Output-share / Input-share per energy carrier</t>
  </si>
  <si>
    <t>[kWhel/kWhth]Electricity Consumption</t>
  </si>
  <si>
    <t>not applicable, policy driven</t>
  </si>
  <si>
    <t>input share</t>
  </si>
  <si>
    <t>[kWhel/kWhOutput]Electricity Consumption</t>
  </si>
  <si>
    <t>EROI</t>
  </si>
  <si>
    <t>[€/MW]</t>
  </si>
  <si>
    <t>[MW/a] or [% p.a.]</t>
  </si>
  <si>
    <t>not relevant?</t>
  </si>
  <si>
    <t>max potential</t>
  </si>
  <si>
    <t>[EJ/a]</t>
  </si>
  <si>
    <t>Output / Input</t>
  </si>
  <si>
    <t>not relevant, policy driven</t>
  </si>
  <si>
    <t>years</t>
  </si>
  <si>
    <t>TechCluster</t>
  </si>
  <si>
    <t>Uva</t>
  </si>
  <si>
    <t>SDEWES</t>
  </si>
  <si>
    <t>CRES</t>
  </si>
  <si>
    <t>UoI</t>
  </si>
  <si>
    <t>INN</t>
  </si>
  <si>
    <t>BC3</t>
  </si>
  <si>
    <t>Interface to economy module</t>
  </si>
  <si>
    <t>Capacity expansion</t>
  </si>
  <si>
    <t>Parameter used for …</t>
  </si>
  <si>
    <t>Energy generation &amp; capacity expansion</t>
  </si>
  <si>
    <t>energy generation</t>
  </si>
  <si>
    <t>capacity expansion</t>
  </si>
  <si>
    <t>Thermal Plants</t>
  </si>
  <si>
    <t>RES Plants</t>
  </si>
  <si>
    <t>Fuel blending</t>
  </si>
  <si>
    <t>Final Tech</t>
  </si>
  <si>
    <t>Required Data for Energy Module</t>
  </si>
  <si>
    <t>Final-Version if no time for May?</t>
  </si>
  <si>
    <t>(PHS and EV batteries are already available in MEDEAS)</t>
  </si>
  <si>
    <t>For now: only PP_nuclear_uranium (later maybe add thorium)</t>
  </si>
  <si>
    <t>HP</t>
  </si>
  <si>
    <t>PP</t>
  </si>
  <si>
    <t>CHP</t>
  </si>
  <si>
    <t>CCS</t>
  </si>
  <si>
    <t>Carbon Capture and Storage</t>
  </si>
  <si>
    <t>Utility scale heat pumps that feed into district heat networks.</t>
  </si>
  <si>
    <t>Utility scale heat plants running from solid fuels (biomass, pellets, coal, peat) and feeding into district heat networks.</t>
  </si>
  <si>
    <t>Waste incenerating plant feeding into district heat networks.</t>
  </si>
  <si>
    <t>Installations for the generation of electricity and district heat, regardless of the type of operator (energy supplier, industrial company).</t>
  </si>
  <si>
    <t>Installations for the generation of district heat, regardless of the type of operator (energy supplier, industrial company).</t>
  </si>
  <si>
    <t>Plant producing no effective emissions (or effective negative emissions in case of biomass CCS).</t>
  </si>
  <si>
    <t>Energy transport</t>
  </si>
  <si>
    <t>Energy storage</t>
  </si>
  <si>
    <t>final_tech</t>
  </si>
  <si>
    <t>Utility scale solar thermal heat plant that feeds into district heat networks.</t>
  </si>
  <si>
    <t>[h/a]</t>
  </si>
  <si>
    <t>Plants to produce hydrogen with electricity (e.g. electrolysis)</t>
  </si>
  <si>
    <t>[MW]</t>
  </si>
  <si>
    <t>operating_hours_maximum_by_technology</t>
  </si>
  <si>
    <t>capacity_stock_by_technology</t>
  </si>
  <si>
    <t>annual_expansion_limit_by_technology</t>
  </si>
  <si>
    <t>conversion_efficiency_by_technology</t>
  </si>
  <si>
    <t>own_consumption_by_technology</t>
  </si>
  <si>
    <t>operation_costs_output_related_by_technology</t>
  </si>
  <si>
    <t>invest_cost_by_capacity_related_technology</t>
  </si>
  <si>
    <t>lifetime_by_technology</t>
  </si>
  <si>
    <t>planning/construction_time_by_technology</t>
  </si>
  <si>
    <t>Plant producing district heat as output</t>
  </si>
  <si>
    <t>heat plant</t>
  </si>
  <si>
    <t>power plant</t>
  </si>
  <si>
    <t>Plant that produces electricity as output.</t>
  </si>
  <si>
    <t>combined heat and power plant</t>
  </si>
  <si>
    <t>Plant that produces district heat AND electricity as output</t>
  </si>
  <si>
    <t>blending</t>
  </si>
  <si>
    <t>storage</t>
  </si>
  <si>
    <t>refinery</t>
  </si>
  <si>
    <t>Plants to produce synthetic gas with electricity (power2gas)</t>
  </si>
  <si>
    <t>Heat losses to the environment when storing district heating in aquifer storage facilities, for example.</t>
  </si>
  <si>
    <t>Leakage and gas consumption for gas storage and discharge.</t>
  </si>
  <si>
    <t>Conversion losses when storing and feeding back electricity. (Pump hydro storage, power2gas2power, batteries, etc.)</t>
  </si>
  <si>
    <t>Heat losses to the environment when distributing district heat to final customers.</t>
  </si>
  <si>
    <t>Leakage and gas consumption for the transport of gas (gas compressor).</t>
  </si>
  <si>
    <t>Transformer losses and transmission system losses.</t>
  </si>
  <si>
    <t>Production of hydrogen by natural gas.</t>
  </si>
  <si>
    <t>Conversion of crude oil into oil products.</t>
  </si>
  <si>
    <t>Coal preparation for blast furnaces, for example.</t>
  </si>
  <si>
    <t>Conversion of agricultural products into fuels (biodiesel, biomethane).</t>
  </si>
  <si>
    <t>Tidal and wave power plants</t>
  </si>
  <si>
    <t>Building-integrated photovoltaics</t>
  </si>
  <si>
    <t>Open-field photovoltaics</t>
  </si>
  <si>
    <t>Concentrated solar power plants</t>
  </si>
  <si>
    <t>power plants using waste, regardless of the type of operator (energy supplier, industrial company).</t>
  </si>
  <si>
    <t>wind power plant on the land</t>
  </si>
  <si>
    <t>wind power plant on the ocean</t>
  </si>
  <si>
    <t>Blending biofuels into conventional fuel for final consumption.</t>
  </si>
  <si>
    <t>Power plant operated by gas (fossil and bio). Regardless of the type of operator (energy supplier, industrial company).</t>
  </si>
  <si>
    <t>Power plant operated by liquid fuels (heating oil, biodiesel, etc.). Regardless of the type of operator (energy supplier, industrial company).</t>
  </si>
  <si>
    <t>Power plant operated by solid fuels (coal, biomass, etc.). Regardless of the type of operator (energy supplier, industrial company).</t>
  </si>
  <si>
    <t>Installations for the generation of electricity out of geothermal sources, regardless of the type of operator (energy supplier, industrial company).</t>
  </si>
  <si>
    <t>Installations for the generation of district heat with liquid fuels (heating oil, biodiesel), regardless of the type of operator (energy supplier, industrial company).</t>
  </si>
  <si>
    <t>Mixing of different fuels into one fuel</t>
  </si>
  <si>
    <t>relevant for final consumption</t>
  </si>
  <si>
    <t>Preparation or splitting up of fuels</t>
  </si>
  <si>
    <t>Installation which use final energy carrier to produce another one</t>
  </si>
  <si>
    <t>final energy technologies</t>
  </si>
  <si>
    <t>Prefix</t>
  </si>
  <si>
    <t>Technology name</t>
  </si>
  <si>
    <t>Decription</t>
  </si>
  <si>
    <t>Suffix</t>
  </si>
  <si>
    <t>Info</t>
  </si>
  <si>
    <t>Carbon Capture and Usage will be accounted at the synth-gas-process</t>
  </si>
  <si>
    <t>Abbreviations &amp; general descriptions</t>
  </si>
  <si>
    <t>Commodity name</t>
  </si>
  <si>
    <t>FE</t>
  </si>
  <si>
    <t>Final Energy</t>
  </si>
  <si>
    <t>All energy carrier used by the final customers</t>
  </si>
  <si>
    <t>TO</t>
  </si>
  <si>
    <t>Transformation Output</t>
  </si>
  <si>
    <t>TI</t>
  </si>
  <si>
    <t>Transformation Input</t>
  </si>
  <si>
    <t>Gross produced amount of final energy carriers including energy losses of the energy sector</t>
  </si>
  <si>
    <t>Energy input in the transformation sector</t>
  </si>
  <si>
    <t>PE</t>
  </si>
  <si>
    <t>Primary Energy</t>
  </si>
  <si>
    <t>Resources extracted from the environment</t>
  </si>
  <si>
    <t>Power plant with added carbon capture and storage process</t>
  </si>
  <si>
    <t>Combined Heat and Power Plant with added carbon capture and storage process.</t>
  </si>
  <si>
    <t>direct transfer</t>
  </si>
  <si>
    <t>Abbreviation</t>
  </si>
  <si>
    <t>PV</t>
  </si>
  <si>
    <t>Photovoltaic</t>
  </si>
  <si>
    <t>CSP</t>
  </si>
  <si>
    <t>Concentrated Solar Power</t>
  </si>
  <si>
    <t>Solar thermal collectors feed into a steam turbine</t>
  </si>
  <si>
    <t>PE_oil</t>
  </si>
  <si>
    <t>PE_agriculture_products</t>
  </si>
  <si>
    <t>PE_forestry_products</t>
  </si>
  <si>
    <t>PE_solar</t>
  </si>
  <si>
    <t>TI_oceanic</t>
  </si>
  <si>
    <t>TI_solar</t>
  </si>
  <si>
    <t>PE_oceanic</t>
  </si>
  <si>
    <t>Final Energy Electricity</t>
  </si>
  <si>
    <t>PROREF_refinery_bio</t>
  </si>
  <si>
    <t>PROREF_refinery_coal</t>
  </si>
  <si>
    <t>PROREF_refinery_oil</t>
  </si>
  <si>
    <t xml:space="preserve"> </t>
  </si>
  <si>
    <t>PROSUP_sector_energy_own_consumption_TO_elec</t>
  </si>
  <si>
    <t>PROSUP_sector_energy_own_consumption_TO_gas</t>
  </si>
  <si>
    <t>PROSUP_sector_energy_own_consumption_TO_heat</t>
  </si>
  <si>
    <t>PROSUP_sector_energy_own_consumption_TO_liquid</t>
  </si>
  <si>
    <t>PROREF_transformation_PE_coal_2_TI_solid_fossil</t>
  </si>
  <si>
    <t>PROREF_transformation_PE_forestry_products_2_TI_solid_bio</t>
  </si>
  <si>
    <t>PROREF_transformation_PE_natural_gas_2_TI_gas_fossil</t>
  </si>
  <si>
    <t>PROREF_transformation_PE_natural_gas_2_TI_hydrogen</t>
  </si>
  <si>
    <t>PROREF_no_process_PE_geothermal</t>
  </si>
  <si>
    <t>PROREF_no_process_PE_hydropower</t>
  </si>
  <si>
    <t>PROREF_no_process_PE_nuclear</t>
  </si>
  <si>
    <t>PROREF_no_process_PE_oceanic</t>
  </si>
  <si>
    <t>PROREF_no_process_PE_solar</t>
  </si>
  <si>
    <t>PROREF_no_process_PE_waste</t>
  </si>
  <si>
    <t>PROREF_no_process_PE_wind</t>
  </si>
  <si>
    <t>PROTRA_CHP_gas_fuels</t>
  </si>
  <si>
    <t>PROTRA_CHP_gas_fuels_CCS</t>
  </si>
  <si>
    <t>PROTRA_CHP_geothermal</t>
  </si>
  <si>
    <t>PROTRA_CHP_liquid_fuels</t>
  </si>
  <si>
    <t>PROTRA_CHP_liquid_fuels_CSS</t>
  </si>
  <si>
    <t>PROTRA_CHP_solid_fuels</t>
  </si>
  <si>
    <t>PROTRA_CHP_solid_fuels_CCS</t>
  </si>
  <si>
    <t>PROTRA_CHP_waste</t>
  </si>
  <si>
    <t>PROTRA_CHP_waste_CCS</t>
  </si>
  <si>
    <t>PROTRA_HP_gas_fuels</t>
  </si>
  <si>
    <t>PROTRA_HP_gas_fuels_CCS</t>
  </si>
  <si>
    <t>PROTRA_HP_geothermal</t>
  </si>
  <si>
    <t>PROTRA_HP_liquid_fuels</t>
  </si>
  <si>
    <t>PROTRA_HP_liquid_fuels_CCS</t>
  </si>
  <si>
    <t>PROTRA_HP_solar</t>
  </si>
  <si>
    <t>PROTRA_HP_solid_fuels</t>
  </si>
  <si>
    <t>PROTRA_HP_solid_fuels_CCS</t>
  </si>
  <si>
    <t>PROTRA_HP_waste</t>
  </si>
  <si>
    <t>PROTRA_HP_waste_CSS</t>
  </si>
  <si>
    <t>PROTRA_PP_gas_fuels</t>
  </si>
  <si>
    <t>PROTRA_PP_gas_fuels_CCS</t>
  </si>
  <si>
    <t>PROTRA_PP_geothermal</t>
  </si>
  <si>
    <t>PROTRA_PP_hydropower_dammed</t>
  </si>
  <si>
    <t>PROTRA_PP_hydropower_run_of_river</t>
  </si>
  <si>
    <t>PROTRA_PP_liquid_fuels</t>
  </si>
  <si>
    <t>PROTRA_PP_liquid_fuels_CCS</t>
  </si>
  <si>
    <t>PROTRA_PP_nuclear</t>
  </si>
  <si>
    <t>PROTRA_PP_oceanic</t>
  </si>
  <si>
    <t>PROTRA_PP_solar_CSP</t>
  </si>
  <si>
    <t>PROTRA_PP_solar_PV</t>
  </si>
  <si>
    <t>PROTRA_PP_solar_urban_PV</t>
  </si>
  <si>
    <t>PROTRA_PP_solid_fuels</t>
  </si>
  <si>
    <t>PROTRA_PP_solid_fuels_CCS</t>
  </si>
  <si>
    <t>PROTRA_PP_waste</t>
  </si>
  <si>
    <t>PROTRA_PP_waste_CCS</t>
  </si>
  <si>
    <t>PROTRA_PP_wind_offshore</t>
  </si>
  <si>
    <t>PROTRA_PP_wind_onshore</t>
  </si>
  <si>
    <t>PROTRA_blending_gas_fuels</t>
  </si>
  <si>
    <t>PROTRA_blending_liquid_fuels_fossil</t>
  </si>
  <si>
    <t>PROTRA_no_process_TI_hydrogen</t>
  </si>
  <si>
    <t>PROTRA_no_process_TI_solid_bio</t>
  </si>
  <si>
    <t>PROTRA_no_process_TI_solid_fossil</t>
  </si>
  <si>
    <t>TO_gas</t>
  </si>
  <si>
    <t>TO_liquid</t>
  </si>
  <si>
    <t>TO_solid_bio</t>
  </si>
  <si>
    <t>TO_solid_fossil</t>
  </si>
  <si>
    <t>PROSUP_transmission_losses_TO_elec</t>
  </si>
  <si>
    <t>PROSUP_transmission_losses_TO_gas</t>
  </si>
  <si>
    <t>PROSUP_transmission_losses_TO_heat</t>
  </si>
  <si>
    <t>PROSUP_storage_losses_TO_elec</t>
  </si>
  <si>
    <t>PROSUP_storage_losses_TO_gas</t>
  </si>
  <si>
    <t>PROSUP_storage_losses_TO_heat</t>
  </si>
  <si>
    <t>PROSUP_HP_large_heat_pumps</t>
  </si>
  <si>
    <t>PROSUP_transformation_TO_elec_2_FE_hydrogen</t>
  </si>
  <si>
    <t>PROSUP_transformation_TO_elec_2_FE_gas</t>
  </si>
  <si>
    <t>PROSUP_no_process_TO_liquid_fuel_bio</t>
  </si>
  <si>
    <t>PROSUP_no_process_TO_liquid</t>
  </si>
  <si>
    <t>PROSUP_no_process_TO_solid_bio</t>
  </si>
  <si>
    <t>PROSUP_no_process_TO_solid_fossil</t>
  </si>
  <si>
    <t>PROSUP_no_process_TO_hydrogen</t>
  </si>
  <si>
    <t>FE_gas</t>
  </si>
  <si>
    <t>FE_liquid</t>
  </si>
  <si>
    <t>FE_solid_bio</t>
  </si>
  <si>
    <t>FE_solid_fossil</t>
  </si>
  <si>
    <t>Crops</t>
  </si>
  <si>
    <t>Forestry, logging and related service activities</t>
  </si>
  <si>
    <t>Mining of coal and lignite; extraction of peat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</si>
  <si>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</si>
  <si>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</si>
  <si>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</si>
  <si>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</t>
  </si>
  <si>
    <t>Manufacture of coke oven products</t>
  </si>
  <si>
    <t>Petroleum Refinery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</si>
  <si>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</si>
  <si>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</si>
  <si>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</si>
  <si>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</si>
  <si>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</si>
  <si>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</si>
  <si>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</si>
  <si>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</si>
  <si>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n.e.c., including production of electricity by biomass and waste, production of electricity by tide, wave, ocean and production of electricity by Geothermal</t>
  </si>
  <si>
    <t>Transmission, distribution and trade of electricity</t>
  </si>
  <si>
    <t>Manufacture of gas; distribution of gaseous fuels through mains</t>
  </si>
  <si>
    <t>Steam and hot water supply</t>
  </si>
  <si>
    <t>Hydrogen production</t>
  </si>
  <si>
    <t>NA</t>
  </si>
  <si>
    <t>Economic_row</t>
  </si>
  <si>
    <t>Economic_column</t>
  </si>
  <si>
    <t>INTERMEDIATE USES</t>
  </si>
  <si>
    <t>TRANSFORMATION INPUT</t>
  </si>
  <si>
    <t>TRANSFORMATION OUTPUT</t>
  </si>
  <si>
    <t>Economic column</t>
  </si>
  <si>
    <t>MATRIX OF TRANSFORMATION INPUTS</t>
  </si>
  <si>
    <t>Input_IO</t>
  </si>
  <si>
    <t>Output_IO</t>
  </si>
  <si>
    <t>ECONOMIC SECTORS</t>
  </si>
  <si>
    <t>economic sector</t>
  </si>
  <si>
    <t>PROCESS-FLOW</t>
  </si>
  <si>
    <t>PROCESS-FLOW-to-economic-sector-allocation</t>
  </si>
  <si>
    <t>Process</t>
  </si>
  <si>
    <t>OUTPUT</t>
  </si>
  <si>
    <t>INPUT (IOT- Row-sector defined by input fuel)</t>
  </si>
  <si>
    <t>distribution of steam and heat?</t>
  </si>
  <si>
    <t>shouldent it be "extraction of natural gas"?</t>
  </si>
  <si>
    <t>implicit assumption: bio-refinery is same sektor as fossil refinery.</t>
  </si>
  <si>
    <t>comment AEA</t>
  </si>
  <si>
    <t>these two are non-energy sectors - if you couple their development to their energy production, this would bias the picture - right?</t>
  </si>
  <si>
    <t>becasue energy is only small part of agriculture or forestry sector economic activity…</t>
  </si>
  <si>
    <t>commentsAEA</t>
  </si>
  <si>
    <t>PROTRA_TO_allocated[REGIONS_9_I,</t>
  </si>
  <si>
    <t>2x2</t>
  </si>
  <si>
    <t>3x3</t>
  </si>
  <si>
    <t>1x2</t>
  </si>
  <si>
    <t>economy_energy_transformation_matrix_output</t>
  </si>
  <si>
    <t>2x1</t>
  </si>
  <si>
    <t>1x1</t>
  </si>
  <si>
    <t>inputs X ouputs</t>
  </si>
  <si>
    <t>1x3</t>
  </si>
  <si>
    <t>HYDROGEN_PRODUCTION</t>
  </si>
  <si>
    <t>SECTORS_I</t>
  </si>
  <si>
    <t>CROPS</t>
  </si>
  <si>
    <t>FORESTRY</t>
  </si>
  <si>
    <t>MINING_COAL</t>
  </si>
  <si>
    <t>EXTRACTION_OIL</t>
  </si>
  <si>
    <t>EXTRACTION_GAS</t>
  </si>
  <si>
    <t>EXTRACTION_OTHER_GAS</t>
  </si>
  <si>
    <t>MINING_URANIUM_THORIUM</t>
  </si>
  <si>
    <t>COKE</t>
  </si>
  <si>
    <t>REFINING</t>
  </si>
  <si>
    <t>ELECTRICITY_COAL</t>
  </si>
  <si>
    <t>ELECTRICITY_GAS</t>
  </si>
  <si>
    <t>ELECTRICITY_NUCLEAR</t>
  </si>
  <si>
    <t>ELECTRICITY_HYDRO</t>
  </si>
  <si>
    <t>ELECTRICITY_WIND</t>
  </si>
  <si>
    <t>ELECTRICITY_OIL</t>
  </si>
  <si>
    <t>ELECTRICITY_SOLAR_PV</t>
  </si>
  <si>
    <t>ELECTRICITY_SOLAR_THERMAL</t>
  </si>
  <si>
    <t>ELECTRICITY_OTHER</t>
  </si>
  <si>
    <t>DISTRIBUTION_ELECTRICITY</t>
  </si>
  <si>
    <t>DISTRIBUTION_GAS</t>
  </si>
  <si>
    <t>STEAM_HOT_WATER</t>
  </si>
  <si>
    <t>Input-variable name</t>
  </si>
  <si>
    <t>Output-variable name</t>
  </si>
  <si>
    <t>PROTRA_CHP_liquid_fuels_CCS</t>
  </si>
  <si>
    <t>PROTRA_HP_waste_CCS</t>
  </si>
  <si>
    <t>PROTRA_blending_liquid_fuels</t>
  </si>
  <si>
    <t>PROSUP_transmission_losses_elec</t>
  </si>
  <si>
    <t>PROSUP_transmission_losses_gas</t>
  </si>
  <si>
    <t>PROSUP_transmission_losses_heat</t>
  </si>
  <si>
    <t>PROSUP_storage_losses_elec</t>
  </si>
  <si>
    <t>PROSUP_storage_losses_gas</t>
  </si>
  <si>
    <t>PROSUP_storage_losses_heat</t>
  </si>
  <si>
    <t>PROSUP_sector_energy_own_consumption_elec</t>
  </si>
  <si>
    <t>PROSUP_sector_energy_own_consumption_gas</t>
  </si>
  <si>
    <t>PROSUP_sector_energy_own_consumption_heat</t>
  </si>
  <si>
    <t>PROSUP_sector_energy_own_consumption_liquid</t>
  </si>
  <si>
    <t>PROSUP_elec_2_heat</t>
  </si>
  <si>
    <t>PROSUP_elec_2_liquid</t>
  </si>
  <si>
    <t>PROSUP_elec_2_gas</t>
  </si>
  <si>
    <t>PROSUP_elec_2_hydrogen</t>
  </si>
  <si>
    <t>MATRIX OF TRANSFORMATION OUTPUTS</t>
  </si>
  <si>
    <t>PROSUP_transmission_losses[REGIONS_9_I,</t>
  </si>
  <si>
    <t>PROSUP_storage_losses[REGIONS_9_I,</t>
  </si>
  <si>
    <t>economy_energy_transformation_matrix_input</t>
  </si>
  <si>
    <t>PROSUP variable name</t>
  </si>
  <si>
    <t>TI_by_PROREF_and_commodity[REGIONS_9_I,</t>
  </si>
  <si>
    <t>PE_by_PROREF_and_commodity[REGIONS_9_I,</t>
  </si>
  <si>
    <t>PROSUP_sector_energy_own_consumption_per_commodity[REGIONS_9_I,</t>
  </si>
  <si>
    <t>TI_by_PROTRA_and_commodity[REGIONS_9_I,</t>
  </si>
  <si>
    <t>PROSUP flexibility technologies[REGIONS_9_I, PROSUP_elec_2_heat,</t>
  </si>
  <si>
    <t>PROSUP flexibility technologies[REGIONS_9_I,PROSUP_elec_2_liquid,</t>
  </si>
  <si>
    <t>PROSUP flexibility technologies[REGIONS_9_I,PROSUP_elec_2_gas,</t>
  </si>
  <si>
    <t>PROSUP flexibility technologies[REGIONS_9_I,PROSUP_elec_2_hydrogen,</t>
  </si>
  <si>
    <t>Value</t>
  </si>
  <si>
    <t>PROTRA_CHP_solid_bio</t>
  </si>
  <si>
    <t>PROTRA_HP_solid_bio</t>
  </si>
  <si>
    <t>PROTRA_PP_solid_bio</t>
  </si>
  <si>
    <t>PROTRA_CHP_solid_fossil_CCS</t>
  </si>
  <si>
    <t>PROTRA_CHP_solid_fossil</t>
  </si>
  <si>
    <t>PROTRA_HP_solid_fossil</t>
  </si>
  <si>
    <t>PROTRA_PP_solid_fossil</t>
  </si>
  <si>
    <t>PROTRA_PP_solid_fossil_CCS</t>
  </si>
  <si>
    <t>PROTRA_PP_solid_bio_CCS</t>
  </si>
  <si>
    <t>PROTRA_CHP_solid_bio_CCS</t>
  </si>
  <si>
    <t>Policy Priorit&lt;y (0-1)</t>
  </si>
  <si>
    <t>Price signal prioirty</t>
  </si>
  <si>
    <t>applied</t>
  </si>
  <si>
    <t>0,5</t>
  </si>
  <si>
    <t>price materials module</t>
  </si>
  <si>
    <t>fuel cost</t>
  </si>
  <si>
    <t>efficiency</t>
  </si>
  <si>
    <t>Priority</t>
  </si>
  <si>
    <t>Investment cost priority</t>
  </si>
  <si>
    <t>policy priority</t>
  </si>
  <si>
    <t>applied priority</t>
  </si>
  <si>
    <t>Signal deducted from investment cost DENA (most epxensive=1,cheapest ==)</t>
  </si>
  <si>
    <t>Change-log:</t>
  </si>
  <si>
    <t>date</t>
  </si>
  <si>
    <t>name</t>
  </si>
  <si>
    <t>changes</t>
  </si>
  <si>
    <t>lukas eggler</t>
  </si>
  <si>
    <t>Correspondance_TI_TO is updated (according to above name changes)
Correspondance_equaitions still needs checking</t>
  </si>
  <si>
    <t>OLD    --&gt;   NEW
PROTRA_CHP_solid_fuels   PROTRA_CHP_solid_fossil
PROTRA_CHP_solid_fuels_CCS PROTRA_CHP_solid_fossil_CCS
PROTRA_CHP_waste_CCS  PROTRA_CHP_solid_bio_CCS
PROTRA_HP_solid_fuels  PROTRA_HP_solid_fossil
PROTRA_HP_gas_fuels_CCS  PROTRA_HP_solid_bio
PROTRA_HP_liquid_fuels_CCS PROTRA_CHP_solid_bio
PROTRA_HP_solid_fuels_CCS PROTRA_PP_solid_bio
PROTRA_PP_solid_fuels  PROTRA_PP_solid_fossil
PROTRA_PP_solid_fuels_CCS PROTRA_PP_solid_fossil_CCS
PROTRA_PP_waste_CCS   PROTRA_PP_solid_bio_CCS</t>
  </si>
  <si>
    <t>OLD</t>
  </si>
  <si>
    <t>NEW</t>
  </si>
  <si>
    <t>PROTRA_new</t>
  </si>
  <si>
    <t>PROTRA_old</t>
  </si>
  <si>
    <t>PROTRA_CCS</t>
  </si>
  <si>
    <t>PROTRA_CHP_gas_fuels,</t>
  </si>
  <si>
    <t>PROTRA_CHP_gas_fuels_CCS,</t>
  </si>
  <si>
    <t>PROTRA_CHP_geothermal,</t>
  </si>
  <si>
    <t>PROTRA_CHP_liquid_fuels,</t>
  </si>
  <si>
    <t>PROTRA_CHP_liquid_fuels_CCS,</t>
  </si>
  <si>
    <t>PROTRA_CHP_solid_fossil,</t>
  </si>
  <si>
    <t>PROTRA_CHP_solid_fossil_CCS,</t>
  </si>
  <si>
    <t>PROTRA_CHP_waste,</t>
  </si>
  <si>
    <t>PROTRA_CHP_solid_bio_CCS,</t>
  </si>
  <si>
    <t>PROTRA_CHP_solid_bio,</t>
  </si>
  <si>
    <t>PROTRA_PP_solid_bio,</t>
  </si>
  <si>
    <t>PROTRA_HP_waste_CCS,</t>
  </si>
  <si>
    <t>PROTRA_PP_gas_fuels,</t>
  </si>
  <si>
    <t>PROTRA_PP_gas_fuels_CCS,</t>
  </si>
  <si>
    <t>PROTRA_PP_geothermal,</t>
  </si>
  <si>
    <t>PROTRA_PP_hydropower_dammed,</t>
  </si>
  <si>
    <t>PROTRA_PP_hydropower_run_of_river,</t>
  </si>
  <si>
    <t>PROTRA_PP_liquid_fuels,</t>
  </si>
  <si>
    <t>PROTRA_PP_liquid_fuels_CCS,</t>
  </si>
  <si>
    <t>PROTRA_PP_nuclear,</t>
  </si>
  <si>
    <t>PROTRA_PP_oceanic,</t>
  </si>
  <si>
    <t>PROTRA_PP_solar_CSP,</t>
  </si>
  <si>
    <t>PROTRA_PP_solar_PV,</t>
  </si>
  <si>
    <t>PROTRA_PP_solar_urban_PV,</t>
  </si>
  <si>
    <t>PROTRA_PP_solid_fossil,</t>
  </si>
  <si>
    <t>PROTRA_PP_solid_fossil_CCS,</t>
  </si>
  <si>
    <t>PROTRA_PP_waste,</t>
  </si>
  <si>
    <t>PROTRA_PP_solid_bio_CCS,</t>
  </si>
  <si>
    <t>PROTRA_PP_wind_offshore,</t>
  </si>
  <si>
    <t>PROTRA_PP_wind_onshore,</t>
  </si>
  <si>
    <t>with delimiter</t>
  </si>
  <si>
    <t>CHANGES OF PROCESSES</t>
  </si>
  <si>
    <t>PROTRA_CHP_I</t>
  </si>
  <si>
    <t>PROTRA_HP_I</t>
  </si>
  <si>
    <t>PROTRA_PP_I</t>
  </si>
  <si>
    <t>PROTRA_PP_waste_CCS,</t>
  </si>
  <si>
    <t>PROTRA subscript changes (after including solid_bio and solid_fossil as individual processes)</t>
  </si>
  <si>
    <t>Subscripts/ranges to change:</t>
  </si>
  <si>
    <t>NRG_PRO_I</t>
  </si>
  <si>
    <t>NRG_PROTRA_I</t>
  </si>
  <si>
    <t>PROTRA_NON_CCS_I</t>
  </si>
  <si>
    <t>variable: economcy energy transformation matrix input</t>
  </si>
  <si>
    <t>variable: economcy energy transformation matrix output</t>
  </si>
  <si>
    <t>implemented oktober 2022, after VIE workshop</t>
  </si>
  <si>
    <t>PROTRA_CHP_solid_fuels_CCS,</t>
  </si>
  <si>
    <t>PROTRA_CHP_waste_CCS,</t>
  </si>
  <si>
    <t>PROTRA_HP_gas_fuels_CCS,</t>
  </si>
  <si>
    <t>PROTRA_HP_liquid_fuels_CCS,</t>
  </si>
  <si>
    <t>PROTRA_HP_solid_fuels_CCS,</t>
  </si>
  <si>
    <t>PROTRA_PP_solid_fuels_CCS,</t>
  </si>
  <si>
    <t>PROTRA_CCS_I</t>
  </si>
  <si>
    <t>old</t>
  </si>
  <si>
    <t>variable: IEA_TO_BY_PROTRA_EMPIRICAL</t>
  </si>
  <si>
    <t>PROTRA_HP_gas_fuels,</t>
  </si>
  <si>
    <t>PROTRA_HP_solid_bio,</t>
  </si>
  <si>
    <t>PROTRA_HP_geothermal,</t>
  </si>
  <si>
    <t>PROTRA_HP_liquid_fuels,</t>
  </si>
  <si>
    <t>PROTRA_HP_solar,</t>
  </si>
  <si>
    <t>PROTRA_HP_solid_fossil,</t>
  </si>
  <si>
    <t>PROTRA_HP_waste,</t>
  </si>
  <si>
    <t>PROTRA_blending_gas_fuels,</t>
  </si>
  <si>
    <t>PROTRA_blending_liquid_fuels,</t>
  </si>
  <si>
    <t>PROTRA_no_process_TI_hydrogen,</t>
  </si>
  <si>
    <t>PROTRA_no_process_TI_solid_bio,</t>
  </si>
  <si>
    <t>re-ordered</t>
  </si>
  <si>
    <t>PROTRA_PP_waste-&gt;PROTRA_CCS_I</t>
  </si>
  <si>
    <t>PROTRA_FOSSIL_NON_CCS_I</t>
  </si>
  <si>
    <t>re-ordered without comma</t>
  </si>
  <si>
    <t>(updated 7.11.2022)</t>
  </si>
  <si>
    <t>process</t>
  </si>
  <si>
    <t>output (differentiated for heat and power)</t>
  </si>
  <si>
    <t>sector</t>
  </si>
  <si>
    <t>PROSUP_sector_energy_own_consumption_solid_fossil</t>
  </si>
  <si>
    <t>debatable if this is correct- could be attributed to coking coal production also.</t>
  </si>
  <si>
    <t>"A flow of this fuel creates demand from the following sector"</t>
  </si>
  <si>
    <t>Point of consumption?!</t>
  </si>
  <si>
    <t>Flow-varialbe</t>
  </si>
  <si>
    <t>Emissionfactor-variable</t>
  </si>
  <si>
    <t>EMISSION_FACTORS_STATIONARY_COMBUSTION[GHG_ENERGY_USE_I,</t>
  </si>
  <si>
    <t>GHG_emissions_by_sector[REGIONS_9_I,</t>
  </si>
  <si>
    <t>GHG_emissions_by_sector[REGIONS_9_I, ELECTRICITY_GAS, GHG_ENERGY_USE_I] = PROTRA_TO_allocated[REGIONS_9_I, PROTRA_CHP_gas_fuels, TI_gas_fossil]*EMISSION_FACTORS_STATIONARY_COMBUSTION[PROTRA_CHP_gas_fuels, TI_gas_fossil]</t>
  </si>
  <si>
    <t>PROTRA_PP_gas_fuels_CCS_TI_gas_bio_TO_elec</t>
  </si>
  <si>
    <t>PROTRA_PP_gas_fuels_CCS_TI_gas_fossil_TO_elec</t>
  </si>
  <si>
    <t>PROTRA_PP_liquid_fuels_CCS_TI_liquid_bio_TO_elec</t>
  </si>
  <si>
    <t>PROTRA_PP_liquid_fuels_CCS_TI_liquid_fossil_TO_elec</t>
  </si>
  <si>
    <t>PROTRA_PP_solar_open_space_PV</t>
  </si>
  <si>
    <t>:EXCEPT:</t>
  </si>
  <si>
    <t>economy_energy_transformation_matrix_input[REGIONS_9_I,PROTRA_CHP_gas_fuels,DISTRIBUTION_GAS,ELECTRICITY_GAS]=TI_by_PROTRA_and_commodity[REGIONS_9_I,PROTRA_CHP_gas_fuels,TI_gas_bio]*ZIDZ(PROTRA_TO_allocated[REGIONS_9_I,TO_elec,PROTRA_CHP_gas_fuels], SUM(PROTRA_TO_allocated[REGIONS_9_I,NRG_TO_I!,PROTRA_CHP_gas_fuels]))~~|</t>
  </si>
  <si>
    <t>economy_energy_transformation_matrix_input[REGIONS_9_I,PROTRA_CHP_gas_fuels,DISTRIBUTION_GAS,STEAM_HOT_WATER]=TI_by_PROTRA_and_commodity[REGIONS_9_I,PROTRA_CHP_gas_fuels,TI_gas_bio]*ZIDZ(PROTRA_TO_allocated[REGIONS_9_I,TO_heat,PROTRA_CHP_gas_fuels], SUM(PROTRA_TO_allocated[REGIONS_9_I,NRG_TO_I!,PROTRA_CHP_gas_fuels]))~~|</t>
  </si>
  <si>
    <t>economy_energy_transformation_matrix_input[REGIONS_9_I,PROTRA_CHP_gas_fuels,DISTRIBUTION_GAS,ELECTRICITY_GAS]=TI_by_PROTRA_and_commodity[REGIONS_9_I,PROTRA_CHP_gas_fuels,TI_gas_fossil]*ZIDZ(PROTRA_TO_allocated[REGIONS_9_I,TO_elec,PROTRA_CHP_gas_fuels], SUM(PROTRA_TO_allocated[REGIONS_9_I,NRG_TO_I!,PROTRA_CHP_gas_fuels]))~~|</t>
  </si>
  <si>
    <t>economy_energy_transformation_matrix_input[REGIONS_9_I,PROTRA_CHP_gas_fuels,DISTRIBUTION_GAS,STEAM_HOT_WATER]=TI_by_PROTRA_and_commodity[REGIONS_9_I,PROTRA_CHP_gas_fuels,TI_gas_fossil]*ZIDZ(PROTRA_TO_allocated[REGIONS_9_I,TO_heat,PROTRA_CHP_gas_fuels], SUM(PROTRA_TO_allocated[REGIONS_9_I,NRG_TO_I!,PROTRA_CHP_gas_fuels]))~~|</t>
  </si>
  <si>
    <t>economy_energy_transformation_matrix_input[REGIONS_9_I,PROTRA_CHP_solid_fossil,MINING_COAL,ELECTRICITY_COAL]=TI_by_PROTRA_and_commodity[REGIONS_9_I,PROTRA_CHP_solid_fossil,TI_solid_fossil]*ZIDZ(PROTRA_TO_allocated[REGIONS_9_I,TO_elec,PROTRA_CHP_solid_fossil], SUM(PROTRA_TO_allocated[REGIONS_9_I,NRG_TO_I!,PROTRA_CHP_solid_fossil]))~~|</t>
  </si>
  <si>
    <t>economy_energy_transformation_matrix_input[REGIONS_9_I,PROTRA_CHP_solid_fossil,MINING_COAL,STEAM_HOT_WATER]=TI_by_PROTRA_and_commodity[REGIONS_9_I,PROTRA_CHP_solid_fossil,TI_solid_fossil]*ZIDZ(PROTRA_TO_allocated[REGIONS_9_I,TO_heat,PROTRA_CHP_solid_fossil], SUM(PROTRA_TO_allocated[REGIONS_9_I,NRG_TO_I!,PROTRA_CHP_solid_fossil]))~~|</t>
  </si>
  <si>
    <t>economy_energy_transformation_matrix_input[REGIONS_9_I,PROTRA_CHP_gas_fuels_CCS,DISTRIBUTION_GAS,ELECTRICITY_GAS]=TI_by_PROTRA_and_commodity[REGIONS_9_I,PROTRA_CHP_gas_fuels_CCS,TI_gas_bio]*ZIDZ(PROTRA_TO_allocated[REGIONS_9_I,TO_elec,PROTRA_CHP_gas_fuels_CCS], SUM(PROTRA_TO_allocated[REGIONS_9_I,NRG_TO_I!,PROTRA_CHP_gas_fuels_CCS]))~~|</t>
  </si>
  <si>
    <t>economy_energy_transformation_matrix_input[REGIONS_9_I,PROTRA_CHP_gas_fuels_CCS,DISTRIBUTION_GAS,STEAM_HOT_WATER]=TI_by_PROTRA_and_commodity[REGIONS_9_I,PROTRA_CHP_gas_fuels_CCS,TI_gas_bio]*ZIDZ(PROTRA_TO_allocated[REGIONS_9_I,TO_heat,PROTRA_CHP_gas_fuels_CCS], SUM(PROTRA_TO_allocated[REGIONS_9_I,NRG_TO_I!,PROTRA_CHP_gas_fuels_CCS]))~~|</t>
  </si>
  <si>
    <t>economy_energy_transformation_matrix_input[REGIONS_9_I,PROTRA_CHP_gas_fuels_CCS,DISTRIBUTION_GAS,ELECTRICITY_GAS]=TI_by_PROTRA_and_commodity[REGIONS_9_I,PROTRA_CHP_gas_fuels_CCS,TI_gas_fossil]*ZIDZ(PROTRA_TO_allocated[REGIONS_9_I,TO_elec,PROTRA_CHP_gas_fuels_CCS], SUM(PROTRA_TO_allocated[REGIONS_9_I,NRG_TO_I!,PROTRA_CHP_gas_fuels_CCS]))~~|</t>
  </si>
  <si>
    <t>economy_energy_transformation_matrix_input[REGIONS_9_I,PROTRA_CHP_gas_fuels_CCS,DISTRIBUTION_GAS,STEAM_HOT_WATER]=TI_by_PROTRA_and_commodity[REGIONS_9_I,PROTRA_CHP_gas_fuels_CCS,TI_gas_fossil]*ZIDZ(PROTRA_TO_allocated[REGIONS_9_I,TO_heat,PROTRA_CHP_gas_fuels_CCS], SUM(PROTRA_TO_allocated[REGIONS_9_I,NRG_TO_I!,PROTRA_CHP_gas_fuels_CCS]))~~|</t>
  </si>
  <si>
    <t>economy_energy_transformation_matrix_input[REGIONS_9_I,PROTRA_CHP_solid_fossil_CCS,MINING_COAL,ELECTRICITY_COAL]=TI_by_PROTRA_and_commodity[REGIONS_9_I,PROTRA_CHP_solid_fossil_CCS,TI_solid_fossil]*ZIDZ(PROTRA_TO_allocated[REGIONS_9_I,TO_elec,PROTRA_CHP_solid_fossil_CCS], SUM(PROTRA_TO_allocated[REGIONS_9_I,NRG_TO_I!,PROTRA_CHP_solid_fossil_CCS]))~~|</t>
  </si>
  <si>
    <t>economy_energy_transformation_matrix_input[REGIONS_9_I,PROTRA_CHP_solid_fossil_CCS,MINING_COAL,STEAM_HOT_WATER]=TI_by_PROTRA_and_commodity[REGIONS_9_I,PROTRA_CHP_solid_fossil_CCS,TI_solid_fossil]*ZIDZ(PROTRA_TO_allocated[REGIONS_9_I,TO_heat,PROTRA_CHP_solid_fossil_CCS], SUM(PROTRA_TO_allocated[REGIONS_9_I,NRG_TO_I!,PROTRA_CHP_solid_fossil_CCS]))~~|</t>
  </si>
  <si>
    <t>economy_energy_transformation_matrix_input[REGIONS_9_I,PROTRA_CHP_solid_bio_CCS,FORESTRY,ELECTRICITY_OTHER]=TI_by_PROTRA_and_commodity[REGIONS_9_I,PROTRA_CHP_solid_bio_CCS,TI_solid_bio]*ZIDZ(PROTRA_TO_allocated[REGIONS_9_I,TO_elec,PROTRA_CHP_solid_bio_CCS], SUM(PROTRA_TO_allocated[REGIONS_9_I,NRG_TO_I!,PROTRA_CHP_solid_bio_CCS]))~~|</t>
  </si>
  <si>
    <t>economy_energy_transformation_matrix_input[REGIONS_9_I,PROTRA_CHP_solid_bio_CCS,FORESTRY,STEAM_HOT_WATER]=TI_by_PROTRA_and_commodity[REGIONS_9_I,PROTRA_CHP_solid_bio_CCS,TI_solid_bio]*ZIDZ(PROTRA_TO_allocated[REGIONS_9_I,TO_heat,PROTRA_CHP_solid_bio_CCS], SUM(PROTRA_TO_allocated[REGIONS_9_I,NRG_TO_I!,PROTRA_CHP_solid_bio_CCS]))~~|</t>
  </si>
  <si>
    <t>economy_energy_transformation_matrix_input[REGIONS_9_I,PROTRA_CHP_liquid_fuels,REFINING,ELECTRICITY_OIL]=TI_by_PROTRA_and_commodity[REGIONS_9_I,PROTRA_CHP_liquid_fuels,TI_liquid_bio]*ZIDZ(PROTRA_TO_allocated[REGIONS_9_I,TO_elec,PROTRA_CHP_liquid_fuels], SUM(PROTRA_TO_allocated[REGIONS_9_I,NRG_TO_I!,PROTRA_CHP_liquid_fuels]))~~|</t>
  </si>
  <si>
    <t>economy_energy_transformation_matrix_input[REGIONS_9_I,PROTRA_CHP_liquid_fuels,REFINING,STEAM_HOT_WATER]=TI_by_PROTRA_and_commodity[REGIONS_9_I,PROTRA_CHP_liquid_fuels,TI_liquid_bio]*ZIDZ(PROTRA_TO_allocated[REGIONS_9_I,TO_heat,PROTRA_CHP_liquid_fuels], SUM(PROTRA_TO_allocated[REGIONS_9_I,NRG_TO_I!,PROTRA_CHP_liquid_fuels]))~~|</t>
  </si>
  <si>
    <t>economy_energy_transformation_matrix_input[REGIONS_9_I,PROTRA_CHP_liquid_fuels,REFINING,ELECTRICITY_OIL]=TI_by_PROTRA_and_commodity[REGIONS_9_I,PROTRA_CHP_liquid_fuels,TI_liquid_fossil]*ZIDZ(PROTRA_TO_allocated[REGIONS_9_I,TO_elec,PROTRA_CHP_liquid_fuels], SUM(PROTRA_TO_allocated[REGIONS_9_I,NRG_TO_I!,PROTRA_CHP_liquid_fuels]))~~|</t>
  </si>
  <si>
    <t>economy_energy_transformation_matrix_input[REGIONS_9_I,PROTRA_CHP_liquid_fuels,REFINING,STEAM_HOT_WATER]=TI_by_PROTRA_and_commodity[REGIONS_9_I,PROTRA_CHP_liquid_fuels,TI_liquid_fossil]*ZIDZ(PROTRA_TO_allocated[REGIONS_9_I,TO_heat,PROTRA_CHP_liquid_fuels], SUM(PROTRA_TO_allocated[REGIONS_9_I,NRG_TO_I!,PROTRA_CHP_liquid_fuels]))~~|</t>
  </si>
  <si>
    <t>economy_energy_transformation_matrix_input[REGIONS_9_I,PROTRA_CHP_liquid_fuels_CCS,REFINING,ELECTRICITY_OIL]=TI_by_PROTRA_and_commodity[REGIONS_9_I,PROTRA_CHP_liquid_fuels_CCS,TI_liquid_bio]*ZIDZ(PROTRA_TO_allocated[REGIONS_9_I,TO_elec,PROTRA_CHP_liquid_fuels_CCS], SUM(PROTRA_TO_allocated[REGIONS_9_I,NRG_TO_I!,PROTRA_CHP_liquid_fuels_CCS]))~~|</t>
  </si>
  <si>
    <t>economy_energy_transformation_matrix_input[REGIONS_9_I,PROTRA_CHP_liquid_fuels_CCS,REFINING,STEAM_HOT_WATER]=TI_by_PROTRA_and_commodity[REGIONS_9_I,PROTRA_CHP_liquid_fuels_CCS,TI_liquid_bio]*ZIDZ(PROTRA_TO_allocated[REGIONS_9_I,TO_heat,PROTRA_CHP_liquid_fuels_CCS], SUM(PROTRA_TO_allocated[REGIONS_9_I,NRG_TO_I!,PROTRA_CHP_liquid_fuels_CCS]))~~|</t>
  </si>
  <si>
    <t>economy_energy_transformation_matrix_input[REGIONS_9_I,PROTRA_CHP_liquid_fuels_CCS,REFINING,ELECTRICITY_OIL]=TI_by_PROTRA_and_commodity[REGIONS_9_I,PROTRA_CHP_liquid_fuels_CCS,TI_liquid_fossil]*ZIDZ(PROTRA_TO_allocated[REGIONS_9_I,TO_elec,PROTRA_CHP_liquid_fuels_CCS], SUM(PROTRA_TO_allocated[REGIONS_9_I,NRG_TO_I!,PROTRA_CHP_liquid_fuels_CCS]))~~|</t>
  </si>
  <si>
    <t>economy_energy_transformation_matrix_input[REGIONS_9_I,PROTRA_CHP_liquid_fuels_CCS,REFINING,STEAM_HOT_WATER]=TI_by_PROTRA_and_commodity[REGIONS_9_I,PROTRA_CHP_liquid_fuels_CCS,TI_liquid_fossil]*ZIDZ(PROTRA_TO_allocated[REGIONS_9_I,TO_heat,PROTRA_CHP_liquid_fuels_CCS], SUM(PROTRA_TO_allocated[REGIONS_9_I,NRG_TO_I!,PROTRA_CHP_liquid_fuels_CCS]))~~|</t>
  </si>
  <si>
    <t>economy_energy_transformation_matrix_input[REGIONS_9_I,PROTRA_HP_gas_fuels,DISTRIBUTION_GAS,STEAM_HOT_WATER]=TI_by_PROTRA_and_commodity[REGIONS_9_I,PROTRA_HP_gas_fuels,TI_gas_bio]*ZIDZ(PROTRA_TO_allocated[REGIONS_9_I,TO_heat,PROTRA_HP_gas_fuels], SUM(PROTRA_TO_allocated[REGIONS_9_I,NRG_TO_I!,PROTRA_HP_gas_fuels]))~~|</t>
  </si>
  <si>
    <t>economy_energy_transformation_matrix_input[REGIONS_9_I,PROTRA_HP_gas_fuels,DISTRIBUTION_GAS,STEAM_HOT_WATER]=TI_by_PROTRA_and_commodity[REGIONS_9_I,PROTRA_HP_gas_fuels,TI_gas_fossil]*ZIDZ(PROTRA_TO_allocated[REGIONS_9_I,TO_heat,PROTRA_HP_gas_fuels], SUM(PROTRA_TO_allocated[REGIONS_9_I,NRG_TO_I!,PROTRA_HP_gas_fuels]))~~|</t>
  </si>
  <si>
    <t>economy_energy_transformation_matrix_input[REGIONS_9_I,PROTRA_HP_liquid_fuels,REFINING,STEAM_HOT_WATER]=TI_by_PROTRA_and_commodity[REGIONS_9_I,PROTRA_HP_liquid_fuels,TI_liquid_bio]*ZIDZ(PROTRA_TO_allocated[REGIONS_9_I,TO_heat,PROTRA_HP_liquid_fuels], SUM(PROTRA_TO_allocated[REGIONS_9_I,NRG_TO_I!,PROTRA_HP_liquid_fuels]))~~|</t>
  </si>
  <si>
    <t>economy_energy_transformation_matrix_input[REGIONS_9_I,PROTRA_HP_liquid_fuels,REFINING,STEAM_HOT_WATER]=TI_by_PROTRA_and_commodity[REGIONS_9_I,PROTRA_HP_liquid_fuels,TI_liquid_fossil]*ZIDZ(PROTRA_TO_allocated[REGIONS_9_I,TO_heat,PROTRA_HP_liquid_fuels], SUM(PROTRA_TO_allocated[REGIONS_9_I,NRG_TO_I!,PROTRA_HP_liquid_fuels]))~~|</t>
  </si>
  <si>
    <t>economy_energy_transformation_matrix_input[REGIONS_9_I,PROTRA_HP_solid_fossil,MINING_COAL,STEAM_HOT_WATER]=TI_by_PROTRA_and_commodity[REGIONS_9_I,PROTRA_HP_solid_fossil,TI_solid_fossil]*ZIDZ(PROTRA_TO_allocated[REGIONS_9_I,TO_heat,PROTRA_HP_solid_fossil], SUM(PROTRA_TO_allocated[REGIONS_9_I,NRG_TO_I!,PROTRA_HP_solid_fossil]))~~|</t>
  </si>
  <si>
    <t>economy_energy_transformation_matrix_input[REGIONS_9_I,PROTRA_HP_solid_bio,FORESTRY,STEAM_HOT_WATER]=TI_by_PROTRA_and_commodity[REGIONS_9_I,PROTRA_HP_solid_bio,TI_solid_bio]*ZIDZ(PROTRA_TO_allocated[REGIONS_9_I,TO_heat,PROTRA_HP_solid_bio], SUM(PROTRA_TO_allocated[REGIONS_9_I,NRG_TO_I!,PROTRA_HP_solid_bio]))~~|</t>
  </si>
  <si>
    <t>economy_energy_transformation_matrix_input[REGIONS_9_I,PROTRA_CHP_solid_bio,FORESTRY,ELECTRICITY_OTHER]=TI_by_PROTRA_and_commodity[REGIONS_9_I,PROTRA_CHP_solid_bio,TI_solid_bio]*ZIDZ(PROTRA_TO_allocated[REGIONS_9_I,TO_elec,PROTRA_CHP_solid_bio], SUM(PROTRA_TO_allocated[REGIONS_9_I,NRG_TO_I!,PROTRA_CHP_solid_bio]))~~|</t>
  </si>
  <si>
    <t>economy_energy_transformation_matrix_input[REGIONS_9_I,PROTRA_CHP_solid_bio,FORESTRY,STEAM_HOT_WATER]=TI_by_PROTRA_and_commodity[REGIONS_9_I,PROTRA_CHP_solid_bio,TI_solid_bio]*ZIDZ(PROTRA_TO_allocated[REGIONS_9_I,TO_heat,PROTRA_CHP_solid_bio], SUM(PROTRA_TO_allocated[REGIONS_9_I,NRG_TO_I!,PROTRA_CHP_solid_bio]))~~|</t>
  </si>
  <si>
    <t>economy_energy_transformation_matrix_input[REGIONS_9_I,PROTRA_PP_solid_bio,FORESTRY,STEAM_HOT_WATER]=TI_by_PROTRA_and_commodity[REGIONS_9_I,PROTRA_PP_solid_bio,TI_solid_bio]*ZIDZ(PROTRA_TO_allocated[REGIONS_9_I,TO_elec,PROTRA_PP_solid_bio], SUM(PROTRA_TO_allocated[REGIONS_9_I,NRG_TO_I!,PROTRA_PP_solid_bio]))~~|</t>
  </si>
  <si>
    <t>economy_energy_transformation_matrix_input[REGIONS_9_I,PROTRA_PP_solid_bio_CCS,FORESTRY,ELECTRICITY_OTHER]=TI_by_PROTRA_and_commodity[REGIONS_9_I,PROTRA_PP_solid_bio_CCS,TI_solid_bio]*ZIDZ(PROTRA_TO_allocated[REGIONS_9_I,TO_elec,PROTRA_PP_solid_bio_CCS], SUM(PROTRA_TO_allocated[REGIONS_9_I,NRG_TO_I!,PROTRA_PP_solid_bio_CCS]))~~|</t>
  </si>
  <si>
    <t>economy_energy_transformation_matrix_input[REGIONS_9_I,PROTRA_PP_gas_fuels,DISTRIBUTION_GAS,ELECTRICITY_GAS]=TI_by_PROTRA_and_commodity[REGIONS_9_I,PROTRA_PP_gas_fuels,TI_gas_bio]*ZIDZ(PROTRA_TO_allocated[REGIONS_9_I,TO_elec,PROTRA_PP_gas_fuels], SUM(PROTRA_TO_allocated[REGIONS_9_I,NRG_TO_I!,PROTRA_PP_gas_fuels]))~~|</t>
  </si>
  <si>
    <t>economy_energy_transformation_matrix_input[REGIONS_9_I,PROTRA_PP_gas_fuels,DISTRIBUTION_GAS,ELECTRICITY_GAS]=TI_by_PROTRA_and_commodity[REGIONS_9_I,PROTRA_PP_gas_fuels,TI_gas_fossil]*ZIDZ(PROTRA_TO_allocated[REGIONS_9_I,TO_elec,PROTRA_PP_gas_fuels], SUM(PROTRA_TO_allocated[REGIONS_9_I,NRG_TO_I!,PROTRA_PP_gas_fuels]))~~|</t>
  </si>
  <si>
    <t>economy_energy_transformation_matrix_input[REGIONS_9_I,PROTRA_PP_liquid_fuels,REFINING,ELECTRICITY_OIL]=TI_by_PROTRA_and_commodity[REGIONS_9_I,PROTRA_PP_liquid_fuels,TI_liquid_bio]*ZIDZ(PROTRA_TO_allocated[REGIONS_9_I,TO_elec,PROTRA_PP_liquid_fuels], SUM(PROTRA_TO_allocated[REGIONS_9_I,NRG_TO_I!,PROTRA_PP_liquid_fuels]))~~|</t>
  </si>
  <si>
    <t>economy_energy_transformation_matrix_input[REGIONS_9_I,PROTRA_PP_liquid_fuels,REFINING,ELECTRICITY_OIL]=TI_by_PROTRA_and_commodity[REGIONS_9_I,PROTRA_PP_liquid_fuels,TI_liquid_fossil]*ZIDZ(PROTRA_TO_allocated[REGIONS_9_I,TO_elec,PROTRA_PP_liquid_fuels], SUM(PROTRA_TO_allocated[REGIONS_9_I,NRG_TO_I!,PROTRA_PP_liquid_fuels]))~~|</t>
  </si>
  <si>
    <t>economy_energy_transformation_matrix_input[REGIONS_9_I,PROTRA_PP_nuclear,MINING_URANIUM_THORIUM,ELECTRICITY_NUCLEAR]=TI_by_PROTRA_and_commodity[REGIONS_9_I,PROTRA_PP_nuclear,TI_nuclear]*ZIDZ(PROTRA_TO_allocated[REGIONS_9_I,TO_elec,PROTRA_PP_nuclear], SUM(PROTRA_TO_allocated[REGIONS_9_I,NRG_TO_I!,PROTRA_PP_nuclear]))~~|</t>
  </si>
  <si>
    <t>economy_energy_transformation_matrix_input[REGIONS_9_I,PROTRA_PP_solid_fossil,MINING_COAL,ELECTRICITY_COAL]=TI_by_PROTRA_and_commodity[REGIONS_9_I,PROTRA_PP_solid_fossil,TI_solid_fossil]*ZIDZ(PROTRA_TO_allocated[REGIONS_9_I,TO_elec,PROTRA_PP_solid_fossil], SUM(PROTRA_TO_allocated[REGIONS_9_I,NRG_TO_I!,PROTRA_PP_solid_fossil]))~~|</t>
  </si>
  <si>
    <t>economy_energy_transformation_matrix_input[REGIONS_9_I,PROTRA_PP_solid_fossil_CCS,MINING_COAL,ELECTRICITY_COAL]=TI_by_PROTRA_and_commodity[REGIONS_9_I,PROTRA_PP_solid_fossil_CCS,TI_solid_fossil]*ZIDZ(PROTRA_TO_allocated[REGIONS_9_I,TO_elec,PROTRA_PP_solid_fossil_CCS], SUM(PROTRA_TO_allocated[REGIONS_9_I,NRG_TO_I!,PROTRA_PP_solid_fossil_CCS]))~~|</t>
  </si>
  <si>
    <t>economy_energy_transformation_matrix_input[REGIONS_9_I,PROTRA_blending_gas_fuels,DISTRIBUTION_GAS,DISTRIBUTION_GAS]=TI_by_PROTRA_and_commodity[REGIONS_9_I,PROTRA_blending_gas_fuels,TI_gas_bio]*ZIDZ(PROTRA_TO_allocated[REGIONS_9_I,TO_gas,PROTRA_blending_gas_fuels], SUM(PROTRA_TO_allocated[REGIONS_9_I,NRG_TO_I!,PROTRA_blending_gas_fuels]))~~|</t>
  </si>
  <si>
    <t>economy_energy_transformation_matrix_input[REGIONS_9_I,PROTRA_blending_gas_fuels,DISTRIBUTION_GAS,DISTRIBUTION_GAS]=TI_by_PROTRA_and_commodity[REGIONS_9_I,PROTRA_blending_gas_fuels,TI_gas_fossil]*ZIDZ(PROTRA_TO_allocated[REGIONS_9_I,TO_gas,PROTRA_blending_gas_fuels], SUM(PROTRA_TO_allocated[REGIONS_9_I,NRG_TO_I!,PROTRA_blending_gas_fuels]))~~|</t>
  </si>
  <si>
    <t>economy_energy_transformation_matrix_input[REGIONS_9_I,PROTRA_blending_liquid_fuels,REFINING,REFINING]=TI_by_PROTRA_and_commodity[REGIONS_9_I,PROTRA_blending_liquid_fuels,TI_liquid_bio]*ZIDZ(PROTRA_TO_allocated[REGIONS_9_I,TO_liquid,PROTRA_blending_liquid_fuels], SUM(PROTRA_TO_allocated[REGIONS_9_I,NRG_TO_I!,PROTRA_blending_liquid_fuels]))~~|</t>
  </si>
  <si>
    <t>economy_energy_transformation_matrix_input[REGIONS_9_I,PROTRA_blending_liquid_fuels,REFINING,REFINING]=TI_by_PROTRA_and_commodity[REGIONS_9_I,PROTRA_blending_liquid_fuels,TI_liquid_fossil]*ZIDZ(PROTRA_TO_allocated[REGIONS_9_I,TO_liquid,PROTRA_blending_liquid_fuels], SUM(PROTRA_TO_allocated[REGIONS_9_I,NRG_TO_I!,PROTRA_blending_liquid_fuels]))~~|</t>
  </si>
  <si>
    <t>economy_energy_transformation_matrix_input[REGIONS_9_I,PROTRA_PP_gas_fuels_CCS,DISTRIBUTION_GAS,ELECTRICITY_GAS]=TI_by_PROTRA_and_commodity[REGIONS_9_I,PROTRA_PP_gas_fuels_CCS,TI_gas_bio]*ZIDZ(PROTRA_TO_allocated[REGIONS_9_I,TO_elec,PROTRA_PP_gas_fuels_CCS], SUM(PROTRA_TO_allocated[REGIONS_9_I,NRG_TO_I!,PROTRA_PP_gas_fuels_CCS]))~~|</t>
  </si>
  <si>
    <t>economy_energy_transformation_matrix_input[REGIONS_9_I,PROTRA_PP_gas_fuels_CCS,DISTRIBUTION_GAS,ELECTRICITY_GAS]=TI_by_PROTRA_and_commodity[REGIONS_9_I,PROTRA_PP_gas_fuels_CCS,TI_gas_fossil]*ZIDZ(PROTRA_TO_allocated[REGIONS_9_I,TO_elec,PROTRA_PP_gas_fuels_CCS], SUM(PROTRA_TO_allocated[REGIONS_9_I,NRG_TO_I!,PROTRA_PP_gas_fuels_CCS]))~~|</t>
  </si>
  <si>
    <t>economy_energy_transformation_matrix_input[REGIONS_9_I,PROTRA_PP_liquid_fuels_CCS,REFINING,ELECTRICITY_OIL]=TI_by_PROTRA_and_commodity[REGIONS_9_I,PROTRA_PP_liquid_fuels_CCS,TI_liquid_bio]*ZIDZ(PROTRA_TO_allocated[REGIONS_9_I,TO_elec,PROTRA_PP_liquid_fuels_CCS], SUM(PROTRA_TO_allocated[REGIONS_9_I,NRG_TO_I!,PROTRA_PP_liquid_fuels_CCS]))~~|</t>
  </si>
  <si>
    <t>economy_energy_transformation_matrix_input[REGIONS_9_I,PROTRA_PP_liquid_fuels_CCS,REFINING,ELECTRICITY_OIL]=TI_by_PROTRA_and_commodity[REGIONS_9_I,PROTRA_PP_liquid_fuels_CCS,TI_liquid_fossil]*ZIDZ(PROTRA_TO_allocated[REGIONS_9_I,TO_elec,PROTRA_PP_liquid_fuels_CCS], SUM(PROTRA_TO_allocated[REGIONS_9_I,NRG_TO_I!,PROTRA_PP_liquid_fuels_CCS]))~~|</t>
  </si>
  <si>
    <t>economy_energy_transformation_matrix_input[REGIONS_9_I,PROREF_refinery_bio,CROPS,REFINING]=PE_by_PROREF_and_commodity[REGIONS_9_I,PROREF_refinery_bio,PE_agriculture_products]*ZIDZ(TI_by_PROREF_and_commodity[REGIONS_9_I,PROREF_refinery_bio,TI_gas_bio], SUM(TI_by_PROREF_and_commodity[REGIONS_9_I,PROREF_refinery_bio,NRG_TI_I!]))~~|</t>
  </si>
  <si>
    <t>economy_energy_transformation_matrix_input[REGIONS_9_I,PROREF_refinery_bio,FORESTRY,REFINING]=PE_by_PROREF_and_commodity[REGIONS_9_I,PROREF_refinery_bio,PE_forestry_products]*ZIDZ(TI_by_PROREF_and_commodity[REGIONS_9_I,PROREF_refinery_bio,TI_gas_bio], SUM(TI_by_PROREF_and_commodity[REGIONS_9_I,PROREF_refinery_bio,NRG_TI_I!]))~~|</t>
  </si>
  <si>
    <t>economy_energy_transformation_matrix_input[REGIONS_9_I,PROREF_refinery_bio,CROPS,REFINING]=PE_by_PROREF_and_commodity[REGIONS_9_I,PROREF_refinery_bio,PE_agriculture_products]*ZIDZ(TI_by_PROREF_and_commodity[REGIONS_9_I,PROREF_refinery_bio,TI_liquid_bio], SUM(TI_by_PROREF_and_commodity[REGIONS_9_I,PROREF_refinery_bio,NRG_TI_I!]))~~|</t>
  </si>
  <si>
    <t>economy_energy_transformation_matrix_input[REGIONS_9_I,PROREF_refinery_bio,FORESTRY,REFINING]=PE_by_PROREF_and_commodity[REGIONS_9_I,PROREF_refinery_bio,PE_forestry_products]*ZIDZ(TI_by_PROREF_and_commodity[REGIONS_9_I,PROREF_refinery_bio,TI_liquid_bio], SUM(TI_by_PROREF_and_commodity[REGIONS_9_I,PROREF_refinery_bio,NRG_TI_I!]))~~|</t>
  </si>
  <si>
    <t>economy_energy_transformation_matrix_input[REGIONS_9_I,PROREF_refinery_bio,CROPS,HYDROGEN_PRODUCTION]=PE_by_PROREF_and_commodity[REGIONS_9_I,PROREF_refinery_bio,PE_agriculture_products]*ZIDZ(TI_by_PROREF_and_commodity[REGIONS_9_I,PROREF_refinery_bio,TI_hydrogen], SUM(TI_by_PROREF_and_commodity[REGIONS_9_I,PROREF_refinery_bio,NRG_TI_I!]))~~|</t>
  </si>
  <si>
    <t>economy_energy_transformation_matrix_input[REGIONS_9_I,PROREF_refinery_bio,FORESTRY,HYDROGEN_PRODUCTION]=PE_by_PROREF_and_commodity[REGIONS_9_I,PROREF_refinery_bio,PE_forestry_products]*ZIDZ(TI_by_PROREF_and_commodity[REGIONS_9_I,PROREF_refinery_bio,TI_hydrogen], SUM(TI_by_PROREF_and_commodity[REGIONS_9_I,PROREF_refinery_bio,NRG_TI_I!]))~~|</t>
  </si>
  <si>
    <t>economy_energy_transformation_matrix_input[REGIONS_9_I,PROREF_refinery_coal,MINING_COAL,REFINING]=PE_by_PROREF_and_commodity[REGIONS_9_I,PROREF_refinery_coal,PE_coal]*ZIDZ(TI_by_PROREF_and_commodity[REGIONS_9_I,PROREF_refinery_coal,TI_gas_fossil], SUM(TI_by_PROREF_and_commodity[REGIONS_9_I,PROREF_refinery_coal,NRG_TI_I!]))~~|</t>
  </si>
  <si>
    <t>economy_energy_transformation_matrix_input[REGIONS_9_I,PROREF_refinery_coal,MINING_COAL,REFINING]=PE_by_PROREF_and_commodity[REGIONS_9_I,PROREF_refinery_coal,PE_coal]*ZIDZ(TI_by_PROREF_and_commodity[REGIONS_9_I,PROREF_refinery_coal,TI_liquid_fossil], SUM(TI_by_PROREF_and_commodity[REGIONS_9_I,PROREF_refinery_coal,NRG_TI_I!]))~~|</t>
  </si>
  <si>
    <t>economy_energy_transformation_matrix_input[REGIONS_9_I,PROREF_refinery_coal,MINING_COAL,HYDROGEN_PRODUCTION]=PE_by_PROREF_and_commodity[REGIONS_9_I,PROREF_refinery_coal,PE_coal]*ZIDZ(TI_by_PROREF_and_commodity[REGIONS_9_I,PROREF_refinery_coal,TI_hydrogen], SUM(TI_by_PROREF_and_commodity[REGIONS_9_I,PROREF_refinery_coal,NRG_TI_I!]))~~|</t>
  </si>
  <si>
    <t>economy_energy_transformation_matrix_input[REGIONS_9_I,PROREF_refinery_oil,EXTRACTION_OIL,REFINING]=PE_by_PROREF_and_commodity[REGIONS_9_I,PROREF_refinery_oil,PE_oil]*ZIDZ(TI_by_PROREF_and_commodity[REGIONS_9_I,PROREF_refinery_oil,TI_gas_fossil], SUM(TI_by_PROREF_and_commodity[REGIONS_9_I,PROREF_refinery_oil,NRG_TI_I!]))~~|</t>
  </si>
  <si>
    <t>economy_energy_transformation_matrix_input[REGIONS_9_I,PROREF_refinery_oil,EXTRACTION_OIL,REFINING]=PE_by_PROREF_and_commodity[REGIONS_9_I,PROREF_refinery_oil,PE_oil]*ZIDZ(TI_by_PROREF_and_commodity[REGIONS_9_I,PROREF_refinery_oil,TI_liquid_fossil], SUM(TI_by_PROREF_and_commodity[REGIONS_9_I,PROREF_refinery_oil,NRG_TI_I!]))~~|</t>
  </si>
  <si>
    <t>economy_energy_transformation_matrix_input[REGIONS_9_I,PROREF_transformation_PE_natural_gas_2_TI_hydrogen,DISTRIBUTION_GAS,HYDROGEN_PRODUCTION]=PE_by_PROREF_and_commodity[REGIONS_9_I,PROREF_transformation_PE_natural_gas_2_TI_hydrogen,PE_natural_gas]*ZIDZ(TI_by_PROREF_and_commodity[REGIONS_9_I,PROREF_transformation_PE_natural_gas_2_TI_hydrogen,TI_hydrogen], SUM(TI_by_PROREF_and_commodity[REGIONS_9_I,PROREF_transformation_PE_natural_gas_2_TI_hydrogen,NRG_TI_I!]))~~|</t>
  </si>
  <si>
    <t>economy_energy_transformation_matrix_input[REGIONS_9_I,PROSUP_transmission_losses_elec,DISTRIBUTION_ELECTRICITY,DISTRIBUTION_ELECTRICITY]=PROSUP_transmission_losses[REGIONS_9_I,TO_elec]~~|</t>
  </si>
  <si>
    <t>economy_energy_transformation_matrix_input[REGIONS_9_I,PROSUP_transmission_losses_gas,DISTRIBUTION_GAS,DISTRIBUTION_GAS]=PROSUP_transmission_losses[REGIONS_9_I,TO_gas]~~|</t>
  </si>
  <si>
    <t>economy_energy_transformation_matrix_input[REGIONS_9_I,PROSUP_transmission_losses_heat,STEAM_HOT_WATER,STEAM_HOT_WATER]=PROSUP_transmission_losses[REGIONS_9_I,TO_heat]~~|</t>
  </si>
  <si>
    <t>economy_energy_transformation_matrix_input[REGIONS_9_I,PROSUP_storage_losses_elec,DISTRIBUTION_ELECTRICITY,DISTRIBUTION_ELECTRICITY]=PROSUP_storage_losses[REGIONS_9_I,TO_elec]~~|</t>
  </si>
  <si>
    <t>economy_energy_transformation_matrix_input[REGIONS_9_I,PROSUP_storage_losses_gas,DISTRIBUTION_GAS,DISTRIBUTION_GAS]=PROSUP_storage_losses[REGIONS_9_I,TO_gas]~~|</t>
  </si>
  <si>
    <t>economy_energy_transformation_matrix_input[REGIONS_9_I,PROSUP_storage_losses_heat,STEAM_HOT_WATER,STEAM_HOT_WATER]=PROSUP_storage_losses[REGIONS_9_I,TO_heat]~~|</t>
  </si>
  <si>
    <t>economy_energy_transformation_matrix_input[REGIONS_9_I,PROSUP_elec_2_heat,DISTRIBUTION_ELECTRICITY,STEAM_HOT_WATER]=PROSUP flexibility technologies[REGIONS_9_I, PROSUP_elec_2_heat,TO_elec]~~|</t>
  </si>
  <si>
    <t>economy_energy_transformation_matrix_input[REGIONS_9_I,PROSUP_elec_2_liquid,DISTRIBUTION_ELECTRICITY,HYDROGEN_PRODUCTION]=PROSUP flexibility technologies[REGIONS_9_I,PROSUP_elec_2_liquid,TO_elec]~~|</t>
  </si>
  <si>
    <t>economy_energy_transformation_matrix_input[REGIONS_9_I,PROSUP_elec_2_gas,DISTRIBUTION_ELECTRICITY,HYDROGEN_PRODUCTION]=PROSUP flexibility technologies[REGIONS_9_I,PROSUP_elec_2_gas,TO_elec]~~|</t>
  </si>
  <si>
    <t>economy_energy_transformation_matrix_input[REGIONS_9_I,PROSUP_sector_energy_own_consumption_elec,DISTRIBUTION_ELECTRICITY,DISTRIBUTION_ELECTRICITY]=PROSUP_sector_energy_own_consumption_per_commodity[REGIONS_9_I,TO_elec]~~|</t>
  </si>
  <si>
    <t>economy_energy_transformation_matrix_input[REGIONS_9_I,PROSUP_sector_energy_own_consumption_gas,DISTRIBUTION_GAS,DISTRIBUTION_GAS]=PROSUP_sector_energy_own_consumption_per_commodity[REGIONS_9_I,TO_gas]~~|</t>
  </si>
  <si>
    <t>economy_energy_transformation_matrix_input[REGIONS_9_I,PROSUP_sector_energy_own_consumption_heat,STEAM_HOT_WATER,STEAM_HOT_WATER]=PROSUP_sector_energy_own_consumption_per_commodity[REGIONS_9_I,TO_heat]~~|</t>
  </si>
  <si>
    <t>economy_energy_transformation_matrix_input[REGIONS_9_I,PROSUP_sector_energy_own_consumption_liquid,REFINING,REFINING]=PROSUP_sector_energy_own_consumption_per_commodity[REGIONS_9_I,TO_liquid]~~|</t>
  </si>
  <si>
    <t>economy_energy_transformation_matrix_input[REGIONS_9_I,PROSUP_elec_2_hydrogen,DISTRIBUTION_ELECTRICITY,HYDROGEN_PRODUCTION]=PROSUP flexibility technologies[REGIONS_9_I,PROSUP_elec_2_hydrogen,TO_elec]~~|</t>
  </si>
  <si>
    <t>economy_energy_transformation_matrix_input[REGIONS_9_I,PROSUP_sector_energy_own_consumption_solid_fossil,MINING_COAL,ELECTRICITY_COAL]=PROSUP_sector_energy_own_consumption_per_commodity[REGIONS_9_I,TO_solid_fossil]~~|</t>
  </si>
  <si>
    <t>equation INPUT</t>
  </si>
  <si>
    <t>economy_energy_transformation_matrix_input[REGIONS_9_I,PROREF_refinery_bio,CROPS,REFINING]=PE_by_PROREF_and_commodity[REGIONS_9_I,PROREF_refinery_bio,PE_agriculture_products]*ZIDZ(TI_by_PROREF_and_commodity[REGIONS_9_I,PROREF_refinery_bio,TI_gas_bio], SUM(TI_by_PROREF_and_commodity[REGIONS_9_I,PROREF_refinery_bio,NRG_TI_I!]))+PE_by_PROREF_and_commodity[REGIONS_9_I,PROREF_refinery_bio,PE_agriculture_products]*ZIDZ(TI_by_PROREF_and_commodity[REGIONS_9_I,PROREF_refinery_bio,TI_liquid_bio], SUM(TI_by_PROREF_and_commodity[REGIONS_9_I,PROREF_refinery_bio,NRG_TI_I!]))~~|</t>
  </si>
  <si>
    <t>economy_energy_transformation_matrix_input[REGIONS_9_I,PROREF_refinery_bio,FORESTRY,REFINING]=PE_by_PROREF_and_commodity[REGIONS_9_I,PROREF_refinery_bio,PE_forestry_products]*ZIDZ(TI_by_PROREF_and_commodity[REGIONS_9_I,PROREF_refinery_bio,TI_gas_bio], SUM(TI_by_PROREF_and_commodity[REGIONS_9_I,PROREF_refinery_bio,NRG_TI_I!]))+PE_by_PROREF_and_commodity[REGIONS_9_I,PROREF_refinery_bio,PE_forestry_products]*ZIDZ(TI_by_PROREF_and_commodity[REGIONS_9_I,PROREF_refinery_bio,TI_liquid_bio], SUM(TI_by_PROREF_and_commodity[REGIONS_9_I,PROREF_refinery_bio,NRG_TI_I!]))~~|</t>
  </si>
  <si>
    <t>economy_energy_transformation_matrix_input[REGIONS_9_I,PROREF_refinery_oil,EXTRACTION_OIL,REFINING]=PE_by_PROREF_and_commodity[REGIONS_9_I,PROREF_refinery_oil,PE_oil]*ZIDZ(TI_by_PROREF_and_commodity[REGIONS_9_I,PROREF_refinery_oil,TI_gas_fossil], SUM(TI_by_PROREF_and_commodity[REGIONS_9_I,PROREF_refinery_oil,NRG_TI_I!]))+PE_by_PROREF_and_commodity[REGIONS_9_I,PROREF_refinery_oil,PE_oil]*ZIDZ(TI_by_PROREF_and_commodity[REGIONS_9_I,PROREF_refinery_oil,TI_liquid_fossil], SUM(TI_by_PROREF_and_commodity[REGIONS_9_I,PROREF_refinery_oil,NRG_TI_I!]))~~|</t>
  </si>
  <si>
    <t>economy_energy_transformation_matrix_input[REGIONS_9_I,PROTRA_blending_gas_fuels,DISTRIBUTION_GAS,DISTRIBUTION_GAS]=TI_by_PROTRA_and_commodity[REGIONS_9_I,PROTRA_blending_gas_fuels,TI_gas_bio]*ZIDZ(PROTRA_TO_allocated[REGIONS_9_I,TO_gas,PROTRA_blending_gas_fuels], SUM(PROTRA_TO_allocated[REGIONS_9_I,NRG_TO_I!,PROTRA_blending_gas_fuels]))+TI_by_PROTRA_and_commodity[REGIONS_9_I,PROTRA_blending_gas_fuels,TI_gas_fossil]*ZIDZ(PROTRA_TO_allocated[REGIONS_9_I,TO_gas,PROTRA_blending_gas_fuels], SUM(PROTRA_TO_allocated[REGIONS_9_I,NRG_TO_I!,PROTRA_blending_gas_fuels]))~~|</t>
  </si>
  <si>
    <t>economy_energy_transformation_matrix_input[REGIONS_9_I,PROTRA_blending_liquid_fuels,REFINING,REFINING]=TI_by_PROTRA_and_commodity[REGIONS_9_I,PROTRA_blending_liquid_fuels,TI_liquid_bio]*ZIDZ(PROTRA_TO_allocated[REGIONS_9_I,TO_liquid,PROTRA_blending_liquid_fuels], SUM(PROTRA_TO_allocated[REGIONS_9_I,NRG_TO_I!,PROTRA_blending_liquid_fuels]))+TI_by_PROTRA_and_commodity[REGIONS_9_I,PROTRA_blending_liquid_fuels,TI_liquid_fossil]*ZIDZ(PROTRA_TO_allocated[REGIONS_9_I,TO_liquid,PROTRA_blending_liquid_fuels], SUM(PROTRA_TO_allocated[REGIONS_9_I,NRG_TO_I!,PROTRA_blending_liquid_fuels]))~~|</t>
  </si>
  <si>
    <t>economy_energy_transformation_matrix_input[REGIONS_9_I,PROTRA_CHP_gas_fuels,DISTRIBUTION_GAS,ELECTRICITY_GAS]=TI_by_PROTRA_and_commodity[REGIONS_9_I,PROTRA_CHP_gas_fuels,TI_gas_bio]*ZIDZ(PROTRA_TO_allocated[REGIONS_9_I,TO_elec,PROTRA_CHP_gas_fuels], SUM(PROTRA_TO_allocated[REGIONS_9_I,NRG_TO_I!,PROTRA_CHP_gas_fuels]))+TI_by_PROTRA_and_commodity[REGIONS_9_I,PROTRA_CHP_gas_fuels,TI_gas_fossil]*ZIDZ(PROTRA_TO_allocated[REGIONS_9_I,TO_elec,PROTRA_CHP_gas_fuels], SUM(PROTRA_TO_allocated[REGIONS_9_I,NRG_TO_I!,PROTRA_CHP_gas_fuels]))~~|</t>
  </si>
  <si>
    <t>economy_energy_transformation_matrix_input[REGIONS_9_I,PROTRA_CHP_gas_fuels,DISTRIBUTION_GAS,STEAM_HOT_WATER]=TI_by_PROTRA_and_commodity[REGIONS_9_I,PROTRA_CHP_gas_fuels,TI_gas_bio]*ZIDZ(PROTRA_TO_allocated[REGIONS_9_I,TO_heat,PROTRA_CHP_gas_fuels], SUM(PROTRA_TO_allocated[REGIONS_9_I,NRG_TO_I!,PROTRA_CHP_gas_fuels]))+TI_by_PROTRA_and_commodity[REGIONS_9_I,PROTRA_CHP_gas_fuels,TI_gas_fossil]*ZIDZ(PROTRA_TO_allocated[REGIONS_9_I,TO_heat,PROTRA_CHP_gas_fuels], SUM(PROTRA_TO_allocated[REGIONS_9_I,NRG_TO_I!,PROTRA_CHP_gas_fuels]))~~|</t>
  </si>
  <si>
    <t>economy_energy_transformation_matrix_input[REGIONS_9_I,PROTRA_CHP_gas_fuels_CCS,DISTRIBUTION_GAS,ELECTRICITY_GAS]=TI_by_PROTRA_and_commodity[REGIONS_9_I,PROTRA_CHP_gas_fuels_CCS,TI_gas_bio]*ZIDZ(PROTRA_TO_allocated[REGIONS_9_I,TO_elec,PROTRA_CHP_gas_fuels_CCS], SUM(PROTRA_TO_allocated[REGIONS_9_I,NRG_TO_I!,PROTRA_CHP_gas_fuels_CCS]))+TI_by_PROTRA_and_commodity[REGIONS_9_I,PROTRA_CHP_gas_fuels_CCS,TI_gas_fossil]*ZIDZ(PROTRA_TO_allocated[REGIONS_9_I,TO_elec,PROTRA_CHP_gas_fuels_CCS], SUM(PROTRA_TO_allocated[REGIONS_9_I,NRG_TO_I!,PROTRA_CHP_gas_fuels_CCS]))~~|</t>
  </si>
  <si>
    <t>economy_energy_transformation_matrix_input[REGIONS_9_I,PROTRA_CHP_gas_fuels_CCS,DISTRIBUTION_GAS,STEAM_HOT_WATER]=TI_by_PROTRA_and_commodity[REGIONS_9_I,PROTRA_CHP_gas_fuels_CCS,TI_gas_bio]*ZIDZ(PROTRA_TO_allocated[REGIONS_9_I,TO_heat,PROTRA_CHP_gas_fuels_CCS], SUM(PROTRA_TO_allocated[REGIONS_9_I,NRG_TO_I!,PROTRA_CHP_gas_fuels_CCS]))+TI_by_PROTRA_and_commodity[REGIONS_9_I,PROTRA_CHP_gas_fuels_CCS,TI_gas_fossil]*ZIDZ(PROTRA_TO_allocated[REGIONS_9_I,TO_heat,PROTRA_CHP_gas_fuels_CCS], SUM(PROTRA_TO_allocated[REGIONS_9_I,NRG_TO_I!,PROTRA_CHP_gas_fuels_CCS]))~~|</t>
  </si>
  <si>
    <t>economy_energy_transformation_matrix_input[REGIONS_9_I,PROTRA_CHP_liquid_fuels,REFINING,ELECTRICITY_OIL]=TI_by_PROTRA_and_commodity[REGIONS_9_I,PROTRA_CHP_liquid_fuels,TI_liquid_bio]*ZIDZ(PROTRA_TO_allocated[REGIONS_9_I,TO_elec,PROTRA_CHP_liquid_fuels], SUM(PROTRA_TO_allocated[REGIONS_9_I,NRG_TO_I!,PROTRA_CHP_liquid_fuels]))+TI_by_PROTRA_and_commodity[REGIONS_9_I,PROTRA_CHP_liquid_fuels,TI_liquid_fossil]*ZIDZ(PROTRA_TO_allocated[REGIONS_9_I,TO_elec,PROTRA_CHP_liquid_fuels], SUM(PROTRA_TO_allocated[REGIONS_9_I,NRG_TO_I!,PROTRA_CHP_liquid_fuels]))~~|</t>
  </si>
  <si>
    <t>economy_energy_transformation_matrix_input[REGIONS_9_I,PROTRA_CHP_liquid_fuels,REFINING,STEAM_HOT_WATER]=TI_by_PROTRA_and_commodity[REGIONS_9_I,PROTRA_CHP_liquid_fuels,TI_liquid_bio]*ZIDZ(PROTRA_TO_allocated[REGIONS_9_I,TO_heat,PROTRA_CHP_liquid_fuels], SUM(PROTRA_TO_allocated[REGIONS_9_I,NRG_TO_I!,PROTRA_CHP_liquid_fuels]))+TI_by_PROTRA_and_commodity[REGIONS_9_I,PROTRA_CHP_liquid_fuels,TI_liquid_fossil]*ZIDZ(PROTRA_TO_allocated[REGIONS_9_I,TO_heat,PROTRA_CHP_liquid_fuels], SUM(PROTRA_TO_allocated[REGIONS_9_I,NRG_TO_I!,PROTRA_CHP_liquid_fuels]))~~|</t>
  </si>
  <si>
    <t>economy_energy_transformation_matrix_input[REGIONS_9_I,PROTRA_CHP_liquid_fuels_CCS,REFINING,ELECTRICITY_OIL]=TI_by_PROTRA_and_commodity[REGIONS_9_I,PROTRA_CHP_liquid_fuels_CCS,TI_liquid_bio]*ZIDZ(PROTRA_TO_allocated[REGIONS_9_I,TO_elec,PROTRA_CHP_liquid_fuels_CCS], SUM(PROTRA_TO_allocated[REGIONS_9_I,NRG_TO_I!,PROTRA_CHP_liquid_fuels_CCS]))+TI_by_PROTRA_and_commodity[REGIONS_9_I,PROTRA_CHP_liquid_fuels_CCS,TI_liquid_fossil]*ZIDZ(PROTRA_TO_allocated[REGIONS_9_I,TO_elec,PROTRA_CHP_liquid_fuels_CCS], SUM(PROTRA_TO_allocated[REGIONS_9_I,NRG_TO_I!,PROTRA_CHP_liquid_fuels_CCS]))~~|</t>
  </si>
  <si>
    <t>economy_energy_transformation_matrix_input[REGIONS_9_I,PROTRA_CHP_liquid_fuels_CCS,REFINING,STEAM_HOT_WATER]=TI_by_PROTRA_and_commodity[REGIONS_9_I,PROTRA_CHP_liquid_fuels_CCS,TI_liquid_bio]*ZIDZ(PROTRA_TO_allocated[REGIONS_9_I,TO_heat,PROTRA_CHP_liquid_fuels_CCS], SUM(PROTRA_TO_allocated[REGIONS_9_I,NRG_TO_I!,PROTRA_CHP_liquid_fuels_CCS]))+TI_by_PROTRA_and_commodity[REGIONS_9_I,PROTRA_CHP_liquid_fuels_CCS,TI_liquid_fossil]*ZIDZ(PROTRA_TO_allocated[REGIONS_9_I,TO_heat,PROTRA_CHP_liquid_fuels_CCS], SUM(PROTRA_TO_allocated[REGIONS_9_I,NRG_TO_I!,PROTRA_CHP_liquid_fuels_CCS]))~~|</t>
  </si>
  <si>
    <t>economy_energy_transformation_matrix_input[REGIONS_9_I,PROTRA_HP_gas_fuels,DISTRIBUTION_GAS,STEAM_HOT_WATER]=TI_by_PROTRA_and_commodity[REGIONS_9_I,PROTRA_HP_gas_fuels,TI_gas_bio]*ZIDZ(PROTRA_TO_allocated[REGIONS_9_I,TO_heat,PROTRA_HP_gas_fuels], SUM(PROTRA_TO_allocated[REGIONS_9_I,NRG_TO_I!,PROTRA_HP_gas_fuels]))+TI_by_PROTRA_and_commodity[REGIONS_9_I,PROTRA_HP_gas_fuels,TI_gas_fossil]*ZIDZ(PROTRA_TO_allocated[REGIONS_9_I,TO_heat,PROTRA_HP_gas_fuels], SUM(PROTRA_TO_allocated[REGIONS_9_I,NRG_TO_I!,PROTRA_HP_gas_fuels]))~~|</t>
  </si>
  <si>
    <t>economy_energy_transformation_matrix_input[REGIONS_9_I,PROTRA_HP_liquid_fuels,REFINING,STEAM_HOT_WATER]=TI_by_PROTRA_and_commodity[REGIONS_9_I,PROTRA_HP_liquid_fuels,TI_liquid_bio]*ZIDZ(PROTRA_TO_allocated[REGIONS_9_I,TO_heat,PROTRA_HP_liquid_fuels], SUM(PROTRA_TO_allocated[REGIONS_9_I,NRG_TO_I!,PROTRA_HP_liquid_fuels]))+TI_by_PROTRA_and_commodity[REGIONS_9_I,PROTRA_HP_liquid_fuels,TI_liquid_fossil]*ZIDZ(PROTRA_TO_allocated[REGIONS_9_I,TO_heat,PROTRA_HP_liquid_fuels], SUM(PROTRA_TO_allocated[REGIONS_9_I,NRG_TO_I!,PROTRA_HP_liquid_fuels]))~~|</t>
  </si>
  <si>
    <t>economy_energy_transformation_matrix_input[REGIONS_9_I,PROTRA_PP_gas_fuels,DISTRIBUTION_GAS,ELECTRICITY_GAS]=TI_by_PROTRA_and_commodity[REGIONS_9_I,PROTRA_PP_gas_fuels,TI_gas_bio]*ZIDZ(PROTRA_TO_allocated[REGIONS_9_I,TO_elec,PROTRA_PP_gas_fuels], SUM(PROTRA_TO_allocated[REGIONS_9_I,NRG_TO_I!,PROTRA_PP_gas_fuels]))+TI_by_PROTRA_and_commodity[REGIONS_9_I,PROTRA_PP_gas_fuels,TI_gas_fossil]*ZIDZ(PROTRA_TO_allocated[REGIONS_9_I,TO_elec,PROTRA_PP_gas_fuels], SUM(PROTRA_TO_allocated[REGIONS_9_I,NRG_TO_I!,PROTRA_PP_gas_fuels]))~~|</t>
  </si>
  <si>
    <t>economy_energy_transformation_matrix_input[REGIONS_9_I,PROTRA_PP_gas_fuels_CCS,DISTRIBUTION_GAS,ELECTRICITY_GAS]=TI_by_PROTRA_and_commodity[REGIONS_9_I,PROTRA_PP_gas_fuels_CCS,TI_gas_bio]*ZIDZ(PROTRA_TO_allocated[REGIONS_9_I,TO_elec,PROTRA_PP_gas_fuels_CCS], SUM(PROTRA_TO_allocated[REGIONS_9_I,NRG_TO_I!,PROTRA_PP_gas_fuels_CCS]))+TI_by_PROTRA_and_commodity[REGIONS_9_I,PROTRA_PP_gas_fuels_CCS,TI_gas_fossil]*ZIDZ(PROTRA_TO_allocated[REGIONS_9_I,TO_elec,PROTRA_PP_gas_fuels_CCS], SUM(PROTRA_TO_allocated[REGIONS_9_I,NRG_TO_I!,PROTRA_PP_gas_fuels_CCS]))~~|</t>
  </si>
  <si>
    <t>economy_energy_transformation_matrix_input[REGIONS_9_I,PROTRA_PP_liquid_fuels,REFINING,ELECTRICITY_OIL]=TI_by_PROTRA_and_commodity[REGIONS_9_I,PROTRA_PP_liquid_fuels,TI_liquid_bio]*ZIDZ(PROTRA_TO_allocated[REGIONS_9_I,TO_elec,PROTRA_PP_liquid_fuels], SUM(PROTRA_TO_allocated[REGIONS_9_I,NRG_TO_I!,PROTRA_PP_liquid_fuels]))+TI_by_PROTRA_and_commodity[REGIONS_9_I,PROTRA_PP_liquid_fuels,TI_liquid_fossil]*ZIDZ(PROTRA_TO_allocated[REGIONS_9_I,TO_elec,PROTRA_PP_liquid_fuels], SUM(PROTRA_TO_allocated[REGIONS_9_I,NRG_TO_I!,PROTRA_PP_liquid_fuels]))~~|</t>
  </si>
  <si>
    <t>economy_energy_transformation_matrix_input[REGIONS_9_I,PROTRA_PP_liquid_fuels_CCS,REFINING,ELECTRICITY_OIL]=TI_by_PROTRA_and_commodity[REGIONS_9_I,PROTRA_PP_liquid_fuels_CCS,TI_liquid_bio]*ZIDZ(PROTRA_TO_allocated[REGIONS_9_I,TO_elec,PROTRA_PP_liquid_fuels_CCS], SUM(PROTRA_TO_allocated[REGIONS_9_I,NRG_TO_I!,PROTRA_PP_liquid_fuels_CCS]))+TI_by_PROTRA_and_commodity[REGIONS_9_I,PROTRA_PP_liquid_fuels_CCS,TI_liquid_fossil]*ZIDZ(PROTRA_TO_allocated[REGIONS_9_I,TO_elec,PROTRA_PP_liquid_fuels_CCS], SUM(PROTRA_TO_allocated[REGIONS_9_I,NRG_TO_I!,PROTRA_PP_liquid_fuels_CCS]))~~|</t>
  </si>
  <si>
    <t>[REGIONS_9_I,PROTRA_CHP_gas_fuels,DISTRIBUTION_GAS,STEAM_HOT_WATER],</t>
  </si>
  <si>
    <t>[REGIONS_9_I,PROTRA_CHP_gas_fuels,DISTRIBUTION_GAS,ELECTRICITY_GAS],</t>
  </si>
  <si>
    <t>[REGIONS_9_I,PROTRA_CHP_solid_fossil,MINING_COAL,ELECTRICITY_COAL],</t>
  </si>
  <si>
    <t>[REGIONS_9_I,PROTRA_CHP_solid_fossil,MINING_COAL,STEAM_HOT_WATER],</t>
  </si>
  <si>
    <t>[REGIONS_9_I,PROTRA_CHP_gas_fuels_CCS,DISTRIBUTION_GAS,ELECTRICITY_GAS],</t>
  </si>
  <si>
    <t>[REGIONS_9_I,PROTRA_CHP_gas_fuels_CCS,DISTRIBUTION_GAS,STEAM_HOT_WATER],</t>
  </si>
  <si>
    <t>[REGIONS_9_I,PROTRA_CHP_solid_fossil_CCS,MINING_COAL,ELECTRICITY_COAL],</t>
  </si>
  <si>
    <t>[REGIONS_9_I,PROTRA_CHP_solid_fossil_CCS,MINING_COAL,STEAM_HOT_WATER],</t>
  </si>
  <si>
    <t>[REGIONS_9_I,PROTRA_CHP_solid_bio_CCS,FORESTRY,ELECTRICITY_OTHER],</t>
  </si>
  <si>
    <t>[REGIONS_9_I,PROTRA_CHP_solid_bio_CCS,FORESTRY,STEAM_HOT_WATER],</t>
  </si>
  <si>
    <t>[REGIONS_9_I,PROTRA_CHP_liquid_fuels,REFINING,ELECTRICITY_OIL],</t>
  </si>
  <si>
    <t>[REGIONS_9_I,PROTRA_CHP_liquid_fuels,REFINING,STEAM_HOT_WATER],</t>
  </si>
  <si>
    <t>[REGIONS_9_I,PROTRA_CHP_liquid_fuels_CCS,REFINING,ELECTRICITY_OIL],</t>
  </si>
  <si>
    <t>[REGIONS_9_I,PROTRA_CHP_liquid_fuels_CCS,REFINING,STEAM_HOT_WATER],</t>
  </si>
  <si>
    <t>[REGIONS_9_I,PROTRA_HP_gas_fuels,DISTRIBUTION_GAS,STEAM_HOT_WATER],</t>
  </si>
  <si>
    <t>[REGIONS_9_I,PROTRA_HP_liquid_fuels,REFINING,STEAM_HOT_WATER],</t>
  </si>
  <si>
    <t>[REGIONS_9_I,PROTRA_HP_solid_fossil,MINING_COAL,STEAM_HOT_WATER],</t>
  </si>
  <si>
    <t>[REGIONS_9_I,PROTRA_HP_solid_bio,FORESTRY,STEAM_HOT_WATER],</t>
  </si>
  <si>
    <t>[REGIONS_9_I,PROTRA_CHP_solid_bio,FORESTRY,ELECTRICITY_OTHER],</t>
  </si>
  <si>
    <t>[REGIONS_9_I,PROTRA_CHP_solid_bio,FORESTRY,STEAM_HOT_WATER],</t>
  </si>
  <si>
    <t>[REGIONS_9_I,PROTRA_PP_solid_bio,FORESTRY,STEAM_HOT_WATER],</t>
  </si>
  <si>
    <t>[REGIONS_9_I,PROTRA_PP_solid_bio_CCS,FORESTRY,ELECTRICITY_OTHER],</t>
  </si>
  <si>
    <t>[REGIONS_9_I,PROTRA_PP_gas_fuels,DISTRIBUTION_GAS,ELECTRICITY_GAS],</t>
  </si>
  <si>
    <t>[REGIONS_9_I,PROTRA_PP_liquid_fuels,REFINING,ELECTRICITY_OIL],</t>
  </si>
  <si>
    <t>[REGIONS_9_I,PROTRA_PP_nuclear,MINING_URANIUM_THORIUM,ELECTRICITY_NUCLEAR],</t>
  </si>
  <si>
    <t>[REGIONS_9_I,PROTRA_PP_solid_fossil,MINING_COAL,ELECTRICITY_COAL],</t>
  </si>
  <si>
    <t>[REGIONS_9_I,PROTRA_PP_solid_fossil_CCS,MINING_COAL,ELECTRICITY_COAL],</t>
  </si>
  <si>
    <t>[REGIONS_9_I,PROTRA_blending_gas_fuels,DISTRIBUTION_GAS,DISTRIBUTION_GAS],</t>
  </si>
  <si>
    <t>[REGIONS_9_I,PROTRA_blending_liquid_fuels,REFINING,REFINING],</t>
  </si>
  <si>
    <t>[REGIONS_9_I,PROTRA_PP_gas_fuels_CCS,DISTRIBUTION_GAS,ELECTRICITY_GAS],</t>
  </si>
  <si>
    <t>[REGIONS_9_I,PROTRA_PP_liquid_fuels_CCS,REFINING,ELECTRICITY_OIL],</t>
  </si>
  <si>
    <t>[REGIONS_9_I,PROREF_refinery_bio,CROPS,REFINING],</t>
  </si>
  <si>
    <t>[REGIONS_9_I,PROREF_refinery_bio,FORESTRY,REFINING],</t>
  </si>
  <si>
    <t>[REGIONS_9_I,PROREF_refinery_bio,CROPS,HYDROGEN_PRODUCTION],</t>
  </si>
  <si>
    <t>[REGIONS_9_I,PROREF_refinery_bio,FORESTRY,HYDROGEN_PRODUCTION],</t>
  </si>
  <si>
    <t>[REGIONS_9_I,PROREF_refinery_coal,MINING_COAL,REFINING],</t>
  </si>
  <si>
    <t>[REGIONS_9_I,PROREF_refinery_coal,MINING_COAL,HYDROGEN_PRODUCTION],</t>
  </si>
  <si>
    <t>[REGIONS_9_I,PROREF_refinery_oil,EXTRACTION_OIL,REFINING],</t>
  </si>
  <si>
    <t>[REGIONS_9_I,PROSUP_transmission_losses_gas,DISTRIBUTION_GAS,DISTRIBUTION_GAS],</t>
  </si>
  <si>
    <t>[REGIONS_9_I,PROSUP_transmission_losses_heat,STEAM_HOT_WATER,STEAM_HOT_WATER],</t>
  </si>
  <si>
    <t>[REGIONS_9_I,PROSUP_storage_losses_gas,DISTRIBUTION_GAS,DISTRIBUTION_GAS],</t>
  </si>
  <si>
    <t>[REGIONS_9_I,PROSUP_storage_losses_heat,STEAM_HOT_WATER,STEAM_HOT_WATER],</t>
  </si>
  <si>
    <t>[REGIONS_9_I,PROSUP_elec_2_heat,DISTRIBUTION_ELECTRICITY,STEAM_HOT_WATER],</t>
  </si>
  <si>
    <t>[REGIONS_9_I,PROSUP_elec_2_liquid,DISTRIBUTION_ELECTRICITY,HYDROGEN_PRODUCTION],</t>
  </si>
  <si>
    <t>[REGIONS_9_I,PROSUP_elec_2_gas,DISTRIBUTION_ELECTRICITY,HYDROGEN_PRODUCTION],</t>
  </si>
  <si>
    <t>[REGIONS_9_I,PROSUP_sector_energy_own_consumption_liquid,REFINING,REFINING],</t>
  </si>
  <si>
    <t>[REGIONS_9_I,PROSUP_elec_2_hydrogen,DISTRIBUTION_ELECTRICITY,HYDROGEN_PRODUCTION],</t>
  </si>
  <si>
    <t>EXCEPT</t>
  </si>
  <si>
    <t>[REGIONS_9_I,PROREF_transformation_PE_natural_gas_2_TI_hydrogen,DISTRIBUTION_GAS,HYDROGEN_PRODUCTION],</t>
  </si>
  <si>
    <t>[REGIONS_9_I,PROSUP_transmission_losses_elec,DISTRIBUTION_ELECTRICITY,DISTRIBUTION_ELECTRICITY],</t>
  </si>
  <si>
    <t>[REGIONS_9_I,PROSUP_storage_losses_elec,DISTRIBUTION_ELECTRICITY,DISTRIBUTION_ELECTRICITY],</t>
  </si>
  <si>
    <t>[REGIONS_9_I,PROSUP_sector_energy_own_consumption_elec,DISTRIBUTION_ELECTRICITY,DISTRIBUTION_ELECTRICITY],</t>
  </si>
  <si>
    <t>[REGIONS_9_I,PROSUP_sector_energy_own_consumption_gas,DISTRIBUTION_GAS,DISTRIBUTION_GAS],</t>
  </si>
  <si>
    <t>[REGIONS_9_I,PROSUP_sector_energy_own_consumption_heat,STEAM_HOT_WATER,STEAM_HOT_WATER],</t>
  </si>
  <si>
    <t>[REGIONS_9_I,PROSUP_sector_energy_own_consumption_solid_fossil,MINING_COAL,ELECTRICITY_COAL],</t>
  </si>
  <si>
    <t>economy_energy_transformation_matrix_output[REGIONS_9_I,PROTRA_CHP_gas_fuels,ELECTRICITY_GAS,DISTRIBUTION_ELECTRICITY]=PROTRA_TO_allocated[REGIONS_9_I,TO_elec,PROTRA_CHP_gas_fuels]*ZIDZ(TI_by_PROTRA_and_commodity[REGIONS_9_I,PROTRA_CHP_gas_fuels,TI_gas_bio], SUM(TI_by_PROTRA_and_commodity[REGIONS_9_I,PROTRA_CHP_gas_fuels, NRG_TI_I!]))~~|</t>
  </si>
  <si>
    <t>[REGIONS_9_I,PROTRA_CHP_gas_fuels,ELECTRICITY_GAS,DISTRIBUTION_ELECTRICITY],</t>
  </si>
  <si>
    <t>economy_energy_transformation_matrix_output[REGIONS_9_I,PROTRA_CHP_gas_fuels,ELECTRICITY_GAS,DISTRIBUTION_ELECTRICITY]=PROTRA_TO_allocated[REGIONS_9_I,TO_elec,PROTRA_CHP_gas_fuels]*ZIDZ(TI_by_PROTRA_and_commodity[REGIONS_9_I,PROTRA_CHP_gas_fuels,TI_gas_fossil], SUM(TI_by_PROTRA_and_commodity[REGIONS_9_I,PROTRA_CHP_gas_fuels, NRG_TI_I!]))~~|</t>
  </si>
  <si>
    <t>economy_energy_transformation_matrix_output[REGIONS_9_I,PROTRA_CHP_geothermal,ELECTRICITY_OTHER,DISTRIBUTION_ELECTRICITY]=PROTRA_TO_allocated[REGIONS_9_I,TO_elec,PROTRA_CHP_geothermal]*ZIDZ(TI_by_PROTRA_and_commodity[REGIONS_9_I,PROTRA_CHP_geothermal,TI_geothermal], SUM(TI_by_PROTRA_and_commodity[REGIONS_9_I,PROTRA_CHP_geothermal, NRG_TI_I!]))~~|</t>
  </si>
  <si>
    <t>[REGIONS_9_I,PROTRA_CHP_geothermal,ELECTRICITY_OTHER,DISTRIBUTION_ELECTRICITY],</t>
  </si>
  <si>
    <t>economy_energy_transformation_matrix_output[REGIONS_9_I,PROTRA_CHP_solid_fossil,ELECTRICITY_COAL,DISTRIBUTION_ELECTRICITY]=PROTRA_TO_allocated[REGIONS_9_I,TO_elec,PROTRA_CHP_solid_fossil]*ZIDZ(TI_by_PROTRA_and_commodity[REGIONS_9_I,PROTRA_CHP_solid_fossil,TI_solid_fossil], SUM(TI_by_PROTRA_and_commodity[REGIONS_9_I,PROTRA_CHP_solid_fossil, NRG_TI_I!]))~~|</t>
  </si>
  <si>
    <t>[REGIONS_9_I,PROTRA_CHP_solid_fossil,ELECTRICITY_COAL,DISTRIBUTION_ELECTRICITY],</t>
  </si>
  <si>
    <t>economy_energy_transformation_matrix_output[REGIONS_9_I,PROTRA_CHP_waste,ELECTRICITY_OTHER,DISTRIBUTION_ELECTRICITY]=PROTRA_TO_allocated[REGIONS_9_I,TO_elec,PROTRA_CHP_waste]*ZIDZ(TI_by_PROTRA_and_commodity[REGIONS_9_I,PROTRA_CHP_waste,TI_waste], SUM(TI_by_PROTRA_and_commodity[REGIONS_9_I,PROTRA_CHP_waste, NRG_TI_I!]))~~|</t>
  </si>
  <si>
    <t>[REGIONS_9_I,PROTRA_CHP_waste,ELECTRICITY_OTHER,DISTRIBUTION_ELECTRICITY],</t>
  </si>
  <si>
    <t>economy_energy_transformation_matrix_output[REGIONS_9_I,PROTRA_CHP_gas_fuels_CCS,ELECTRICITY_GAS,DISTRIBUTION_ELECTRICITY]=PROTRA_TO_allocated[REGIONS_9_I,TO_elec,PROTRA_CHP_gas_fuels_CCS]*ZIDZ(TI_by_PROTRA_and_commodity[REGIONS_9_I,PROTRA_CHP_gas_fuels_CCS,TI_gas_bio], SUM(TI_by_PROTRA_and_commodity[REGIONS_9_I,PROTRA_CHP_gas_fuels_CCS, NRG_TI_I!]))~~|</t>
  </si>
  <si>
    <t>[REGIONS_9_I,PROTRA_CHP_gas_fuels_CCS,ELECTRICITY_GAS,DISTRIBUTION_ELECTRICITY],</t>
  </si>
  <si>
    <t>economy_energy_transformation_matrix_output[REGIONS_9_I,PROTRA_CHP_gas_fuels_CCS,ELECTRICITY_GAS,DISTRIBUTION_ELECTRICITY]=PROTRA_TO_allocated[REGIONS_9_I,TO_elec,PROTRA_CHP_gas_fuels_CCS]*ZIDZ(TI_by_PROTRA_and_commodity[REGIONS_9_I,PROTRA_CHP_gas_fuels_CCS,TI_gas_fossil], SUM(TI_by_PROTRA_and_commodity[REGIONS_9_I,PROTRA_CHP_gas_fuels_CCS, NRG_TI_I!]))~~|</t>
  </si>
  <si>
    <t>economy_energy_transformation_matrix_output[REGIONS_9_I,PROTRA_CHP_solid_fossil_CCS,ELECTRICITY_COAL,DISTRIBUTION_ELECTRICITY]=PROTRA_TO_allocated[REGIONS_9_I,TO_elec,PROTRA_CHP_solid_fossil_CCS]*ZIDZ(TI_by_PROTRA_and_commodity[REGIONS_9_I,PROTRA_CHP_solid_fossil_CCS,TI_solid_fossil], SUM(TI_by_PROTRA_and_commodity[REGIONS_9_I,PROTRA_CHP_solid_fossil_CCS, NRG_TI_I!]))~~|</t>
  </si>
  <si>
    <t>[REGIONS_9_I,PROTRA_CHP_solid_fossil_CCS,ELECTRICITY_COAL,DISTRIBUTION_ELECTRICITY],</t>
  </si>
  <si>
    <t>economy_energy_transformation_matrix_output[REGIONS_9_I,PROTRA_CHP_solid_bio_CCS,ELECTRICITY_OTHER,DISTRIBUTION_ELECTRICITY]=PROTRA_TO_allocated[REGIONS_9_I,TO_elec,PROTRA_CHP_solid_bio_CCS]*ZIDZ(TI_by_PROTRA_and_commodity[REGIONS_9_I,PROTRA_CHP_solid_bio_CCS,TI_solid_bio], SUM(TI_by_PROTRA_and_commodity[REGIONS_9_I,PROTRA_CHP_solid_bio_CCS, NRG_TI_I!]))~~|</t>
  </si>
  <si>
    <t>[REGIONS_9_I,PROTRA_CHP_solid_bio_CCS,ELECTRICITY_OTHER,DISTRIBUTION_ELECTRICITY],</t>
  </si>
  <si>
    <t>economy_energy_transformation_matrix_output[REGIONS_9_I,PROTRA_CHP_liquid_fuels,ELECTRICITY_OIL,DISTRIBUTION_ELECTRICITY]=PROTRA_TO_allocated[REGIONS_9_I,TO_elec,PROTRA_CHP_liquid_fuels]*ZIDZ(TI_by_PROTRA_and_commodity[REGIONS_9_I,PROTRA_CHP_liquid_fuels,TI_liquid_bio], SUM(TI_by_PROTRA_and_commodity[REGIONS_9_I,PROTRA_CHP_liquid_fuels, NRG_TI_I!]))~~|</t>
  </si>
  <si>
    <t>[REGIONS_9_I,PROTRA_CHP_liquid_fuels,ELECTRICITY_OIL,DISTRIBUTION_ELECTRICITY],</t>
  </si>
  <si>
    <t>economy_energy_transformation_matrix_output[REGIONS_9_I,PROTRA_CHP_liquid_fuels,ELECTRICITY_OIL,DISTRIBUTION_ELECTRICITY]=PROTRA_TO_allocated[REGIONS_9_I,TO_elec,PROTRA_CHP_liquid_fuels]*ZIDZ(TI_by_PROTRA_and_commodity[REGIONS_9_I,PROTRA_CHP_liquid_fuels,TI_liquid_fossil], SUM(TI_by_PROTRA_and_commodity[REGIONS_9_I,PROTRA_CHP_liquid_fuels, NRG_TI_I!]))~~|</t>
  </si>
  <si>
    <t>economy_energy_transformation_matrix_output[REGIONS_9_I,PROTRA_CHP_liquid_fuels_CCS,ELECTRICITY_OIL,DISTRIBUTION_ELECTRICITY]=PROTRA_TO_allocated[REGIONS_9_I,TO_elec,PROTRA_CHP_liquid_fuels_CCS]*ZIDZ(TI_by_PROTRA_and_commodity[REGIONS_9_I,PROTRA_CHP_liquid_fuels_CCS,TI_liquid_bio], SUM(TI_by_PROTRA_and_commodity[REGIONS_9_I,PROTRA_CHP_liquid_fuels_CCS, NRG_TI_I!]))~~|</t>
  </si>
  <si>
    <t>[REGIONS_9_I,PROTRA_CHP_liquid_fuels_CCS,ELECTRICITY_OIL,DISTRIBUTION_ELECTRICITY],</t>
  </si>
  <si>
    <t>economy_energy_transformation_matrix_output[REGIONS_9_I,PROTRA_CHP_liquid_fuels_CCS,ELECTRICITY_OIL,DISTRIBUTION_ELECTRICITY]=PROTRA_TO_allocated[REGIONS_9_I,TO_elec,PROTRA_CHP_liquid_fuels_CCS]*ZIDZ(TI_by_PROTRA_and_commodity[REGIONS_9_I,PROTRA_CHP_liquid_fuels_CCS,TI_liquid_fossil], SUM(TI_by_PROTRA_and_commodity[REGIONS_9_I,PROTRA_CHP_liquid_fuels_CCS, NRG_TI_I!]))~~|</t>
  </si>
  <si>
    <t>economy_energy_transformation_matrix_output[REGIONS_9_I,PROTRA_CHP_solid_bio,ELECTRICITY_OTHER,DISTRIBUTION_ELECTRICITY]=PROTRA_TO_allocated[REGIONS_9_I,TO_elec,PROTRA_CHP_solid_bio]*ZIDZ(TI_by_PROTRA_and_commodity[REGIONS_9_I,PROTRA_CHP_solid_bio,TI_solid_bio], SUM(TI_by_PROTRA_and_commodity[REGIONS_9_I,PROTRA_CHP_solid_bio, NRG_TI_I!]))~~|</t>
  </si>
  <si>
    <t>[REGIONS_9_I,PROTRA_CHP_solid_bio,ELECTRICITY_OTHER,DISTRIBUTION_ELECTRICITY],</t>
  </si>
  <si>
    <t>economy_energy_transformation_matrix_output[REGIONS_9_I,PROTRA_PP_solid_bio,STEAM_HOT_WATER,DISTRIBUTION_ELECTRICITY]=PROTRA_TO_allocated[REGIONS_9_I,TO_elec,PROTRA_PP_solid_bio]*ZIDZ(TI_by_PROTRA_and_commodity[REGIONS_9_I,PROTRA_PP_solid_bio,TI_solid_bio], SUM(TI_by_PROTRA_and_commodity[REGIONS_9_I,PROTRA_PP_solid_bio, NRG_TI_I!]))~~|</t>
  </si>
  <si>
    <t>[REGIONS_9_I,PROTRA_PP_solid_bio,STEAM_HOT_WATER,DISTRIBUTION_ELECTRICITY],</t>
  </si>
  <si>
    <t>economy_energy_transformation_matrix_output[REGIONS_9_I,PROTRA_PP_solid_bio_CCS,ELECTRICITY_OTHER,DISTRIBUTION_ELECTRICITY]=PROTRA_TO_allocated[REGIONS_9_I,TO_elec,PROTRA_PP_solid_bio_CCS]*ZIDZ(TI_by_PROTRA_and_commodity[REGIONS_9_I,PROTRA_PP_solid_bio_CCS,TI_solid_bio], SUM(TI_by_PROTRA_and_commodity[REGIONS_9_I,PROTRA_PP_solid_bio_CCS, NRG_TI_I!]))~~|</t>
  </si>
  <si>
    <t>[REGIONS_9_I,PROTRA_PP_solid_bio_CCS,ELECTRICITY_OTHER,DISTRIBUTION_ELECTRICITY],</t>
  </si>
  <si>
    <t>economy_energy_transformation_matrix_output[REGIONS_9_I,PROTRA_PP_gas_fuels,ELECTRICITY_GAS,DISTRIBUTION_ELECTRICITY]=PROTRA_TO_allocated[REGIONS_9_I,TO_elec,PROTRA_PP_gas_fuels]*ZIDZ(TI_by_PROTRA_and_commodity[REGIONS_9_I,PROTRA_PP_gas_fuels,TI_gas_bio], SUM(TI_by_PROTRA_and_commodity[REGIONS_9_I,PROTRA_PP_gas_fuels, NRG_TI_I!]))~~|</t>
  </si>
  <si>
    <t>[REGIONS_9_I,PROTRA_PP_gas_fuels,ELECTRICITY_GAS,DISTRIBUTION_ELECTRICITY],</t>
  </si>
  <si>
    <t>economy_energy_transformation_matrix_output[REGIONS_9_I,PROTRA_PP_gas_fuels,ELECTRICITY_GAS,DISTRIBUTION_ELECTRICITY]=PROTRA_TO_allocated[REGIONS_9_I,TO_elec,PROTRA_PP_gas_fuels]*ZIDZ(TI_by_PROTRA_and_commodity[REGIONS_9_I,PROTRA_PP_gas_fuels,TI_gas_fossil], SUM(TI_by_PROTRA_and_commodity[REGIONS_9_I,PROTRA_PP_gas_fuels, NRG_TI_I!]))~~|</t>
  </si>
  <si>
    <t>economy_energy_transformation_matrix_output[REGIONS_9_I,PROTRA_PP_geothermal,STEAM_HOT_WATER,DISTRIBUTION_ELECTRICITY]=PROTRA_TO_allocated[REGIONS_9_I,TO_elec,PROTRA_PP_geothermal]*ZIDZ(TI_by_PROTRA_and_commodity[REGIONS_9_I,PROTRA_PP_geothermal,TI_geothermal], SUM(TI_by_PROTRA_and_commodity[REGIONS_9_I,PROTRA_PP_geothermal, NRG_TI_I!]))~~|</t>
  </si>
  <si>
    <t>[REGIONS_9_I,PROTRA_PP_geothermal,STEAM_HOT_WATER,DISTRIBUTION_ELECTRICITY],</t>
  </si>
  <si>
    <t>economy_energy_transformation_matrix_output[REGIONS_9_I,PROTRA_PP_hydropower_run_of_river,ELECTRICITY_HYDRO,DISTRIBUTION_ELECTRICITY]=PROTRA_TO_allocated[REGIONS_9_I,TO_elec,PROTRA_PP_hydropower_run_of_river]*ZIDZ(TI_by_PROTRA_and_commodity[REGIONS_9_I,PROTRA_PP_hydropower_run_of_river,TI_hydropower], SUM(TI_by_PROTRA_and_commodity[REGIONS_9_I,PROTRA_PP_hydropower_run_of_river, NRG_TI_I!]))~~|</t>
  </si>
  <si>
    <t>[REGIONS_9_I,PROTRA_PP_hydropower_run_of_river,ELECTRICITY_HYDRO,DISTRIBUTION_ELECTRICITY],</t>
  </si>
  <si>
    <t>economy_energy_transformation_matrix_output[REGIONS_9_I,PROTRA_PP_hydropower_dammed,ELECTRICITY_HYDRO,DISTRIBUTION_ELECTRICITY]=PROTRA_TO_allocated[REGIONS_9_I,TO_elec,PROTRA_PP_hydropower_dammed]*ZIDZ(TI_by_PROTRA_and_commodity[REGIONS_9_I,PROTRA_PP_hydropower_dammed,TI_hydropower], SUM(TI_by_PROTRA_and_commodity[REGIONS_9_I,PROTRA_PP_hydropower_dammed, NRG_TI_I!]))~~|</t>
  </si>
  <si>
    <t>[REGIONS_9_I,PROTRA_PP_hydropower_dammed,ELECTRICITY_HYDRO,DISTRIBUTION_ELECTRICITY],</t>
  </si>
  <si>
    <t>economy_energy_transformation_matrix_output[REGIONS_9_I,PROTRA_PP_liquid_fuels,ELECTRICITY_OIL,DISTRIBUTION_ELECTRICITY]=PROTRA_TO_allocated[REGIONS_9_I,TO_elec,PROTRA_PP_liquid_fuels]*ZIDZ(TI_by_PROTRA_and_commodity[REGIONS_9_I,PROTRA_PP_liquid_fuels,TI_liquid_bio], SUM(TI_by_PROTRA_and_commodity[REGIONS_9_I,PROTRA_PP_liquid_fuels, NRG_TI_I!]))~~|</t>
  </si>
  <si>
    <t>[REGIONS_9_I,PROTRA_PP_liquid_fuels,ELECTRICITY_OIL,DISTRIBUTION_ELECTRICITY],</t>
  </si>
  <si>
    <t>economy_energy_transformation_matrix_output[REGIONS_9_I,PROTRA_PP_liquid_fuels,ELECTRICITY_OIL,DISTRIBUTION_ELECTRICITY]=PROTRA_TO_allocated[REGIONS_9_I,TO_elec,PROTRA_PP_liquid_fuels]*ZIDZ(TI_by_PROTRA_and_commodity[REGIONS_9_I,PROTRA_PP_liquid_fuels,TI_liquid_fossil], SUM(TI_by_PROTRA_and_commodity[REGIONS_9_I,PROTRA_PP_liquid_fuels, NRG_TI_I!]))~~|</t>
  </si>
  <si>
    <t>economy_energy_transformation_matrix_output[REGIONS_9_I,PROTRA_PP_nuclear,ELECTRICITY_NUCLEAR,DISTRIBUTION_ELECTRICITY]=PROTRA_TO_allocated[REGIONS_9_I,TO_elec,PROTRA_PP_nuclear]*ZIDZ(TI_by_PROTRA_and_commodity[REGIONS_9_I,PROTRA_PP_nuclear,TI_nuclear], SUM(TI_by_PROTRA_and_commodity[REGIONS_9_I,PROTRA_PP_nuclear, NRG_TI_I!]))~~|</t>
  </si>
  <si>
    <t>[REGIONS_9_I,PROTRA_PP_nuclear,ELECTRICITY_NUCLEAR,DISTRIBUTION_ELECTRICITY],</t>
  </si>
  <si>
    <t>economy_energy_transformation_matrix_output[REGIONS_9_I,PROTRA_PP_oceanic,ELECTRICITY_OTHER,DISTRIBUTION_ELECTRICITY]=PROTRA_TO_allocated[REGIONS_9_I,TO_elec,PROTRA_PP_oceanic]*ZIDZ(TI_by_PROTRA_and_commodity[REGIONS_9_I,PROTRA_PP_oceanic,TI_oceanic], SUM(TI_by_PROTRA_and_commodity[REGIONS_9_I,PROTRA_PP_oceanic, NRG_TI_I!]))~~|</t>
  </si>
  <si>
    <t>[REGIONS_9_I,PROTRA_PP_oceanic,ELECTRICITY_OTHER,DISTRIBUTION_ELECTRICITY],</t>
  </si>
  <si>
    <t>economy_energy_transformation_matrix_output[REGIONS_9_I,PROTRA_PP_solar_open_space_PV,ELECTRICITY_SOLAR_PV,DISTRIBUTION_ELECTRICITY]=PROTRA_TO_allocated[REGIONS_9_I,TO_elec,PROTRA_PP_solar_open_space_PV]*ZIDZ(TI_by_PROTRA_and_commodity[REGIONS_9_I,PROTRA_PP_solar_open_space_PV,TI_solar], SUM(TI_by_PROTRA_and_commodity[REGIONS_9_I,PROTRA_PP_solar_open_space_PV, NRG_TI_I!]))~~|</t>
  </si>
  <si>
    <t>[REGIONS_9_I,PROTRA_PP_solar_open_space_PV,ELECTRICITY_SOLAR_PV,DISTRIBUTION_ELECTRICITY],</t>
  </si>
  <si>
    <t>economy_energy_transformation_matrix_output[REGIONS_9_I,PROTRA_PP_solar_CSP,ELECTRICITY_SOLAR_THERMAL,DISTRIBUTION_ELECTRICITY]=PROTRA_TO_allocated[REGIONS_9_I,TO_elec,PROTRA_PP_solar_CSP]*ZIDZ(TI_by_PROTRA_and_commodity[REGIONS_9_I,PROTRA_PP_solar_CSP,TI_solar], SUM(TI_by_PROTRA_and_commodity[REGIONS_9_I,PROTRA_PP_solar_CSP, NRG_TI_I!]))~~|</t>
  </si>
  <si>
    <t>[REGIONS_9_I,PROTRA_PP_solar_CSP,ELECTRICITY_SOLAR_THERMAL,DISTRIBUTION_ELECTRICITY],</t>
  </si>
  <si>
    <t>economy_energy_transformation_matrix_output[REGIONS_9_I,PROTRA_PP_solar_urban_PV,ELECTRICITY_SOLAR_PV,DISTRIBUTION_ELECTRICITY]=PROTRA_TO_allocated[REGIONS_9_I,TO_elec,PROTRA_PP_solar_urban_PV]*ZIDZ(TI_by_PROTRA_and_commodity[REGIONS_9_I,PROTRA_PP_solar_urban_PV,TI_solar], SUM(TI_by_PROTRA_and_commodity[REGIONS_9_I,PROTRA_PP_solar_urban_PV, NRG_TI_I!]))~~|</t>
  </si>
  <si>
    <t>[REGIONS_9_I,PROTRA_PP_solar_urban_PV,ELECTRICITY_SOLAR_PV,DISTRIBUTION_ELECTRICITY],</t>
  </si>
  <si>
    <t>economy_energy_transformation_matrix_output[REGIONS_9_I,PROTRA_PP_solid_fossil,ELECTRICITY_COAL,DISTRIBUTION_ELECTRICITY]=PROTRA_TO_allocated[REGIONS_9_I,TO_elec,PROTRA_PP_solid_fossil]*ZIDZ(TI_by_PROTRA_and_commodity[REGIONS_9_I,PROTRA_PP_solid_fossil,TI_solid_fossil], SUM(TI_by_PROTRA_and_commodity[REGIONS_9_I,PROTRA_PP_solid_fossil, NRG_TI_I!]))~~|</t>
  </si>
  <si>
    <t>[REGIONS_9_I,PROTRA_PP_solid_fossil,ELECTRICITY_COAL,DISTRIBUTION_ELECTRICITY],</t>
  </si>
  <si>
    <t>economy_energy_transformation_matrix_output[REGIONS_9_I,PROTRA_PP_waste,ELECTRICITY_OTHER,DISTRIBUTION_ELECTRICITY]=PROTRA_TO_allocated[REGIONS_9_I,TO_elec,PROTRA_PP_waste]*ZIDZ(TI_by_PROTRA_and_commodity[REGIONS_9_I,PROTRA_PP_waste,TI_waste], SUM(TI_by_PROTRA_and_commodity[REGIONS_9_I,PROTRA_PP_waste, NRG_TI_I!]))~~|</t>
  </si>
  <si>
    <t>[REGIONS_9_I,PROTRA_PP_waste,ELECTRICITY_OTHER,DISTRIBUTION_ELECTRICITY],</t>
  </si>
  <si>
    <t>economy_energy_transformation_matrix_output[REGIONS_9_I,PROTRA_PP_wind_onshore,ELECTRICITY_WIND,DISTRIBUTION_ELECTRICITY]=PROTRA_TO_allocated[REGIONS_9_I,TO_elec,PROTRA_PP_wind_onshore]*ZIDZ(TI_by_PROTRA_and_commodity[REGIONS_9_I,PROTRA_PP_wind_onshore,TI_wind], SUM(TI_by_PROTRA_and_commodity[REGIONS_9_I,PROTRA_PP_wind_onshore, NRG_TI_I!]))~~|</t>
  </si>
  <si>
    <t>[REGIONS_9_I,PROTRA_PP_wind_onshore,ELECTRICITY_WIND,DISTRIBUTION_ELECTRICITY],</t>
  </si>
  <si>
    <t>economy_energy_transformation_matrix_output[REGIONS_9_I,PROTRA_PP_wind_offshore,ELECTRICITY_WIND,DISTRIBUTION_ELECTRICITY]=PROTRA_TO_allocated[REGIONS_9_I,TO_elec,PROTRA_PP_wind_offshore]*ZIDZ(TI_by_PROTRA_and_commodity[REGIONS_9_I,PROTRA_PP_wind_offshore,TI_wind], SUM(TI_by_PROTRA_and_commodity[REGIONS_9_I,PROTRA_PP_wind_offshore, NRG_TI_I!]))~~|</t>
  </si>
  <si>
    <t>[REGIONS_9_I,PROTRA_PP_wind_offshore,ELECTRICITY_WIND,DISTRIBUTION_ELECTRICITY],</t>
  </si>
  <si>
    <t>economy_energy_transformation_matrix_output[REGIONS_9_I,PROTRA_PP_solid_fossil_CCS,ELECTRICITY_COAL,DISTRIBUTION_ELECTRICITY]=PROTRA_TO_allocated[REGIONS_9_I,TO_elec,PROTRA_PP_solid_fossil_CCS]*ZIDZ(TI_by_PROTRA_and_commodity[REGIONS_9_I,PROTRA_PP_solid_fossil_CCS,TI_solid_fossil], SUM(TI_by_PROTRA_and_commodity[REGIONS_9_I,PROTRA_PP_solid_fossil_CCS, NRG_TI_I!]))~~|</t>
  </si>
  <si>
    <t>[REGIONS_9_I,PROTRA_PP_solid_fossil_CCS,ELECTRICITY_COAL,DISTRIBUTION_ELECTRICITY],</t>
  </si>
  <si>
    <t>economy_energy_transformation_matrix_output[REGIONS_9_I,PROTRA_PP_waste_CCS,ELECTRICITY_OTHER,DISTRIBUTION_ELECTRICITY]=PROTRA_TO_allocated[REGIONS_9_I,TO_elec,PROTRA_PP_waste_CCS]*ZIDZ(TI_by_PROTRA_and_commodity[REGIONS_9_I,PROTRA_PP_waste_CCS,TI_waste], SUM(TI_by_PROTRA_and_commodity[REGIONS_9_I,PROTRA_PP_waste_CCS, NRG_TI_I!]))~~|</t>
  </si>
  <si>
    <t>[REGIONS_9_I,PROTRA_PP_waste_CCS,ELECTRICITY_OTHER,DISTRIBUTION_ELECTRICITY],</t>
  </si>
  <si>
    <t>economy_energy_transformation_matrix_output[REGIONS_9_I,PROTRA_PP_gas_fuels_CCS,ELECTRICITY_GAS,DISTRIBUTION_ELECTRICITY]=PROTRA_TO_allocated[REGIONS_9_I,TO_elec,PROTRA_PP_gas_fuels_CCS]*ZIDZ(TI_by_PROTRA_and_commodity[REGIONS_9_I,PROTRA_PP_gas_fuels_CCS,TI_gas_bio], SUM(TI_by_PROTRA_and_commodity[REGIONS_9_I,PROTRA_PP_gas_fuels_CCS, NRG_TI_I!]))~~|</t>
  </si>
  <si>
    <t>[REGIONS_9_I,PROTRA_PP_gas_fuels_CCS,ELECTRICITY_GAS,DISTRIBUTION_ELECTRICITY],</t>
  </si>
  <si>
    <t>economy_energy_transformation_matrix_output[REGIONS_9_I,PROTRA_PP_gas_fuels_CCS,ELECTRICITY_GAS,DISTRIBUTION_ELECTRICITY]=PROTRA_TO_allocated[REGIONS_9_I,TO_elec,PROTRA_PP_gas_fuels_CCS]*ZIDZ(TI_by_PROTRA_and_commodity[REGIONS_9_I,PROTRA_PP_gas_fuels_CCS,TI_gas_fossil], SUM(TI_by_PROTRA_and_commodity[REGIONS_9_I,PROTRA_PP_gas_fuels_CCS, NRG_TI_I!]))~~|</t>
  </si>
  <si>
    <t>economy_energy_transformation_matrix_output[REGIONS_9_I,PROTRA_PP_liquid_fuels_CCS,ELECTRICITY_OIL,DISTRIBUTION_ELECTRICITY]=PROTRA_TO_allocated[REGIONS_9_I,TO_elec,PROTRA_PP_liquid_fuels_CCS]*ZIDZ(TI_by_PROTRA_and_commodity[REGIONS_9_I,PROTRA_PP_liquid_fuels_CCS,TI_liquid_bio], SUM(TI_by_PROTRA_and_commodity[REGIONS_9_I,PROTRA_PP_liquid_fuels_CCS, NRG_TI_I!]))~~|</t>
  </si>
  <si>
    <t>[REGIONS_9_I,PROTRA_PP_liquid_fuels_CCS,ELECTRICITY_OIL,DISTRIBUTION_ELECTRICITY],</t>
  </si>
  <si>
    <t>economy_energy_transformation_matrix_output[REGIONS_9_I,PROTRA_PP_liquid_fuels_CCS,ELECTRICITY_OIL,DISTRIBUTION_ELECTRICITY]=PROTRA_TO_allocated[REGIONS_9_I,TO_elec,PROTRA_PP_liquid_fuels_CCS]*ZIDZ(TI_by_PROTRA_and_commodity[REGIONS_9_I,PROTRA_PP_liquid_fuels_CCS,TI_liquid_fossil], SUM(TI_by_PROTRA_and_commodity[REGIONS_9_I,PROTRA_PP_liquid_fuels_CCS, NRG_TI_I!]))~~|</t>
  </si>
  <si>
    <t>test</t>
  </si>
  <si>
    <t>economy_energy_transformation_matrix_input[REGIONS_9_I,PROREF_refinery_coal,MINING_COAL,REFINING]=PE_by_PROREF_and_commodity[REGIONS_9_I,PROREF_refinery_coal,PE_coal]*ZIDZ(TI_by_PROREF_and_commodity[REGIONS_9_I,PROREF_refinery_coal,TI_gas_fossil], SUM(TI_by_PROREF_and_commodity[REGIONS_9_I,PROREF_refinery_coal,NRG_TI_I!]))+PE_by_PROREF_and_commodity[REGIONS_9_I,PROREF_refinery_coal,PE_coal]*ZIDZ(TI_by_PROREF_and_commodity[REGIONS_9_I,PROREF_refinery_coal,TI_liquid_fossil], SUM(TI_by_PROREF_and_commodity[REGIONS_9_I,PROREF_refinery_coal,NRG_TI_I!]))~~|</t>
  </si>
  <si>
    <t>economy_energy_transformation_matrix_output[REGIONS_9_I,PROTRA_CHP_gas_fuels,ELECTRICITY_GAS,DISTRIBUTION_ELECTRICITY]=PROTRA_TO_allocated[REGIONS_9_I,TO_elec,PROTRA_CHP_gas_fuels]*ZIDZ(TI_by_PROTRA_and_commodity[REGIONS_9_I,PROTRA_CHP_gas_fuels,TI_gas_bio], SUM(TI_by_PROTRA_and_commodity[REGIONS_9_I,PROTRA_CHP_gas_fuels, NRG_TI_I!]))+PROTRA_TO_allocated[REGIONS_9_I,TO_elec,PROTRA_CHP_gas_fuels]*ZIDZ(TI_by_PROTRA_and_commodity[REGIONS_9_I,PROTRA_CHP_gas_fuels,TI_gas_fossil], SUM(TI_by_PROTRA_and_commodity[REGIONS_9_I,PROTRA_CHP_gas_fuels, NRG_TI_I!]))~~|</t>
  </si>
  <si>
    <t>economy_energy_transformation_matrix_output[REGIONS_9_I,PROTRA_CHP_gas_fuels_CCS,ELECTRICITY_GAS,DISTRIBUTION_ELECTRICITY]=PROTRA_TO_allocated[REGIONS_9_I,TO_elec,PROTRA_CHP_gas_fuels_CCS]*ZIDZ(TI_by_PROTRA_and_commodity[REGIONS_9_I,PROTRA_CHP_gas_fuels_CCS,TI_gas_bio], SUM(TI_by_PROTRA_and_commodity[REGIONS_9_I,PROTRA_CHP_gas_fuels_CCS, NRG_TI_I!]))+PROTRA_TO_allocated[REGIONS_9_I,TO_elec,PROTRA_CHP_gas_fuels_CCS]*ZIDZ(TI_by_PROTRA_and_commodity[REGIONS_9_I,PROTRA_CHP_gas_fuels_CCS,TI_gas_fossil], SUM(TI_by_PROTRA_and_commodity[REGIONS_9_I,PROTRA_CHP_gas_fuels_CCS, NRG_TI_I!]))~~|</t>
  </si>
  <si>
    <t>economy_energy_transformation_matrix_output[REGIONS_9_I,PROTRA_CHP_liquid_fuels,ELECTRICITY_OIL,DISTRIBUTION_ELECTRICITY]=PROTRA_TO_allocated[REGIONS_9_I,TO_elec,PROTRA_CHP_liquid_fuels]*ZIDZ(TI_by_PROTRA_and_commodity[REGIONS_9_I,PROTRA_CHP_liquid_fuels,TI_liquid_bio], SUM(TI_by_PROTRA_and_commodity[REGIONS_9_I,PROTRA_CHP_liquid_fuels, NRG_TI_I!]))+PROTRA_TO_allocated[REGIONS_9_I,TO_elec,PROTRA_CHP_liquid_fuels]*ZIDZ(TI_by_PROTRA_and_commodity[REGIONS_9_I,PROTRA_CHP_liquid_fuels,TI_liquid_fossil], SUM(TI_by_PROTRA_and_commodity[REGIONS_9_I,PROTRA_CHP_liquid_fuels, NRG_TI_I!]))~~|</t>
  </si>
  <si>
    <t>economy_energy_transformation_matrix_output[REGIONS_9_I,PROTRA_CHP_liquid_fuels_CCS,ELECTRICITY_OIL,DISTRIBUTION_ELECTRICITY]=PROTRA_TO_allocated[REGIONS_9_I,TO_elec,PROTRA_CHP_liquid_fuels_CCS]*ZIDZ(TI_by_PROTRA_and_commodity[REGIONS_9_I,PROTRA_CHP_liquid_fuels_CCS,TI_liquid_bio], SUM(TI_by_PROTRA_and_commodity[REGIONS_9_I,PROTRA_CHP_liquid_fuels_CCS, NRG_TI_I!]))+PROTRA_TO_allocated[REGIONS_9_I,TO_elec,PROTRA_CHP_liquid_fuels_CCS]*ZIDZ(TI_by_PROTRA_and_commodity[REGIONS_9_I,PROTRA_CHP_liquid_fuels_CCS,TI_liquid_fossil], SUM(TI_by_PROTRA_and_commodity[REGIONS_9_I,PROTRA_CHP_liquid_fuels_CCS, NRG_TI_I!]))~~|</t>
  </si>
  <si>
    <t>economy_energy_transformation_matrix_output[REGIONS_9_I,PROTRA_PP_gas_fuels,ELECTRICITY_GAS,DISTRIBUTION_ELECTRICITY]=PROTRA_TO_allocated[REGIONS_9_I,TO_elec,PROTRA_PP_gas_fuels]*ZIDZ(TI_by_PROTRA_and_commodity[REGIONS_9_I,PROTRA_PP_gas_fuels,TI_gas_bio], SUM(TI_by_PROTRA_and_commodity[REGIONS_9_I,PROTRA_PP_gas_fuels, NRG_TI_I!]))+PROTRA_TO_allocated[REGIONS_9_I,TO_elec,PROTRA_PP_gas_fuels]*ZIDZ(TI_by_PROTRA_and_commodity[REGIONS_9_I,PROTRA_PP_gas_fuels,TI_gas_fossil], SUM(TI_by_PROTRA_and_commodity[REGIONS_9_I,PROTRA_PP_gas_fuels, NRG_TI_I!]))~~|</t>
  </si>
  <si>
    <t>economy_energy_transformation_matrix_output[REGIONS_9_I,PROTRA_PP_gas_fuels_CCS,ELECTRICITY_GAS,DISTRIBUTION_ELECTRICITY]=PROTRA_TO_allocated[REGIONS_9_I,TO_elec,PROTRA_PP_gas_fuels_CCS]*ZIDZ(TI_by_PROTRA_and_commodity[REGIONS_9_I,PROTRA_PP_gas_fuels_CCS,TI_gas_bio], SUM(TI_by_PROTRA_and_commodity[REGIONS_9_I,PROTRA_PP_gas_fuels_CCS, NRG_TI_I!]))+PROTRA_TO_allocated[REGIONS_9_I,TO_elec,PROTRA_PP_gas_fuels_CCS]*ZIDZ(TI_by_PROTRA_and_commodity[REGIONS_9_I,PROTRA_PP_gas_fuels_CCS,TI_gas_fossil], SUM(TI_by_PROTRA_and_commodity[REGIONS_9_I,PROTRA_PP_gas_fuels_CCS, NRG_TI_I!]))~~|</t>
  </si>
  <si>
    <t>economy_energy_transformation_matrix_output[REGIONS_9_I,PROTRA_PP_liquid_fuels,ELECTRICITY_OIL,DISTRIBUTION_ELECTRICITY]=PROTRA_TO_allocated[REGIONS_9_I,TO_elec,PROTRA_PP_liquid_fuels]*ZIDZ(TI_by_PROTRA_and_commodity[REGIONS_9_I,PROTRA_PP_liquid_fuels,TI_liquid_bio], SUM(TI_by_PROTRA_and_commodity[REGIONS_9_I,PROTRA_PP_liquid_fuels, NRG_TI_I!]))+PROTRA_TO_allocated[REGIONS_9_I,TO_elec,PROTRA_PP_liquid_fuels]*ZIDZ(TI_by_PROTRA_and_commodity[REGIONS_9_I,PROTRA_PP_liquid_fuels,TI_liquid_fossil], SUM(TI_by_PROTRA_and_commodity[REGIONS_9_I,PROTRA_PP_liquid_fuels, NRG_TI_I!]))~~|</t>
  </si>
  <si>
    <t>economy_energy_transformation_matrix_output[REGIONS_9_I,PROTRA_PP_liquid_fuels_CCS,ELECTRICITY_OIL,DISTRIBUTION_ELECTRICITY]=PROTRA_TO_allocated[REGIONS_9_I,TO_elec,PROTRA_PP_liquid_fuels_CCS]*ZIDZ(TI_by_PROTRA_and_commodity[REGIONS_9_I,PROTRA_PP_liquid_fuels_CCS,TI_liquid_bio], SUM(TI_by_PROTRA_and_commodity[REGIONS_9_I,PROTRA_PP_liquid_fuels_CCS, NRG_TI_I!]))+PROTRA_TO_allocated[REGIONS_9_I,TO_elec,PROTRA_PP_liquid_fuels_CCS]*ZIDZ(TI_by_PROTRA_and_commodity[REGIONS_9_I,PROTRA_PP_liquid_fuels_CCS,TI_liquid_fossil], SUM(TI_by_PROTRA_and_commodity[REGIONS_9_I,PROTRA_PP_liquid_fuels_CCS, NRG_TI_I!]))~~|</t>
  </si>
  <si>
    <t>UNIQUE list of NRG_PRO_I elements that are relevant for energy-economy link</t>
  </si>
  <si>
    <t>UNIQUE SECTOR_I</t>
  </si>
  <si>
    <t>nb. LHS</t>
  </si>
  <si>
    <t>position of next LHS</t>
  </si>
  <si>
    <t>first part</t>
  </si>
  <si>
    <t>second part to be used</t>
  </si>
  <si>
    <t>second part</t>
  </si>
  <si>
    <t>EQUATION for  economy_energy_transformation_matrix_input</t>
  </si>
  <si>
    <t>EQUATION for  economy_energy_transformation_matrix_output</t>
  </si>
  <si>
    <r>
      <t>UNIQUE EXCEPT LINES! (</t>
    </r>
    <r>
      <rPr>
        <b/>
        <sz val="11"/>
        <color theme="5"/>
        <rFont val="Calibri"/>
        <family val="2"/>
        <scheme val="minor"/>
      </rPr>
      <t>- duplicates deleted, alphabetically ordered)</t>
    </r>
  </si>
  <si>
    <t>Energy-Economy Link: INVESTMENTS</t>
  </si>
  <si>
    <t xml:space="preserve">Electricity Generation / Heat Generation technologies: </t>
  </si>
  <si>
    <t>Unit</t>
  </si>
  <si>
    <r>
      <t>USD</t>
    </r>
    <r>
      <rPr>
        <vertAlign val="subscript"/>
        <sz val="11"/>
        <color theme="1"/>
        <rFont val="Calibri"/>
        <family val="2"/>
        <scheme val="minor"/>
      </rPr>
      <t>2015</t>
    </r>
    <r>
      <rPr>
        <sz val="11"/>
        <color theme="1"/>
        <rFont val="Calibri"/>
        <family val="2"/>
        <scheme val="minor"/>
      </rPr>
      <t>/MW</t>
    </r>
    <r>
      <rPr>
        <vertAlign val="subscript"/>
        <sz val="11"/>
        <color theme="1"/>
        <rFont val="Calibri"/>
        <family val="2"/>
        <scheme val="minor"/>
      </rPr>
      <t>el</t>
    </r>
  </si>
  <si>
    <r>
      <t>USD</t>
    </r>
    <r>
      <rPr>
        <vertAlign val="subscript"/>
        <sz val="11"/>
        <color theme="1"/>
        <rFont val="Calibri"/>
        <family val="2"/>
        <scheme val="minor"/>
      </rPr>
      <t>2015</t>
    </r>
    <r>
      <rPr>
        <sz val="11"/>
        <color theme="1"/>
        <rFont val="Calibri"/>
        <family val="2"/>
        <scheme val="minor"/>
      </rPr>
      <t>/MW</t>
    </r>
    <r>
      <rPr>
        <vertAlign val="subscript"/>
        <sz val="11"/>
        <color theme="1"/>
        <rFont val="Calibri"/>
        <family val="2"/>
        <scheme val="minor"/>
      </rPr>
      <t>th</t>
    </r>
  </si>
  <si>
    <t>Pumped Hydro Storage</t>
  </si>
  <si>
    <t>Stationary Batteries</t>
  </si>
  <si>
    <t>Electrolyser</t>
  </si>
  <si>
    <t>DACCS</t>
  </si>
  <si>
    <t>Source</t>
  </si>
  <si>
    <t>All prices/cost valid for WORLD Region</t>
  </si>
  <si>
    <t>t.b.d.</t>
  </si>
  <si>
    <t>Second-try: ROW for IF_THEN_ELSE() version of Equation</t>
  </si>
  <si>
    <t>parti</t>
  </si>
  <si>
    <t>part ii</t>
  </si>
  <si>
    <t>part iii</t>
  </si>
  <si>
    <t>part vi (actual RHS equation part)</t>
  </si>
  <si>
    <t>PROSUP_hydrogen_2_liquid</t>
  </si>
  <si>
    <t>PROSUP_hydrogen_2_gas</t>
  </si>
  <si>
    <t>PROSUP_flexibility_technologies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</si>
</sst>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;\-#,##0.00;\-"/>
    <numFmt numFmtId="165" formatCode="#,##0.0;\-#,##0.0;\-"/>
  </numFmts>
  <fonts count="4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 Light"/>
      <family val="2"/>
      <scheme val="major"/>
    </font>
    <font>
      <sz val="11"/>
      <color theme="0" tint="-0.249977111117893"/>
      <name val="Calibri"/>
      <family val="2"/>
      <scheme val="minor"/>
    </font>
    <font>
      <vertAlign val="subscript"/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name val="Calibri"/>
      <family val="2"/>
      <scheme val="minor"/>
    </font>
    <font>
      <b/>
      <sz val="9"/>
      <color indexed="81"/>
      <name val="Segoe UI"/>
      <family val="2"/>
    </font>
    <font>
      <b/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E321A"/>
        <bgColor indexed="64"/>
      </patternFill>
    </fill>
    <fill>
      <patternFill patternType="solid">
        <fgColor rgb="FF007DBE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5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>
      <left/>
      <right/>
      <top/>
      <bottom/>
      <diagonal style="thin">
        <color theme="0" tint="-0.24994659260841701"/>
      </diagonal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0" fontId="21" fillId="0" borderId="41" applyNumberFormat="0" applyFill="0" applyAlignment="0" applyProtection="0"/>
    <xf numFmtId="49" fontId="19" fillId="18" borderId="43">
      <alignment horizontal="center"/>
    </xf>
    <xf numFmtId="0" fontId="19" fillId="18" borderId="43">
      <alignment horizontal="left" vertical="center"/>
    </xf>
    <xf numFmtId="0" fontId="26" fillId="0" borderId="0" applyNumberFormat="0" applyFill="0" applyBorder="0" applyAlignment="0" applyProtection="0"/>
    <xf numFmtId="0" fontId="32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</cellStyleXfs>
  <cellXfs count="302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textRotation="90"/>
    </xf>
    <xf numFmtId="0" fontId="0" fillId="5" borderId="0" xfId="0" applyFill="1"/>
    <xf numFmtId="0" fontId="0" fillId="5" borderId="5" xfId="0" applyFill="1" applyBorder="1" applyAlignment="1">
      <alignment textRotation="90"/>
    </xf>
    <xf numFmtId="0" fontId="0" fillId="5" borderId="0" xfId="0" applyFill="1" applyAlignment="1">
      <alignment textRotation="90"/>
    </xf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2" xfId="0" applyFill="1" applyBorder="1"/>
    <xf numFmtId="0" fontId="0" fillId="5" borderId="0" xfId="0" applyFill="1" applyAlignment="1">
      <alignment horizontal="center" vertical="center"/>
    </xf>
    <xf numFmtId="0" fontId="0" fillId="5" borderId="12" xfId="0" applyFill="1" applyBorder="1"/>
    <xf numFmtId="0" fontId="0" fillId="5" borderId="13" xfId="0" applyFill="1" applyBorder="1"/>
    <xf numFmtId="0" fontId="0" fillId="5" borderId="7" xfId="0" applyFill="1" applyBorder="1"/>
    <xf numFmtId="0" fontId="0" fillId="5" borderId="10" xfId="0" applyFill="1" applyBorder="1" applyAlignment="1">
      <alignment textRotation="90"/>
    </xf>
    <xf numFmtId="0" fontId="0" fillId="5" borderId="14" xfId="0" applyFill="1" applyBorder="1"/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textRotation="90"/>
    </xf>
    <xf numFmtId="0" fontId="0" fillId="5" borderId="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5" fillId="3" borderId="0" xfId="0" applyFont="1" applyFill="1" applyAlignment="1">
      <alignment textRotation="90"/>
    </xf>
    <xf numFmtId="0" fontId="3" fillId="5" borderId="0" xfId="0" applyFont="1" applyFill="1"/>
    <xf numFmtId="0" fontId="3" fillId="0" borderId="0" xfId="0" applyFont="1"/>
    <xf numFmtId="0" fontId="3" fillId="5" borderId="0" xfId="0" applyFont="1" applyFill="1" applyAlignment="1">
      <alignment textRotation="90"/>
    </xf>
    <xf numFmtId="0" fontId="0" fillId="5" borderId="10" xfId="0" applyFill="1" applyBorder="1"/>
    <xf numFmtId="0" fontId="0" fillId="5" borderId="0" xfId="0" applyFill="1" applyAlignment="1">
      <alignment horizontal="center" vertical="center" textRotation="90"/>
    </xf>
    <xf numFmtId="0" fontId="0" fillId="5" borderId="15" xfId="0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5" borderId="3" xfId="0" applyFill="1" applyBorder="1"/>
    <xf numFmtId="0" fontId="0" fillId="5" borderId="3" xfId="0" applyFill="1" applyBorder="1" applyAlignment="1">
      <alignment horizontal="center" vertical="center"/>
    </xf>
    <xf numFmtId="0" fontId="0" fillId="5" borderId="18" xfId="0" applyFill="1" applyBorder="1"/>
    <xf numFmtId="0" fontId="0" fillId="5" borderId="10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/>
    </xf>
    <xf numFmtId="0" fontId="6" fillId="0" borderId="0" xfId="0" applyFont="1"/>
    <xf numFmtId="0" fontId="0" fillId="6" borderId="10" xfId="0" applyFill="1" applyBorder="1" applyAlignment="1">
      <alignment textRotation="90"/>
    </xf>
    <xf numFmtId="0" fontId="0" fillId="6" borderId="5" xfId="0" applyFill="1" applyBorder="1" applyAlignment="1">
      <alignment textRotation="90"/>
    </xf>
    <xf numFmtId="0" fontId="0" fillId="6" borderId="10" xfId="0" applyFill="1" applyBorder="1"/>
    <xf numFmtId="0" fontId="0" fillId="6" borderId="14" xfId="0" applyFill="1" applyBorder="1"/>
    <xf numFmtId="0" fontId="0" fillId="6" borderId="5" xfId="0" applyFill="1" applyBorder="1"/>
    <xf numFmtId="0" fontId="0" fillId="6" borderId="3" xfId="0" applyFill="1" applyBorder="1"/>
    <xf numFmtId="0" fontId="0" fillId="6" borderId="9" xfId="0" applyFill="1" applyBorder="1"/>
    <xf numFmtId="0" fontId="0" fillId="6" borderId="0" xfId="0" applyFill="1"/>
    <xf numFmtId="0" fontId="0" fillId="6" borderId="2" xfId="0" applyFill="1" applyBorder="1"/>
    <xf numFmtId="0" fontId="0" fillId="6" borderId="0" xfId="0" applyFill="1" applyAlignment="1">
      <alignment textRotation="90"/>
    </xf>
    <xf numFmtId="0" fontId="0" fillId="6" borderId="1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 textRotation="90"/>
    </xf>
    <xf numFmtId="0" fontId="0" fillId="6" borderId="5" xfId="0" applyFill="1" applyBorder="1" applyAlignment="1">
      <alignment horizontal="center" vertical="center" textRotation="90"/>
    </xf>
    <xf numFmtId="0" fontId="0" fillId="6" borderId="4" xfId="0" applyFill="1" applyBorder="1"/>
    <xf numFmtId="0" fontId="0" fillId="6" borderId="0" xfId="0" applyFill="1" applyAlignment="1">
      <alignment horizontal="center" vertical="center" textRotation="90"/>
    </xf>
    <xf numFmtId="0" fontId="0" fillId="6" borderId="12" xfId="0" applyFill="1" applyBorder="1"/>
    <xf numFmtId="0" fontId="0" fillId="6" borderId="6" xfId="0" applyFill="1" applyBorder="1"/>
    <xf numFmtId="0" fontId="0" fillId="6" borderId="13" xfId="0" applyFill="1" applyBorder="1"/>
    <xf numFmtId="0" fontId="7" fillId="0" borderId="0" xfId="0" applyFont="1"/>
    <xf numFmtId="0" fontId="0" fillId="4" borderId="0" xfId="0" applyFill="1"/>
    <xf numFmtId="0" fontId="0" fillId="0" borderId="0" xfId="0" applyAlignment="1">
      <alignment horizontal="center" textRotation="90"/>
    </xf>
    <xf numFmtId="0" fontId="0" fillId="0" borderId="0" xfId="0" applyAlignment="1">
      <alignment horizontal="center" vertical="center" textRotation="90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textRotation="90"/>
    </xf>
    <xf numFmtId="0" fontId="0" fillId="0" borderId="30" xfId="0" applyBorder="1" applyAlignment="1">
      <alignment horizontal="center" textRotation="90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28" xfId="0" applyBorder="1" applyAlignment="1">
      <alignment horizontal="center" textRotation="90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/>
    <xf numFmtId="0" fontId="0" fillId="0" borderId="35" xfId="0" applyBorder="1" applyAlignment="1">
      <alignment horizontal="center" textRotation="90"/>
    </xf>
    <xf numFmtId="0" fontId="0" fillId="0" borderId="36" xfId="0" applyBorder="1" applyAlignment="1">
      <alignment horizontal="center" textRotation="90"/>
    </xf>
    <xf numFmtId="0" fontId="0" fillId="0" borderId="31" xfId="0" applyBorder="1" applyAlignment="1">
      <alignment horizontal="center" textRotation="90"/>
    </xf>
    <xf numFmtId="0" fontId="10" fillId="0" borderId="0" xfId="0" applyFont="1"/>
    <xf numFmtId="0" fontId="7" fillId="7" borderId="1" xfId="0" applyFont="1" applyFill="1" applyBorder="1"/>
    <xf numFmtId="0" fontId="7" fillId="0" borderId="1" xfId="0" applyFont="1" applyBorder="1"/>
    <xf numFmtId="0" fontId="0" fillId="0" borderId="0" xfId="0" applyAlignment="1">
      <alignment horizontal="left"/>
    </xf>
    <xf numFmtId="164" fontId="0" fillId="7" borderId="1" xfId="0" applyNumberFormat="1" applyFill="1" applyBorder="1"/>
    <xf numFmtId="165" fontId="0" fillId="7" borderId="1" xfId="0" applyNumberFormat="1" applyFill="1" applyBorder="1"/>
    <xf numFmtId="165" fontId="0" fillId="0" borderId="1" xfId="0" applyNumberFormat="1" applyBorder="1"/>
    <xf numFmtId="0" fontId="2" fillId="2" borderId="1" xfId="0" applyFont="1" applyFill="1" applyBorder="1" applyAlignment="1">
      <alignment horizontal="center" textRotation="90"/>
    </xf>
    <xf numFmtId="0" fontId="2" fillId="2" borderId="38" xfId="0" applyFont="1" applyFill="1" applyBorder="1" applyAlignment="1">
      <alignment horizontal="center" textRotation="90"/>
    </xf>
    <xf numFmtId="164" fontId="0" fillId="7" borderId="38" xfId="0" applyNumberFormat="1" applyFill="1" applyBorder="1"/>
    <xf numFmtId="164" fontId="0" fillId="0" borderId="1" xfId="0" applyNumberFormat="1" applyBorder="1"/>
    <xf numFmtId="0" fontId="12" fillId="0" borderId="0" xfId="0" applyFont="1"/>
    <xf numFmtId="0" fontId="2" fillId="8" borderId="1" xfId="0" applyFont="1" applyFill="1" applyBorder="1" applyAlignment="1">
      <alignment horizontal="center" textRotation="90"/>
    </xf>
    <xf numFmtId="164" fontId="0" fillId="0" borderId="38" xfId="0" applyNumberFormat="1" applyBorder="1"/>
    <xf numFmtId="0" fontId="2" fillId="3" borderId="1" xfId="0" applyFont="1" applyFill="1" applyBorder="1"/>
    <xf numFmtId="165" fontId="3" fillId="3" borderId="1" xfId="0" applyNumberFormat="1" applyFont="1" applyFill="1" applyBorder="1"/>
    <xf numFmtId="164" fontId="3" fillId="3" borderId="1" xfId="0" applyNumberFormat="1" applyFont="1" applyFill="1" applyBorder="1"/>
    <xf numFmtId="164" fontId="3" fillId="3" borderId="38" xfId="0" applyNumberFormat="1" applyFont="1" applyFill="1" applyBorder="1"/>
    <xf numFmtId="164" fontId="3" fillId="3" borderId="0" xfId="0" applyNumberFormat="1" applyFont="1" applyFill="1"/>
    <xf numFmtId="165" fontId="2" fillId="3" borderId="1" xfId="0" applyNumberFormat="1" applyFont="1" applyFill="1" applyBorder="1"/>
    <xf numFmtId="164" fontId="3" fillId="9" borderId="1" xfId="0" applyNumberFormat="1" applyFont="1" applyFill="1" applyBorder="1"/>
    <xf numFmtId="164" fontId="3" fillId="9" borderId="38" xfId="0" applyNumberFormat="1" applyFont="1" applyFill="1" applyBorder="1"/>
    <xf numFmtId="164" fontId="2" fillId="9" borderId="38" xfId="0" applyNumberFormat="1" applyFont="1" applyFill="1" applyBorder="1"/>
    <xf numFmtId="9" fontId="0" fillId="0" borderId="0" xfId="0" applyNumberFormat="1"/>
    <xf numFmtId="165" fontId="0" fillId="10" borderId="1" xfId="0" applyNumberFormat="1" applyFill="1" applyBorder="1"/>
    <xf numFmtId="165" fontId="0" fillId="4" borderId="1" xfId="0" applyNumberFormat="1" applyFill="1" applyBorder="1"/>
    <xf numFmtId="164" fontId="0" fillId="0" borderId="40" xfId="0" applyNumberFormat="1" applyBorder="1"/>
    <xf numFmtId="0" fontId="2" fillId="2" borderId="1" xfId="0" applyFont="1" applyFill="1" applyBorder="1" applyAlignment="1">
      <alignment wrapText="1"/>
    </xf>
    <xf numFmtId="0" fontId="0" fillId="13" borderId="0" xfId="0" applyFill="1"/>
    <xf numFmtId="9" fontId="0" fillId="4" borderId="0" xfId="0" applyNumberFormat="1" applyFill="1"/>
    <xf numFmtId="0" fontId="12" fillId="0" borderId="0" xfId="0" applyFont="1" applyAlignment="1">
      <alignment vertical="center" wrapText="1"/>
    </xf>
    <xf numFmtId="0" fontId="14" fillId="15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wrapText="1"/>
    </xf>
    <xf numFmtId="0" fontId="15" fillId="0" borderId="0" xfId="0" applyFont="1"/>
    <xf numFmtId="0" fontId="3" fillId="17" borderId="0" xfId="0" applyFont="1" applyFill="1"/>
    <xf numFmtId="0" fontId="3" fillId="16" borderId="0" xfId="0" applyFont="1" applyFill="1"/>
    <xf numFmtId="0" fontId="17" fillId="0" borderId="0" xfId="0" applyFont="1"/>
    <xf numFmtId="0" fontId="16" fillId="5" borderId="0" xfId="0" applyFont="1" applyFill="1" applyAlignment="1">
      <alignment wrapText="1"/>
    </xf>
    <xf numFmtId="0" fontId="16" fillId="5" borderId="0" xfId="0" applyFont="1" applyFill="1" applyAlignment="1">
      <alignment horizontal="center" wrapText="1"/>
    </xf>
    <xf numFmtId="0" fontId="19" fillId="0" borderId="0" xfId="0" applyFont="1"/>
    <xf numFmtId="0" fontId="7" fillId="0" borderId="0" xfId="0" applyFont="1" applyAlignment="1">
      <alignment wrapText="1"/>
    </xf>
    <xf numFmtId="0" fontId="20" fillId="0" borderId="0" xfId="1"/>
    <xf numFmtId="0" fontId="21" fillId="0" borderId="41" xfId="2"/>
    <xf numFmtId="0" fontId="21" fillId="0" borderId="41" xfId="2" applyAlignment="1">
      <alignment wrapText="1"/>
    </xf>
    <xf numFmtId="0" fontId="22" fillId="0" borderId="0" xfId="0" applyFont="1" applyAlignment="1">
      <alignment horizontal="left" vertical="center"/>
    </xf>
    <xf numFmtId="49" fontId="19" fillId="18" borderId="43" xfId="3" applyAlignment="1">
      <alignment horizontal="left"/>
    </xf>
    <xf numFmtId="0" fontId="0" fillId="19" borderId="0" xfId="0" applyFill="1"/>
    <xf numFmtId="49" fontId="19" fillId="18" borderId="43" xfId="3">
      <alignment horizontal="center"/>
    </xf>
    <xf numFmtId="0" fontId="19" fillId="18" borderId="43" xfId="4">
      <alignment horizontal="left" vertical="center"/>
    </xf>
    <xf numFmtId="49" fontId="23" fillId="4" borderId="43" xfId="3" applyFont="1" applyFill="1" applyAlignment="1">
      <alignment horizontal="left"/>
    </xf>
    <xf numFmtId="0" fontId="0" fillId="0" borderId="44" xfId="0" applyBorder="1"/>
    <xf numFmtId="0" fontId="7" fillId="0" borderId="31" xfId="0" applyFont="1" applyBorder="1"/>
    <xf numFmtId="0" fontId="0" fillId="0" borderId="36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7" fillId="4" borderId="31" xfId="0" applyFont="1" applyFill="1" applyBorder="1"/>
    <xf numFmtId="0" fontId="0" fillId="4" borderId="36" xfId="0" applyFill="1" applyBorder="1"/>
    <xf numFmtId="0" fontId="7" fillId="4" borderId="45" xfId="0" applyFont="1" applyFill="1" applyBorder="1"/>
    <xf numFmtId="0" fontId="7" fillId="4" borderId="46" xfId="0" applyFont="1" applyFill="1" applyBorder="1"/>
    <xf numFmtId="0" fontId="7" fillId="4" borderId="16" xfId="0" applyFont="1" applyFill="1" applyBorder="1"/>
    <xf numFmtId="0" fontId="0" fillId="20" borderId="0" xfId="0" applyFill="1"/>
    <xf numFmtId="0" fontId="0" fillId="21" borderId="0" xfId="0" applyFill="1"/>
    <xf numFmtId="0" fontId="0" fillId="4" borderId="35" xfId="0" applyFill="1" applyBorder="1"/>
    <xf numFmtId="0" fontId="25" fillId="4" borderId="45" xfId="0" applyFont="1" applyFill="1" applyBorder="1"/>
    <xf numFmtId="0" fontId="7" fillId="4" borderId="0" xfId="0" applyFont="1" applyFill="1"/>
    <xf numFmtId="0" fontId="18" fillId="4" borderId="45" xfId="0" applyFont="1" applyFill="1" applyBorder="1"/>
    <xf numFmtId="0" fontId="17" fillId="20" borderId="45" xfId="0" applyFont="1" applyFill="1" applyBorder="1"/>
    <xf numFmtId="0" fontId="0" fillId="20" borderId="46" xfId="0" applyFill="1" applyBorder="1"/>
    <xf numFmtId="0" fontId="25" fillId="4" borderId="46" xfId="0" applyFont="1" applyFill="1" applyBorder="1"/>
    <xf numFmtId="0" fontId="17" fillId="21" borderId="45" xfId="0" applyFont="1" applyFill="1" applyBorder="1"/>
    <xf numFmtId="0" fontId="0" fillId="21" borderId="46" xfId="0" applyFill="1" applyBorder="1"/>
    <xf numFmtId="0" fontId="0" fillId="0" borderId="31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4" borderId="0" xfId="0" applyFill="1" applyAlignment="1">
      <alignment horizontal="left"/>
    </xf>
    <xf numFmtId="0" fontId="0" fillId="22" borderId="46" xfId="0" applyFill="1" applyBorder="1"/>
    <xf numFmtId="0" fontId="26" fillId="0" borderId="0" xfId="5"/>
    <xf numFmtId="0" fontId="26" fillId="0" borderId="0" xfId="5" applyFill="1"/>
    <xf numFmtId="0" fontId="7" fillId="0" borderId="35" xfId="0" applyFont="1" applyBorder="1"/>
    <xf numFmtId="0" fontId="7" fillId="0" borderId="36" xfId="0" applyFont="1" applyBorder="1"/>
    <xf numFmtId="0" fontId="27" fillId="22" borderId="0" xfId="5" applyFont="1" applyFill="1"/>
    <xf numFmtId="0" fontId="0" fillId="22" borderId="44" xfId="0" applyFill="1" applyBorder="1"/>
    <xf numFmtId="0" fontId="7" fillId="0" borderId="36" xfId="0" applyFont="1" applyBorder="1" applyAlignment="1">
      <alignment wrapText="1"/>
    </xf>
    <xf numFmtId="0" fontId="0" fillId="0" borderId="46" xfId="0" applyBorder="1" applyAlignment="1">
      <alignment wrapText="1"/>
    </xf>
    <xf numFmtId="0" fontId="7" fillId="0" borderId="16" xfId="0" applyFont="1" applyBorder="1"/>
    <xf numFmtId="0" fontId="0" fillId="22" borderId="17" xfId="0" applyFill="1" applyBorder="1"/>
    <xf numFmtId="0" fontId="0" fillId="15" borderId="0" xfId="0" applyFill="1"/>
    <xf numFmtId="0" fontId="0" fillId="23" borderId="0" xfId="0" applyFill="1"/>
    <xf numFmtId="0" fontId="0" fillId="24" borderId="0" xfId="0" applyFill="1"/>
    <xf numFmtId="0" fontId="25" fillId="4" borderId="0" xfId="0" applyFont="1" applyFill="1"/>
    <xf numFmtId="0" fontId="0" fillId="0" borderId="49" xfId="0" applyBorder="1"/>
    <xf numFmtId="0" fontId="3" fillId="26" borderId="0" xfId="0" applyFont="1" applyFill="1" applyAlignment="1">
      <alignment wrapText="1"/>
    </xf>
    <xf numFmtId="0" fontId="3" fillId="27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0" fillId="4" borderId="16" xfId="0" applyFill="1" applyBorder="1" applyAlignment="1">
      <alignment wrapText="1"/>
    </xf>
    <xf numFmtId="0" fontId="3" fillId="26" borderId="44" xfId="0" applyFont="1" applyFill="1" applyBorder="1" applyAlignment="1">
      <alignment wrapText="1"/>
    </xf>
    <xf numFmtId="0" fontId="3" fillId="27" borderId="44" xfId="0" applyFont="1" applyFill="1" applyBorder="1" applyAlignment="1">
      <alignment wrapText="1"/>
    </xf>
    <xf numFmtId="0" fontId="3" fillId="26" borderId="17" xfId="0" applyFont="1" applyFill="1" applyBorder="1" applyAlignment="1">
      <alignment wrapText="1"/>
    </xf>
    <xf numFmtId="0" fontId="3" fillId="28" borderId="44" xfId="0" applyFont="1" applyFill="1" applyBorder="1" applyAlignment="1">
      <alignment horizontal="left" wrapText="1"/>
    </xf>
    <xf numFmtId="0" fontId="3" fillId="29" borderId="0" xfId="0" applyFont="1" applyFill="1" applyAlignment="1">
      <alignment wrapText="1"/>
    </xf>
    <xf numFmtId="0" fontId="7" fillId="15" borderId="1" xfId="0" applyFont="1" applyFill="1" applyBorder="1"/>
    <xf numFmtId="0" fontId="7" fillId="23" borderId="1" xfId="0" applyFont="1" applyFill="1" applyBorder="1"/>
    <xf numFmtId="0" fontId="7" fillId="4" borderId="1" xfId="0" applyFont="1" applyFill="1" applyBorder="1"/>
    <xf numFmtId="0" fontId="0" fillId="33" borderId="0" xfId="0" applyFill="1"/>
    <xf numFmtId="0" fontId="0" fillId="34" borderId="0" xfId="0" applyFill="1"/>
    <xf numFmtId="0" fontId="7" fillId="34" borderId="1" xfId="0" applyFont="1" applyFill="1" applyBorder="1"/>
    <xf numFmtId="0" fontId="17" fillId="33" borderId="45" xfId="0" applyFont="1" applyFill="1" applyBorder="1"/>
    <xf numFmtId="0" fontId="17" fillId="33" borderId="0" xfId="0" applyFont="1" applyFill="1"/>
    <xf numFmtId="0" fontId="0" fillId="33" borderId="46" xfId="0" applyFill="1" applyBorder="1"/>
    <xf numFmtId="0" fontId="19" fillId="4" borderId="31" xfId="0" applyFont="1" applyFill="1" applyBorder="1"/>
    <xf numFmtId="0" fontId="19" fillId="0" borderId="45" xfId="0" applyFont="1" applyBorder="1"/>
    <xf numFmtId="0" fontId="19" fillId="33" borderId="45" xfId="0" applyFont="1" applyFill="1" applyBorder="1"/>
    <xf numFmtId="0" fontId="32" fillId="30" borderId="0" xfId="6" applyBorder="1"/>
    <xf numFmtId="0" fontId="32" fillId="0" borderId="0" xfId="6" applyFill="1" applyBorder="1"/>
    <xf numFmtId="9" fontId="34" fillId="32" borderId="50" xfId="8" applyNumberFormat="1" applyBorder="1"/>
    <xf numFmtId="0" fontId="33" fillId="31" borderId="0" xfId="7" applyBorder="1"/>
    <xf numFmtId="14" fontId="0" fillId="0" borderId="0" xfId="0" applyNumberFormat="1"/>
    <xf numFmtId="0" fontId="32" fillId="30" borderId="0" xfId="6"/>
    <xf numFmtId="0" fontId="33" fillId="31" borderId="0" xfId="7"/>
    <xf numFmtId="0" fontId="0" fillId="4" borderId="47" xfId="0" applyFill="1" applyBorder="1"/>
    <xf numFmtId="0" fontId="35" fillId="30" borderId="0" xfId="6" applyFont="1"/>
    <xf numFmtId="0" fontId="19" fillId="35" borderId="43" xfId="4" applyFill="1">
      <alignment horizontal="left" vertical="center"/>
    </xf>
    <xf numFmtId="0" fontId="26" fillId="0" borderId="45" xfId="5" applyBorder="1"/>
    <xf numFmtId="0" fontId="26" fillId="33" borderId="45" xfId="5" applyFill="1" applyBorder="1"/>
    <xf numFmtId="0" fontId="36" fillId="20" borderId="0" xfId="0" applyFont="1" applyFill="1"/>
    <xf numFmtId="0" fontId="36" fillId="0" borderId="45" xfId="0" applyFont="1" applyBorder="1"/>
    <xf numFmtId="0" fontId="36" fillId="21" borderId="0" xfId="0" applyFont="1" applyFill="1"/>
    <xf numFmtId="0" fontId="0" fillId="4" borderId="46" xfId="0" applyFill="1" applyBorder="1"/>
    <xf numFmtId="0" fontId="0" fillId="4" borderId="45" xfId="0" applyFill="1" applyBorder="1"/>
    <xf numFmtId="0" fontId="36" fillId="4" borderId="45" xfId="0" applyFont="1" applyFill="1" applyBorder="1"/>
    <xf numFmtId="0" fontId="26" fillId="0" borderId="0" xfId="5" applyFill="1" applyAlignment="1">
      <alignment wrapText="1"/>
    </xf>
    <xf numFmtId="0" fontId="31" fillId="25" borderId="0" xfId="0" applyFont="1" applyFill="1" applyAlignment="1">
      <alignment horizontal="center"/>
    </xf>
    <xf numFmtId="0" fontId="19" fillId="4" borderId="45" xfId="0" applyFont="1" applyFill="1" applyBorder="1"/>
    <xf numFmtId="0" fontId="17" fillId="4" borderId="0" xfId="0" applyFont="1" applyFill="1"/>
    <xf numFmtId="0" fontId="17" fillId="4" borderId="45" xfId="0" applyFont="1" applyFill="1" applyBorder="1"/>
    <xf numFmtId="0" fontId="26" fillId="4" borderId="0" xfId="5" applyFill="1"/>
    <xf numFmtId="0" fontId="26" fillId="4" borderId="45" xfId="5" applyFill="1" applyBorder="1"/>
    <xf numFmtId="0" fontId="0" fillId="4" borderId="46" xfId="0" applyFill="1" applyBorder="1" applyAlignment="1">
      <alignment wrapText="1"/>
    </xf>
    <xf numFmtId="0" fontId="37" fillId="4" borderId="45" xfId="5" applyFont="1" applyFill="1" applyBorder="1"/>
    <xf numFmtId="0" fontId="38" fillId="4" borderId="0" xfId="0" applyFont="1" applyFill="1" applyAlignment="1">
      <alignment wrapText="1"/>
    </xf>
    <xf numFmtId="0" fontId="38" fillId="4" borderId="0" xfId="0" applyFont="1" applyFill="1"/>
    <xf numFmtId="0" fontId="0" fillId="4" borderId="0" xfId="0" applyFill="1" applyAlignment="1">
      <alignment wrapText="1"/>
    </xf>
    <xf numFmtId="0" fontId="3" fillId="28" borderId="0" xfId="0" applyFont="1" applyFill="1" applyAlignment="1">
      <alignment horizontal="left" wrapText="1"/>
    </xf>
    <xf numFmtId="0" fontId="3" fillId="26" borderId="0" xfId="0" applyFont="1" applyFill="1"/>
    <xf numFmtId="0" fontId="0" fillId="33" borderId="0" xfId="0" applyFill="1" applyAlignment="1">
      <alignment wrapText="1"/>
    </xf>
    <xf numFmtId="0" fontId="0" fillId="25" borderId="0" xfId="0" applyFill="1"/>
    <xf numFmtId="0" fontId="31" fillId="25" borderId="0" xfId="0" applyFont="1" applyFill="1" applyAlignment="1">
      <alignment horizontal="center" wrapText="1"/>
    </xf>
    <xf numFmtId="0" fontId="26" fillId="0" borderId="0" xfId="5" applyAlignment="1">
      <alignment wrapText="1"/>
    </xf>
    <xf numFmtId="0" fontId="39" fillId="4" borderId="16" xfId="0" applyFont="1" applyFill="1" applyBorder="1" applyAlignment="1">
      <alignment wrapText="1"/>
    </xf>
    <xf numFmtId="0" fontId="26" fillId="0" borderId="51" xfId="5" applyBorder="1" applyAlignment="1">
      <alignment wrapText="1"/>
    </xf>
    <xf numFmtId="0" fontId="31" fillId="20" borderId="0" xfId="0" applyFont="1" applyFill="1" applyAlignment="1">
      <alignment horizontal="center" wrapText="1"/>
    </xf>
    <xf numFmtId="0" fontId="0" fillId="4" borderId="44" xfId="0" applyFill="1" applyBorder="1" applyAlignment="1">
      <alignment wrapText="1"/>
    </xf>
    <xf numFmtId="0" fontId="0" fillId="19" borderId="0" xfId="0" applyFill="1" applyAlignment="1">
      <alignment wrapText="1"/>
    </xf>
    <xf numFmtId="0" fontId="3" fillId="19" borderId="0" xfId="0" applyFont="1" applyFill="1" applyAlignment="1">
      <alignment wrapText="1"/>
    </xf>
    <xf numFmtId="0" fontId="30" fillId="20" borderId="0" xfId="0" applyFont="1" applyFill="1" applyAlignment="1">
      <alignment horizontal="center"/>
    </xf>
    <xf numFmtId="0" fontId="41" fillId="0" borderId="0" xfId="0" applyFont="1"/>
    <xf numFmtId="0" fontId="0" fillId="0" borderId="43" xfId="0" applyBorder="1"/>
    <xf numFmtId="0" fontId="7" fillId="0" borderId="43" xfId="0" applyFont="1" applyBorder="1"/>
    <xf numFmtId="0" fontId="39" fillId="36" borderId="16" xfId="0" applyFont="1" applyFill="1" applyBorder="1" applyAlignment="1">
      <alignment wrapText="1"/>
    </xf>
    <xf numFmtId="0" fontId="39" fillId="23" borderId="16" xfId="0" applyFont="1" applyFill="1" applyBorder="1" applyAlignment="1">
      <alignment wrapText="1"/>
    </xf>
    <xf numFmtId="0" fontId="0" fillId="23" borderId="0" xfId="0" applyFill="1" applyAlignment="1">
      <alignment wrapText="1"/>
    </xf>
    <xf numFmtId="0" fontId="0" fillId="36" borderId="0" xfId="0" applyFill="1" applyAlignment="1">
      <alignment wrapText="1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5" borderId="42" xfId="0" applyFill="1" applyBorder="1"/>
    <xf numFmtId="0" fontId="0" fillId="5" borderId="0" xfId="0" applyFill="1" applyBorder="1"/>
    <xf numFmtId="0" fontId="0" fillId="6" borderId="42" xfId="0" applyFill="1" applyBorder="1" applyAlignment="1">
      <alignment horizontal="center" vertical="center"/>
    </xf>
    <xf numFmtId="0" fontId="0" fillId="6" borderId="18" xfId="0" applyFill="1" applyBorder="1"/>
    <xf numFmtId="0" fontId="0" fillId="6" borderId="14" xfId="0" applyFill="1" applyBorder="1" applyAlignment="1">
      <alignment horizontal="center" vertical="center"/>
    </xf>
    <xf numFmtId="0" fontId="0" fillId="6" borderId="0" xfId="0" applyFill="1" applyBorder="1"/>
    <xf numFmtId="0" fontId="0" fillId="6" borderId="42" xfId="0" applyFill="1" applyBorder="1"/>
    <xf numFmtId="0" fontId="0" fillId="5" borderId="11" xfId="0" applyFill="1" applyBorder="1"/>
    <xf numFmtId="0" fontId="22" fillId="5" borderId="0" xfId="0" applyFont="1" applyFill="1" applyAlignment="1">
      <alignment horizontal="left" vertical="center"/>
    </xf>
    <xf numFmtId="0" fontId="7" fillId="4" borderId="45" xfId="0" applyFont="1" applyFill="1" applyBorder="1" applyAlignment="1">
      <alignment horizontal="center"/>
    </xf>
    <xf numFmtId="0" fontId="7" fillId="4" borderId="46" xfId="0" applyFont="1" applyFill="1" applyBorder="1" applyAlignment="1">
      <alignment horizontal="center"/>
    </xf>
    <xf numFmtId="0" fontId="7" fillId="4" borderId="31" xfId="0" applyFont="1" applyFill="1" applyBorder="1" applyAlignment="1">
      <alignment horizontal="center"/>
    </xf>
    <xf numFmtId="0" fontId="7" fillId="4" borderId="36" xfId="0" applyFont="1" applyFill="1" applyBorder="1" applyAlignment="1">
      <alignment horizontal="center"/>
    </xf>
    <xf numFmtId="0" fontId="31" fillId="25" borderId="0" xfId="0" applyFont="1" applyFill="1" applyAlignment="1">
      <alignment horizontal="center"/>
    </xf>
    <xf numFmtId="0" fontId="30" fillId="20" borderId="0" xfId="0" applyFont="1" applyFill="1" applyAlignment="1">
      <alignment horizontal="center"/>
    </xf>
    <xf numFmtId="0" fontId="0" fillId="6" borderId="10" xfId="0" applyFill="1" applyBorder="1" applyAlignment="1">
      <alignment horizontal="center" textRotation="90"/>
    </xf>
    <xf numFmtId="0" fontId="0" fillId="6" borderId="5" xfId="0" applyFill="1" applyBorder="1" applyAlignment="1">
      <alignment horizontal="center" textRotation="90"/>
    </xf>
    <xf numFmtId="0" fontId="0" fillId="5" borderId="10" xfId="0" applyFill="1" applyBorder="1" applyAlignment="1">
      <alignment horizontal="center" textRotation="90"/>
    </xf>
    <xf numFmtId="0" fontId="0" fillId="5" borderId="5" xfId="0" applyFill="1" applyBorder="1" applyAlignment="1">
      <alignment horizontal="center" textRotation="90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42" fillId="5" borderId="16" xfId="0" applyFont="1" applyFill="1" applyBorder="1" applyAlignment="1">
      <alignment horizontal="center" vertical="center"/>
    </xf>
    <xf numFmtId="0" fontId="42" fillId="5" borderId="17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3" fillId="16" borderId="0" xfId="0" applyFont="1" applyFill="1" applyAlignment="1">
      <alignment horizontal="center"/>
    </xf>
    <xf numFmtId="0" fontId="12" fillId="14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/>
    </xf>
    <xf numFmtId="0" fontId="7" fillId="7" borderId="39" xfId="0" applyFont="1" applyFill="1" applyBorder="1" applyAlignment="1">
      <alignment horizontal="center"/>
    </xf>
    <xf numFmtId="0" fontId="7" fillId="7" borderId="3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11" borderId="37" xfId="0" applyFill="1" applyBorder="1" applyAlignment="1">
      <alignment horizontal="center"/>
    </xf>
    <xf numFmtId="0" fontId="7" fillId="12" borderId="39" xfId="0" applyFont="1" applyFill="1" applyBorder="1" applyAlignment="1">
      <alignment horizontal="center"/>
    </xf>
    <xf numFmtId="0" fontId="7" fillId="12" borderId="37" xfId="0" applyFont="1" applyFill="1" applyBorder="1" applyAlignment="1">
      <alignment horizontal="center"/>
    </xf>
  </cellXfs>
  <cellStyles count="9">
    <cellStyle name="Erklärender Text" xfId="5" builtinId="53"/>
    <cellStyle name="Gut" xfId="6" builtinId="26"/>
    <cellStyle name="header_column" xfId="3"/>
    <cellStyle name="header_row" xfId="4"/>
    <cellStyle name="Neutral" xfId="8" builtinId="28"/>
    <cellStyle name="Schlecht" xfId="7" builtinId="27"/>
    <cellStyle name="Standard" xfId="0" builtinId="0"/>
    <cellStyle name="Überschrift" xfId="1" builtinId="15"/>
    <cellStyle name="Überschrift 1" xfId="2" builtinId="16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007DBE"/>
      <color rgb="FFCE321A"/>
      <color rgb="FFE66400"/>
      <color rgb="FF148C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996268</xdr:colOff>
      <xdr:row>5</xdr:row>
      <xdr:rowOff>494518</xdr:rowOff>
    </xdr:from>
    <xdr:to>
      <xdr:col>4</xdr:col>
      <xdr:colOff>763568</xdr:colOff>
      <xdr:row>10</xdr:row>
      <xdr:rowOff>527340</xdr:rowOff>
    </xdr:to>
    <xdr:sp macro="" textlink="">
      <xdr:nvSpPr>
        <xdr:cNvPr id="2" name="Abgerundetes Rechtec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996268" y="2780518"/>
          <a:ext cx="8276300" cy="384282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AT" sz="1400" b="1"/>
            <a:t>TOOL</a:t>
          </a:r>
          <a:r>
            <a:rPr lang="de-AT" sz="1400" b="1" baseline="0"/>
            <a:t> TO CREATE VENSIM EQUATIONS FOR NRG-ECO feedback! </a:t>
          </a:r>
        </a:p>
        <a:p>
          <a:pPr algn="l"/>
          <a:r>
            <a:rPr lang="de-AT" sz="1100" baseline="0"/>
            <a:t>- process and commoditiy names are linket to Technologies / commodities sheet (so if name changes there, it should be transfered to the equations)</a:t>
          </a:r>
        </a:p>
        <a:p>
          <a:pPr algn="l"/>
          <a:r>
            <a:rPr lang="de-AT" sz="1100" baseline="0"/>
            <a:t>- equations for "economy_energy_transformation_matrix_inputs" and "...outputs" are in colum K  and T</a:t>
          </a:r>
        </a:p>
        <a:p>
          <a:pPr algn="l"/>
          <a:r>
            <a:rPr lang="de-AT" sz="1100" baseline="0"/>
            <a:t>- there is 3 distinct blocks: PROTRA, PROREF and PROSUP marked with color: if you change the formula, make sure you dont copy it down to the very bottom but only in the respectiva area!</a:t>
          </a:r>
        </a:p>
        <a:p>
          <a:pPr algn="l"/>
          <a:r>
            <a:rPr lang="de-AT" sz="1100" baseline="0"/>
            <a:t>- the variable-names for the different process types are written in colum B, C and D (for PROSUP, where only input-matrix)</a:t>
          </a:r>
        </a:p>
        <a:p>
          <a:pPr algn="l"/>
          <a:r>
            <a:rPr lang="de-AT" sz="1100" baseline="0"/>
            <a:t>- where input /output sector is marked "NA" (because there is no intermediate inpout/output from or to any other sector, NO EQUAITON IS COMPUTED / NEEDED</a:t>
          </a:r>
        </a:p>
        <a:p>
          <a:pPr algn="l"/>
          <a:r>
            <a:rPr lang="de-AT" sz="1100" baseline="0"/>
            <a:t> </a:t>
          </a:r>
        </a:p>
        <a:p>
          <a:pPr algn="l"/>
          <a:r>
            <a:rPr lang="de-AT" sz="1100" baseline="0"/>
            <a:t>-for the </a:t>
          </a:r>
          <a:r>
            <a:rPr lang="de-AT" sz="1400" b="1" baseline="0"/>
            <a:t>HYDROGEN SECTOR, one important element is currently missing: H2 Produced for seasonal storage</a:t>
          </a:r>
          <a:r>
            <a:rPr lang="de-AT" sz="1100" baseline="0"/>
            <a:t>! --&gt; this H2 is invisible in the transformation module, because there we only add up energy balances --&gt; it will need to be added once the h2-model becomes </a:t>
          </a:r>
        </a:p>
        <a:p>
          <a:pPr algn="l"/>
          <a:endParaRPr lang="de-AT" sz="1100" b="1" baseline="0"/>
        </a:p>
        <a:p>
          <a:pPr algn="l"/>
          <a:r>
            <a:rPr lang="de-AT" sz="1100" b="1" baseline="0"/>
            <a:t>PERFORMANCE NOTE: </a:t>
          </a:r>
          <a:r>
            <a:rPr lang="de-AT" sz="1100" baseline="0"/>
            <a:t>Because it was easier to program, all processes with multipel outputs and inputs were operationalzied in a homogeneious way, using the share of the respective other to determin the value  --&gt; for 1x1 processes this could be simplified, avoidng several XIDZ-function calls</a:t>
          </a:r>
        </a:p>
        <a:p>
          <a:pPr algn="l"/>
          <a:endParaRPr lang="de-A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939118</xdr:colOff>
      <xdr:row>5</xdr:row>
      <xdr:rowOff>494518</xdr:rowOff>
    </xdr:from>
    <xdr:to>
      <xdr:col>4</xdr:col>
      <xdr:colOff>952500</xdr:colOff>
      <xdr:row>13</xdr:row>
      <xdr:rowOff>11206</xdr:rowOff>
    </xdr:to>
    <xdr:sp macro="" textlink="">
      <xdr:nvSpPr>
        <xdr:cNvPr id="2" name="Abgerundetes Rechtec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939118" y="4808783"/>
          <a:ext cx="6557617" cy="485068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AT" sz="1400" b="1"/>
            <a:t>TOOL</a:t>
          </a:r>
          <a:r>
            <a:rPr lang="de-AT" sz="1400" b="1" baseline="0"/>
            <a:t> TO CREATE VENSIM EQUATIONS FOR NRG-ECO feedback! </a:t>
          </a:r>
        </a:p>
        <a:p>
          <a:pPr algn="l"/>
          <a:r>
            <a:rPr lang="de-AT" sz="1100" baseline="0"/>
            <a:t>- process and commoditiy names are linket to Technologies / commodities sheet (so if name changes there, it should be transfered to the equations)</a:t>
          </a:r>
        </a:p>
        <a:p>
          <a:pPr algn="l"/>
          <a:r>
            <a:rPr lang="de-AT" sz="1100" baseline="0"/>
            <a:t>- equations for "economy_energy_transformation_matrix_inputs" and "...outputs" are in colum K  and T</a:t>
          </a:r>
        </a:p>
        <a:p>
          <a:pPr algn="l"/>
          <a:r>
            <a:rPr lang="de-AT" sz="1100" baseline="0"/>
            <a:t>- there is 3 distinct blocks: PROTRA, PROREF and PROSUP marked with color: if you change the formula, make sure you dont copy it down to the very bottom but only in the respectiva area!</a:t>
          </a:r>
        </a:p>
        <a:p>
          <a:pPr algn="l"/>
          <a:r>
            <a:rPr lang="de-AT" sz="1100" baseline="0"/>
            <a:t>- the variable-names for the different process types are written in colum B, C and D (for PROSUP, where only input-matrix)</a:t>
          </a:r>
        </a:p>
        <a:p>
          <a:pPr algn="l"/>
          <a:r>
            <a:rPr lang="de-AT" sz="1100" baseline="0"/>
            <a:t>- where input /output sector is marked "NA" (because there is no intermediate inpout/output from or to any other sector, NO EQUAITON IS COMPUTED / NEEDED</a:t>
          </a:r>
        </a:p>
        <a:p>
          <a:pPr algn="l"/>
          <a:endParaRPr lang="de-AT" sz="1100" baseline="0"/>
        </a:p>
        <a:p>
          <a:pPr algn="l"/>
          <a:r>
            <a:rPr lang="de-AT" sz="1100" baseline="0"/>
            <a:t>ADDITION: in COrrespondence_equations(sector) the input and output subscripts have been reordered to economic sectors - final equations are in the Yellow-columns</a:t>
          </a:r>
        </a:p>
        <a:p>
          <a:pPr algn="l"/>
          <a:endParaRPr lang="de-AT" sz="1100" baseline="0"/>
        </a:p>
        <a:p>
          <a:pPr algn="l"/>
          <a:endParaRPr lang="de-AT" sz="1100" baseline="0"/>
        </a:p>
        <a:p>
          <a:pPr algn="l"/>
          <a:r>
            <a:rPr lang="de-AT" sz="1100" baseline="0"/>
            <a:t> </a:t>
          </a:r>
        </a:p>
        <a:p>
          <a:pPr algn="l"/>
          <a:r>
            <a:rPr lang="de-AT" sz="1100" baseline="0"/>
            <a:t>-for the </a:t>
          </a:r>
          <a:r>
            <a:rPr lang="de-AT" sz="1400" b="1" baseline="0"/>
            <a:t>HYDROGEN SECTOR, one important element is currently missing: H2 Produced for seasonal storage</a:t>
          </a:r>
          <a:r>
            <a:rPr lang="de-AT" sz="1100" baseline="0"/>
            <a:t>! --&gt; this H2 is invisible in the transformation module, because there we only add up energy balances --&gt; it will need to be added once the h2-model becomes </a:t>
          </a:r>
        </a:p>
        <a:p>
          <a:pPr algn="l"/>
          <a:endParaRPr lang="de-AT" sz="1100" b="1" baseline="0"/>
        </a:p>
        <a:p>
          <a:pPr algn="l"/>
          <a:r>
            <a:rPr lang="de-AT" sz="1100" b="1" baseline="0"/>
            <a:t>PERFORMANCE NOTE: </a:t>
          </a:r>
          <a:r>
            <a:rPr lang="de-AT" sz="1100" baseline="0"/>
            <a:t>Because it was easier to program, all processes with multipel outputs and inputs were operationalzied in a homogeneious way, using the share of the respective other to determin the value  --&gt; for 1x1 processes this could be simplified, avoidng several XIDZ-function calls</a:t>
          </a:r>
        </a:p>
        <a:p>
          <a:pPr algn="l"/>
          <a:endParaRPr lang="de-A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</xdr:row>
      <xdr:rowOff>0</xdr:rowOff>
    </xdr:from>
    <xdr:to>
      <xdr:col>26</xdr:col>
      <xdr:colOff>170250</xdr:colOff>
      <xdr:row>8</xdr:row>
      <xdr:rowOff>176100</xdr:rowOff>
    </xdr:to>
    <xdr:sp macro="" textlink="" fLocksText="0">
      <xdr:nvSpPr>
        <xdr:cNvPr id="76" name="Rechteck 75">
          <a:extLst>
            <a:ext uri="{FF2B5EF4-FFF2-40B4-BE49-F238E27FC236}">
              <a16:creationId xmlns:a16="http://schemas.microsoft.com/office/drawing/2014/main" id="{00000000-0008-0000-1700-00004C000000}"/>
            </a:ext>
          </a:extLst>
        </xdr:cNvPr>
        <xdr:cNvSpPr/>
      </xdr:nvSpPr>
      <xdr:spPr>
        <a:xfrm>
          <a:off x="2895600" y="809625"/>
          <a:ext cx="1980000" cy="900000"/>
        </a:xfrm>
        <a:prstGeom prst="rect">
          <a:avLst/>
        </a:prstGeom>
        <a:solidFill>
          <a:schemeClr val="bg1"/>
        </a:solidFill>
        <a:ln w="28575">
          <a:solidFill>
            <a:srgbClr val="CE321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ctr"/>
          <a:r>
            <a:rPr lang="de-AT" sz="1100">
              <a:solidFill>
                <a:srgbClr val="CE321A"/>
              </a:solidFill>
            </a:rPr>
            <a:t>required </a:t>
          </a:r>
        </a:p>
        <a:p>
          <a:pPr algn="ctr"/>
          <a:r>
            <a:rPr lang="de-AT" sz="1100">
              <a:solidFill>
                <a:srgbClr val="CE321A"/>
              </a:solidFill>
            </a:rPr>
            <a:t>Final Energy</a:t>
          </a:r>
        </a:p>
        <a:p>
          <a:pPr algn="ctr"/>
          <a:r>
            <a:rPr lang="de-AT" sz="1100">
              <a:solidFill>
                <a:srgbClr val="CE321A"/>
              </a:solidFill>
            </a:rPr>
            <a:t>|FE</a:t>
          </a:r>
          <a:r>
            <a:rPr lang="de-AT" sz="1100" baseline="-25000">
              <a:solidFill>
                <a:srgbClr val="CE321A"/>
              </a:solidFill>
            </a:rPr>
            <a:t>req,ec</a:t>
          </a:r>
          <a:r>
            <a:rPr lang="de-AT" sz="1100">
              <a:solidFill>
                <a:srgbClr val="CE321A"/>
              </a:solidFill>
            </a:rPr>
            <a:t>|</a:t>
          </a:r>
          <a:r>
            <a:rPr lang="de-AT" sz="1100" baseline="0">
              <a:solidFill>
                <a:srgbClr val="CE321A"/>
              </a:solidFill>
            </a:rPr>
            <a:t> [GWh]</a:t>
          </a:r>
          <a:endParaRPr lang="de-AT" sz="1100">
            <a:solidFill>
              <a:srgbClr val="CE321A"/>
            </a:solidFill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AT" sz="110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(sum of all economic</a:t>
          </a:r>
          <a:r>
            <a:rPr lang="de-AT" sz="1100" baseline="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 sectors)</a:t>
          </a:r>
          <a:endParaRPr lang="de-AT">
            <a:solidFill>
              <a:srgbClr val="CE321A"/>
            </a:solidFill>
            <a:effectLst/>
          </a:endParaRPr>
        </a:p>
        <a:p>
          <a:pPr algn="ctr"/>
          <a:r>
            <a:rPr lang="de-AT" sz="1100">
              <a:solidFill>
                <a:srgbClr val="CE321A"/>
              </a:solidFill>
            </a:rPr>
            <a:t>(by final energy carrier)</a:t>
          </a:r>
        </a:p>
      </xdr:txBody>
    </xdr:sp>
    <xdr:clientData fLocksWithSheet="0"/>
  </xdr:twoCellAnchor>
  <xdr:twoCellAnchor editAs="oneCell">
    <xdr:from>
      <xdr:col>29</xdr:col>
      <xdr:colOff>95250</xdr:colOff>
      <xdr:row>6</xdr:row>
      <xdr:rowOff>0</xdr:rowOff>
    </xdr:from>
    <xdr:to>
      <xdr:col>30</xdr:col>
      <xdr:colOff>94275</xdr:colOff>
      <xdr:row>6</xdr:row>
      <xdr:rowOff>180000</xdr:rowOff>
    </xdr:to>
    <xdr:sp macro="" textlink="" fLocksText="0">
      <xdr:nvSpPr>
        <xdr:cNvPr id="77" name="Ellipse 76">
          <a:extLst>
            <a:ext uri="{FF2B5EF4-FFF2-40B4-BE49-F238E27FC236}">
              <a16:creationId xmlns:a16="http://schemas.microsoft.com/office/drawing/2014/main" id="{00000000-0008-0000-1700-00004D000000}"/>
            </a:ext>
          </a:extLst>
        </xdr:cNvPr>
        <xdr:cNvSpPr/>
      </xdr:nvSpPr>
      <xdr:spPr>
        <a:xfrm>
          <a:off x="5343525" y="1171575"/>
          <a:ext cx="180000" cy="180000"/>
        </a:xfrm>
        <a:prstGeom prst="ellipse">
          <a:avLst/>
        </a:prstGeom>
        <a:ln w="28575">
          <a:solidFill>
            <a:schemeClr val="accent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de-AT" sz="1100">
              <a:solidFill>
                <a:schemeClr val="accent1"/>
              </a:solidFill>
            </a:rPr>
            <a:t>+</a:t>
          </a:r>
        </a:p>
      </xdr:txBody>
    </xdr:sp>
    <xdr:clientData fLocksWithSheet="0"/>
  </xdr:twoCellAnchor>
  <xdr:twoCellAnchor editAs="oneCell">
    <xdr:from>
      <xdr:col>33</xdr:col>
      <xdr:colOff>0</xdr:colOff>
      <xdr:row>4</xdr:row>
      <xdr:rowOff>0</xdr:rowOff>
    </xdr:from>
    <xdr:to>
      <xdr:col>43</xdr:col>
      <xdr:colOff>170250</xdr:colOff>
      <xdr:row>8</xdr:row>
      <xdr:rowOff>176100</xdr:rowOff>
    </xdr:to>
    <xdr:sp macro="" textlink="" fLocksText="0">
      <xdr:nvSpPr>
        <xdr:cNvPr id="78" name="Rechteck 77">
          <a:extLst>
            <a:ext uri="{FF2B5EF4-FFF2-40B4-BE49-F238E27FC236}">
              <a16:creationId xmlns:a16="http://schemas.microsoft.com/office/drawing/2014/main" id="{00000000-0008-0000-1700-00004E000000}"/>
            </a:ext>
          </a:extLst>
        </xdr:cNvPr>
        <xdr:cNvSpPr/>
      </xdr:nvSpPr>
      <xdr:spPr>
        <a:xfrm>
          <a:off x="5972175" y="809625"/>
          <a:ext cx="1980000" cy="900000"/>
        </a:xfrm>
        <a:prstGeom prst="rect">
          <a:avLst/>
        </a:prstGeom>
        <a:solidFill>
          <a:schemeClr val="bg1"/>
        </a:solidFill>
        <a:ln w="28575">
          <a:solidFill>
            <a:srgbClr val="CE321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ctr"/>
          <a:r>
            <a:rPr lang="de-AT" sz="110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required </a:t>
          </a:r>
          <a:endParaRPr lang="de-AT">
            <a:solidFill>
              <a:srgbClr val="CE321A"/>
            </a:solidFill>
            <a:effectLst/>
          </a:endParaRPr>
        </a:p>
        <a:p>
          <a:pPr algn="ctr"/>
          <a:r>
            <a:rPr lang="de-AT" sz="110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Transformation Output</a:t>
          </a:r>
          <a:endParaRPr lang="de-AT">
            <a:solidFill>
              <a:srgbClr val="CE321A"/>
            </a:solidFill>
            <a:effectLst/>
          </a:endParaRPr>
        </a:p>
        <a:p>
          <a:pPr algn="ctr"/>
          <a:r>
            <a:rPr lang="de-AT" sz="110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|TO</a:t>
          </a:r>
          <a:r>
            <a:rPr lang="de-AT" sz="1100" baseline="-2500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req,ec</a:t>
          </a:r>
          <a:r>
            <a:rPr lang="de-AT" sz="110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| [GWh]</a:t>
          </a:r>
          <a:endParaRPr lang="de-AT">
            <a:solidFill>
              <a:srgbClr val="CE321A"/>
            </a:solidFill>
            <a:effectLst/>
          </a:endParaRPr>
        </a:p>
        <a:p>
          <a:pPr algn="ctr"/>
          <a:r>
            <a:rPr lang="de-AT" sz="110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(by final energy carrier)</a:t>
          </a:r>
          <a:endParaRPr lang="de-AT" sz="1100">
            <a:solidFill>
              <a:srgbClr val="CE321A"/>
            </a:solidFill>
            <a:latin typeface="+mn-lt"/>
            <a:ea typeface="+mn-ea"/>
            <a:cs typeface="+mn-cs"/>
          </a:endParaRPr>
        </a:p>
      </xdr:txBody>
    </xdr:sp>
    <xdr:clientData fLocksWithSheet="0"/>
  </xdr:twoCellAnchor>
  <xdr:twoCellAnchor editAs="oneCell">
    <xdr:from>
      <xdr:col>45</xdr:col>
      <xdr:colOff>95250</xdr:colOff>
      <xdr:row>6</xdr:row>
      <xdr:rowOff>0</xdr:rowOff>
    </xdr:from>
    <xdr:to>
      <xdr:col>46</xdr:col>
      <xdr:colOff>94275</xdr:colOff>
      <xdr:row>6</xdr:row>
      <xdr:rowOff>180000</xdr:rowOff>
    </xdr:to>
    <xdr:sp macro="" textlink="" fLocksText="0">
      <xdr:nvSpPr>
        <xdr:cNvPr id="81" name="Ellipse 80">
          <a:extLst>
            <a:ext uri="{FF2B5EF4-FFF2-40B4-BE49-F238E27FC236}">
              <a16:creationId xmlns:a16="http://schemas.microsoft.com/office/drawing/2014/main" id="{00000000-0008-0000-1700-000051000000}"/>
            </a:ext>
          </a:extLst>
        </xdr:cNvPr>
        <xdr:cNvSpPr/>
      </xdr:nvSpPr>
      <xdr:spPr>
        <a:xfrm>
          <a:off x="8239125" y="1171575"/>
          <a:ext cx="180000" cy="180000"/>
        </a:xfrm>
        <a:prstGeom prst="ellipse">
          <a:avLst/>
        </a:prstGeom>
        <a:ln w="28575">
          <a:solidFill>
            <a:schemeClr val="accent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de-AT" sz="1100">
              <a:solidFill>
                <a:schemeClr val="accent1"/>
              </a:solidFill>
            </a:rPr>
            <a:t>+</a:t>
          </a:r>
        </a:p>
      </xdr:txBody>
    </xdr:sp>
    <xdr:clientData fLocksWithSheet="0"/>
  </xdr:twoCellAnchor>
  <xdr:twoCellAnchor editAs="oneCell">
    <xdr:from>
      <xdr:col>28</xdr:col>
      <xdr:colOff>0</xdr:colOff>
      <xdr:row>9</xdr:row>
      <xdr:rowOff>0</xdr:rowOff>
    </xdr:from>
    <xdr:to>
      <xdr:col>28</xdr:col>
      <xdr:colOff>180000</xdr:colOff>
      <xdr:row>15</xdr:row>
      <xdr:rowOff>174150</xdr:rowOff>
    </xdr:to>
    <xdr:sp macro="" textlink="" fLocksText="0">
      <xdr:nvSpPr>
        <xdr:cNvPr id="90" name="Rechteck 89">
          <a:extLst>
            <a:ext uri="{FF2B5EF4-FFF2-40B4-BE49-F238E27FC236}">
              <a16:creationId xmlns:a16="http://schemas.microsoft.com/office/drawing/2014/main" id="{00000000-0008-0000-1700-00005A000000}"/>
            </a:ext>
          </a:extLst>
        </xdr:cNvPr>
        <xdr:cNvSpPr/>
      </xdr:nvSpPr>
      <xdr:spPr>
        <a:xfrm rot="16200000">
          <a:off x="4527300" y="2254500"/>
          <a:ext cx="1260000" cy="180000"/>
        </a:xfrm>
        <a:prstGeom prst="rect">
          <a:avLst/>
        </a:prstGeom>
        <a:solidFill>
          <a:schemeClr val="accent1"/>
        </a:solidFill>
        <a:ln w="1270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l"/>
          <a:r>
            <a:rPr lang="de-AT" sz="1100">
              <a:solidFill>
                <a:schemeClr val="bg1"/>
              </a:solidFill>
            </a:rPr>
            <a:t>Transmission Losses</a:t>
          </a:r>
        </a:p>
      </xdr:txBody>
    </xdr:sp>
    <xdr:clientData fLocksWithSheet="0"/>
  </xdr:twoCellAnchor>
  <xdr:twoCellAnchor editAs="oneCell">
    <xdr:from>
      <xdr:col>29</xdr:col>
      <xdr:colOff>0</xdr:colOff>
      <xdr:row>9</xdr:row>
      <xdr:rowOff>0</xdr:rowOff>
    </xdr:from>
    <xdr:to>
      <xdr:col>29</xdr:col>
      <xdr:colOff>180000</xdr:colOff>
      <xdr:row>15</xdr:row>
      <xdr:rowOff>174150</xdr:rowOff>
    </xdr:to>
    <xdr:sp macro="" textlink="" fLocksText="0">
      <xdr:nvSpPr>
        <xdr:cNvPr id="91" name="Rechteck 90">
          <a:extLst>
            <a:ext uri="{FF2B5EF4-FFF2-40B4-BE49-F238E27FC236}">
              <a16:creationId xmlns:a16="http://schemas.microsoft.com/office/drawing/2014/main" id="{00000000-0008-0000-1700-00005B000000}"/>
            </a:ext>
          </a:extLst>
        </xdr:cNvPr>
        <xdr:cNvSpPr/>
      </xdr:nvSpPr>
      <xdr:spPr>
        <a:xfrm rot="16200000">
          <a:off x="4708275" y="2254500"/>
          <a:ext cx="1260000" cy="180000"/>
        </a:xfrm>
        <a:prstGeom prst="rect">
          <a:avLst/>
        </a:prstGeom>
        <a:solidFill>
          <a:schemeClr val="accent1"/>
        </a:solidFill>
        <a:ln w="1270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l"/>
          <a:r>
            <a:rPr lang="de-AT" sz="1100">
              <a:solidFill>
                <a:schemeClr val="bg1"/>
              </a:solidFill>
            </a:rPr>
            <a:t>Storage</a:t>
          </a:r>
          <a:r>
            <a:rPr lang="de-AT" sz="1100" baseline="0">
              <a:solidFill>
                <a:schemeClr val="bg1"/>
              </a:solidFill>
            </a:rPr>
            <a:t> Losses</a:t>
          </a:r>
          <a:endParaRPr lang="de-AT" sz="1100">
            <a:solidFill>
              <a:schemeClr val="bg1"/>
            </a:solidFill>
          </a:endParaRPr>
        </a:p>
      </xdr:txBody>
    </xdr:sp>
    <xdr:clientData fLocksWithSheet="0"/>
  </xdr:twoCellAnchor>
  <xdr:twoCellAnchor editAs="oneCell">
    <xdr:from>
      <xdr:col>30</xdr:col>
      <xdr:colOff>0</xdr:colOff>
      <xdr:row>9</xdr:row>
      <xdr:rowOff>0</xdr:rowOff>
    </xdr:from>
    <xdr:to>
      <xdr:col>30</xdr:col>
      <xdr:colOff>180000</xdr:colOff>
      <xdr:row>15</xdr:row>
      <xdr:rowOff>174150</xdr:rowOff>
    </xdr:to>
    <xdr:sp macro="" textlink="" fLocksText="0">
      <xdr:nvSpPr>
        <xdr:cNvPr id="92" name="Rechteck 91">
          <a:extLst>
            <a:ext uri="{FF2B5EF4-FFF2-40B4-BE49-F238E27FC236}">
              <a16:creationId xmlns:a16="http://schemas.microsoft.com/office/drawing/2014/main" id="{00000000-0008-0000-1700-00005C000000}"/>
            </a:ext>
          </a:extLst>
        </xdr:cNvPr>
        <xdr:cNvSpPr/>
      </xdr:nvSpPr>
      <xdr:spPr>
        <a:xfrm rot="16200000">
          <a:off x="4889250" y="2254500"/>
          <a:ext cx="1260000" cy="180000"/>
        </a:xfrm>
        <a:prstGeom prst="rect">
          <a:avLst/>
        </a:prstGeom>
        <a:solidFill>
          <a:schemeClr val="accent1"/>
        </a:solidFill>
        <a:ln w="1270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l"/>
          <a:r>
            <a:rPr lang="de-AT" sz="1100">
              <a:solidFill>
                <a:schemeClr val="bg1"/>
              </a:solidFill>
            </a:rPr>
            <a:t>RES Oversupply Losses</a:t>
          </a:r>
        </a:p>
      </xdr:txBody>
    </xdr:sp>
    <xdr:clientData fLocksWithSheet="0"/>
  </xdr:twoCellAnchor>
  <xdr:twoCellAnchor editAs="oneCell">
    <xdr:from>
      <xdr:col>31</xdr:col>
      <xdr:colOff>0</xdr:colOff>
      <xdr:row>9</xdr:row>
      <xdr:rowOff>0</xdr:rowOff>
    </xdr:from>
    <xdr:to>
      <xdr:col>31</xdr:col>
      <xdr:colOff>180000</xdr:colOff>
      <xdr:row>15</xdr:row>
      <xdr:rowOff>174150</xdr:rowOff>
    </xdr:to>
    <xdr:sp macro="" textlink="" fLocksText="0">
      <xdr:nvSpPr>
        <xdr:cNvPr id="93" name="Rechteck 92">
          <a:extLst>
            <a:ext uri="{FF2B5EF4-FFF2-40B4-BE49-F238E27FC236}">
              <a16:creationId xmlns:a16="http://schemas.microsoft.com/office/drawing/2014/main" id="{00000000-0008-0000-1700-00005D000000}"/>
            </a:ext>
          </a:extLst>
        </xdr:cNvPr>
        <xdr:cNvSpPr/>
      </xdr:nvSpPr>
      <xdr:spPr>
        <a:xfrm rot="16200000">
          <a:off x="5070225" y="2254500"/>
          <a:ext cx="1260000" cy="180000"/>
        </a:xfrm>
        <a:prstGeom prst="rect">
          <a:avLst/>
        </a:prstGeom>
        <a:solidFill>
          <a:schemeClr val="accent1"/>
        </a:solidFill>
        <a:ln w="1270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l"/>
          <a:r>
            <a:rPr lang="de-AT" sz="1100">
              <a:solidFill>
                <a:schemeClr val="bg1"/>
              </a:solidFill>
            </a:rPr>
            <a:t>Own Consumption</a:t>
          </a:r>
        </a:p>
      </xdr:txBody>
    </xdr:sp>
    <xdr:clientData fLocksWithSheet="0"/>
  </xdr:twoCellAnchor>
  <xdr:twoCellAnchor>
    <xdr:from>
      <xdr:col>26</xdr:col>
      <xdr:colOff>170250</xdr:colOff>
      <xdr:row>6</xdr:row>
      <xdr:rowOff>88050</xdr:rowOff>
    </xdr:from>
    <xdr:to>
      <xdr:col>29</xdr:col>
      <xdr:colOff>95250</xdr:colOff>
      <xdr:row>6</xdr:row>
      <xdr:rowOff>90000</xdr:rowOff>
    </xdr:to>
    <xdr:cxnSp macro="">
      <xdr:nvCxnSpPr>
        <xdr:cNvPr id="94" name="Gerade Verbindung mit Pfeil 93">
          <a:extLst>
            <a:ext uri="{FF2B5EF4-FFF2-40B4-BE49-F238E27FC236}">
              <a16:creationId xmlns:a16="http://schemas.microsoft.com/office/drawing/2014/main" id="{00000000-0008-0000-1700-00005E000000}"/>
            </a:ext>
          </a:extLst>
        </xdr:cNvPr>
        <xdr:cNvCxnSpPr>
          <a:stCxn id="76" idx="3"/>
          <a:endCxn id="77" idx="2"/>
        </xdr:cNvCxnSpPr>
      </xdr:nvCxnSpPr>
      <xdr:spPr>
        <a:xfrm>
          <a:off x="4875600" y="1259625"/>
          <a:ext cx="467925" cy="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94275</xdr:colOff>
      <xdr:row>6</xdr:row>
      <xdr:rowOff>88050</xdr:rowOff>
    </xdr:from>
    <xdr:to>
      <xdr:col>33</xdr:col>
      <xdr:colOff>0</xdr:colOff>
      <xdr:row>6</xdr:row>
      <xdr:rowOff>90000</xdr:rowOff>
    </xdr:to>
    <xdr:cxnSp macro="">
      <xdr:nvCxnSpPr>
        <xdr:cNvPr id="95" name="Gerade Verbindung mit Pfeil 94">
          <a:extLst>
            <a:ext uri="{FF2B5EF4-FFF2-40B4-BE49-F238E27FC236}">
              <a16:creationId xmlns:a16="http://schemas.microsoft.com/office/drawing/2014/main" id="{00000000-0008-0000-1700-00005F000000}"/>
            </a:ext>
          </a:extLst>
        </xdr:cNvPr>
        <xdr:cNvCxnSpPr>
          <a:stCxn id="77" idx="6"/>
          <a:endCxn id="78" idx="1"/>
        </xdr:cNvCxnSpPr>
      </xdr:nvCxnSpPr>
      <xdr:spPr>
        <a:xfrm flipV="1">
          <a:off x="5523525" y="1259625"/>
          <a:ext cx="448650" cy="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90000</xdr:colOff>
      <xdr:row>6</xdr:row>
      <xdr:rowOff>180001</xdr:rowOff>
    </xdr:from>
    <xdr:to>
      <xdr:col>30</xdr:col>
      <xdr:colOff>4275</xdr:colOff>
      <xdr:row>9</xdr:row>
      <xdr:rowOff>1</xdr:rowOff>
    </xdr:to>
    <xdr:cxnSp macro="">
      <xdr:nvCxnSpPr>
        <xdr:cNvPr id="96" name="Gewinkelter Verbinder 95">
          <a:extLst>
            <a:ext uri="{FF2B5EF4-FFF2-40B4-BE49-F238E27FC236}">
              <a16:creationId xmlns:a16="http://schemas.microsoft.com/office/drawing/2014/main" id="{00000000-0008-0000-1700-000060000000}"/>
            </a:ext>
          </a:extLst>
        </xdr:cNvPr>
        <xdr:cNvCxnSpPr>
          <a:stCxn id="90" idx="3"/>
          <a:endCxn id="77" idx="4"/>
        </xdr:cNvCxnSpPr>
      </xdr:nvCxnSpPr>
      <xdr:spPr>
        <a:xfrm rot="5400000" flipH="1" flipV="1">
          <a:off x="5113950" y="1394926"/>
          <a:ext cx="362925" cy="2762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90001</xdr:colOff>
      <xdr:row>6</xdr:row>
      <xdr:rowOff>180000</xdr:rowOff>
    </xdr:from>
    <xdr:to>
      <xdr:col>30</xdr:col>
      <xdr:colOff>4276</xdr:colOff>
      <xdr:row>9</xdr:row>
      <xdr:rowOff>0</xdr:rowOff>
    </xdr:to>
    <xdr:cxnSp macro="">
      <xdr:nvCxnSpPr>
        <xdr:cNvPr id="97" name="Gewinkelter Verbinder 96">
          <a:extLst>
            <a:ext uri="{FF2B5EF4-FFF2-40B4-BE49-F238E27FC236}">
              <a16:creationId xmlns:a16="http://schemas.microsoft.com/office/drawing/2014/main" id="{00000000-0008-0000-1700-000061000000}"/>
            </a:ext>
          </a:extLst>
        </xdr:cNvPr>
        <xdr:cNvCxnSpPr>
          <a:stCxn id="91" idx="3"/>
          <a:endCxn id="77" idx="4"/>
        </xdr:cNvCxnSpPr>
      </xdr:nvCxnSpPr>
      <xdr:spPr>
        <a:xfrm rot="5400000" flipH="1" flipV="1">
          <a:off x="5204438" y="1485413"/>
          <a:ext cx="362925" cy="952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4276</xdr:colOff>
      <xdr:row>6</xdr:row>
      <xdr:rowOff>180000</xdr:rowOff>
    </xdr:from>
    <xdr:to>
      <xdr:col>30</xdr:col>
      <xdr:colOff>90001</xdr:colOff>
      <xdr:row>9</xdr:row>
      <xdr:rowOff>0</xdr:rowOff>
    </xdr:to>
    <xdr:cxnSp macro="">
      <xdr:nvCxnSpPr>
        <xdr:cNvPr id="98" name="Gewinkelter Verbinder 97">
          <a:extLst>
            <a:ext uri="{FF2B5EF4-FFF2-40B4-BE49-F238E27FC236}">
              <a16:creationId xmlns:a16="http://schemas.microsoft.com/office/drawing/2014/main" id="{00000000-0008-0000-1700-000062000000}"/>
            </a:ext>
          </a:extLst>
        </xdr:cNvPr>
        <xdr:cNvCxnSpPr>
          <a:stCxn id="92" idx="3"/>
          <a:endCxn id="77" idx="4"/>
        </xdr:cNvCxnSpPr>
      </xdr:nvCxnSpPr>
      <xdr:spPr>
        <a:xfrm rot="16200000" flipV="1">
          <a:off x="5294926" y="1490175"/>
          <a:ext cx="362925" cy="857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4276</xdr:colOff>
      <xdr:row>6</xdr:row>
      <xdr:rowOff>180000</xdr:rowOff>
    </xdr:from>
    <xdr:to>
      <xdr:col>31</xdr:col>
      <xdr:colOff>90001</xdr:colOff>
      <xdr:row>9</xdr:row>
      <xdr:rowOff>0</xdr:rowOff>
    </xdr:to>
    <xdr:cxnSp macro="">
      <xdr:nvCxnSpPr>
        <xdr:cNvPr id="99" name="Gewinkelter Verbinder 98">
          <a:extLst>
            <a:ext uri="{FF2B5EF4-FFF2-40B4-BE49-F238E27FC236}">
              <a16:creationId xmlns:a16="http://schemas.microsoft.com/office/drawing/2014/main" id="{00000000-0008-0000-1700-000063000000}"/>
            </a:ext>
          </a:extLst>
        </xdr:cNvPr>
        <xdr:cNvCxnSpPr>
          <a:stCxn id="93" idx="3"/>
          <a:endCxn id="77" idx="4"/>
        </xdr:cNvCxnSpPr>
      </xdr:nvCxnSpPr>
      <xdr:spPr>
        <a:xfrm rot="16200000" flipV="1">
          <a:off x="5385413" y="1399688"/>
          <a:ext cx="362925" cy="2667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45</xdr:col>
      <xdr:colOff>0</xdr:colOff>
      <xdr:row>9</xdr:row>
      <xdr:rowOff>0</xdr:rowOff>
    </xdr:from>
    <xdr:to>
      <xdr:col>45</xdr:col>
      <xdr:colOff>180000</xdr:colOff>
      <xdr:row>15</xdr:row>
      <xdr:rowOff>174150</xdr:rowOff>
    </xdr:to>
    <xdr:sp macro="" textlink="" fLocksText="0">
      <xdr:nvSpPr>
        <xdr:cNvPr id="100" name="Rechteck 99">
          <a:extLst>
            <a:ext uri="{FF2B5EF4-FFF2-40B4-BE49-F238E27FC236}">
              <a16:creationId xmlns:a16="http://schemas.microsoft.com/office/drawing/2014/main" id="{00000000-0008-0000-1700-000064000000}"/>
            </a:ext>
          </a:extLst>
        </xdr:cNvPr>
        <xdr:cNvSpPr/>
      </xdr:nvSpPr>
      <xdr:spPr>
        <a:xfrm rot="16200000">
          <a:off x="7603875" y="2254500"/>
          <a:ext cx="1260000" cy="180000"/>
        </a:xfrm>
        <a:prstGeom prst="rect">
          <a:avLst/>
        </a:prstGeom>
        <a:solidFill>
          <a:schemeClr val="accent1"/>
        </a:solidFill>
        <a:ln w="1270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l"/>
          <a:r>
            <a:rPr lang="de-AT" sz="1100">
              <a:solidFill>
                <a:schemeClr val="bg1"/>
              </a:solidFill>
            </a:rPr>
            <a:t>Fuel Conversíon</a:t>
          </a:r>
        </a:p>
      </xdr:txBody>
    </xdr:sp>
    <xdr:clientData fLocksWithSheet="0"/>
  </xdr:twoCellAnchor>
  <xdr:twoCellAnchor editAs="oneCell">
    <xdr:from>
      <xdr:col>46</xdr:col>
      <xdr:colOff>0</xdr:colOff>
      <xdr:row>9</xdr:row>
      <xdr:rowOff>0</xdr:rowOff>
    </xdr:from>
    <xdr:to>
      <xdr:col>46</xdr:col>
      <xdr:colOff>180000</xdr:colOff>
      <xdr:row>15</xdr:row>
      <xdr:rowOff>174150</xdr:rowOff>
    </xdr:to>
    <xdr:sp macro="" textlink="" fLocksText="0">
      <xdr:nvSpPr>
        <xdr:cNvPr id="101" name="Rechteck 100">
          <a:extLst>
            <a:ext uri="{FF2B5EF4-FFF2-40B4-BE49-F238E27FC236}">
              <a16:creationId xmlns:a16="http://schemas.microsoft.com/office/drawing/2014/main" id="{00000000-0008-0000-1700-000065000000}"/>
            </a:ext>
          </a:extLst>
        </xdr:cNvPr>
        <xdr:cNvSpPr/>
      </xdr:nvSpPr>
      <xdr:spPr>
        <a:xfrm rot="16200000">
          <a:off x="7784850" y="2254500"/>
          <a:ext cx="1260000" cy="180000"/>
        </a:xfrm>
        <a:prstGeom prst="rect">
          <a:avLst/>
        </a:prstGeom>
        <a:solidFill>
          <a:schemeClr val="accent1"/>
        </a:solidFill>
        <a:ln w="1270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l"/>
          <a:r>
            <a:rPr lang="de-AT" sz="1100">
              <a:solidFill>
                <a:schemeClr val="bg1"/>
              </a:solidFill>
            </a:rPr>
            <a:t>Conversion Losses</a:t>
          </a:r>
        </a:p>
      </xdr:txBody>
    </xdr:sp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12</xdr:col>
      <xdr:colOff>170250</xdr:colOff>
      <xdr:row>8</xdr:row>
      <xdr:rowOff>176100</xdr:rowOff>
    </xdr:to>
    <xdr:sp macro="" textlink="" fLocksText="0">
      <xdr:nvSpPr>
        <xdr:cNvPr id="111" name="Richtungspfeil 110">
          <a:extLst>
            <a:ext uri="{FF2B5EF4-FFF2-40B4-BE49-F238E27FC236}">
              <a16:creationId xmlns:a16="http://schemas.microsoft.com/office/drawing/2014/main" id="{00000000-0008-0000-1700-00006F000000}"/>
            </a:ext>
          </a:extLst>
        </xdr:cNvPr>
        <xdr:cNvSpPr/>
      </xdr:nvSpPr>
      <xdr:spPr>
        <a:xfrm>
          <a:off x="361950" y="809625"/>
          <a:ext cx="1980000" cy="900000"/>
        </a:xfrm>
        <a:prstGeom prst="homePlate">
          <a:avLst/>
        </a:prstGeom>
        <a:solidFill>
          <a:schemeClr val="accent6">
            <a:lumMod val="90000"/>
            <a:lumOff val="10000"/>
          </a:schemeClr>
        </a:solidFill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ctr"/>
          <a:r>
            <a:rPr lang="de-AT" sz="1100">
              <a:solidFill>
                <a:schemeClr val="bg1"/>
              </a:solidFill>
            </a:rPr>
            <a:t>Interface </a:t>
          </a:r>
        </a:p>
        <a:p>
          <a:pPr algn="ctr"/>
          <a:r>
            <a:rPr lang="de-AT" sz="1100">
              <a:solidFill>
                <a:schemeClr val="bg1"/>
              </a:solidFill>
            </a:rPr>
            <a:t>Economic Mudule</a:t>
          </a:r>
        </a:p>
        <a:p>
          <a:pPr algn="ctr"/>
          <a:r>
            <a:rPr lang="de-AT" sz="1100">
              <a:solidFill>
                <a:schemeClr val="bg1"/>
              </a:solidFill>
            </a:rPr>
            <a:t>required</a:t>
          </a:r>
          <a:r>
            <a:rPr lang="de-AT" sz="1100" baseline="0">
              <a:solidFill>
                <a:schemeClr val="bg1"/>
              </a:solidFill>
            </a:rPr>
            <a:t> </a:t>
          </a:r>
          <a:r>
            <a:rPr lang="de-AT" sz="1100">
              <a:solidFill>
                <a:schemeClr val="bg1"/>
              </a:solidFill>
            </a:rPr>
            <a:t>Economic Activity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AT" sz="1100">
              <a:solidFill>
                <a:schemeClr val="bg1"/>
              </a:solidFill>
            </a:rPr>
            <a:t>Energy</a:t>
          </a:r>
          <a:r>
            <a:rPr lang="de-AT" sz="1100" baseline="0">
              <a:solidFill>
                <a:schemeClr val="bg1"/>
              </a:solidFill>
            </a:rPr>
            <a:t> Intensities</a:t>
          </a:r>
          <a:endParaRPr lang="de-AT" sz="1100">
            <a:solidFill>
              <a:schemeClr val="bg1"/>
            </a:solidFill>
          </a:endParaRPr>
        </a:p>
      </xdr:txBody>
    </xdr:sp>
    <xdr:clientData fLocksWithSheet="0"/>
  </xdr:twoCellAnchor>
  <xdr:twoCellAnchor>
    <xdr:from>
      <xdr:col>12</xdr:col>
      <xdr:colOff>170250</xdr:colOff>
      <xdr:row>6</xdr:row>
      <xdr:rowOff>88050</xdr:rowOff>
    </xdr:from>
    <xdr:to>
      <xdr:col>16</xdr:col>
      <xdr:colOff>0</xdr:colOff>
      <xdr:row>6</xdr:row>
      <xdr:rowOff>88050</xdr:rowOff>
    </xdr:to>
    <xdr:cxnSp macro="">
      <xdr:nvCxnSpPr>
        <xdr:cNvPr id="113" name="Gerade Verbindung mit Pfeil 112">
          <a:extLst>
            <a:ext uri="{FF2B5EF4-FFF2-40B4-BE49-F238E27FC236}">
              <a16:creationId xmlns:a16="http://schemas.microsoft.com/office/drawing/2014/main" id="{00000000-0008-0000-1700-000071000000}"/>
            </a:ext>
          </a:extLst>
        </xdr:cNvPr>
        <xdr:cNvCxnSpPr>
          <a:stCxn id="111" idx="3"/>
          <a:endCxn id="76" idx="1"/>
        </xdr:cNvCxnSpPr>
      </xdr:nvCxnSpPr>
      <xdr:spPr>
        <a:xfrm>
          <a:off x="2341950" y="1259625"/>
          <a:ext cx="55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48</xdr:col>
      <xdr:colOff>0</xdr:colOff>
      <xdr:row>4</xdr:row>
      <xdr:rowOff>0</xdr:rowOff>
    </xdr:from>
    <xdr:to>
      <xdr:col>58</xdr:col>
      <xdr:colOff>170250</xdr:colOff>
      <xdr:row>8</xdr:row>
      <xdr:rowOff>176100</xdr:rowOff>
    </xdr:to>
    <xdr:sp macro="" textlink="" fLocksText="0">
      <xdr:nvSpPr>
        <xdr:cNvPr id="114" name="Rechteck 113">
          <a:extLst>
            <a:ext uri="{FF2B5EF4-FFF2-40B4-BE49-F238E27FC236}">
              <a16:creationId xmlns:a16="http://schemas.microsoft.com/office/drawing/2014/main" id="{00000000-0008-0000-1700-000072000000}"/>
            </a:ext>
          </a:extLst>
        </xdr:cNvPr>
        <xdr:cNvSpPr/>
      </xdr:nvSpPr>
      <xdr:spPr>
        <a:xfrm>
          <a:off x="8686800" y="809625"/>
          <a:ext cx="1980000" cy="900000"/>
        </a:xfrm>
        <a:prstGeom prst="rect">
          <a:avLst/>
        </a:prstGeom>
        <a:solidFill>
          <a:schemeClr val="bg1"/>
        </a:solidFill>
        <a:ln w="28575">
          <a:solidFill>
            <a:srgbClr val="CE321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ctr"/>
          <a:r>
            <a:rPr lang="de-AT" sz="110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required </a:t>
          </a:r>
          <a:endParaRPr lang="de-AT">
            <a:solidFill>
              <a:srgbClr val="CE321A"/>
            </a:solidFill>
            <a:effectLst/>
          </a:endParaRPr>
        </a:p>
        <a:p>
          <a:pPr algn="ctr"/>
          <a:r>
            <a:rPr lang="de-AT" sz="110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Transformation Input</a:t>
          </a:r>
          <a:endParaRPr lang="de-AT">
            <a:solidFill>
              <a:srgbClr val="CE321A"/>
            </a:solidFill>
            <a:effectLst/>
          </a:endParaRPr>
        </a:p>
        <a:p>
          <a:pPr algn="ctr"/>
          <a:r>
            <a:rPr lang="de-AT" sz="110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|TI</a:t>
          </a:r>
          <a:r>
            <a:rPr lang="de-AT" sz="1100" baseline="-2500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req,ec</a:t>
          </a:r>
          <a:r>
            <a:rPr lang="de-AT" sz="110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| [GWh]</a:t>
          </a:r>
          <a:endParaRPr lang="de-AT">
            <a:solidFill>
              <a:srgbClr val="CE321A"/>
            </a:solidFill>
            <a:effectLst/>
          </a:endParaRPr>
        </a:p>
        <a:p>
          <a:pPr algn="ctr"/>
          <a:r>
            <a:rPr lang="de-AT" sz="110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(by final energy carrier)</a:t>
          </a:r>
          <a:endParaRPr lang="de-AT">
            <a:solidFill>
              <a:srgbClr val="CE321A"/>
            </a:solidFill>
            <a:effectLst/>
          </a:endParaRPr>
        </a:p>
      </xdr:txBody>
    </xdr:sp>
    <xdr:clientData fLocksWithSheet="0"/>
  </xdr:twoCellAnchor>
  <xdr:twoCellAnchor editAs="oneCell">
    <xdr:from>
      <xdr:col>96</xdr:col>
      <xdr:colOff>0</xdr:colOff>
      <xdr:row>4</xdr:row>
      <xdr:rowOff>0</xdr:rowOff>
    </xdr:from>
    <xdr:to>
      <xdr:col>106</xdr:col>
      <xdr:colOff>170250</xdr:colOff>
      <xdr:row>8</xdr:row>
      <xdr:rowOff>176100</xdr:rowOff>
    </xdr:to>
    <xdr:sp macro="" textlink="" fLocksText="0">
      <xdr:nvSpPr>
        <xdr:cNvPr id="115" name="Rechteck 114">
          <a:extLst>
            <a:ext uri="{FF2B5EF4-FFF2-40B4-BE49-F238E27FC236}">
              <a16:creationId xmlns:a16="http://schemas.microsoft.com/office/drawing/2014/main" id="{00000000-0008-0000-1700-000073000000}"/>
            </a:ext>
          </a:extLst>
        </xdr:cNvPr>
        <xdr:cNvSpPr/>
      </xdr:nvSpPr>
      <xdr:spPr>
        <a:xfrm>
          <a:off x="17373600" y="809625"/>
          <a:ext cx="1980000" cy="900000"/>
        </a:xfrm>
        <a:prstGeom prst="rect">
          <a:avLst/>
        </a:prstGeom>
        <a:solidFill>
          <a:schemeClr val="bg1"/>
        </a:solidFill>
        <a:ln w="28575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marL="0" indent="0" algn="ctr"/>
          <a:r>
            <a:rPr lang="de-AT" sz="1100">
              <a:solidFill>
                <a:schemeClr val="accent4"/>
              </a:solidFill>
              <a:latin typeface="+mn-lt"/>
              <a:ea typeface="+mn-ea"/>
              <a:cs typeface="+mn-cs"/>
            </a:rPr>
            <a:t>consumed </a:t>
          </a:r>
        </a:p>
        <a:p>
          <a:pPr marL="0" indent="0" algn="ctr"/>
          <a:r>
            <a:rPr lang="de-AT" sz="1100">
              <a:solidFill>
                <a:schemeClr val="accent4"/>
              </a:solidFill>
              <a:latin typeface="+mn-lt"/>
              <a:ea typeface="+mn-ea"/>
              <a:cs typeface="+mn-cs"/>
            </a:rPr>
            <a:t>Transformation Input</a:t>
          </a:r>
        </a:p>
        <a:p>
          <a:pPr marL="0" indent="0" algn="ctr"/>
          <a:r>
            <a:rPr lang="de-AT" sz="1100">
              <a:solidFill>
                <a:schemeClr val="accent4"/>
              </a:solidFill>
              <a:latin typeface="+mn-lt"/>
              <a:ea typeface="+mn-ea"/>
              <a:cs typeface="+mn-cs"/>
            </a:rPr>
            <a:t>|TI</a:t>
          </a:r>
          <a:r>
            <a:rPr lang="de-AT" sz="1100" baseline="-25000">
              <a:solidFill>
                <a:schemeClr val="accent4"/>
              </a:solidFill>
              <a:latin typeface="+mn-lt"/>
              <a:ea typeface="+mn-ea"/>
              <a:cs typeface="+mn-cs"/>
            </a:rPr>
            <a:t>con,ec</a:t>
          </a:r>
          <a:r>
            <a:rPr lang="de-AT" sz="1100">
              <a:solidFill>
                <a:schemeClr val="accent4"/>
              </a:solidFill>
              <a:latin typeface="+mn-lt"/>
              <a:ea typeface="+mn-ea"/>
              <a:cs typeface="+mn-cs"/>
            </a:rPr>
            <a:t>| [GWh]</a:t>
          </a:r>
        </a:p>
        <a:p>
          <a:pPr marL="0" indent="0" algn="ctr"/>
          <a:endParaRPr lang="de-AT" sz="1100">
            <a:solidFill>
              <a:schemeClr val="accent4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de-AT" sz="1100">
              <a:solidFill>
                <a:schemeClr val="accent4"/>
              </a:solidFill>
              <a:latin typeface="+mn-lt"/>
              <a:ea typeface="+mn-ea"/>
              <a:cs typeface="+mn-cs"/>
            </a:rPr>
            <a:t>(by final energy carrier)</a:t>
          </a:r>
        </a:p>
      </xdr:txBody>
    </xdr:sp>
    <xdr:clientData fLocksWithSheet="0"/>
  </xdr:twoCellAnchor>
  <xdr:twoCellAnchor editAs="oneCell">
    <xdr:from>
      <xdr:col>61</xdr:col>
      <xdr:colOff>0</xdr:colOff>
      <xdr:row>6</xdr:row>
      <xdr:rowOff>0</xdr:rowOff>
    </xdr:from>
    <xdr:to>
      <xdr:col>61</xdr:col>
      <xdr:colOff>180000</xdr:colOff>
      <xdr:row>6</xdr:row>
      <xdr:rowOff>180000</xdr:rowOff>
    </xdr:to>
    <xdr:sp macro="" textlink="" fLocksText="0">
      <xdr:nvSpPr>
        <xdr:cNvPr id="116" name="Ellipse 115">
          <a:extLst>
            <a:ext uri="{FF2B5EF4-FFF2-40B4-BE49-F238E27FC236}">
              <a16:creationId xmlns:a16="http://schemas.microsoft.com/office/drawing/2014/main" id="{00000000-0008-0000-1700-000074000000}"/>
            </a:ext>
          </a:extLst>
        </xdr:cNvPr>
        <xdr:cNvSpPr/>
      </xdr:nvSpPr>
      <xdr:spPr>
        <a:xfrm>
          <a:off x="11039475" y="1171575"/>
          <a:ext cx="180000" cy="180000"/>
        </a:xfrm>
        <a:prstGeom prst="ellipse">
          <a:avLst/>
        </a:prstGeom>
        <a:ln w="28575">
          <a:solidFill>
            <a:schemeClr val="accent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de-AT" sz="1100">
              <a:solidFill>
                <a:schemeClr val="accent1"/>
              </a:solidFill>
            </a:rPr>
            <a:t>+</a:t>
          </a:r>
        </a:p>
      </xdr:txBody>
    </xdr:sp>
    <xdr:clientData fLocksWithSheet="0"/>
  </xdr:twoCellAnchor>
  <xdr:twoCellAnchor editAs="oneCell">
    <xdr:from>
      <xdr:col>64</xdr:col>
      <xdr:colOff>0</xdr:colOff>
      <xdr:row>4</xdr:row>
      <xdr:rowOff>0</xdr:rowOff>
    </xdr:from>
    <xdr:to>
      <xdr:col>74</xdr:col>
      <xdr:colOff>170250</xdr:colOff>
      <xdr:row>8</xdr:row>
      <xdr:rowOff>176100</xdr:rowOff>
    </xdr:to>
    <xdr:sp macro="" textlink="" fLocksText="0">
      <xdr:nvSpPr>
        <xdr:cNvPr id="117" name="Rechteck 116">
          <a:extLst>
            <a:ext uri="{FF2B5EF4-FFF2-40B4-BE49-F238E27FC236}">
              <a16:creationId xmlns:a16="http://schemas.microsoft.com/office/drawing/2014/main" id="{00000000-0008-0000-1700-000075000000}"/>
            </a:ext>
          </a:extLst>
        </xdr:cNvPr>
        <xdr:cNvSpPr/>
      </xdr:nvSpPr>
      <xdr:spPr>
        <a:xfrm>
          <a:off x="11582400" y="809625"/>
          <a:ext cx="1980000" cy="900000"/>
        </a:xfrm>
        <a:prstGeom prst="rect">
          <a:avLst/>
        </a:prstGeom>
        <a:solidFill>
          <a:schemeClr val="bg1"/>
        </a:solidFill>
        <a:ln w="28575">
          <a:solidFill>
            <a:srgbClr val="CE321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ctr"/>
          <a:r>
            <a:rPr lang="de-AT" sz="110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required </a:t>
          </a:r>
          <a:endParaRPr lang="de-AT">
            <a:solidFill>
              <a:srgbClr val="CE321A"/>
            </a:solidFill>
            <a:effectLst/>
          </a:endParaRPr>
        </a:p>
        <a:p>
          <a:pPr algn="ctr"/>
          <a:r>
            <a:rPr lang="de-AT" sz="110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Primary Energy</a:t>
          </a:r>
          <a:endParaRPr lang="de-AT">
            <a:solidFill>
              <a:srgbClr val="CE321A"/>
            </a:solidFill>
            <a:effectLst/>
          </a:endParaRPr>
        </a:p>
        <a:p>
          <a:pPr algn="ctr"/>
          <a:r>
            <a:rPr lang="de-AT" sz="110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|PE</a:t>
          </a:r>
          <a:r>
            <a:rPr lang="de-AT" sz="1100" baseline="-2500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req,ec</a:t>
          </a:r>
          <a:r>
            <a:rPr lang="de-AT" sz="110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|</a:t>
          </a:r>
          <a:r>
            <a:rPr lang="de-AT" sz="1100" baseline="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 [GWh]</a:t>
          </a:r>
          <a:endParaRPr lang="de-AT">
            <a:solidFill>
              <a:srgbClr val="CE321A"/>
            </a:solidFill>
            <a:effectLst/>
          </a:endParaRPr>
        </a:p>
        <a:p>
          <a:pPr algn="ctr" eaLnBrk="1" fontAlgn="auto" latinLnBrk="0" hangingPunct="1"/>
          <a:r>
            <a:rPr lang="de-AT" sz="110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(sum of all economic</a:t>
          </a:r>
          <a:r>
            <a:rPr lang="de-AT" sz="1100" baseline="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 sectors)</a:t>
          </a:r>
          <a:endParaRPr lang="de-AT">
            <a:solidFill>
              <a:srgbClr val="CE321A"/>
            </a:solidFill>
            <a:effectLst/>
          </a:endParaRPr>
        </a:p>
        <a:p>
          <a:pPr algn="ctr"/>
          <a:r>
            <a:rPr lang="de-AT" sz="1100">
              <a:solidFill>
                <a:srgbClr val="CE321A"/>
              </a:solidFill>
              <a:effectLst/>
              <a:latin typeface="+mn-lt"/>
              <a:ea typeface="+mn-ea"/>
              <a:cs typeface="+mn-cs"/>
            </a:rPr>
            <a:t>(by primary energy carrier)</a:t>
          </a:r>
          <a:endParaRPr lang="de-AT">
            <a:solidFill>
              <a:srgbClr val="CE321A"/>
            </a:solidFill>
            <a:effectLst/>
          </a:endParaRPr>
        </a:p>
      </xdr:txBody>
    </xdr:sp>
    <xdr:clientData fLocksWithSheet="0"/>
  </xdr:twoCellAnchor>
  <xdr:twoCellAnchor editAs="oneCell">
    <xdr:from>
      <xdr:col>80</xdr:col>
      <xdr:colOff>0</xdr:colOff>
      <xdr:row>4</xdr:row>
      <xdr:rowOff>0</xdr:rowOff>
    </xdr:from>
    <xdr:to>
      <xdr:col>90</xdr:col>
      <xdr:colOff>170250</xdr:colOff>
      <xdr:row>8</xdr:row>
      <xdr:rowOff>176100</xdr:rowOff>
    </xdr:to>
    <xdr:sp macro="" textlink="" fLocksText="0">
      <xdr:nvSpPr>
        <xdr:cNvPr id="118" name="Rechteck 117">
          <a:extLst>
            <a:ext uri="{FF2B5EF4-FFF2-40B4-BE49-F238E27FC236}">
              <a16:creationId xmlns:a16="http://schemas.microsoft.com/office/drawing/2014/main" id="{00000000-0008-0000-1700-000076000000}"/>
            </a:ext>
          </a:extLst>
        </xdr:cNvPr>
        <xdr:cNvSpPr/>
      </xdr:nvSpPr>
      <xdr:spPr>
        <a:xfrm>
          <a:off x="14478000" y="809625"/>
          <a:ext cx="1980000" cy="900000"/>
        </a:xfrm>
        <a:prstGeom prst="rect">
          <a:avLst/>
        </a:prstGeom>
        <a:solidFill>
          <a:schemeClr val="bg1"/>
        </a:solidFill>
        <a:ln w="28575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ctr"/>
          <a:r>
            <a:rPr lang="de-AT" sz="1100">
              <a:solidFill>
                <a:schemeClr val="accent4"/>
              </a:solidFill>
            </a:rPr>
            <a:t>consumed </a:t>
          </a:r>
        </a:p>
        <a:p>
          <a:pPr algn="ctr"/>
          <a:r>
            <a:rPr lang="de-AT" sz="1100">
              <a:solidFill>
                <a:schemeClr val="accent4"/>
              </a:solidFill>
            </a:rPr>
            <a:t>Primary Energy</a:t>
          </a:r>
        </a:p>
        <a:p>
          <a:pPr algn="ctr"/>
          <a:r>
            <a:rPr lang="de-AT" sz="1100">
              <a:solidFill>
                <a:schemeClr val="accent4"/>
              </a:solidFill>
            </a:rPr>
            <a:t>|PE</a:t>
          </a:r>
          <a:r>
            <a:rPr lang="de-AT" sz="1100" baseline="-25000">
              <a:solidFill>
                <a:schemeClr val="accent4"/>
              </a:solidFill>
            </a:rPr>
            <a:t>con,ec</a:t>
          </a:r>
          <a:r>
            <a:rPr lang="de-AT" sz="1100">
              <a:solidFill>
                <a:schemeClr val="accent4"/>
              </a:solidFill>
            </a:rPr>
            <a:t>|</a:t>
          </a:r>
          <a:r>
            <a:rPr lang="de-AT" sz="1100" baseline="0">
              <a:solidFill>
                <a:schemeClr val="accent4"/>
              </a:solidFill>
            </a:rPr>
            <a:t> [GWh]</a:t>
          </a:r>
          <a:endParaRPr lang="de-AT" sz="1100">
            <a:solidFill>
              <a:schemeClr val="accent4"/>
            </a:solidFill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AT" sz="110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de-AT" sz="1100" baseline="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)</a:t>
          </a:r>
          <a:endParaRPr lang="de-AT">
            <a:solidFill>
              <a:schemeClr val="accent4"/>
            </a:solidFill>
            <a:effectLst/>
          </a:endParaRPr>
        </a:p>
        <a:p>
          <a:pPr algn="ctr"/>
          <a:r>
            <a:rPr lang="de-AT" sz="1100">
              <a:solidFill>
                <a:schemeClr val="accent4"/>
              </a:solidFill>
            </a:rPr>
            <a:t>(by primary energy carrier)</a:t>
          </a:r>
        </a:p>
      </xdr:txBody>
    </xdr:sp>
    <xdr:clientData fLocksWithSheet="0"/>
  </xdr:twoCellAnchor>
  <xdr:twoCellAnchor editAs="oneCell">
    <xdr:from>
      <xdr:col>111</xdr:col>
      <xdr:colOff>0</xdr:colOff>
      <xdr:row>4</xdr:row>
      <xdr:rowOff>0</xdr:rowOff>
    </xdr:from>
    <xdr:to>
      <xdr:col>121</xdr:col>
      <xdr:colOff>170250</xdr:colOff>
      <xdr:row>8</xdr:row>
      <xdr:rowOff>176100</xdr:rowOff>
    </xdr:to>
    <xdr:sp macro="" textlink="" fLocksText="0">
      <xdr:nvSpPr>
        <xdr:cNvPr id="119" name="Rechteck 118">
          <a:extLst>
            <a:ext uri="{FF2B5EF4-FFF2-40B4-BE49-F238E27FC236}">
              <a16:creationId xmlns:a16="http://schemas.microsoft.com/office/drawing/2014/main" id="{00000000-0008-0000-1700-000077000000}"/>
            </a:ext>
          </a:extLst>
        </xdr:cNvPr>
        <xdr:cNvSpPr/>
      </xdr:nvSpPr>
      <xdr:spPr>
        <a:xfrm>
          <a:off x="20269200" y="809625"/>
          <a:ext cx="1980000" cy="900000"/>
        </a:xfrm>
        <a:prstGeom prst="rect">
          <a:avLst/>
        </a:prstGeom>
        <a:solidFill>
          <a:schemeClr val="bg1"/>
        </a:solidFill>
        <a:ln w="28575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marL="0" indent="0" algn="ctr"/>
          <a:r>
            <a:rPr lang="de-AT" sz="1100">
              <a:solidFill>
                <a:schemeClr val="accent4"/>
              </a:solidFill>
              <a:latin typeface="+mn-lt"/>
              <a:ea typeface="+mn-ea"/>
              <a:cs typeface="+mn-cs"/>
            </a:rPr>
            <a:t>consumed </a:t>
          </a:r>
        </a:p>
        <a:p>
          <a:pPr marL="0" indent="0" algn="ctr"/>
          <a:r>
            <a:rPr lang="de-AT" sz="1100">
              <a:solidFill>
                <a:schemeClr val="accent4"/>
              </a:solidFill>
              <a:latin typeface="+mn-lt"/>
              <a:ea typeface="+mn-ea"/>
              <a:cs typeface="+mn-cs"/>
            </a:rPr>
            <a:t>Transformation Output</a:t>
          </a:r>
        </a:p>
        <a:p>
          <a:pPr marL="0" indent="0" algn="ctr"/>
          <a:r>
            <a:rPr lang="de-AT" sz="1100">
              <a:solidFill>
                <a:schemeClr val="accent4"/>
              </a:solidFill>
              <a:latin typeface="+mn-lt"/>
              <a:ea typeface="+mn-ea"/>
              <a:cs typeface="+mn-cs"/>
            </a:rPr>
            <a:t>|TO</a:t>
          </a:r>
          <a:r>
            <a:rPr lang="de-AT" sz="1100" baseline="-25000">
              <a:solidFill>
                <a:schemeClr val="accent4"/>
              </a:solidFill>
              <a:latin typeface="+mn-lt"/>
              <a:ea typeface="+mn-ea"/>
              <a:cs typeface="+mn-cs"/>
            </a:rPr>
            <a:t>con,ec</a:t>
          </a:r>
          <a:r>
            <a:rPr lang="de-AT" sz="1100">
              <a:solidFill>
                <a:schemeClr val="accent4"/>
              </a:solidFill>
              <a:latin typeface="+mn-lt"/>
              <a:ea typeface="+mn-ea"/>
              <a:cs typeface="+mn-cs"/>
            </a:rPr>
            <a:t>| [GWh]</a:t>
          </a:r>
        </a:p>
        <a:p>
          <a:pPr marL="0" indent="0" algn="ctr"/>
          <a:endParaRPr lang="de-AT" sz="1100">
            <a:solidFill>
              <a:schemeClr val="accent4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de-AT" sz="1100">
              <a:solidFill>
                <a:schemeClr val="accent4"/>
              </a:solidFill>
              <a:latin typeface="+mn-lt"/>
              <a:ea typeface="+mn-ea"/>
              <a:cs typeface="+mn-cs"/>
            </a:rPr>
            <a:t>(by final energy carrier)</a:t>
          </a:r>
        </a:p>
      </xdr:txBody>
    </xdr:sp>
    <xdr:clientData fLocksWithSheet="0"/>
  </xdr:twoCellAnchor>
  <xdr:twoCellAnchor editAs="oneCell">
    <xdr:from>
      <xdr:col>93</xdr:col>
      <xdr:colOff>0</xdr:colOff>
      <xdr:row>6</xdr:row>
      <xdr:rowOff>0</xdr:rowOff>
    </xdr:from>
    <xdr:to>
      <xdr:col>93</xdr:col>
      <xdr:colOff>180000</xdr:colOff>
      <xdr:row>6</xdr:row>
      <xdr:rowOff>180000</xdr:rowOff>
    </xdr:to>
    <xdr:sp macro="" textlink="" fLocksText="0">
      <xdr:nvSpPr>
        <xdr:cNvPr id="120" name="Ellipse 119">
          <a:extLst>
            <a:ext uri="{FF2B5EF4-FFF2-40B4-BE49-F238E27FC236}">
              <a16:creationId xmlns:a16="http://schemas.microsoft.com/office/drawing/2014/main" id="{00000000-0008-0000-1700-000078000000}"/>
            </a:ext>
          </a:extLst>
        </xdr:cNvPr>
        <xdr:cNvSpPr/>
      </xdr:nvSpPr>
      <xdr:spPr>
        <a:xfrm>
          <a:off x="16830675" y="1171575"/>
          <a:ext cx="180000" cy="180000"/>
        </a:xfrm>
        <a:prstGeom prst="ellipse">
          <a:avLst/>
        </a:prstGeom>
        <a:ln w="28575">
          <a:solidFill>
            <a:schemeClr val="accent4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de-AT" sz="1100">
              <a:solidFill>
                <a:schemeClr val="accent1"/>
              </a:solidFill>
            </a:rPr>
            <a:t>-</a:t>
          </a:r>
        </a:p>
      </xdr:txBody>
    </xdr:sp>
    <xdr:clientData fLocksWithSheet="0"/>
  </xdr:twoCellAnchor>
  <xdr:twoCellAnchor editAs="oneCell">
    <xdr:from>
      <xdr:col>108</xdr:col>
      <xdr:colOff>95250</xdr:colOff>
      <xdr:row>6</xdr:row>
      <xdr:rowOff>0</xdr:rowOff>
    </xdr:from>
    <xdr:to>
      <xdr:col>109</xdr:col>
      <xdr:colOff>94275</xdr:colOff>
      <xdr:row>6</xdr:row>
      <xdr:rowOff>180000</xdr:rowOff>
    </xdr:to>
    <xdr:sp macro="" textlink="" fLocksText="0">
      <xdr:nvSpPr>
        <xdr:cNvPr id="121" name="Ellipse 120">
          <a:extLst>
            <a:ext uri="{FF2B5EF4-FFF2-40B4-BE49-F238E27FC236}">
              <a16:creationId xmlns:a16="http://schemas.microsoft.com/office/drawing/2014/main" id="{00000000-0008-0000-1700-000079000000}"/>
            </a:ext>
          </a:extLst>
        </xdr:cNvPr>
        <xdr:cNvSpPr/>
      </xdr:nvSpPr>
      <xdr:spPr>
        <a:xfrm>
          <a:off x="19640550" y="1171575"/>
          <a:ext cx="180000" cy="180000"/>
        </a:xfrm>
        <a:prstGeom prst="ellipse">
          <a:avLst/>
        </a:prstGeom>
        <a:ln w="28575">
          <a:solidFill>
            <a:schemeClr val="accent4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de-AT" sz="1100">
              <a:solidFill>
                <a:schemeClr val="accent1"/>
              </a:solidFill>
            </a:rPr>
            <a:t>-</a:t>
          </a:r>
        </a:p>
      </xdr:txBody>
    </xdr:sp>
    <xdr:clientData fLocksWithSheet="0"/>
  </xdr:twoCellAnchor>
  <xdr:twoCellAnchor editAs="oneCell">
    <xdr:from>
      <xdr:col>124</xdr:col>
      <xdr:colOff>85725</xdr:colOff>
      <xdr:row>6</xdr:row>
      <xdr:rowOff>0</xdr:rowOff>
    </xdr:from>
    <xdr:to>
      <xdr:col>125</xdr:col>
      <xdr:colOff>84750</xdr:colOff>
      <xdr:row>6</xdr:row>
      <xdr:rowOff>180000</xdr:rowOff>
    </xdr:to>
    <xdr:sp macro="" textlink="" fLocksText="0">
      <xdr:nvSpPr>
        <xdr:cNvPr id="122" name="Ellipse 121">
          <a:extLst>
            <a:ext uri="{FF2B5EF4-FFF2-40B4-BE49-F238E27FC236}">
              <a16:creationId xmlns:a16="http://schemas.microsoft.com/office/drawing/2014/main" id="{00000000-0008-0000-1700-00007A000000}"/>
            </a:ext>
          </a:extLst>
        </xdr:cNvPr>
        <xdr:cNvSpPr/>
      </xdr:nvSpPr>
      <xdr:spPr>
        <a:xfrm>
          <a:off x="22707600" y="1171575"/>
          <a:ext cx="180000" cy="180000"/>
        </a:xfrm>
        <a:prstGeom prst="ellipse">
          <a:avLst/>
        </a:prstGeom>
        <a:ln w="28575">
          <a:solidFill>
            <a:schemeClr val="accent4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de-AT" sz="1100">
              <a:solidFill>
                <a:schemeClr val="accent1"/>
              </a:solidFill>
            </a:rPr>
            <a:t>-</a:t>
          </a:r>
        </a:p>
      </xdr:txBody>
    </xdr:sp>
    <xdr:clientData fLocksWithSheet="0"/>
  </xdr:twoCellAnchor>
  <xdr:twoCellAnchor editAs="oneCell">
    <xdr:from>
      <xdr:col>77</xdr:col>
      <xdr:colOff>0</xdr:colOff>
      <xdr:row>6</xdr:row>
      <xdr:rowOff>0</xdr:rowOff>
    </xdr:from>
    <xdr:to>
      <xdr:col>77</xdr:col>
      <xdr:colOff>180000</xdr:colOff>
      <xdr:row>6</xdr:row>
      <xdr:rowOff>180000</xdr:rowOff>
    </xdr:to>
    <xdr:sp macro="" textlink="" fLocksText="0">
      <xdr:nvSpPr>
        <xdr:cNvPr id="123" name="Ellipse 122">
          <a:extLst>
            <a:ext uri="{FF2B5EF4-FFF2-40B4-BE49-F238E27FC236}">
              <a16:creationId xmlns:a16="http://schemas.microsoft.com/office/drawing/2014/main" id="{00000000-0008-0000-1700-00007B000000}"/>
            </a:ext>
          </a:extLst>
        </xdr:cNvPr>
        <xdr:cNvSpPr/>
      </xdr:nvSpPr>
      <xdr:spPr>
        <a:xfrm>
          <a:off x="13935075" y="1171575"/>
          <a:ext cx="180000" cy="180000"/>
        </a:xfrm>
        <a:prstGeom prst="ellipse">
          <a:avLst/>
        </a:prstGeom>
        <a:ln w="28575">
          <a:solidFill>
            <a:schemeClr val="accent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de-AT" sz="1100">
              <a:solidFill>
                <a:schemeClr val="accent1"/>
              </a:solidFill>
            </a:rPr>
            <a:t>%</a:t>
          </a:r>
        </a:p>
      </xdr:txBody>
    </xdr:sp>
    <xdr:clientData fLocksWithSheet="0"/>
  </xdr:twoCellAnchor>
  <xdr:twoCellAnchor editAs="oneCell">
    <xdr:from>
      <xdr:col>61</xdr:col>
      <xdr:colOff>0</xdr:colOff>
      <xdr:row>9</xdr:row>
      <xdr:rowOff>0</xdr:rowOff>
    </xdr:from>
    <xdr:to>
      <xdr:col>61</xdr:col>
      <xdr:colOff>180000</xdr:colOff>
      <xdr:row>15</xdr:row>
      <xdr:rowOff>174150</xdr:rowOff>
    </xdr:to>
    <xdr:sp macro="" textlink="" fLocksText="0">
      <xdr:nvSpPr>
        <xdr:cNvPr id="124" name="Rechteck 123">
          <a:extLst>
            <a:ext uri="{FF2B5EF4-FFF2-40B4-BE49-F238E27FC236}">
              <a16:creationId xmlns:a16="http://schemas.microsoft.com/office/drawing/2014/main" id="{00000000-0008-0000-1700-00007C000000}"/>
            </a:ext>
          </a:extLst>
        </xdr:cNvPr>
        <xdr:cNvSpPr/>
      </xdr:nvSpPr>
      <xdr:spPr>
        <a:xfrm rot="16200000">
          <a:off x="10499475" y="2254500"/>
          <a:ext cx="1260000" cy="180000"/>
        </a:xfrm>
        <a:prstGeom prst="rect">
          <a:avLst/>
        </a:prstGeom>
        <a:solidFill>
          <a:schemeClr val="accent1"/>
        </a:solidFill>
        <a:ln w="1270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l"/>
          <a:r>
            <a:rPr lang="de-AT" sz="1100">
              <a:solidFill>
                <a:schemeClr val="bg1"/>
              </a:solidFill>
            </a:rPr>
            <a:t>Refining Losses</a:t>
          </a:r>
        </a:p>
      </xdr:txBody>
    </xdr:sp>
    <xdr:clientData fLocksWithSheet="0"/>
  </xdr:twoCellAnchor>
  <xdr:twoCellAnchor editAs="oneCell">
    <xdr:from>
      <xdr:col>93</xdr:col>
      <xdr:colOff>0</xdr:colOff>
      <xdr:row>9</xdr:row>
      <xdr:rowOff>0</xdr:rowOff>
    </xdr:from>
    <xdr:to>
      <xdr:col>93</xdr:col>
      <xdr:colOff>180000</xdr:colOff>
      <xdr:row>15</xdr:row>
      <xdr:rowOff>174150</xdr:rowOff>
    </xdr:to>
    <xdr:sp macro="" textlink="" fLocksText="0">
      <xdr:nvSpPr>
        <xdr:cNvPr id="125" name="Rechteck 124">
          <a:extLst>
            <a:ext uri="{FF2B5EF4-FFF2-40B4-BE49-F238E27FC236}">
              <a16:creationId xmlns:a16="http://schemas.microsoft.com/office/drawing/2014/main" id="{00000000-0008-0000-1700-00007D000000}"/>
            </a:ext>
          </a:extLst>
        </xdr:cNvPr>
        <xdr:cNvSpPr/>
      </xdr:nvSpPr>
      <xdr:spPr>
        <a:xfrm rot="16200000">
          <a:off x="16290675" y="2254500"/>
          <a:ext cx="1260000" cy="180000"/>
        </a:xfrm>
        <a:prstGeom prst="rect">
          <a:avLst/>
        </a:prstGeom>
        <a:solidFill>
          <a:schemeClr val="accent4"/>
        </a:solidFill>
        <a:ln w="12700"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l"/>
          <a:r>
            <a:rPr lang="de-AT" sz="1100">
              <a:solidFill>
                <a:schemeClr val="bg1"/>
              </a:solidFill>
            </a:rPr>
            <a:t>Refining Losses</a:t>
          </a:r>
        </a:p>
      </xdr:txBody>
    </xdr:sp>
    <xdr:clientData fLocksWithSheet="0"/>
  </xdr:twoCellAnchor>
  <xdr:twoCellAnchor editAs="oneCell">
    <xdr:from>
      <xdr:col>108</xdr:col>
      <xdr:colOff>0</xdr:colOff>
      <xdr:row>9</xdr:row>
      <xdr:rowOff>0</xdr:rowOff>
    </xdr:from>
    <xdr:to>
      <xdr:col>108</xdr:col>
      <xdr:colOff>180000</xdr:colOff>
      <xdr:row>15</xdr:row>
      <xdr:rowOff>174150</xdr:rowOff>
    </xdr:to>
    <xdr:sp macro="" textlink="" fLocksText="0">
      <xdr:nvSpPr>
        <xdr:cNvPr id="126" name="Rechteck 125">
          <a:extLst>
            <a:ext uri="{FF2B5EF4-FFF2-40B4-BE49-F238E27FC236}">
              <a16:creationId xmlns:a16="http://schemas.microsoft.com/office/drawing/2014/main" id="{00000000-0008-0000-1700-00007E000000}"/>
            </a:ext>
          </a:extLst>
        </xdr:cNvPr>
        <xdr:cNvSpPr/>
      </xdr:nvSpPr>
      <xdr:spPr>
        <a:xfrm rot="16200000">
          <a:off x="19186275" y="2254500"/>
          <a:ext cx="1260000" cy="180000"/>
        </a:xfrm>
        <a:prstGeom prst="rect">
          <a:avLst/>
        </a:prstGeom>
        <a:solidFill>
          <a:schemeClr val="accent4"/>
        </a:solidFill>
        <a:ln w="12700"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l"/>
          <a:r>
            <a:rPr lang="de-AT" sz="1100">
              <a:solidFill>
                <a:schemeClr val="bg1"/>
              </a:solidFill>
            </a:rPr>
            <a:t>Conversion Losses</a:t>
          </a:r>
        </a:p>
      </xdr:txBody>
    </xdr:sp>
    <xdr:clientData fLocksWithSheet="0"/>
  </xdr:twoCellAnchor>
  <xdr:twoCellAnchor editAs="oneCell">
    <xdr:from>
      <xdr:col>109</xdr:col>
      <xdr:colOff>0</xdr:colOff>
      <xdr:row>9</xdr:row>
      <xdr:rowOff>0</xdr:rowOff>
    </xdr:from>
    <xdr:to>
      <xdr:col>109</xdr:col>
      <xdr:colOff>180000</xdr:colOff>
      <xdr:row>15</xdr:row>
      <xdr:rowOff>174150</xdr:rowOff>
    </xdr:to>
    <xdr:sp macro="" textlink="" fLocksText="0">
      <xdr:nvSpPr>
        <xdr:cNvPr id="127" name="Rechteck 126">
          <a:extLst>
            <a:ext uri="{FF2B5EF4-FFF2-40B4-BE49-F238E27FC236}">
              <a16:creationId xmlns:a16="http://schemas.microsoft.com/office/drawing/2014/main" id="{00000000-0008-0000-1700-00007F000000}"/>
            </a:ext>
          </a:extLst>
        </xdr:cNvPr>
        <xdr:cNvSpPr/>
      </xdr:nvSpPr>
      <xdr:spPr>
        <a:xfrm rot="16200000">
          <a:off x="19367250" y="2254500"/>
          <a:ext cx="1260000" cy="180000"/>
        </a:xfrm>
        <a:prstGeom prst="rect">
          <a:avLst/>
        </a:prstGeom>
        <a:solidFill>
          <a:schemeClr val="accent4"/>
        </a:solidFill>
        <a:ln w="12700"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l"/>
          <a:r>
            <a:rPr lang="de-AT" sz="1100">
              <a:solidFill>
                <a:schemeClr val="bg1"/>
              </a:solidFill>
            </a:rPr>
            <a:t>Fuel Conversíon</a:t>
          </a:r>
        </a:p>
      </xdr:txBody>
    </xdr:sp>
    <xdr:clientData fLocksWithSheet="0"/>
  </xdr:twoCellAnchor>
  <xdr:twoCellAnchor editAs="oneCell">
    <xdr:from>
      <xdr:col>123</xdr:col>
      <xdr:colOff>0</xdr:colOff>
      <xdr:row>9</xdr:row>
      <xdr:rowOff>0</xdr:rowOff>
    </xdr:from>
    <xdr:to>
      <xdr:col>123</xdr:col>
      <xdr:colOff>180000</xdr:colOff>
      <xdr:row>15</xdr:row>
      <xdr:rowOff>174150</xdr:rowOff>
    </xdr:to>
    <xdr:sp macro="" textlink="" fLocksText="0">
      <xdr:nvSpPr>
        <xdr:cNvPr id="128" name="Rechteck 127">
          <a:extLst>
            <a:ext uri="{FF2B5EF4-FFF2-40B4-BE49-F238E27FC236}">
              <a16:creationId xmlns:a16="http://schemas.microsoft.com/office/drawing/2014/main" id="{00000000-0008-0000-1700-000080000000}"/>
            </a:ext>
          </a:extLst>
        </xdr:cNvPr>
        <xdr:cNvSpPr/>
      </xdr:nvSpPr>
      <xdr:spPr>
        <a:xfrm rot="16200000">
          <a:off x="21900900" y="2254500"/>
          <a:ext cx="1260000" cy="180000"/>
        </a:xfrm>
        <a:prstGeom prst="rect">
          <a:avLst/>
        </a:prstGeom>
        <a:solidFill>
          <a:schemeClr val="accent4"/>
        </a:solidFill>
        <a:ln w="12700"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l"/>
          <a:r>
            <a:rPr lang="de-AT" sz="1100">
              <a:solidFill>
                <a:schemeClr val="bg1"/>
              </a:solidFill>
            </a:rPr>
            <a:t>Own Consumption</a:t>
          </a:r>
        </a:p>
      </xdr:txBody>
    </xdr:sp>
    <xdr:clientData fLocksWithSheet="0"/>
  </xdr:twoCellAnchor>
  <xdr:twoCellAnchor editAs="oneCell">
    <xdr:from>
      <xdr:col>124</xdr:col>
      <xdr:colOff>0</xdr:colOff>
      <xdr:row>9</xdr:row>
      <xdr:rowOff>0</xdr:rowOff>
    </xdr:from>
    <xdr:to>
      <xdr:col>124</xdr:col>
      <xdr:colOff>180000</xdr:colOff>
      <xdr:row>15</xdr:row>
      <xdr:rowOff>174150</xdr:rowOff>
    </xdr:to>
    <xdr:sp macro="" textlink="" fLocksText="0">
      <xdr:nvSpPr>
        <xdr:cNvPr id="129" name="Rechteck 128">
          <a:extLst>
            <a:ext uri="{FF2B5EF4-FFF2-40B4-BE49-F238E27FC236}">
              <a16:creationId xmlns:a16="http://schemas.microsoft.com/office/drawing/2014/main" id="{00000000-0008-0000-1700-000081000000}"/>
            </a:ext>
          </a:extLst>
        </xdr:cNvPr>
        <xdr:cNvSpPr/>
      </xdr:nvSpPr>
      <xdr:spPr>
        <a:xfrm rot="16200000">
          <a:off x="22081875" y="2254500"/>
          <a:ext cx="1260000" cy="180000"/>
        </a:xfrm>
        <a:prstGeom prst="rect">
          <a:avLst/>
        </a:prstGeom>
        <a:solidFill>
          <a:schemeClr val="accent4"/>
        </a:solidFill>
        <a:ln w="12700"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l"/>
          <a:r>
            <a:rPr lang="de-AT" sz="1100">
              <a:solidFill>
                <a:schemeClr val="bg1"/>
              </a:solidFill>
            </a:rPr>
            <a:t>RES Oversupply Losses</a:t>
          </a:r>
        </a:p>
      </xdr:txBody>
    </xdr:sp>
    <xdr:clientData fLocksWithSheet="0"/>
  </xdr:twoCellAnchor>
  <xdr:twoCellAnchor editAs="oneCell">
    <xdr:from>
      <xdr:col>125</xdr:col>
      <xdr:colOff>0</xdr:colOff>
      <xdr:row>9</xdr:row>
      <xdr:rowOff>0</xdr:rowOff>
    </xdr:from>
    <xdr:to>
      <xdr:col>125</xdr:col>
      <xdr:colOff>180000</xdr:colOff>
      <xdr:row>15</xdr:row>
      <xdr:rowOff>174150</xdr:rowOff>
    </xdr:to>
    <xdr:sp macro="" textlink="" fLocksText="0">
      <xdr:nvSpPr>
        <xdr:cNvPr id="130" name="Rechteck 129">
          <a:extLst>
            <a:ext uri="{FF2B5EF4-FFF2-40B4-BE49-F238E27FC236}">
              <a16:creationId xmlns:a16="http://schemas.microsoft.com/office/drawing/2014/main" id="{00000000-0008-0000-1700-000082000000}"/>
            </a:ext>
          </a:extLst>
        </xdr:cNvPr>
        <xdr:cNvSpPr/>
      </xdr:nvSpPr>
      <xdr:spPr>
        <a:xfrm rot="16200000">
          <a:off x="22262850" y="2254500"/>
          <a:ext cx="1260000" cy="180000"/>
        </a:xfrm>
        <a:prstGeom prst="rect">
          <a:avLst/>
        </a:prstGeom>
        <a:solidFill>
          <a:schemeClr val="accent4"/>
        </a:solidFill>
        <a:ln w="12700"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l"/>
          <a:r>
            <a:rPr lang="de-AT" sz="1100">
              <a:solidFill>
                <a:schemeClr val="bg1"/>
              </a:solidFill>
            </a:rPr>
            <a:t>Storage</a:t>
          </a:r>
          <a:r>
            <a:rPr lang="de-AT" sz="1100" baseline="0">
              <a:solidFill>
                <a:schemeClr val="bg1"/>
              </a:solidFill>
            </a:rPr>
            <a:t> Losses</a:t>
          </a:r>
          <a:endParaRPr lang="de-AT" sz="1100">
            <a:solidFill>
              <a:schemeClr val="bg1"/>
            </a:solidFill>
          </a:endParaRPr>
        </a:p>
      </xdr:txBody>
    </xdr:sp>
    <xdr:clientData fLocksWithSheet="0"/>
  </xdr:twoCellAnchor>
  <xdr:twoCellAnchor editAs="oneCell">
    <xdr:from>
      <xdr:col>128</xdr:col>
      <xdr:colOff>0</xdr:colOff>
      <xdr:row>4</xdr:row>
      <xdr:rowOff>0</xdr:rowOff>
    </xdr:from>
    <xdr:to>
      <xdr:col>138</xdr:col>
      <xdr:colOff>170250</xdr:colOff>
      <xdr:row>8</xdr:row>
      <xdr:rowOff>176100</xdr:rowOff>
    </xdr:to>
    <xdr:sp macro="" textlink="" fLocksText="0">
      <xdr:nvSpPr>
        <xdr:cNvPr id="131" name="Rechteck 130">
          <a:extLst>
            <a:ext uri="{FF2B5EF4-FFF2-40B4-BE49-F238E27FC236}">
              <a16:creationId xmlns:a16="http://schemas.microsoft.com/office/drawing/2014/main" id="{00000000-0008-0000-1700-000083000000}"/>
            </a:ext>
          </a:extLst>
        </xdr:cNvPr>
        <xdr:cNvSpPr/>
      </xdr:nvSpPr>
      <xdr:spPr>
        <a:xfrm>
          <a:off x="23345775" y="809625"/>
          <a:ext cx="1980000" cy="900000"/>
        </a:xfrm>
        <a:prstGeom prst="rect">
          <a:avLst/>
        </a:prstGeom>
        <a:solidFill>
          <a:schemeClr val="bg1"/>
        </a:solidFill>
        <a:ln w="28575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ctr"/>
          <a:r>
            <a:rPr lang="de-AT" sz="1100">
              <a:solidFill>
                <a:schemeClr val="accent4"/>
              </a:solidFill>
            </a:rPr>
            <a:t>consumed </a:t>
          </a:r>
        </a:p>
        <a:p>
          <a:pPr algn="ctr"/>
          <a:r>
            <a:rPr lang="de-AT" sz="1100">
              <a:solidFill>
                <a:schemeClr val="accent4"/>
              </a:solidFill>
            </a:rPr>
            <a:t>Final Energy</a:t>
          </a:r>
        </a:p>
        <a:p>
          <a:pPr algn="ctr"/>
          <a:r>
            <a:rPr lang="de-AT" sz="1100">
              <a:solidFill>
                <a:schemeClr val="accent4"/>
              </a:solidFill>
            </a:rPr>
            <a:t>|FE</a:t>
          </a:r>
          <a:r>
            <a:rPr lang="de-AT" sz="1100" baseline="-25000">
              <a:solidFill>
                <a:schemeClr val="accent4"/>
              </a:solidFill>
            </a:rPr>
            <a:t>con,ec</a:t>
          </a:r>
          <a:r>
            <a:rPr lang="de-AT" sz="1100">
              <a:solidFill>
                <a:schemeClr val="accent4"/>
              </a:solidFill>
            </a:rPr>
            <a:t>|</a:t>
          </a:r>
          <a:r>
            <a:rPr lang="de-AT" sz="1100" baseline="0">
              <a:solidFill>
                <a:schemeClr val="accent4"/>
              </a:solidFill>
            </a:rPr>
            <a:t> [GWh]</a:t>
          </a:r>
          <a:endParaRPr lang="de-AT" sz="1100">
            <a:solidFill>
              <a:schemeClr val="accent4"/>
            </a:solidFill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AT" sz="110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(sum of all economic</a:t>
          </a:r>
          <a:r>
            <a:rPr lang="de-AT" sz="1100" baseline="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 sectors)</a:t>
          </a:r>
          <a:endParaRPr lang="de-AT">
            <a:solidFill>
              <a:schemeClr val="accent4"/>
            </a:solidFill>
            <a:effectLst/>
          </a:endParaRPr>
        </a:p>
        <a:p>
          <a:pPr algn="ctr"/>
          <a:r>
            <a:rPr lang="de-AT" sz="1100">
              <a:solidFill>
                <a:schemeClr val="accent4"/>
              </a:solidFill>
            </a:rPr>
            <a:t>(by final energy carrier)</a:t>
          </a:r>
        </a:p>
      </xdr:txBody>
    </xdr:sp>
    <xdr:clientData fLocksWithSheet="0"/>
  </xdr:twoCellAnchor>
  <xdr:twoCellAnchor editAs="oneCell">
    <xdr:from>
      <xdr:col>126</xdr:col>
      <xdr:colOff>0</xdr:colOff>
      <xdr:row>9</xdr:row>
      <xdr:rowOff>0</xdr:rowOff>
    </xdr:from>
    <xdr:to>
      <xdr:col>126</xdr:col>
      <xdr:colOff>180000</xdr:colOff>
      <xdr:row>15</xdr:row>
      <xdr:rowOff>174150</xdr:rowOff>
    </xdr:to>
    <xdr:sp macro="" textlink="" fLocksText="0">
      <xdr:nvSpPr>
        <xdr:cNvPr id="132" name="Rechteck 131">
          <a:extLst>
            <a:ext uri="{FF2B5EF4-FFF2-40B4-BE49-F238E27FC236}">
              <a16:creationId xmlns:a16="http://schemas.microsoft.com/office/drawing/2014/main" id="{00000000-0008-0000-1700-000084000000}"/>
            </a:ext>
          </a:extLst>
        </xdr:cNvPr>
        <xdr:cNvSpPr/>
      </xdr:nvSpPr>
      <xdr:spPr>
        <a:xfrm rot="16200000">
          <a:off x="22443825" y="2254500"/>
          <a:ext cx="1260000" cy="180000"/>
        </a:xfrm>
        <a:prstGeom prst="rect">
          <a:avLst/>
        </a:prstGeom>
        <a:solidFill>
          <a:schemeClr val="accent4"/>
        </a:solidFill>
        <a:ln w="12700"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l"/>
          <a:r>
            <a:rPr lang="de-AT" sz="1100">
              <a:solidFill>
                <a:schemeClr val="bg1"/>
              </a:solidFill>
            </a:rPr>
            <a:t>Transmission Losses</a:t>
          </a:r>
        </a:p>
      </xdr:txBody>
    </xdr:sp>
    <xdr:clientData fLocksWithSheet="0"/>
  </xdr:twoCellAnchor>
  <xdr:twoCellAnchor editAs="oneCell">
    <xdr:from>
      <xdr:col>143</xdr:col>
      <xdr:colOff>0</xdr:colOff>
      <xdr:row>4</xdr:row>
      <xdr:rowOff>0</xdr:rowOff>
    </xdr:from>
    <xdr:to>
      <xdr:col>153</xdr:col>
      <xdr:colOff>170250</xdr:colOff>
      <xdr:row>8</xdr:row>
      <xdr:rowOff>176100</xdr:rowOff>
    </xdr:to>
    <xdr:sp macro="" textlink="" fLocksText="0">
      <xdr:nvSpPr>
        <xdr:cNvPr id="133" name="Richtungspfeil 132">
          <a:extLst>
            <a:ext uri="{FF2B5EF4-FFF2-40B4-BE49-F238E27FC236}">
              <a16:creationId xmlns:a16="http://schemas.microsoft.com/office/drawing/2014/main" id="{00000000-0008-0000-1700-000085000000}"/>
            </a:ext>
          </a:extLst>
        </xdr:cNvPr>
        <xdr:cNvSpPr/>
      </xdr:nvSpPr>
      <xdr:spPr>
        <a:xfrm>
          <a:off x="25879425" y="809625"/>
          <a:ext cx="1980000" cy="900000"/>
        </a:xfrm>
        <a:prstGeom prst="homePlate">
          <a:avLst/>
        </a:prstGeom>
        <a:solidFill>
          <a:schemeClr val="accent6">
            <a:lumMod val="90000"/>
            <a:lumOff val="10000"/>
          </a:schemeClr>
        </a:solidFill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ctr"/>
          <a:r>
            <a:rPr lang="de-AT" sz="1100">
              <a:solidFill>
                <a:schemeClr val="bg1"/>
              </a:solidFill>
            </a:rPr>
            <a:t>Interface </a:t>
          </a:r>
        </a:p>
        <a:p>
          <a:pPr algn="ctr"/>
          <a:r>
            <a:rPr lang="de-AT" sz="1100">
              <a:solidFill>
                <a:schemeClr val="bg1"/>
              </a:solidFill>
            </a:rPr>
            <a:t>Economic Mudule</a:t>
          </a:r>
        </a:p>
        <a:p>
          <a:pPr algn="ctr"/>
          <a:r>
            <a:rPr lang="de-AT" sz="1100">
              <a:solidFill>
                <a:schemeClr val="bg1"/>
              </a:solidFill>
            </a:rPr>
            <a:t>consumed</a:t>
          </a:r>
          <a:r>
            <a:rPr lang="de-AT" sz="1100" baseline="0">
              <a:solidFill>
                <a:schemeClr val="bg1"/>
              </a:solidFill>
            </a:rPr>
            <a:t> </a:t>
          </a:r>
          <a:r>
            <a:rPr lang="de-AT" sz="1100">
              <a:solidFill>
                <a:schemeClr val="bg1"/>
              </a:solidFill>
            </a:rPr>
            <a:t>Economic Activity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AT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Energy</a:t>
          </a:r>
          <a:r>
            <a:rPr lang="de-AT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Intensities</a:t>
          </a:r>
          <a:endParaRPr lang="de-AT" sz="1100">
            <a:solidFill>
              <a:schemeClr val="bg1"/>
            </a:solidFill>
          </a:endParaRPr>
        </a:p>
      </xdr:txBody>
    </xdr:sp>
    <xdr:clientData fLocksWithSheet="0"/>
  </xdr:twoCellAnchor>
  <xdr:twoCellAnchor>
    <xdr:from>
      <xdr:col>43</xdr:col>
      <xdr:colOff>170250</xdr:colOff>
      <xdr:row>6</xdr:row>
      <xdr:rowOff>88050</xdr:rowOff>
    </xdr:from>
    <xdr:to>
      <xdr:col>45</xdr:col>
      <xdr:colOff>95250</xdr:colOff>
      <xdr:row>6</xdr:row>
      <xdr:rowOff>90000</xdr:rowOff>
    </xdr:to>
    <xdr:cxnSp macro="">
      <xdr:nvCxnSpPr>
        <xdr:cNvPr id="135" name="Gerade Verbindung mit Pfeil 134">
          <a:extLst>
            <a:ext uri="{FF2B5EF4-FFF2-40B4-BE49-F238E27FC236}">
              <a16:creationId xmlns:a16="http://schemas.microsoft.com/office/drawing/2014/main" id="{00000000-0008-0000-1700-000087000000}"/>
            </a:ext>
          </a:extLst>
        </xdr:cNvPr>
        <xdr:cNvCxnSpPr>
          <a:stCxn id="78" idx="3"/>
          <a:endCxn id="81" idx="2"/>
        </xdr:cNvCxnSpPr>
      </xdr:nvCxnSpPr>
      <xdr:spPr>
        <a:xfrm>
          <a:off x="7952175" y="1259625"/>
          <a:ext cx="286950" cy="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94275</xdr:colOff>
      <xdr:row>6</xdr:row>
      <xdr:rowOff>88050</xdr:rowOff>
    </xdr:from>
    <xdr:to>
      <xdr:col>48</xdr:col>
      <xdr:colOff>0</xdr:colOff>
      <xdr:row>6</xdr:row>
      <xdr:rowOff>90000</xdr:rowOff>
    </xdr:to>
    <xdr:cxnSp macro="">
      <xdr:nvCxnSpPr>
        <xdr:cNvPr id="137" name="Gerade Verbindung mit Pfeil 136">
          <a:extLst>
            <a:ext uri="{FF2B5EF4-FFF2-40B4-BE49-F238E27FC236}">
              <a16:creationId xmlns:a16="http://schemas.microsoft.com/office/drawing/2014/main" id="{00000000-0008-0000-1700-000089000000}"/>
            </a:ext>
          </a:extLst>
        </xdr:cNvPr>
        <xdr:cNvCxnSpPr>
          <a:stCxn id="81" idx="6"/>
          <a:endCxn id="114" idx="1"/>
        </xdr:cNvCxnSpPr>
      </xdr:nvCxnSpPr>
      <xdr:spPr>
        <a:xfrm flipV="1">
          <a:off x="8419125" y="1259625"/>
          <a:ext cx="267675" cy="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170250</xdr:colOff>
      <xdr:row>6</xdr:row>
      <xdr:rowOff>88050</xdr:rowOff>
    </xdr:from>
    <xdr:to>
      <xdr:col>61</xdr:col>
      <xdr:colOff>0</xdr:colOff>
      <xdr:row>6</xdr:row>
      <xdr:rowOff>90000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00000000-0008-0000-1700-00008B000000}"/>
            </a:ext>
          </a:extLst>
        </xdr:cNvPr>
        <xdr:cNvCxnSpPr>
          <a:stCxn id="114" idx="3"/>
          <a:endCxn id="116" idx="2"/>
        </xdr:cNvCxnSpPr>
      </xdr:nvCxnSpPr>
      <xdr:spPr>
        <a:xfrm>
          <a:off x="10666800" y="1259625"/>
          <a:ext cx="372675" cy="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180000</xdr:colOff>
      <xdr:row>6</xdr:row>
      <xdr:rowOff>88050</xdr:rowOff>
    </xdr:from>
    <xdr:to>
      <xdr:col>64</xdr:col>
      <xdr:colOff>0</xdr:colOff>
      <xdr:row>6</xdr:row>
      <xdr:rowOff>90000</xdr:rowOff>
    </xdr:to>
    <xdr:cxnSp macro="">
      <xdr:nvCxnSpPr>
        <xdr:cNvPr id="141" name="Gerade Verbindung mit Pfeil 140">
          <a:extLst>
            <a:ext uri="{FF2B5EF4-FFF2-40B4-BE49-F238E27FC236}">
              <a16:creationId xmlns:a16="http://schemas.microsoft.com/office/drawing/2014/main" id="{00000000-0008-0000-1700-00008D000000}"/>
            </a:ext>
          </a:extLst>
        </xdr:cNvPr>
        <xdr:cNvCxnSpPr>
          <a:stCxn id="116" idx="6"/>
          <a:endCxn id="117" idx="1"/>
        </xdr:cNvCxnSpPr>
      </xdr:nvCxnSpPr>
      <xdr:spPr>
        <a:xfrm flipV="1">
          <a:off x="11219475" y="1259625"/>
          <a:ext cx="362925" cy="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170250</xdr:colOff>
      <xdr:row>6</xdr:row>
      <xdr:rowOff>88050</xdr:rowOff>
    </xdr:from>
    <xdr:to>
      <xdr:col>77</xdr:col>
      <xdr:colOff>0</xdr:colOff>
      <xdr:row>6</xdr:row>
      <xdr:rowOff>90000</xdr:rowOff>
    </xdr:to>
    <xdr:cxnSp macro="">
      <xdr:nvCxnSpPr>
        <xdr:cNvPr id="143" name="Gerade Verbindung mit Pfeil 142">
          <a:extLst>
            <a:ext uri="{FF2B5EF4-FFF2-40B4-BE49-F238E27FC236}">
              <a16:creationId xmlns:a16="http://schemas.microsoft.com/office/drawing/2014/main" id="{00000000-0008-0000-1700-00008F000000}"/>
            </a:ext>
          </a:extLst>
        </xdr:cNvPr>
        <xdr:cNvCxnSpPr>
          <a:stCxn id="117" idx="3"/>
          <a:endCxn id="123" idx="2"/>
        </xdr:cNvCxnSpPr>
      </xdr:nvCxnSpPr>
      <xdr:spPr>
        <a:xfrm>
          <a:off x="13562400" y="1259625"/>
          <a:ext cx="372675" cy="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180000</xdr:colOff>
      <xdr:row>6</xdr:row>
      <xdr:rowOff>88050</xdr:rowOff>
    </xdr:from>
    <xdr:to>
      <xdr:col>80</xdr:col>
      <xdr:colOff>0</xdr:colOff>
      <xdr:row>6</xdr:row>
      <xdr:rowOff>90000</xdr:rowOff>
    </xdr:to>
    <xdr:cxnSp macro="">
      <xdr:nvCxnSpPr>
        <xdr:cNvPr id="145" name="Gerade Verbindung mit Pfeil 144">
          <a:extLst>
            <a:ext uri="{FF2B5EF4-FFF2-40B4-BE49-F238E27FC236}">
              <a16:creationId xmlns:a16="http://schemas.microsoft.com/office/drawing/2014/main" id="{00000000-0008-0000-1700-000091000000}"/>
            </a:ext>
          </a:extLst>
        </xdr:cNvPr>
        <xdr:cNvCxnSpPr>
          <a:stCxn id="123" idx="6"/>
          <a:endCxn id="118" idx="1"/>
        </xdr:cNvCxnSpPr>
      </xdr:nvCxnSpPr>
      <xdr:spPr>
        <a:xfrm flipV="1">
          <a:off x="14115075" y="1259625"/>
          <a:ext cx="362925" cy="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170250</xdr:colOff>
      <xdr:row>6</xdr:row>
      <xdr:rowOff>88050</xdr:rowOff>
    </xdr:from>
    <xdr:to>
      <xdr:col>93</xdr:col>
      <xdr:colOff>0</xdr:colOff>
      <xdr:row>6</xdr:row>
      <xdr:rowOff>90000</xdr:rowOff>
    </xdr:to>
    <xdr:cxnSp macro="">
      <xdr:nvCxnSpPr>
        <xdr:cNvPr id="147" name="Gerade Verbindung mit Pfeil 146">
          <a:extLst>
            <a:ext uri="{FF2B5EF4-FFF2-40B4-BE49-F238E27FC236}">
              <a16:creationId xmlns:a16="http://schemas.microsoft.com/office/drawing/2014/main" id="{00000000-0008-0000-1700-000093000000}"/>
            </a:ext>
          </a:extLst>
        </xdr:cNvPr>
        <xdr:cNvCxnSpPr>
          <a:stCxn id="118" idx="3"/>
          <a:endCxn id="120" idx="2"/>
        </xdr:cNvCxnSpPr>
      </xdr:nvCxnSpPr>
      <xdr:spPr>
        <a:xfrm>
          <a:off x="16458000" y="1259625"/>
          <a:ext cx="372675" cy="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93</xdr:col>
      <xdr:colOff>180000</xdr:colOff>
      <xdr:row>6</xdr:row>
      <xdr:rowOff>88050</xdr:rowOff>
    </xdr:from>
    <xdr:to>
      <xdr:col>96</xdr:col>
      <xdr:colOff>0</xdr:colOff>
      <xdr:row>6</xdr:row>
      <xdr:rowOff>90000</xdr:rowOff>
    </xdr:to>
    <xdr:cxnSp macro="">
      <xdr:nvCxnSpPr>
        <xdr:cNvPr id="149" name="Gerade Verbindung mit Pfeil 148">
          <a:extLst>
            <a:ext uri="{FF2B5EF4-FFF2-40B4-BE49-F238E27FC236}">
              <a16:creationId xmlns:a16="http://schemas.microsoft.com/office/drawing/2014/main" id="{00000000-0008-0000-1700-000095000000}"/>
            </a:ext>
          </a:extLst>
        </xdr:cNvPr>
        <xdr:cNvCxnSpPr>
          <a:stCxn id="120" idx="6"/>
          <a:endCxn id="115" idx="1"/>
        </xdr:cNvCxnSpPr>
      </xdr:nvCxnSpPr>
      <xdr:spPr>
        <a:xfrm flipV="1">
          <a:off x="17010675" y="1259625"/>
          <a:ext cx="362925" cy="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170250</xdr:colOff>
      <xdr:row>6</xdr:row>
      <xdr:rowOff>88050</xdr:rowOff>
    </xdr:from>
    <xdr:to>
      <xdr:col>108</xdr:col>
      <xdr:colOff>95250</xdr:colOff>
      <xdr:row>6</xdr:row>
      <xdr:rowOff>90000</xdr:rowOff>
    </xdr:to>
    <xdr:cxnSp macro="">
      <xdr:nvCxnSpPr>
        <xdr:cNvPr id="151" name="Gerade Verbindung mit Pfeil 150">
          <a:extLst>
            <a:ext uri="{FF2B5EF4-FFF2-40B4-BE49-F238E27FC236}">
              <a16:creationId xmlns:a16="http://schemas.microsoft.com/office/drawing/2014/main" id="{00000000-0008-0000-1700-000097000000}"/>
            </a:ext>
          </a:extLst>
        </xdr:cNvPr>
        <xdr:cNvCxnSpPr>
          <a:stCxn id="115" idx="3"/>
          <a:endCxn id="121" idx="2"/>
        </xdr:cNvCxnSpPr>
      </xdr:nvCxnSpPr>
      <xdr:spPr>
        <a:xfrm>
          <a:off x="19353600" y="1259625"/>
          <a:ext cx="286950" cy="1950"/>
        </a:xfrm>
        <a:prstGeom prst="straightConnector1">
          <a:avLst/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94275</xdr:colOff>
      <xdr:row>6</xdr:row>
      <xdr:rowOff>88050</xdr:rowOff>
    </xdr:from>
    <xdr:to>
      <xdr:col>111</xdr:col>
      <xdr:colOff>0</xdr:colOff>
      <xdr:row>6</xdr:row>
      <xdr:rowOff>90000</xdr:rowOff>
    </xdr:to>
    <xdr:cxnSp macro="">
      <xdr:nvCxnSpPr>
        <xdr:cNvPr id="153" name="Gerade Verbindung mit Pfeil 152">
          <a:extLst>
            <a:ext uri="{FF2B5EF4-FFF2-40B4-BE49-F238E27FC236}">
              <a16:creationId xmlns:a16="http://schemas.microsoft.com/office/drawing/2014/main" id="{00000000-0008-0000-1700-000099000000}"/>
            </a:ext>
          </a:extLst>
        </xdr:cNvPr>
        <xdr:cNvCxnSpPr>
          <a:stCxn id="121" idx="6"/>
          <a:endCxn id="119" idx="1"/>
        </xdr:cNvCxnSpPr>
      </xdr:nvCxnSpPr>
      <xdr:spPr>
        <a:xfrm flipV="1">
          <a:off x="19820550" y="1259625"/>
          <a:ext cx="267675" cy="1950"/>
        </a:xfrm>
        <a:prstGeom prst="straightConnector1">
          <a:avLst/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170250</xdr:colOff>
      <xdr:row>6</xdr:row>
      <xdr:rowOff>88050</xdr:rowOff>
    </xdr:from>
    <xdr:to>
      <xdr:col>124</xdr:col>
      <xdr:colOff>85725</xdr:colOff>
      <xdr:row>6</xdr:row>
      <xdr:rowOff>90000</xdr:rowOff>
    </xdr:to>
    <xdr:cxnSp macro="">
      <xdr:nvCxnSpPr>
        <xdr:cNvPr id="155" name="Gerade Verbindung mit Pfeil 154">
          <a:extLst>
            <a:ext uri="{FF2B5EF4-FFF2-40B4-BE49-F238E27FC236}">
              <a16:creationId xmlns:a16="http://schemas.microsoft.com/office/drawing/2014/main" id="{00000000-0008-0000-1700-00009B000000}"/>
            </a:ext>
          </a:extLst>
        </xdr:cNvPr>
        <xdr:cNvCxnSpPr>
          <a:stCxn id="119" idx="3"/>
          <a:endCxn id="122" idx="2"/>
        </xdr:cNvCxnSpPr>
      </xdr:nvCxnSpPr>
      <xdr:spPr>
        <a:xfrm>
          <a:off x="22068225" y="1259625"/>
          <a:ext cx="458400" cy="1950"/>
        </a:xfrm>
        <a:prstGeom prst="straightConnector1">
          <a:avLst/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84750</xdr:colOff>
      <xdr:row>6</xdr:row>
      <xdr:rowOff>88050</xdr:rowOff>
    </xdr:from>
    <xdr:to>
      <xdr:col>128</xdr:col>
      <xdr:colOff>0</xdr:colOff>
      <xdr:row>6</xdr:row>
      <xdr:rowOff>90000</xdr:rowOff>
    </xdr:to>
    <xdr:cxnSp macro="">
      <xdr:nvCxnSpPr>
        <xdr:cNvPr id="157" name="Gerade Verbindung mit Pfeil 156">
          <a:extLst>
            <a:ext uri="{FF2B5EF4-FFF2-40B4-BE49-F238E27FC236}">
              <a16:creationId xmlns:a16="http://schemas.microsoft.com/office/drawing/2014/main" id="{00000000-0008-0000-1700-00009D000000}"/>
            </a:ext>
          </a:extLst>
        </xdr:cNvPr>
        <xdr:cNvCxnSpPr>
          <a:stCxn id="122" idx="6"/>
          <a:endCxn id="131" idx="1"/>
        </xdr:cNvCxnSpPr>
      </xdr:nvCxnSpPr>
      <xdr:spPr>
        <a:xfrm flipV="1">
          <a:off x="22706625" y="1259625"/>
          <a:ext cx="458175" cy="1950"/>
        </a:xfrm>
        <a:prstGeom prst="straightConnector1">
          <a:avLst/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170250</xdr:colOff>
      <xdr:row>6</xdr:row>
      <xdr:rowOff>88050</xdr:rowOff>
    </xdr:from>
    <xdr:to>
      <xdr:col>143</xdr:col>
      <xdr:colOff>0</xdr:colOff>
      <xdr:row>6</xdr:row>
      <xdr:rowOff>88050</xdr:rowOff>
    </xdr:to>
    <xdr:cxnSp macro="">
      <xdr:nvCxnSpPr>
        <xdr:cNvPr id="159" name="Gerade Verbindung mit Pfeil 158">
          <a:extLst>
            <a:ext uri="{FF2B5EF4-FFF2-40B4-BE49-F238E27FC236}">
              <a16:creationId xmlns:a16="http://schemas.microsoft.com/office/drawing/2014/main" id="{00000000-0008-0000-1700-00009F000000}"/>
            </a:ext>
          </a:extLst>
        </xdr:cNvPr>
        <xdr:cNvCxnSpPr>
          <a:stCxn id="131" idx="3"/>
          <a:endCxn id="133" idx="1"/>
        </xdr:cNvCxnSpPr>
      </xdr:nvCxnSpPr>
      <xdr:spPr>
        <a:xfrm>
          <a:off x="25144800" y="1259625"/>
          <a:ext cx="7346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45</xdr:col>
      <xdr:colOff>90001</xdr:colOff>
      <xdr:row>6</xdr:row>
      <xdr:rowOff>180000</xdr:rowOff>
    </xdr:from>
    <xdr:to>
      <xdr:col>46</xdr:col>
      <xdr:colOff>4276</xdr:colOff>
      <xdr:row>9</xdr:row>
      <xdr:rowOff>0</xdr:rowOff>
    </xdr:to>
    <xdr:cxnSp macro="">
      <xdr:nvCxnSpPr>
        <xdr:cNvPr id="161" name="Gewinkelter Verbinder 160">
          <a:extLst>
            <a:ext uri="{FF2B5EF4-FFF2-40B4-BE49-F238E27FC236}">
              <a16:creationId xmlns:a16="http://schemas.microsoft.com/office/drawing/2014/main" id="{00000000-0008-0000-1700-0000A1000000}"/>
            </a:ext>
          </a:extLst>
        </xdr:cNvPr>
        <xdr:cNvCxnSpPr>
          <a:stCxn id="100" idx="3"/>
          <a:endCxn id="81" idx="4"/>
        </xdr:cNvCxnSpPr>
      </xdr:nvCxnSpPr>
      <xdr:spPr>
        <a:xfrm rot="5400000" flipH="1" flipV="1">
          <a:off x="8100038" y="1485413"/>
          <a:ext cx="362925" cy="952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4276</xdr:colOff>
      <xdr:row>6</xdr:row>
      <xdr:rowOff>180000</xdr:rowOff>
    </xdr:from>
    <xdr:to>
      <xdr:col>46</xdr:col>
      <xdr:colOff>90001</xdr:colOff>
      <xdr:row>9</xdr:row>
      <xdr:rowOff>0</xdr:rowOff>
    </xdr:to>
    <xdr:cxnSp macro="">
      <xdr:nvCxnSpPr>
        <xdr:cNvPr id="163" name="Gewinkelter Verbinder 162">
          <a:extLst>
            <a:ext uri="{FF2B5EF4-FFF2-40B4-BE49-F238E27FC236}">
              <a16:creationId xmlns:a16="http://schemas.microsoft.com/office/drawing/2014/main" id="{00000000-0008-0000-1700-0000A3000000}"/>
            </a:ext>
          </a:extLst>
        </xdr:cNvPr>
        <xdr:cNvCxnSpPr>
          <a:stCxn id="101" idx="3"/>
          <a:endCxn id="81" idx="4"/>
        </xdr:cNvCxnSpPr>
      </xdr:nvCxnSpPr>
      <xdr:spPr>
        <a:xfrm rot="16200000" flipV="1">
          <a:off x="8190526" y="1490175"/>
          <a:ext cx="362925" cy="857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90001</xdr:colOff>
      <xdr:row>6</xdr:row>
      <xdr:rowOff>180000</xdr:rowOff>
    </xdr:from>
    <xdr:to>
      <xdr:col>109</xdr:col>
      <xdr:colOff>4276</xdr:colOff>
      <xdr:row>9</xdr:row>
      <xdr:rowOff>0</xdr:rowOff>
    </xdr:to>
    <xdr:cxnSp macro="">
      <xdr:nvCxnSpPr>
        <xdr:cNvPr id="165" name="Gewinkelter Verbinder 164">
          <a:extLst>
            <a:ext uri="{FF2B5EF4-FFF2-40B4-BE49-F238E27FC236}">
              <a16:creationId xmlns:a16="http://schemas.microsoft.com/office/drawing/2014/main" id="{00000000-0008-0000-1700-0000A5000000}"/>
            </a:ext>
          </a:extLst>
        </xdr:cNvPr>
        <xdr:cNvCxnSpPr>
          <a:stCxn id="126" idx="3"/>
          <a:endCxn id="121" idx="4"/>
        </xdr:cNvCxnSpPr>
      </xdr:nvCxnSpPr>
      <xdr:spPr>
        <a:xfrm rot="5400000" flipH="1" flipV="1">
          <a:off x="19501463" y="1485413"/>
          <a:ext cx="362925" cy="95250"/>
        </a:xfrm>
        <a:prstGeom prst="bentConnector3">
          <a:avLst/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4276</xdr:colOff>
      <xdr:row>6</xdr:row>
      <xdr:rowOff>180000</xdr:rowOff>
    </xdr:from>
    <xdr:to>
      <xdr:col>109</xdr:col>
      <xdr:colOff>90001</xdr:colOff>
      <xdr:row>9</xdr:row>
      <xdr:rowOff>0</xdr:rowOff>
    </xdr:to>
    <xdr:cxnSp macro="">
      <xdr:nvCxnSpPr>
        <xdr:cNvPr id="167" name="Gewinkelter Verbinder 166">
          <a:extLst>
            <a:ext uri="{FF2B5EF4-FFF2-40B4-BE49-F238E27FC236}">
              <a16:creationId xmlns:a16="http://schemas.microsoft.com/office/drawing/2014/main" id="{00000000-0008-0000-1700-0000A7000000}"/>
            </a:ext>
          </a:extLst>
        </xdr:cNvPr>
        <xdr:cNvCxnSpPr>
          <a:stCxn id="127" idx="3"/>
          <a:endCxn id="121" idx="4"/>
        </xdr:cNvCxnSpPr>
      </xdr:nvCxnSpPr>
      <xdr:spPr>
        <a:xfrm rot="16200000" flipV="1">
          <a:off x="19591951" y="1490175"/>
          <a:ext cx="362925" cy="85725"/>
        </a:xfrm>
        <a:prstGeom prst="bentConnector3">
          <a:avLst/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90000</xdr:colOff>
      <xdr:row>6</xdr:row>
      <xdr:rowOff>180000</xdr:rowOff>
    </xdr:from>
    <xdr:to>
      <xdr:col>93</xdr:col>
      <xdr:colOff>90000</xdr:colOff>
      <xdr:row>9</xdr:row>
      <xdr:rowOff>0</xdr:rowOff>
    </xdr:to>
    <xdr:cxnSp macro="">
      <xdr:nvCxnSpPr>
        <xdr:cNvPr id="169" name="Gerade Verbindung mit Pfeil 168">
          <a:extLst>
            <a:ext uri="{FF2B5EF4-FFF2-40B4-BE49-F238E27FC236}">
              <a16:creationId xmlns:a16="http://schemas.microsoft.com/office/drawing/2014/main" id="{00000000-0008-0000-1700-0000A9000000}"/>
            </a:ext>
          </a:extLst>
        </xdr:cNvPr>
        <xdr:cNvCxnSpPr>
          <a:stCxn id="125" idx="3"/>
          <a:endCxn id="120" idx="4"/>
        </xdr:cNvCxnSpPr>
      </xdr:nvCxnSpPr>
      <xdr:spPr>
        <a:xfrm flipV="1">
          <a:off x="16920675" y="1351575"/>
          <a:ext cx="0" cy="362925"/>
        </a:xfrm>
        <a:prstGeom prst="straightConnector1">
          <a:avLst/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90000</xdr:colOff>
      <xdr:row>6</xdr:row>
      <xdr:rowOff>180000</xdr:rowOff>
    </xdr:from>
    <xdr:to>
      <xdr:col>61</xdr:col>
      <xdr:colOff>90000</xdr:colOff>
      <xdr:row>9</xdr:row>
      <xdr:rowOff>0</xdr:rowOff>
    </xdr:to>
    <xdr:cxnSp macro="">
      <xdr:nvCxnSpPr>
        <xdr:cNvPr id="171" name="Gerade Verbindung mit Pfeil 170">
          <a:extLst>
            <a:ext uri="{FF2B5EF4-FFF2-40B4-BE49-F238E27FC236}">
              <a16:creationId xmlns:a16="http://schemas.microsoft.com/office/drawing/2014/main" id="{00000000-0008-0000-1700-0000AB000000}"/>
            </a:ext>
          </a:extLst>
        </xdr:cNvPr>
        <xdr:cNvCxnSpPr>
          <a:stCxn id="124" idx="3"/>
          <a:endCxn id="116" idx="4"/>
        </xdr:cNvCxnSpPr>
      </xdr:nvCxnSpPr>
      <xdr:spPr>
        <a:xfrm flipV="1">
          <a:off x="11129475" y="1351575"/>
          <a:ext cx="0" cy="36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90001</xdr:colOff>
      <xdr:row>6</xdr:row>
      <xdr:rowOff>180000</xdr:rowOff>
    </xdr:from>
    <xdr:to>
      <xdr:col>124</xdr:col>
      <xdr:colOff>175726</xdr:colOff>
      <xdr:row>9</xdr:row>
      <xdr:rowOff>0</xdr:rowOff>
    </xdr:to>
    <xdr:cxnSp macro="">
      <xdr:nvCxnSpPr>
        <xdr:cNvPr id="173" name="Gewinkelter Verbinder 172">
          <a:extLst>
            <a:ext uri="{FF2B5EF4-FFF2-40B4-BE49-F238E27FC236}">
              <a16:creationId xmlns:a16="http://schemas.microsoft.com/office/drawing/2014/main" id="{00000000-0008-0000-1700-0000AD000000}"/>
            </a:ext>
          </a:extLst>
        </xdr:cNvPr>
        <xdr:cNvCxnSpPr>
          <a:stCxn id="128" idx="3"/>
          <a:endCxn id="122" idx="4"/>
        </xdr:cNvCxnSpPr>
      </xdr:nvCxnSpPr>
      <xdr:spPr>
        <a:xfrm rot="5400000" flipH="1" flipV="1">
          <a:off x="22301813" y="1399688"/>
          <a:ext cx="362925" cy="266700"/>
        </a:xfrm>
        <a:prstGeom prst="bentConnector3">
          <a:avLst/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175726</xdr:colOff>
      <xdr:row>6</xdr:row>
      <xdr:rowOff>180000</xdr:rowOff>
    </xdr:from>
    <xdr:to>
      <xdr:col>126</xdr:col>
      <xdr:colOff>90001</xdr:colOff>
      <xdr:row>9</xdr:row>
      <xdr:rowOff>0</xdr:rowOff>
    </xdr:to>
    <xdr:cxnSp macro="">
      <xdr:nvCxnSpPr>
        <xdr:cNvPr id="175" name="Gewinkelter Verbinder 174">
          <a:extLst>
            <a:ext uri="{FF2B5EF4-FFF2-40B4-BE49-F238E27FC236}">
              <a16:creationId xmlns:a16="http://schemas.microsoft.com/office/drawing/2014/main" id="{00000000-0008-0000-1700-0000AF000000}"/>
            </a:ext>
          </a:extLst>
        </xdr:cNvPr>
        <xdr:cNvCxnSpPr>
          <a:stCxn id="132" idx="3"/>
          <a:endCxn id="122" idx="4"/>
        </xdr:cNvCxnSpPr>
      </xdr:nvCxnSpPr>
      <xdr:spPr>
        <a:xfrm rot="16200000" flipV="1">
          <a:off x="22573276" y="1394925"/>
          <a:ext cx="362925" cy="276225"/>
        </a:xfrm>
        <a:prstGeom prst="bentConnector3">
          <a:avLst/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175726</xdr:colOff>
      <xdr:row>6</xdr:row>
      <xdr:rowOff>180000</xdr:rowOff>
    </xdr:from>
    <xdr:to>
      <xdr:col>125</xdr:col>
      <xdr:colOff>90001</xdr:colOff>
      <xdr:row>9</xdr:row>
      <xdr:rowOff>0</xdr:rowOff>
    </xdr:to>
    <xdr:cxnSp macro="">
      <xdr:nvCxnSpPr>
        <xdr:cNvPr id="177" name="Gewinkelter Verbinder 176">
          <a:extLst>
            <a:ext uri="{FF2B5EF4-FFF2-40B4-BE49-F238E27FC236}">
              <a16:creationId xmlns:a16="http://schemas.microsoft.com/office/drawing/2014/main" id="{00000000-0008-0000-1700-0000B1000000}"/>
            </a:ext>
          </a:extLst>
        </xdr:cNvPr>
        <xdr:cNvCxnSpPr>
          <a:stCxn id="130" idx="3"/>
          <a:endCxn id="122" idx="4"/>
        </xdr:cNvCxnSpPr>
      </xdr:nvCxnSpPr>
      <xdr:spPr>
        <a:xfrm rot="16200000" flipV="1">
          <a:off x="22482788" y="1485413"/>
          <a:ext cx="362925" cy="95250"/>
        </a:xfrm>
        <a:prstGeom prst="bentConnector3">
          <a:avLst/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90000</xdr:colOff>
      <xdr:row>6</xdr:row>
      <xdr:rowOff>180001</xdr:rowOff>
    </xdr:from>
    <xdr:to>
      <xdr:col>124</xdr:col>
      <xdr:colOff>175725</xdr:colOff>
      <xdr:row>9</xdr:row>
      <xdr:rowOff>1</xdr:rowOff>
    </xdr:to>
    <xdr:cxnSp macro="">
      <xdr:nvCxnSpPr>
        <xdr:cNvPr id="179" name="Gewinkelter Verbinder 178">
          <a:extLst>
            <a:ext uri="{FF2B5EF4-FFF2-40B4-BE49-F238E27FC236}">
              <a16:creationId xmlns:a16="http://schemas.microsoft.com/office/drawing/2014/main" id="{00000000-0008-0000-1700-0000B3000000}"/>
            </a:ext>
          </a:extLst>
        </xdr:cNvPr>
        <xdr:cNvCxnSpPr>
          <a:stCxn id="129" idx="3"/>
          <a:endCxn id="122" idx="4"/>
        </xdr:cNvCxnSpPr>
      </xdr:nvCxnSpPr>
      <xdr:spPr>
        <a:xfrm rot="5400000" flipH="1" flipV="1">
          <a:off x="22392300" y="1490176"/>
          <a:ext cx="362925" cy="85725"/>
        </a:xfrm>
        <a:prstGeom prst="bentConnector3">
          <a:avLst/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19050</xdr:colOff>
      <xdr:row>19</xdr:row>
      <xdr:rowOff>171450</xdr:rowOff>
    </xdr:from>
    <xdr:to>
      <xdr:col>31</xdr:col>
      <xdr:colOff>10275</xdr:colOff>
      <xdr:row>23</xdr:row>
      <xdr:rowOff>133350</xdr:rowOff>
    </xdr:to>
    <xdr:sp macro="" textlink="" fLocksText="0">
      <xdr:nvSpPr>
        <xdr:cNvPr id="65" name="Rechteck 64">
          <a:extLst>
            <a:ext uri="{FF2B5EF4-FFF2-40B4-BE49-F238E27FC236}">
              <a16:creationId xmlns:a16="http://schemas.microsoft.com/office/drawing/2014/main" id="{00000000-0008-0000-1700-000041000000}"/>
            </a:ext>
          </a:extLst>
        </xdr:cNvPr>
        <xdr:cNvSpPr/>
      </xdr:nvSpPr>
      <xdr:spPr>
        <a:xfrm>
          <a:off x="4000500" y="3695700"/>
          <a:ext cx="1620000" cy="685800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ctr"/>
          <a:r>
            <a:rPr lang="de-AT" sz="1100">
              <a:solidFill>
                <a:sysClr val="windowText" lastClr="000000"/>
              </a:solidFill>
            </a:rPr>
            <a:t>Storage</a:t>
          </a:r>
          <a:r>
            <a:rPr lang="de-AT" sz="1100" baseline="0">
              <a:solidFill>
                <a:sysClr val="windowText" lastClr="000000"/>
              </a:solidFill>
            </a:rPr>
            <a:t> Capacity Stock</a:t>
          </a:r>
        </a:p>
        <a:p>
          <a:pPr algn="ctr"/>
          <a:r>
            <a:rPr lang="de-AT" sz="1100" baseline="0">
              <a:solidFill>
                <a:sysClr val="windowText" lastClr="000000"/>
              </a:solidFill>
            </a:rPr>
            <a:t>|SCAP</a:t>
          </a:r>
          <a:r>
            <a:rPr lang="de-AT" sz="1100" baseline="-25000">
              <a:solidFill>
                <a:sysClr val="windowText" lastClr="000000"/>
              </a:solidFill>
            </a:rPr>
            <a:t>tech,ec</a:t>
          </a:r>
          <a:r>
            <a:rPr lang="de-AT" sz="1100" baseline="0">
              <a:solidFill>
                <a:sysClr val="windowText" lastClr="000000"/>
              </a:solidFill>
            </a:rPr>
            <a:t>| [GWh]</a:t>
          </a:r>
        </a:p>
        <a:p>
          <a:pPr algn="ctr"/>
          <a:r>
            <a:rPr lang="de-AT" sz="1100" baseline="0">
              <a:solidFill>
                <a:sysClr val="windowText" lastClr="000000"/>
              </a:solidFill>
            </a:rPr>
            <a:t>(day, week, seasonal)</a:t>
          </a:r>
        </a:p>
      </xdr:txBody>
    </xdr:sp>
    <xdr:clientData fLocksWithSheet="0"/>
  </xdr:twoCellAnchor>
  <xdr:twoCellAnchor editAs="oneCell">
    <xdr:from>
      <xdr:col>34</xdr:col>
      <xdr:colOff>19050</xdr:colOff>
      <xdr:row>19</xdr:row>
      <xdr:rowOff>171450</xdr:rowOff>
    </xdr:from>
    <xdr:to>
      <xdr:col>43</xdr:col>
      <xdr:colOff>10275</xdr:colOff>
      <xdr:row>23</xdr:row>
      <xdr:rowOff>133350</xdr:rowOff>
    </xdr:to>
    <xdr:sp macro="" textlink="" fLocksText="0">
      <xdr:nvSpPr>
        <xdr:cNvPr id="66" name="Rechteck 65">
          <a:extLst>
            <a:ext uri="{FF2B5EF4-FFF2-40B4-BE49-F238E27FC236}">
              <a16:creationId xmlns:a16="http://schemas.microsoft.com/office/drawing/2014/main" id="{00000000-0008-0000-1700-000042000000}"/>
            </a:ext>
          </a:extLst>
        </xdr:cNvPr>
        <xdr:cNvSpPr/>
      </xdr:nvSpPr>
      <xdr:spPr>
        <a:xfrm>
          <a:off x="6172200" y="3695700"/>
          <a:ext cx="1620000" cy="685800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ctr"/>
          <a:r>
            <a:rPr lang="de-AT" sz="1100" baseline="0">
              <a:solidFill>
                <a:sysClr val="windowText" lastClr="000000"/>
              </a:solidFill>
            </a:rPr>
            <a:t>RES Share</a:t>
          </a:r>
        </a:p>
        <a:p>
          <a:pPr algn="ctr"/>
          <a:r>
            <a:rPr lang="de-AT" sz="1100">
              <a:solidFill>
                <a:sysClr val="windowText" lastClr="000000"/>
              </a:solidFill>
            </a:rPr>
            <a:t>|TORES</a:t>
          </a:r>
          <a:r>
            <a:rPr lang="de-AT" sz="1100" baseline="-25000">
              <a:solidFill>
                <a:sysClr val="windowText" lastClr="000000"/>
              </a:solidFill>
            </a:rPr>
            <a:t>tech,ec</a:t>
          </a:r>
          <a:r>
            <a:rPr lang="de-AT" sz="1100">
              <a:solidFill>
                <a:sysClr val="windowText" lastClr="000000"/>
              </a:solidFill>
            </a:rPr>
            <a:t>| [%]</a:t>
          </a:r>
        </a:p>
      </xdr:txBody>
    </xdr:sp>
    <xdr:clientData fLocksWithSheet="0"/>
  </xdr:twoCellAnchor>
  <xdr:twoCellAnchor editAs="oneCell">
    <xdr:from>
      <xdr:col>46</xdr:col>
      <xdr:colOff>9525</xdr:colOff>
      <xdr:row>19</xdr:row>
      <xdr:rowOff>171450</xdr:rowOff>
    </xdr:from>
    <xdr:to>
      <xdr:col>55</xdr:col>
      <xdr:colOff>750</xdr:colOff>
      <xdr:row>23</xdr:row>
      <xdr:rowOff>133350</xdr:rowOff>
    </xdr:to>
    <xdr:sp macro="" textlink="" fLocksText="0">
      <xdr:nvSpPr>
        <xdr:cNvPr id="68" name="Rechteck 67">
          <a:extLst>
            <a:ext uri="{FF2B5EF4-FFF2-40B4-BE49-F238E27FC236}">
              <a16:creationId xmlns:a16="http://schemas.microsoft.com/office/drawing/2014/main" id="{00000000-0008-0000-1700-000044000000}"/>
            </a:ext>
          </a:extLst>
        </xdr:cNvPr>
        <xdr:cNvSpPr/>
      </xdr:nvSpPr>
      <xdr:spPr>
        <a:xfrm>
          <a:off x="8334375" y="3695700"/>
          <a:ext cx="1620000" cy="685800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ctr"/>
          <a:r>
            <a:rPr lang="de-AT" sz="1100">
              <a:solidFill>
                <a:sysClr val="windowText" lastClr="000000"/>
              </a:solidFill>
            </a:rPr>
            <a:t>available</a:t>
          </a:r>
          <a:endParaRPr lang="de-AT" sz="1100" baseline="0">
            <a:solidFill>
              <a:sysClr val="windowText" lastClr="000000"/>
            </a:solidFill>
          </a:endParaRPr>
        </a:p>
        <a:p>
          <a:pPr algn="ctr"/>
          <a:r>
            <a:rPr lang="de-AT" sz="1100" baseline="0">
              <a:solidFill>
                <a:sysClr val="windowText" lastClr="000000"/>
              </a:solidFill>
            </a:rPr>
            <a:t>Transformation Output</a:t>
          </a:r>
        </a:p>
        <a:p>
          <a:pPr algn="ctr"/>
          <a:r>
            <a:rPr lang="de-AT" sz="1100" baseline="0">
              <a:solidFill>
                <a:sysClr val="windowText" lastClr="000000"/>
              </a:solidFill>
            </a:rPr>
            <a:t>|TO</a:t>
          </a:r>
          <a:r>
            <a:rPr lang="de-AT" sz="1100" baseline="-25000">
              <a:solidFill>
                <a:sysClr val="windowText" lastClr="000000"/>
              </a:solidFill>
            </a:rPr>
            <a:t>ava,ec</a:t>
          </a:r>
          <a:r>
            <a:rPr lang="de-AT" sz="1100" baseline="0">
              <a:solidFill>
                <a:sysClr val="windowText" lastClr="000000"/>
              </a:solidFill>
            </a:rPr>
            <a:t>| [GWh]</a:t>
          </a:r>
          <a:endParaRPr lang="de-AT" sz="1100" baseline="-25000">
            <a:solidFill>
              <a:sysClr val="windowText" lastClr="000000"/>
            </a:solidFill>
          </a:endParaRPr>
        </a:p>
      </xdr:txBody>
    </xdr:sp>
    <xdr:clientData fLocksWithSheet="0"/>
  </xdr:twoCellAnchor>
  <xdr:twoCellAnchor>
    <xdr:from>
      <xdr:col>21</xdr:col>
      <xdr:colOff>85126</xdr:colOff>
      <xdr:row>8</xdr:row>
      <xdr:rowOff>176099</xdr:rowOff>
    </xdr:from>
    <xdr:to>
      <xdr:col>28</xdr:col>
      <xdr:colOff>90001</xdr:colOff>
      <xdr:row>15</xdr:row>
      <xdr:rowOff>174149</xdr:rowOff>
    </xdr:to>
    <xdr:cxnSp macro="">
      <xdr:nvCxnSpPr>
        <xdr:cNvPr id="3" name="Gewinkelter Verbinder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CxnSpPr>
          <a:stCxn id="76" idx="2"/>
          <a:endCxn id="90" idx="1"/>
        </xdr:cNvCxnSpPr>
      </xdr:nvCxnSpPr>
      <xdr:spPr>
        <a:xfrm rot="16200000" flipH="1">
          <a:off x="3889013" y="1706212"/>
          <a:ext cx="1264875" cy="1271700"/>
        </a:xfrm>
        <a:prstGeom prst="bentConnector3">
          <a:avLst>
            <a:gd name="adj1" fmla="val 119810"/>
          </a:avLst>
        </a:prstGeom>
        <a:ln>
          <a:solidFill>
            <a:srgbClr val="CE321A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50</xdr:row>
      <xdr:rowOff>0</xdr:rowOff>
    </xdr:from>
    <xdr:ext cx="387676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feld 72">
              <a:extLst>
                <a:ext uri="{FF2B5EF4-FFF2-40B4-BE49-F238E27FC236}">
                  <a16:creationId xmlns:a16="http://schemas.microsoft.com/office/drawing/2014/main" id="{00000000-0008-0000-1700-000049000000}"/>
                </a:ext>
              </a:extLst>
            </xdr:cNvPr>
            <xdr:cNvSpPr txBox="1"/>
          </xdr:nvSpPr>
          <xdr:spPr>
            <a:xfrm>
              <a:off x="723900" y="7867650"/>
              <a:ext cx="387676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𝐹𝐸𝐿</m:t>
                        </m:r>
                      </m:e>
                      <m:sub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𝑟𝑒𝑞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𝑒𝑐</m:t>
                        </m:r>
                      </m:sub>
                    </m:sSub>
                    <m:r>
                      <a:rPr lang="de-AT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A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𝐹𝐸𝑇𝐿</m:t>
                        </m:r>
                      </m:e>
                      <m:sub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𝑟𝑒𝑞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𝑒𝑐</m:t>
                        </m:r>
                      </m:sub>
                    </m:sSub>
                    <m:r>
                      <a:rPr lang="de-A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𝐹𝐸𝑆𝐿</m:t>
                        </m:r>
                      </m:e>
                      <m:sub>
                        <m: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𝑟𝑒𝑞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𝑒𝑐</m:t>
                        </m:r>
                      </m:sub>
                    </m:sSub>
                    <m:r>
                      <a:rPr lang="de-A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𝐹𝐸𝑅𝐿</m:t>
                        </m:r>
                      </m:e>
                      <m:sub>
                        <m: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𝑟𝑒𝑞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𝑒𝑐</m:t>
                        </m:r>
                      </m:sub>
                    </m:sSub>
                    <m:r>
                      <a:rPr lang="de-A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𝐹𝐸𝑂𝐶</m:t>
                        </m:r>
                      </m:e>
                      <m:sub>
                        <m: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𝑟𝑒𝑞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𝑒𝑐</m:t>
                        </m:r>
                      </m:sub>
                    </m:sSub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73" name="Textfeld 72"/>
            <xdr:cNvSpPr txBox="1"/>
          </xdr:nvSpPr>
          <xdr:spPr>
            <a:xfrm>
              <a:off x="723900" y="7867650"/>
              <a:ext cx="387676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AT" sz="1100" i="0">
                  <a:latin typeface="Cambria Math" panose="02040503050406030204" pitchFamily="18" charset="0"/>
                </a:rPr>
                <a:t>〖</a:t>
              </a:r>
              <a:r>
                <a:rPr lang="de-AT" sz="1100" b="0" i="0">
                  <a:latin typeface="Cambria Math" panose="02040503050406030204" pitchFamily="18" charset="0"/>
                </a:rPr>
                <a:t>𝐹𝐸𝐿〗_(𝑟𝑒𝑞,𝑒𝑐)=〖𝐹𝐸𝑇𝐿〗_(𝑟𝑒𝑞,𝑒𝑐)</a:t>
              </a:r>
              <a:r>
                <a:rPr lang="de-A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+〖𝐹𝐸𝑆𝐿〗_(𝑟𝑒𝑞,𝑒𝑐)+〖𝐹𝐸𝑅𝐿〗_(𝑟𝑒𝑞,𝑒𝑐)+〖𝐹𝐸𝑂𝐶〗_(𝑟𝑒𝑞,𝑒𝑐)</a:t>
              </a:r>
              <a:endParaRPr lang="de-AT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57</xdr:row>
      <xdr:rowOff>0</xdr:rowOff>
    </xdr:from>
    <xdr:ext cx="1765163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feld 74">
              <a:extLst>
                <a:ext uri="{FF2B5EF4-FFF2-40B4-BE49-F238E27FC236}">
                  <a16:creationId xmlns:a16="http://schemas.microsoft.com/office/drawing/2014/main" id="{00000000-0008-0000-1700-00004B000000}"/>
                </a:ext>
              </a:extLst>
            </xdr:cNvPr>
            <xdr:cNvSpPr txBox="1"/>
          </xdr:nvSpPr>
          <xdr:spPr>
            <a:xfrm>
              <a:off x="723900" y="8772525"/>
              <a:ext cx="1765163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𝐹𝐸𝑇𝐿</m:t>
                        </m:r>
                      </m:e>
                      <m:sub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𝑟𝑒𝑞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𝑒𝑐</m:t>
                        </m:r>
                      </m:sub>
                    </m:sSub>
                    <m:r>
                      <a:rPr lang="de-AT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A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𝐹𝐸</m:t>
                        </m:r>
                      </m:e>
                      <m:sub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𝑟𝑒𝑞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𝑒𝑐</m:t>
                        </m:r>
                      </m:sub>
                    </m:sSub>
                    <m:r>
                      <a:rPr lang="de-A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𝑇𝐿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𝑒𝑐</m:t>
                        </m:r>
                      </m:sub>
                    </m:sSub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75" name="Textfeld 74"/>
            <xdr:cNvSpPr txBox="1"/>
          </xdr:nvSpPr>
          <xdr:spPr>
            <a:xfrm>
              <a:off x="723900" y="8772525"/>
              <a:ext cx="1765163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AT" sz="1100" i="0">
                  <a:latin typeface="Cambria Math" panose="02040503050406030204" pitchFamily="18" charset="0"/>
                </a:rPr>
                <a:t>〖</a:t>
              </a:r>
              <a:r>
                <a:rPr lang="de-AT" sz="1100" b="0" i="0">
                  <a:latin typeface="Cambria Math" panose="02040503050406030204" pitchFamily="18" charset="0"/>
                </a:rPr>
                <a:t>𝐹𝐸𝑇𝐿〗_(𝑟𝑒𝑞,𝑒𝑐)=〖𝐹𝐸〗_(𝑟𝑒𝑞,𝑒𝑐)</a:t>
              </a:r>
              <a:r>
                <a:rPr lang="de-A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∙𝑓_(𝑇𝐿,𝑒𝑐)</a:t>
              </a:r>
              <a:endParaRPr lang="de-AT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61</xdr:row>
      <xdr:rowOff>0</xdr:rowOff>
    </xdr:from>
    <xdr:ext cx="2557623" cy="4108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feld 78">
              <a:extLst>
                <a:ext uri="{FF2B5EF4-FFF2-40B4-BE49-F238E27FC236}">
                  <a16:creationId xmlns:a16="http://schemas.microsoft.com/office/drawing/2014/main" id="{00000000-0008-0000-1700-00004F000000}"/>
                </a:ext>
              </a:extLst>
            </xdr:cNvPr>
            <xdr:cNvSpPr txBox="1"/>
          </xdr:nvSpPr>
          <xdr:spPr>
            <a:xfrm>
              <a:off x="723900" y="9134475"/>
              <a:ext cx="2557623" cy="410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𝐹𝐸𝑆𝐿</m:t>
                        </m:r>
                      </m:e>
                      <m:sub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𝑟𝑒𝑞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𝑒𝑐</m:t>
                        </m:r>
                      </m:sub>
                    </m:sSub>
                    <m:r>
                      <a:rPr lang="de-AT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de-AT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de-AT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𝑒𝑐h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𝑆𝐶𝐴𝑃</m:t>
                            </m:r>
                          </m:e>
                          <m:sub>
                            <m: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𝑟𝑒𝑞</m:t>
                            </m:r>
                            <m: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𝑡𝑒𝑐h</m:t>
                            </m:r>
                            <m: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𝑒𝑐</m:t>
                            </m:r>
                          </m:sub>
                        </m:sSub>
                        <m: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𝑆𝐿</m:t>
                            </m:r>
                            <m: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𝑡𝑒𝑐h</m:t>
                            </m:r>
                            <m: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𝑒𝑐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79" name="Textfeld 78"/>
            <xdr:cNvSpPr txBox="1"/>
          </xdr:nvSpPr>
          <xdr:spPr>
            <a:xfrm>
              <a:off x="723900" y="9134475"/>
              <a:ext cx="2557623" cy="410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AT" sz="1100" i="0">
                  <a:latin typeface="Cambria Math" panose="02040503050406030204" pitchFamily="18" charset="0"/>
                </a:rPr>
                <a:t>〖</a:t>
              </a:r>
              <a:r>
                <a:rPr lang="de-AT" sz="1100" b="0" i="0">
                  <a:latin typeface="Cambria Math" panose="02040503050406030204" pitchFamily="18" charset="0"/>
                </a:rPr>
                <a:t>𝐹𝐸𝑆𝐿〗_(𝑟𝑒𝑞,𝑒𝑐)=∑8_𝑡𝑒𝑐ℎ▒〖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〖𝑆𝐶𝐴𝑃〗_(𝑟𝑒𝑞,𝑡𝑒𝑐ℎ,𝑒𝑐)∙𝑓_(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,𝑡𝑒𝑐ℎ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,𝑒𝑐)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de-AT" sz="1100"/>
            </a:p>
          </xdr:txBody>
        </xdr:sp>
      </mc:Fallback>
    </mc:AlternateContent>
    <xdr:clientData/>
  </xdr:oneCellAnchor>
  <xdr:twoCellAnchor editAs="oneCell">
    <xdr:from>
      <xdr:col>46</xdr:col>
      <xdr:colOff>9525</xdr:colOff>
      <xdr:row>25</xdr:row>
      <xdr:rowOff>171450</xdr:rowOff>
    </xdr:from>
    <xdr:to>
      <xdr:col>55</xdr:col>
      <xdr:colOff>750</xdr:colOff>
      <xdr:row>29</xdr:row>
      <xdr:rowOff>133350</xdr:rowOff>
    </xdr:to>
    <xdr:sp macro="" textlink="" fLocksText="0">
      <xdr:nvSpPr>
        <xdr:cNvPr id="80" name="Rechteck 79">
          <a:extLst>
            <a:ext uri="{FF2B5EF4-FFF2-40B4-BE49-F238E27FC236}">
              <a16:creationId xmlns:a16="http://schemas.microsoft.com/office/drawing/2014/main" id="{00000000-0008-0000-1700-000050000000}"/>
            </a:ext>
          </a:extLst>
        </xdr:cNvPr>
        <xdr:cNvSpPr/>
      </xdr:nvSpPr>
      <xdr:spPr>
        <a:xfrm>
          <a:off x="8334375" y="4781550"/>
          <a:ext cx="1620000" cy="685800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ctr"/>
          <a:r>
            <a:rPr lang="de-AT" sz="1100">
              <a:solidFill>
                <a:sysClr val="windowText" lastClr="000000"/>
              </a:solidFill>
            </a:rPr>
            <a:t>available (Stock)</a:t>
          </a:r>
          <a:br>
            <a:rPr lang="de-AT" sz="1100">
              <a:solidFill>
                <a:sysClr val="windowText" lastClr="000000"/>
              </a:solidFill>
            </a:rPr>
          </a:br>
          <a:r>
            <a:rPr lang="de-AT" sz="1100">
              <a:solidFill>
                <a:sysClr val="windowText" lastClr="000000"/>
              </a:solidFill>
            </a:rPr>
            <a:t>Transformation Capacity</a:t>
          </a:r>
          <a:endParaRPr lang="de-AT" sz="1100" baseline="0">
            <a:solidFill>
              <a:sysClr val="windowText" lastClr="000000"/>
            </a:solidFill>
          </a:endParaRPr>
        </a:p>
        <a:p>
          <a:pPr algn="ctr"/>
          <a:r>
            <a:rPr lang="de-AT" sz="1100" baseline="0">
              <a:solidFill>
                <a:sysClr val="windowText" lastClr="000000"/>
              </a:solidFill>
            </a:rPr>
            <a:t>|TCap</a:t>
          </a:r>
          <a:r>
            <a:rPr lang="de-AT" sz="1100" baseline="-25000">
              <a:solidFill>
                <a:sysClr val="windowText" lastClr="000000"/>
              </a:solidFill>
            </a:rPr>
            <a:t>ava,tech</a:t>
          </a:r>
          <a:r>
            <a:rPr lang="de-AT" sz="1100" baseline="0">
              <a:solidFill>
                <a:sysClr val="windowText" lastClr="000000"/>
              </a:solidFill>
            </a:rPr>
            <a:t>| [MW]</a:t>
          </a:r>
          <a:endParaRPr lang="de-AT" sz="1100" baseline="-25000">
            <a:solidFill>
              <a:sysClr val="windowText" lastClr="000000"/>
            </a:solidFill>
          </a:endParaRPr>
        </a:p>
      </xdr:txBody>
    </xdr:sp>
    <xdr:clientData fLocksWithSheet="0"/>
  </xdr:twoCellAnchor>
  <xdr:twoCellAnchor>
    <xdr:from>
      <xdr:col>21</xdr:col>
      <xdr:colOff>85126</xdr:colOff>
      <xdr:row>8</xdr:row>
      <xdr:rowOff>176099</xdr:rowOff>
    </xdr:from>
    <xdr:to>
      <xdr:col>38</xdr:col>
      <xdr:colOff>105151</xdr:colOff>
      <xdr:row>23</xdr:row>
      <xdr:rowOff>133349</xdr:rowOff>
    </xdr:to>
    <xdr:cxnSp macro="">
      <xdr:nvCxnSpPr>
        <xdr:cNvPr id="13" name="Gewinkelter Verbinder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CxnSpPr>
          <a:stCxn id="76" idx="2"/>
          <a:endCxn id="66" idx="2"/>
        </xdr:cNvCxnSpPr>
      </xdr:nvCxnSpPr>
      <xdr:spPr>
        <a:xfrm rot="16200000" flipH="1">
          <a:off x="4097963" y="1497262"/>
          <a:ext cx="2671875" cy="3096600"/>
        </a:xfrm>
        <a:prstGeom prst="bentConnector3">
          <a:avLst>
            <a:gd name="adj1" fmla="val 108556"/>
          </a:avLst>
        </a:prstGeom>
        <a:ln>
          <a:solidFill>
            <a:srgbClr val="CE321A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90000</xdr:colOff>
      <xdr:row>15</xdr:row>
      <xdr:rowOff>174150</xdr:rowOff>
    </xdr:from>
    <xdr:to>
      <xdr:col>38</xdr:col>
      <xdr:colOff>105150</xdr:colOff>
      <xdr:row>19</xdr:row>
      <xdr:rowOff>171450</xdr:rowOff>
    </xdr:to>
    <xdr:cxnSp macro="">
      <xdr:nvCxnSpPr>
        <xdr:cNvPr id="16" name="Gewinkelter Verbinder 15">
          <a:extLst>
            <a:ext uri="{FF2B5EF4-FFF2-40B4-BE49-F238E27FC236}">
              <a16:creationId xmlns:a16="http://schemas.microsoft.com/office/drawing/2014/main" id="{00000000-0008-0000-1700-000010000000}"/>
            </a:ext>
          </a:extLst>
        </xdr:cNvPr>
        <xdr:cNvCxnSpPr>
          <a:stCxn id="66" idx="0"/>
          <a:endCxn id="92" idx="1"/>
        </xdr:cNvCxnSpPr>
      </xdr:nvCxnSpPr>
      <xdr:spPr>
        <a:xfrm rot="16200000" flipV="1">
          <a:off x="5890125" y="2603625"/>
          <a:ext cx="721200" cy="1462950"/>
        </a:xfrm>
        <a:prstGeom prst="bentConnector3">
          <a:avLst>
            <a:gd name="adj1" fmla="val 36793"/>
          </a:avLst>
        </a:prstGeom>
        <a:ln>
          <a:solidFill>
            <a:srgbClr val="CE321A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68</xdr:row>
      <xdr:rowOff>0</xdr:rowOff>
    </xdr:from>
    <xdr:ext cx="2460995" cy="1944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feld 101">
              <a:extLst>
                <a:ext uri="{FF2B5EF4-FFF2-40B4-BE49-F238E27FC236}">
                  <a16:creationId xmlns:a16="http://schemas.microsoft.com/office/drawing/2014/main" id="{00000000-0008-0000-1700-000066000000}"/>
                </a:ext>
              </a:extLst>
            </xdr:cNvPr>
            <xdr:cNvSpPr txBox="1"/>
          </xdr:nvSpPr>
          <xdr:spPr>
            <a:xfrm>
              <a:off x="723900" y="11125200"/>
              <a:ext cx="2460995" cy="1944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𝐹𝐸𝑅𝐿</m:t>
                        </m:r>
                      </m:e>
                      <m:sub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𝑟𝑒𝑞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𝑒𝑐</m:t>
                        </m:r>
                      </m:sub>
                    </m:sSub>
                    <m:d>
                      <m:dPr>
                        <m:ctrlPr>
                          <a:rPr lang="de-AT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de-A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𝑇𝑂𝑅𝐸𝑆</m:t>
                            </m:r>
                          </m:e>
                          <m:sub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𝑡𝑒𝑐h</m:t>
                            </m:r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𝑒𝑐</m:t>
                            </m:r>
                          </m:sub>
                        </m:sSub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de-A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𝑆𝐶𝑎𝑝</m:t>
                            </m:r>
                          </m:e>
                          <m:sub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𝑡𝑒𝑐h</m:t>
                            </m:r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𝑒𝑐</m:t>
                            </m:r>
                          </m:sub>
                        </m:sSub>
                      </m:e>
                    </m:d>
                    <m:r>
                      <a:rPr lang="de-AT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102" name="Textfeld 101"/>
            <xdr:cNvSpPr txBox="1"/>
          </xdr:nvSpPr>
          <xdr:spPr>
            <a:xfrm>
              <a:off x="723900" y="11125200"/>
              <a:ext cx="2460995" cy="1944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AT" sz="1100" i="0">
                  <a:latin typeface="Cambria Math" panose="02040503050406030204" pitchFamily="18" charset="0"/>
                </a:rPr>
                <a:t>〖</a:t>
              </a:r>
              <a:r>
                <a:rPr lang="de-AT" sz="1100" b="0" i="0">
                  <a:latin typeface="Cambria Math" panose="02040503050406030204" pitchFamily="18" charset="0"/>
                </a:rPr>
                <a:t>𝐹𝐸𝑅𝐿〗_(𝑟𝑒𝑞,𝑒𝑐) </a:t>
              </a:r>
              <a:r>
                <a:rPr lang="de-AT" sz="1100" i="0">
                  <a:latin typeface="Cambria Math" panose="02040503050406030204" pitchFamily="18" charset="0"/>
                </a:rPr>
                <a:t>(</a:t>
              </a:r>
              <a:r>
                <a:rPr lang="de-AT" sz="1100" b="0" i="0">
                  <a:latin typeface="Cambria Math" panose="02040503050406030204" pitchFamily="18" charset="0"/>
                </a:rPr>
                <a:t>〖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𝑇𝑂𝑅𝐸𝑆〗_(</a:t>
              </a:r>
              <a:r>
                <a:rPr lang="de-AT" sz="1100" b="0" i="0">
                  <a:latin typeface="Cambria Math" panose="02040503050406030204" pitchFamily="18" charset="0"/>
                </a:rPr>
                <a:t>𝑡𝑒𝑐ℎ,𝑒𝑐),〖𝑆𝐶𝑎𝑝〗_(𝑡𝑒𝑐ℎ,𝑒𝑐) )=</a:t>
              </a:r>
              <a:endParaRPr lang="de-AT" sz="1100"/>
            </a:p>
          </xdr:txBody>
        </xdr:sp>
      </mc:Fallback>
    </mc:AlternateContent>
    <xdr:clientData/>
  </xdr:oneCellAnchor>
  <xdr:oneCellAnchor>
    <xdr:from>
      <xdr:col>47</xdr:col>
      <xdr:colOff>76200</xdr:colOff>
      <xdr:row>57</xdr:row>
      <xdr:rowOff>171450</xdr:rowOff>
    </xdr:from>
    <xdr:ext cx="65" cy="172227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1700-000014000000}"/>
            </a:ext>
          </a:extLst>
        </xdr:cNvPr>
        <xdr:cNvSpPr txBox="1"/>
      </xdr:nvSpPr>
      <xdr:spPr>
        <a:xfrm>
          <a:off x="8582025" y="930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AT" sz="1100"/>
        </a:p>
      </xdr:txBody>
    </xdr:sp>
    <xdr:clientData/>
  </xdr:oneCellAnchor>
  <xdr:oneCellAnchor>
    <xdr:from>
      <xdr:col>4</xdr:col>
      <xdr:colOff>0</xdr:colOff>
      <xdr:row>71</xdr:row>
      <xdr:rowOff>0</xdr:rowOff>
    </xdr:from>
    <xdr:ext cx="1888466" cy="3651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feld 102">
              <a:extLst>
                <a:ext uri="{FF2B5EF4-FFF2-40B4-BE49-F238E27FC236}">
                  <a16:creationId xmlns:a16="http://schemas.microsoft.com/office/drawing/2014/main" id="{00000000-0008-0000-1700-000067000000}"/>
                </a:ext>
              </a:extLst>
            </xdr:cNvPr>
            <xdr:cNvSpPr txBox="1"/>
          </xdr:nvSpPr>
          <xdr:spPr>
            <a:xfrm>
              <a:off x="723900" y="11668125"/>
              <a:ext cx="1888466" cy="365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𝑇𝑂𝑅𝐸𝑆</m:t>
                        </m:r>
                      </m:e>
                      <m:sub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𝑡𝑒𝑐h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𝑒𝑐</m:t>
                        </m:r>
                      </m:sub>
                    </m:sSub>
                    <m:r>
                      <a:rPr lang="de-A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A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A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𝑇𝐶𝑎𝑝</m:t>
                            </m:r>
                          </m:e>
                          <m:sub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𝑎𝑣𝑎</m:t>
                            </m:r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𝑡𝑒𝑐h</m:t>
                            </m:r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𝑒𝑐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de-A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𝐹𝐸</m:t>
                            </m:r>
                          </m:e>
                          <m:sub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𝑟𝑒𝑞</m:t>
                            </m:r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𝑒𝑐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103" name="Textfeld 102"/>
            <xdr:cNvSpPr txBox="1"/>
          </xdr:nvSpPr>
          <xdr:spPr>
            <a:xfrm>
              <a:off x="723900" y="11668125"/>
              <a:ext cx="1888466" cy="365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AT" sz="1100" i="0">
                  <a:latin typeface="Cambria Math" panose="02040503050406030204" pitchFamily="18" charset="0"/>
                </a:rPr>
                <a:t>〖</a:t>
              </a:r>
              <a:r>
                <a:rPr lang="de-AT" sz="1100" b="0" i="0">
                  <a:latin typeface="Cambria Math" panose="02040503050406030204" pitchFamily="18" charset="0"/>
                </a:rPr>
                <a:t>𝑇𝑂𝑅𝐸𝑆〗_(𝑡𝑒𝑐ℎ,𝑒𝑐)=〖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𝑇𝐶𝑎𝑝〗_(</a:t>
              </a:r>
              <a:r>
                <a:rPr lang="de-AT" sz="1100" b="0" i="0">
                  <a:latin typeface="Cambria Math" panose="02040503050406030204" pitchFamily="18" charset="0"/>
                </a:rPr>
                <a:t>𝑎𝑣𝑎,𝑡𝑒𝑐ℎ,𝑒𝑐)/〖𝐹𝐸〗_(𝑟𝑒𝑞.𝑒𝑐) </a:t>
              </a:r>
              <a:endParaRPr lang="de-AT" sz="1100"/>
            </a:p>
          </xdr:txBody>
        </xdr:sp>
      </mc:Fallback>
    </mc:AlternateContent>
    <xdr:clientData/>
  </xdr:oneCellAnchor>
  <xdr:twoCellAnchor>
    <xdr:from>
      <xdr:col>26</xdr:col>
      <xdr:colOff>105149</xdr:colOff>
      <xdr:row>15</xdr:row>
      <xdr:rowOff>174151</xdr:rowOff>
    </xdr:from>
    <xdr:to>
      <xdr:col>29</xdr:col>
      <xdr:colOff>89999</xdr:colOff>
      <xdr:row>19</xdr:row>
      <xdr:rowOff>171451</xdr:rowOff>
    </xdr:to>
    <xdr:cxnSp macro="">
      <xdr:nvCxnSpPr>
        <xdr:cNvPr id="26" name="Gewinkelter Verbinder 25">
          <a:extLst>
            <a:ext uri="{FF2B5EF4-FFF2-40B4-BE49-F238E27FC236}">
              <a16:creationId xmlns:a16="http://schemas.microsoft.com/office/drawing/2014/main" id="{00000000-0008-0000-1700-00001A000000}"/>
            </a:ext>
          </a:extLst>
        </xdr:cNvPr>
        <xdr:cNvCxnSpPr>
          <a:stCxn id="65" idx="0"/>
          <a:endCxn id="91" idx="1"/>
        </xdr:cNvCxnSpPr>
      </xdr:nvCxnSpPr>
      <xdr:spPr>
        <a:xfrm rot="5400000" flipH="1" flipV="1">
          <a:off x="4713787" y="3071213"/>
          <a:ext cx="721200" cy="527775"/>
        </a:xfrm>
        <a:prstGeom prst="bentConnector3">
          <a:avLst>
            <a:gd name="adj1" fmla="val 50000"/>
          </a:avLst>
        </a:prstGeom>
        <a:ln>
          <a:solidFill>
            <a:srgbClr val="CE321A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90000</xdr:colOff>
      <xdr:row>15</xdr:row>
      <xdr:rowOff>174150</xdr:rowOff>
    </xdr:from>
    <xdr:to>
      <xdr:col>50</xdr:col>
      <xdr:colOff>95625</xdr:colOff>
      <xdr:row>19</xdr:row>
      <xdr:rowOff>171450</xdr:rowOff>
    </xdr:to>
    <xdr:cxnSp macro="">
      <xdr:nvCxnSpPr>
        <xdr:cNvPr id="67" name="Gewinkelter Verbinder 66">
          <a:extLst>
            <a:ext uri="{FF2B5EF4-FFF2-40B4-BE49-F238E27FC236}">
              <a16:creationId xmlns:a16="http://schemas.microsoft.com/office/drawing/2014/main" id="{00000000-0008-0000-1700-000043000000}"/>
            </a:ext>
          </a:extLst>
        </xdr:cNvPr>
        <xdr:cNvCxnSpPr>
          <a:stCxn id="68" idx="0"/>
          <a:endCxn id="93" idx="1"/>
        </xdr:cNvCxnSpPr>
      </xdr:nvCxnSpPr>
      <xdr:spPr>
        <a:xfrm rot="16200000" flipV="1">
          <a:off x="7061700" y="1613025"/>
          <a:ext cx="721200" cy="3444150"/>
        </a:xfrm>
        <a:prstGeom prst="bentConnector3">
          <a:avLst>
            <a:gd name="adj1" fmla="val 50000"/>
          </a:avLst>
        </a:prstGeom>
        <a:ln>
          <a:solidFill>
            <a:srgbClr val="CE321A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95625</xdr:colOff>
      <xdr:row>23</xdr:row>
      <xdr:rowOff>133350</xdr:rowOff>
    </xdr:from>
    <xdr:to>
      <xdr:col>50</xdr:col>
      <xdr:colOff>95625</xdr:colOff>
      <xdr:row>25</xdr:row>
      <xdr:rowOff>171450</xdr:rowOff>
    </xdr:to>
    <xdr:cxnSp macro="">
      <xdr:nvCxnSpPr>
        <xdr:cNvPr id="71" name="Gerade Verbindung mit Pfeil 70">
          <a:extLst>
            <a:ext uri="{FF2B5EF4-FFF2-40B4-BE49-F238E27FC236}">
              <a16:creationId xmlns:a16="http://schemas.microsoft.com/office/drawing/2014/main" id="{00000000-0008-0000-1700-000047000000}"/>
            </a:ext>
          </a:extLst>
        </xdr:cNvPr>
        <xdr:cNvCxnSpPr>
          <a:stCxn id="80" idx="0"/>
          <a:endCxn id="68" idx="2"/>
        </xdr:cNvCxnSpPr>
      </xdr:nvCxnSpPr>
      <xdr:spPr>
        <a:xfrm flipV="1">
          <a:off x="9144375" y="4381500"/>
          <a:ext cx="0" cy="400050"/>
        </a:xfrm>
        <a:prstGeom prst="straightConnector1">
          <a:avLst/>
        </a:prstGeom>
        <a:ln>
          <a:solidFill>
            <a:srgbClr val="CE321A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90000</xdr:colOff>
      <xdr:row>15</xdr:row>
      <xdr:rowOff>174150</xdr:rowOff>
    </xdr:from>
    <xdr:to>
      <xdr:col>31</xdr:col>
      <xdr:colOff>10275</xdr:colOff>
      <xdr:row>21</xdr:row>
      <xdr:rowOff>152400</xdr:rowOff>
    </xdr:to>
    <xdr:cxnSp macro="">
      <xdr:nvCxnSpPr>
        <xdr:cNvPr id="85" name="Gewinkelter Verbinder 84">
          <a:extLst>
            <a:ext uri="{FF2B5EF4-FFF2-40B4-BE49-F238E27FC236}">
              <a16:creationId xmlns:a16="http://schemas.microsoft.com/office/drawing/2014/main" id="{00000000-0008-0000-1700-000055000000}"/>
            </a:ext>
          </a:extLst>
        </xdr:cNvPr>
        <xdr:cNvCxnSpPr>
          <a:stCxn id="65" idx="3"/>
          <a:endCxn id="92" idx="1"/>
        </xdr:cNvCxnSpPr>
      </xdr:nvCxnSpPr>
      <xdr:spPr>
        <a:xfrm flipH="1" flipV="1">
          <a:off x="5519250" y="2974500"/>
          <a:ext cx="101250" cy="1064100"/>
        </a:xfrm>
        <a:prstGeom prst="bentConnector4">
          <a:avLst>
            <a:gd name="adj1" fmla="val -178741"/>
            <a:gd name="adj2" fmla="val 44939"/>
          </a:avLst>
        </a:prstGeom>
        <a:ln>
          <a:solidFill>
            <a:srgbClr val="CE321A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10275</xdr:colOff>
      <xdr:row>21</xdr:row>
      <xdr:rowOff>152400</xdr:rowOff>
    </xdr:from>
    <xdr:to>
      <xdr:col>46</xdr:col>
      <xdr:colOff>9525</xdr:colOff>
      <xdr:row>21</xdr:row>
      <xdr:rowOff>152400</xdr:rowOff>
    </xdr:to>
    <xdr:cxnSp macro="">
      <xdr:nvCxnSpPr>
        <xdr:cNvPr id="106" name="Gerade Verbindung mit Pfeil 105">
          <a:extLst>
            <a:ext uri="{FF2B5EF4-FFF2-40B4-BE49-F238E27FC236}">
              <a16:creationId xmlns:a16="http://schemas.microsoft.com/office/drawing/2014/main" id="{00000000-0008-0000-1700-00006A000000}"/>
            </a:ext>
          </a:extLst>
        </xdr:cNvPr>
        <xdr:cNvCxnSpPr>
          <a:stCxn id="68" idx="1"/>
          <a:endCxn id="66" idx="3"/>
        </xdr:cNvCxnSpPr>
      </xdr:nvCxnSpPr>
      <xdr:spPr>
        <a:xfrm flipH="1">
          <a:off x="7792200" y="4038600"/>
          <a:ext cx="542175" cy="0"/>
        </a:xfrm>
        <a:prstGeom prst="straightConnector1">
          <a:avLst/>
        </a:prstGeom>
        <a:ln>
          <a:solidFill>
            <a:srgbClr val="CE321A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90000</xdr:colOff>
      <xdr:row>15</xdr:row>
      <xdr:rowOff>174150</xdr:rowOff>
    </xdr:from>
    <xdr:to>
      <xdr:col>50</xdr:col>
      <xdr:colOff>95625</xdr:colOff>
      <xdr:row>19</xdr:row>
      <xdr:rowOff>171450</xdr:rowOff>
    </xdr:to>
    <xdr:cxnSp macro="">
      <xdr:nvCxnSpPr>
        <xdr:cNvPr id="108" name="Gewinkelter Verbinder 107">
          <a:extLst>
            <a:ext uri="{FF2B5EF4-FFF2-40B4-BE49-F238E27FC236}">
              <a16:creationId xmlns:a16="http://schemas.microsoft.com/office/drawing/2014/main" id="{00000000-0008-0000-1700-00006C000000}"/>
            </a:ext>
          </a:extLst>
        </xdr:cNvPr>
        <xdr:cNvCxnSpPr>
          <a:stCxn id="68" idx="0"/>
          <a:endCxn id="100" idx="1"/>
        </xdr:cNvCxnSpPr>
      </xdr:nvCxnSpPr>
      <xdr:spPr>
        <a:xfrm rot="16200000" flipV="1">
          <a:off x="8328525" y="2879850"/>
          <a:ext cx="721200" cy="910500"/>
        </a:xfrm>
        <a:prstGeom prst="bentConnector3">
          <a:avLst/>
        </a:prstGeom>
        <a:ln>
          <a:solidFill>
            <a:srgbClr val="CE321A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90000</xdr:colOff>
      <xdr:row>15</xdr:row>
      <xdr:rowOff>174150</xdr:rowOff>
    </xdr:from>
    <xdr:to>
      <xdr:col>50</xdr:col>
      <xdr:colOff>95625</xdr:colOff>
      <xdr:row>19</xdr:row>
      <xdr:rowOff>171450</xdr:rowOff>
    </xdr:to>
    <xdr:cxnSp macro="">
      <xdr:nvCxnSpPr>
        <xdr:cNvPr id="110" name="Gewinkelter Verbinder 109">
          <a:extLst>
            <a:ext uri="{FF2B5EF4-FFF2-40B4-BE49-F238E27FC236}">
              <a16:creationId xmlns:a16="http://schemas.microsoft.com/office/drawing/2014/main" id="{00000000-0008-0000-1700-00006E000000}"/>
            </a:ext>
          </a:extLst>
        </xdr:cNvPr>
        <xdr:cNvCxnSpPr>
          <a:stCxn id="68" idx="0"/>
          <a:endCxn id="101" idx="1"/>
        </xdr:cNvCxnSpPr>
      </xdr:nvCxnSpPr>
      <xdr:spPr>
        <a:xfrm rot="16200000" flipV="1">
          <a:off x="8419013" y="2970337"/>
          <a:ext cx="721200" cy="729525"/>
        </a:xfrm>
        <a:prstGeom prst="bentConnector3">
          <a:avLst/>
        </a:prstGeom>
        <a:ln>
          <a:solidFill>
            <a:srgbClr val="CE321A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34</xdr:col>
      <xdr:colOff>0</xdr:colOff>
      <xdr:row>10</xdr:row>
      <xdr:rowOff>152400</xdr:rowOff>
    </xdr:from>
    <xdr:to>
      <xdr:col>42</xdr:col>
      <xdr:colOff>172200</xdr:colOff>
      <xdr:row>14</xdr:row>
      <xdr:rowOff>114300</xdr:rowOff>
    </xdr:to>
    <xdr:sp macro="" textlink="" fLocksText="0">
      <xdr:nvSpPr>
        <xdr:cNvPr id="140" name="Rechteck 139">
          <a:extLst>
            <a:ext uri="{FF2B5EF4-FFF2-40B4-BE49-F238E27FC236}">
              <a16:creationId xmlns:a16="http://schemas.microsoft.com/office/drawing/2014/main" id="{00000000-0008-0000-1700-00008C000000}"/>
            </a:ext>
          </a:extLst>
        </xdr:cNvPr>
        <xdr:cNvSpPr/>
      </xdr:nvSpPr>
      <xdr:spPr>
        <a:xfrm>
          <a:off x="6153150" y="2047875"/>
          <a:ext cx="1620000" cy="685800"/>
        </a:xfrm>
        <a:prstGeom prst="rect">
          <a:avLst/>
        </a:prstGeom>
        <a:solidFill>
          <a:schemeClr val="bg1"/>
        </a:solidFill>
        <a:ln w="12700">
          <a:solidFill>
            <a:srgbClr val="007DBE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ctr"/>
          <a:r>
            <a:rPr lang="de-AT" sz="1100" baseline="0">
              <a:solidFill>
                <a:sysClr val="windowText" lastClr="000000"/>
              </a:solidFill>
            </a:rPr>
            <a:t>TO Supply Factor</a:t>
          </a:r>
        </a:p>
        <a:p>
          <a:pPr algn="ctr"/>
          <a:r>
            <a:rPr lang="de-AT" sz="1100">
              <a:solidFill>
                <a:sysClr val="windowText" lastClr="000000"/>
              </a:solidFill>
            </a:rPr>
            <a:t>|TOSF</a:t>
          </a:r>
          <a:r>
            <a:rPr lang="de-AT" sz="1100" baseline="-25000">
              <a:solidFill>
                <a:sysClr val="windowText" lastClr="000000"/>
              </a:solidFill>
            </a:rPr>
            <a:t>ec</a:t>
          </a:r>
          <a:r>
            <a:rPr lang="de-AT" sz="1100">
              <a:solidFill>
                <a:sysClr val="windowText" lastClr="000000"/>
              </a:solidFill>
            </a:rPr>
            <a:t>| [%]</a:t>
          </a:r>
        </a:p>
        <a:p>
          <a:pPr algn="ctr"/>
          <a:r>
            <a:rPr lang="de-AT" sz="1100">
              <a:solidFill>
                <a:sysClr val="windowText" lastClr="000000"/>
              </a:solidFill>
            </a:rPr>
            <a:t>(by final energy carrier)</a:t>
          </a:r>
        </a:p>
      </xdr:txBody>
    </xdr:sp>
    <xdr:clientData fLocksWithSheet="0"/>
  </xdr:twoCellAnchor>
  <xdr:twoCellAnchor editAs="oneCell">
    <xdr:from>
      <xdr:col>57</xdr:col>
      <xdr:colOff>0</xdr:colOff>
      <xdr:row>16</xdr:row>
      <xdr:rowOff>171450</xdr:rowOff>
    </xdr:from>
    <xdr:to>
      <xdr:col>65</xdr:col>
      <xdr:colOff>172200</xdr:colOff>
      <xdr:row>20</xdr:row>
      <xdr:rowOff>133350</xdr:rowOff>
    </xdr:to>
    <xdr:sp macro="" textlink="" fLocksText="0">
      <xdr:nvSpPr>
        <xdr:cNvPr id="86" name="Rechteck 85">
          <a:extLst>
            <a:ext uri="{FF2B5EF4-FFF2-40B4-BE49-F238E27FC236}">
              <a16:creationId xmlns:a16="http://schemas.microsoft.com/office/drawing/2014/main" id="{00000000-0008-0000-1700-000056000000}"/>
            </a:ext>
          </a:extLst>
        </xdr:cNvPr>
        <xdr:cNvSpPr/>
      </xdr:nvSpPr>
      <xdr:spPr>
        <a:xfrm>
          <a:off x="10315575" y="3152775"/>
          <a:ext cx="1620000" cy="685800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ctr"/>
          <a:r>
            <a:rPr lang="de-AT" sz="1100">
              <a:solidFill>
                <a:sysClr val="windowText" lastClr="000000"/>
              </a:solidFill>
            </a:rPr>
            <a:t>available (Stock)</a:t>
          </a:r>
          <a:br>
            <a:rPr lang="de-AT" sz="1100">
              <a:solidFill>
                <a:sysClr val="windowText" lastClr="000000"/>
              </a:solidFill>
            </a:rPr>
          </a:br>
          <a:r>
            <a:rPr lang="de-AT" sz="1100">
              <a:solidFill>
                <a:sysClr val="windowText" lastClr="000000"/>
              </a:solidFill>
            </a:rPr>
            <a:t>Refining capacities</a:t>
          </a:r>
          <a:endParaRPr lang="de-AT" sz="1100" baseline="0">
            <a:solidFill>
              <a:sysClr val="windowText" lastClr="000000"/>
            </a:solidFill>
          </a:endParaRPr>
        </a:p>
        <a:p>
          <a:pPr algn="ctr"/>
          <a:r>
            <a:rPr lang="de-AT" sz="1100" baseline="0">
              <a:solidFill>
                <a:sysClr val="windowText" lastClr="000000"/>
              </a:solidFill>
            </a:rPr>
            <a:t>|RCap</a:t>
          </a:r>
          <a:r>
            <a:rPr lang="de-AT" sz="1100" baseline="-25000">
              <a:solidFill>
                <a:sysClr val="windowText" lastClr="000000"/>
              </a:solidFill>
            </a:rPr>
            <a:t>ava,tech,ec</a:t>
          </a:r>
          <a:r>
            <a:rPr lang="de-AT" sz="1100" baseline="0">
              <a:solidFill>
                <a:sysClr val="windowText" lastClr="000000"/>
              </a:solidFill>
            </a:rPr>
            <a:t>| [MW]</a:t>
          </a:r>
          <a:endParaRPr lang="de-AT" sz="1100" baseline="-25000">
            <a:solidFill>
              <a:sysClr val="windowText" lastClr="000000"/>
            </a:solidFill>
          </a:endParaRPr>
        </a:p>
      </xdr:txBody>
    </xdr:sp>
    <xdr:clientData fLocksWithSheet="0"/>
  </xdr:twoCellAnchor>
  <xdr:twoCellAnchor>
    <xdr:from>
      <xdr:col>61</xdr:col>
      <xdr:colOff>86100</xdr:colOff>
      <xdr:row>15</xdr:row>
      <xdr:rowOff>174150</xdr:rowOff>
    </xdr:from>
    <xdr:to>
      <xdr:col>61</xdr:col>
      <xdr:colOff>90000</xdr:colOff>
      <xdr:row>16</xdr:row>
      <xdr:rowOff>171450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CxnSpPr>
          <a:stCxn id="86" idx="0"/>
          <a:endCxn id="124" idx="1"/>
        </xdr:cNvCxnSpPr>
      </xdr:nvCxnSpPr>
      <xdr:spPr>
        <a:xfrm flipV="1">
          <a:off x="11125575" y="2974500"/>
          <a:ext cx="3900" cy="178275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172201</xdr:colOff>
      <xdr:row>12</xdr:row>
      <xdr:rowOff>133351</xdr:rowOff>
    </xdr:from>
    <xdr:to>
      <xdr:col>46</xdr:col>
      <xdr:colOff>9526</xdr:colOff>
      <xdr:row>27</xdr:row>
      <xdr:rowOff>152401</xdr:rowOff>
    </xdr:to>
    <xdr:cxnSp macro="">
      <xdr:nvCxnSpPr>
        <xdr:cNvPr id="11" name="Gewinkelter Verbinder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CxnSpPr>
          <a:stCxn id="80" idx="1"/>
          <a:endCxn id="140" idx="3"/>
        </xdr:cNvCxnSpPr>
      </xdr:nvCxnSpPr>
      <xdr:spPr>
        <a:xfrm rot="10800000">
          <a:off x="7773151" y="2390776"/>
          <a:ext cx="561225" cy="2733675"/>
        </a:xfrm>
        <a:prstGeom prst="bentConnector3">
          <a:avLst>
            <a:gd name="adj1" fmla="val 50000"/>
          </a:avLst>
        </a:prstGeom>
        <a:ln>
          <a:solidFill>
            <a:srgbClr val="CE321A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85125</xdr:colOff>
      <xdr:row>8</xdr:row>
      <xdr:rowOff>176100</xdr:rowOff>
    </xdr:from>
    <xdr:to>
      <xdr:col>38</xdr:col>
      <xdr:colOff>86100</xdr:colOff>
      <xdr:row>10</xdr:row>
      <xdr:rowOff>152400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CxnSpPr>
          <a:stCxn id="78" idx="2"/>
          <a:endCxn id="140" idx="0"/>
        </xdr:cNvCxnSpPr>
      </xdr:nvCxnSpPr>
      <xdr:spPr>
        <a:xfrm>
          <a:off x="6962175" y="1709625"/>
          <a:ext cx="975" cy="338250"/>
        </a:xfrm>
        <a:prstGeom prst="straightConnector1">
          <a:avLst/>
        </a:prstGeom>
        <a:ln>
          <a:solidFill>
            <a:srgbClr val="007DBE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19050</xdr:colOff>
      <xdr:row>32</xdr:row>
      <xdr:rowOff>85725</xdr:rowOff>
    </xdr:from>
    <xdr:to>
      <xdr:col>55</xdr:col>
      <xdr:colOff>10275</xdr:colOff>
      <xdr:row>36</xdr:row>
      <xdr:rowOff>47625</xdr:rowOff>
    </xdr:to>
    <xdr:sp macro="" textlink="" fLocksText="0">
      <xdr:nvSpPr>
        <xdr:cNvPr id="104" name="Rechteck 103">
          <a:extLst>
            <a:ext uri="{FF2B5EF4-FFF2-40B4-BE49-F238E27FC236}">
              <a16:creationId xmlns:a16="http://schemas.microsoft.com/office/drawing/2014/main" id="{00000000-0008-0000-1700-000068000000}"/>
            </a:ext>
          </a:extLst>
        </xdr:cNvPr>
        <xdr:cNvSpPr/>
      </xdr:nvSpPr>
      <xdr:spPr>
        <a:xfrm>
          <a:off x="8343900" y="5962650"/>
          <a:ext cx="1620000" cy="685800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ctr"/>
          <a:r>
            <a:rPr lang="de-AT" sz="1100" baseline="0">
              <a:solidFill>
                <a:sysClr val="windowText" lastClr="000000"/>
              </a:solidFill>
            </a:rPr>
            <a:t>Transformation Capacity</a:t>
          </a:r>
          <a:br>
            <a:rPr lang="de-AT" sz="1100" baseline="0">
              <a:solidFill>
                <a:sysClr val="windowText" lastClr="000000"/>
              </a:solidFill>
            </a:rPr>
          </a:br>
          <a:r>
            <a:rPr lang="de-AT" sz="1100" baseline="0">
              <a:solidFill>
                <a:sysClr val="windowText" lastClr="000000"/>
              </a:solidFill>
            </a:rPr>
            <a:t>Expansion</a:t>
          </a:r>
        </a:p>
        <a:p>
          <a:pPr algn="ctr"/>
          <a:r>
            <a:rPr lang="de-AT" sz="1100">
              <a:solidFill>
                <a:sysClr val="windowText" lastClr="000000"/>
              </a:solidFill>
            </a:rPr>
            <a:t>|TCapE</a:t>
          </a:r>
          <a:r>
            <a:rPr lang="de-AT" sz="1100" baseline="-25000">
              <a:solidFill>
                <a:sysClr val="windowText" lastClr="000000"/>
              </a:solidFill>
            </a:rPr>
            <a:t>tech</a:t>
          </a:r>
          <a:r>
            <a:rPr lang="de-AT" sz="1100">
              <a:solidFill>
                <a:sysClr val="windowText" lastClr="000000"/>
              </a:solidFill>
            </a:rPr>
            <a:t>| [%]</a:t>
          </a:r>
        </a:p>
      </xdr:txBody>
    </xdr:sp>
    <xdr:clientData fLocksWithSheet="0"/>
  </xdr:twoCellAnchor>
  <xdr:twoCellAnchor>
    <xdr:from>
      <xdr:col>33</xdr:col>
      <xdr:colOff>161551</xdr:colOff>
      <xdr:row>12</xdr:row>
      <xdr:rowOff>133350</xdr:rowOff>
    </xdr:from>
    <xdr:to>
      <xdr:col>34</xdr:col>
      <xdr:colOff>1</xdr:colOff>
      <xdr:row>34</xdr:row>
      <xdr:rowOff>66676</xdr:rowOff>
    </xdr:to>
    <xdr:cxnSp macro="">
      <xdr:nvCxnSpPr>
        <xdr:cNvPr id="24" name="Gewinkelter Verbinder 23">
          <a:extLst>
            <a:ext uri="{FF2B5EF4-FFF2-40B4-BE49-F238E27FC236}">
              <a16:creationId xmlns:a16="http://schemas.microsoft.com/office/drawing/2014/main" id="{00000000-0008-0000-1700-000018000000}"/>
            </a:ext>
          </a:extLst>
        </xdr:cNvPr>
        <xdr:cNvCxnSpPr>
          <a:stCxn id="140" idx="1"/>
          <a:endCxn id="136" idx="1"/>
        </xdr:cNvCxnSpPr>
      </xdr:nvCxnSpPr>
      <xdr:spPr>
        <a:xfrm rot="10800000" flipV="1">
          <a:off x="6133726" y="2390775"/>
          <a:ext cx="19425" cy="3914776"/>
        </a:xfrm>
        <a:prstGeom prst="bentConnector3">
          <a:avLst>
            <a:gd name="adj1" fmla="val 1276834"/>
          </a:avLst>
        </a:prstGeom>
        <a:ln>
          <a:solidFill>
            <a:srgbClr val="007DBE"/>
          </a:solidFill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95625</xdr:colOff>
      <xdr:row>29</xdr:row>
      <xdr:rowOff>133350</xdr:rowOff>
    </xdr:from>
    <xdr:to>
      <xdr:col>50</xdr:col>
      <xdr:colOff>105150</xdr:colOff>
      <xdr:row>32</xdr:row>
      <xdr:rowOff>85725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1700-00001B000000}"/>
            </a:ext>
          </a:extLst>
        </xdr:cNvPr>
        <xdr:cNvCxnSpPr>
          <a:stCxn id="104" idx="0"/>
          <a:endCxn id="80" idx="2"/>
        </xdr:cNvCxnSpPr>
      </xdr:nvCxnSpPr>
      <xdr:spPr>
        <a:xfrm flipH="1" flipV="1">
          <a:off x="9144375" y="5467350"/>
          <a:ext cx="9525" cy="495300"/>
        </a:xfrm>
        <a:prstGeom prst="straightConnector1">
          <a:avLst/>
        </a:prstGeom>
        <a:ln>
          <a:solidFill>
            <a:schemeClr val="tx1"/>
          </a:solidFill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43</xdr:col>
      <xdr:colOff>171450</xdr:colOff>
      <xdr:row>33</xdr:row>
      <xdr:rowOff>9525</xdr:rowOff>
    </xdr:from>
    <xdr:to>
      <xdr:col>45</xdr:col>
      <xdr:colOff>152400</xdr:colOff>
      <xdr:row>34</xdr:row>
      <xdr:rowOff>19050</xdr:rowOff>
    </xdr:to>
    <xdr:sp macro="" textlink="" fLocksText="0">
      <xdr:nvSpPr>
        <xdr:cNvPr id="109" name="Rechteck 108">
          <a:extLst>
            <a:ext uri="{FF2B5EF4-FFF2-40B4-BE49-F238E27FC236}">
              <a16:creationId xmlns:a16="http://schemas.microsoft.com/office/drawing/2014/main" id="{00000000-0008-0000-1700-00006D000000}"/>
            </a:ext>
          </a:extLst>
        </xdr:cNvPr>
        <xdr:cNvSpPr/>
      </xdr:nvSpPr>
      <xdr:spPr>
        <a:xfrm>
          <a:off x="7953375" y="6067425"/>
          <a:ext cx="342900" cy="190500"/>
        </a:xfrm>
        <a:prstGeom prst="rect">
          <a:avLst/>
        </a:prstGeom>
        <a:noFill/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r"/>
          <a:r>
            <a:rPr lang="de-AT" sz="1100" b="1" baseline="0">
              <a:solidFill>
                <a:srgbClr val="007DBE"/>
              </a:solidFill>
            </a:rPr>
            <a:t>t + 1 </a:t>
          </a:r>
          <a:endParaRPr lang="de-AT" sz="1100" b="1">
            <a:solidFill>
              <a:srgbClr val="007DBE"/>
            </a:solidFill>
          </a:endParaRPr>
        </a:p>
      </xdr:txBody>
    </xdr:sp>
    <xdr:clientData fLocksWithSheet="0"/>
  </xdr:twoCellAnchor>
  <xdr:oneCellAnchor>
    <xdr:from>
      <xdr:col>4</xdr:col>
      <xdr:colOff>0</xdr:colOff>
      <xdr:row>79</xdr:row>
      <xdr:rowOff>0</xdr:rowOff>
    </xdr:from>
    <xdr:ext cx="427713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feld 104">
              <a:extLst>
                <a:ext uri="{FF2B5EF4-FFF2-40B4-BE49-F238E27FC236}">
                  <a16:creationId xmlns:a16="http://schemas.microsoft.com/office/drawing/2014/main" id="{00000000-0008-0000-1700-000069000000}"/>
                </a:ext>
              </a:extLst>
            </xdr:cNvPr>
            <xdr:cNvSpPr txBox="1"/>
          </xdr:nvSpPr>
          <xdr:spPr>
            <a:xfrm>
              <a:off x="723900" y="13115925"/>
              <a:ext cx="42771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𝑇𝐶𝑎𝑝</m:t>
                        </m:r>
                      </m:e>
                      <m:sub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𝑎𝑣𝑎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𝑒𝑐</m:t>
                        </m:r>
                      </m:sub>
                    </m:sSub>
                    <m:d>
                      <m:dPr>
                        <m:ctrlPr>
                          <a:rPr lang="de-A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de-AT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A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𝑇𝐶𝑎𝑝</m:t>
                        </m:r>
                      </m:e>
                      <m:sub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𝑎𝑣𝑎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𝑒𝑐</m:t>
                        </m:r>
                      </m:sub>
                    </m:sSub>
                    <m:d>
                      <m:dPr>
                        <m:ctrlPr>
                          <a:rPr lang="de-A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de-A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𝑇𝐶𝑎𝑝𝐷</m:t>
                        </m:r>
                      </m:e>
                      <m:sub>
                        <m: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𝑒𝑐</m:t>
                        </m:r>
                      </m:sub>
                    </m:sSub>
                    <m:d>
                      <m:dPr>
                        <m:ctrlP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de-A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𝑇𝐶𝑎𝑝𝐸</m:t>
                        </m:r>
                      </m:e>
                      <m:sub>
                        <m: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𝑐𝑜𝑛</m:t>
                        </m:r>
                        <m: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𝑒𝑐</m:t>
                        </m:r>
                      </m:sub>
                    </m:sSub>
                    <m:d>
                      <m:dPr>
                        <m:ctrlP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105" name="Textfeld 104"/>
            <xdr:cNvSpPr txBox="1"/>
          </xdr:nvSpPr>
          <xdr:spPr>
            <a:xfrm>
              <a:off x="723900" y="13115925"/>
              <a:ext cx="42771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AT" sz="1100" i="0">
                  <a:latin typeface="Cambria Math" panose="02040503050406030204" pitchFamily="18" charset="0"/>
                </a:rPr>
                <a:t>〖</a:t>
              </a:r>
              <a:r>
                <a:rPr lang="de-AT" sz="1100" b="0" i="0">
                  <a:latin typeface="Cambria Math" panose="02040503050406030204" pitchFamily="18" charset="0"/>
                </a:rPr>
                <a:t>𝑇𝐶𝑎𝑝〗_(𝑎𝑣𝑎,𝑒𝑐) (𝑡)=〖𝑇𝐶𝑎𝑝〗_(𝑎𝑣𝑎,𝑒𝑐) (𝑡−1)</a:t>
              </a:r>
              <a:r>
                <a:rPr lang="de-A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−〖𝑇𝐶𝑎𝑝𝐷〗_𝑒𝑐 (𝑡)+〖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𝑇𝐶𝑎𝑝𝐸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〗_(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𝑐𝑜𝑛,𝑒𝑐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 </a:t>
              </a:r>
              <a:r>
                <a:rPr lang="de-A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(𝑡−1)</a:t>
              </a:r>
              <a:endParaRPr lang="de-AT" sz="1100"/>
            </a:p>
          </xdr:txBody>
        </xdr:sp>
      </mc:Fallback>
    </mc:AlternateContent>
    <xdr:clientData/>
  </xdr:oneCellAnchor>
  <xdr:twoCellAnchor editAs="oneCell">
    <xdr:from>
      <xdr:col>77</xdr:col>
      <xdr:colOff>0</xdr:colOff>
      <xdr:row>9</xdr:row>
      <xdr:rowOff>0</xdr:rowOff>
    </xdr:from>
    <xdr:to>
      <xdr:col>77</xdr:col>
      <xdr:colOff>180000</xdr:colOff>
      <xdr:row>18</xdr:row>
      <xdr:rowOff>171225</xdr:rowOff>
    </xdr:to>
    <xdr:sp macro="" textlink="" fLocksText="0">
      <xdr:nvSpPr>
        <xdr:cNvPr id="134" name="Rechteck 133">
          <a:extLst>
            <a:ext uri="{FF2B5EF4-FFF2-40B4-BE49-F238E27FC236}">
              <a16:creationId xmlns:a16="http://schemas.microsoft.com/office/drawing/2014/main" id="{00000000-0008-0000-1700-000086000000}"/>
            </a:ext>
          </a:extLst>
        </xdr:cNvPr>
        <xdr:cNvSpPr/>
      </xdr:nvSpPr>
      <xdr:spPr>
        <a:xfrm rot="16200000">
          <a:off x="13125075" y="2524500"/>
          <a:ext cx="1800000" cy="180000"/>
        </a:xfrm>
        <a:prstGeom prst="rect">
          <a:avLst/>
        </a:prstGeom>
        <a:solidFill>
          <a:schemeClr val="accent4"/>
        </a:solidFill>
        <a:ln w="12700"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marL="0" indent="0" algn="l"/>
          <a:r>
            <a:rPr lang="de-AT" sz="1100">
              <a:solidFill>
                <a:schemeClr val="bg1"/>
              </a:solidFill>
              <a:latin typeface="+mn-lt"/>
              <a:ea typeface="+mn-ea"/>
              <a:cs typeface="+mn-cs"/>
            </a:rPr>
            <a:t>Primary Fuel Input allocation</a:t>
          </a:r>
        </a:p>
      </xdr:txBody>
    </xdr:sp>
    <xdr:clientData fLocksWithSheet="0"/>
  </xdr:twoCellAnchor>
  <xdr:twoCellAnchor>
    <xdr:from>
      <xdr:col>77</xdr:col>
      <xdr:colOff>90000</xdr:colOff>
      <xdr:row>6</xdr:row>
      <xdr:rowOff>180000</xdr:rowOff>
    </xdr:from>
    <xdr:to>
      <xdr:col>77</xdr:col>
      <xdr:colOff>90000</xdr:colOff>
      <xdr:row>9</xdr:row>
      <xdr:rowOff>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CxnSpPr>
          <a:stCxn id="134" idx="3"/>
          <a:endCxn id="123" idx="4"/>
        </xdr:cNvCxnSpPr>
      </xdr:nvCxnSpPr>
      <xdr:spPr>
        <a:xfrm flipV="1">
          <a:off x="14025075" y="1351575"/>
          <a:ext cx="0" cy="3629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161550</xdr:colOff>
      <xdr:row>33</xdr:row>
      <xdr:rowOff>57338</xdr:rowOff>
    </xdr:from>
    <xdr:to>
      <xdr:col>43</xdr:col>
      <xdr:colOff>151800</xdr:colOff>
      <xdr:row>35</xdr:row>
      <xdr:rowOff>76013</xdr:rowOff>
    </xdr:to>
    <xdr:sp macro="" textlink="" fLocksText="0">
      <xdr:nvSpPr>
        <xdr:cNvPr id="136" name="Rechteck 135">
          <a:extLst>
            <a:ext uri="{FF2B5EF4-FFF2-40B4-BE49-F238E27FC236}">
              <a16:creationId xmlns:a16="http://schemas.microsoft.com/office/drawing/2014/main" id="{00000000-0008-0000-1700-000088000000}"/>
            </a:ext>
          </a:extLst>
        </xdr:cNvPr>
        <xdr:cNvSpPr/>
      </xdr:nvSpPr>
      <xdr:spPr>
        <a:xfrm>
          <a:off x="6133725" y="6115238"/>
          <a:ext cx="1800000" cy="380625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ctr"/>
          <a:r>
            <a:rPr lang="de-AT" sz="1100">
              <a:solidFill>
                <a:schemeClr val="bg1"/>
              </a:solidFill>
            </a:rPr>
            <a:t>Transf.</a:t>
          </a:r>
          <a:r>
            <a:rPr lang="de-AT" sz="1100" baseline="0">
              <a:solidFill>
                <a:schemeClr val="bg1"/>
              </a:solidFill>
            </a:rPr>
            <a:t> Capacity Expansion</a:t>
          </a:r>
        </a:p>
        <a:p>
          <a:pPr algn="ctr"/>
          <a:r>
            <a:rPr lang="de-AT" sz="1100" baseline="0">
              <a:solidFill>
                <a:schemeClr val="bg1"/>
              </a:solidFill>
            </a:rPr>
            <a:t>allocation</a:t>
          </a:r>
          <a:endParaRPr lang="de-AT" sz="1100">
            <a:solidFill>
              <a:schemeClr val="bg1"/>
            </a:solidFill>
          </a:endParaRPr>
        </a:p>
      </xdr:txBody>
    </xdr:sp>
    <xdr:clientData fLocksWithSheet="0"/>
  </xdr:twoCellAnchor>
  <xdr:twoCellAnchor>
    <xdr:from>
      <xdr:col>43</xdr:col>
      <xdr:colOff>151800</xdr:colOff>
      <xdr:row>34</xdr:row>
      <xdr:rowOff>66675</xdr:rowOff>
    </xdr:from>
    <xdr:to>
      <xdr:col>46</xdr:col>
      <xdr:colOff>19050</xdr:colOff>
      <xdr:row>34</xdr:row>
      <xdr:rowOff>66676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CxnSpPr>
          <a:stCxn id="136" idx="3"/>
          <a:endCxn id="104" idx="1"/>
        </xdr:cNvCxnSpPr>
      </xdr:nvCxnSpPr>
      <xdr:spPr>
        <a:xfrm flipV="1">
          <a:off x="7933725" y="6305550"/>
          <a:ext cx="410175" cy="1"/>
        </a:xfrm>
        <a:prstGeom prst="straightConnector1">
          <a:avLst/>
        </a:prstGeom>
        <a:ln>
          <a:solidFill>
            <a:srgbClr val="007DBE"/>
          </a:solidFill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89</xdr:col>
      <xdr:colOff>0</xdr:colOff>
      <xdr:row>17</xdr:row>
      <xdr:rowOff>161925</xdr:rowOff>
    </xdr:from>
    <xdr:to>
      <xdr:col>97</xdr:col>
      <xdr:colOff>172200</xdr:colOff>
      <xdr:row>21</xdr:row>
      <xdr:rowOff>123825</xdr:rowOff>
    </xdr:to>
    <xdr:sp macro="" textlink="" fLocksText="0">
      <xdr:nvSpPr>
        <xdr:cNvPr id="138" name="Rechteck 137">
          <a:extLst>
            <a:ext uri="{FF2B5EF4-FFF2-40B4-BE49-F238E27FC236}">
              <a16:creationId xmlns:a16="http://schemas.microsoft.com/office/drawing/2014/main" id="{00000000-0008-0000-1700-00008A000000}"/>
            </a:ext>
          </a:extLst>
        </xdr:cNvPr>
        <xdr:cNvSpPr/>
      </xdr:nvSpPr>
      <xdr:spPr>
        <a:xfrm>
          <a:off x="16106775" y="3324225"/>
          <a:ext cx="1620000" cy="685800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ctr"/>
          <a:r>
            <a:rPr lang="de-AT" sz="1100">
              <a:solidFill>
                <a:sysClr val="windowText" lastClr="000000"/>
              </a:solidFill>
            </a:rPr>
            <a:t>consumed</a:t>
          </a:r>
        </a:p>
        <a:p>
          <a:pPr algn="ctr"/>
          <a:r>
            <a:rPr lang="de-AT" sz="1100">
              <a:solidFill>
                <a:sysClr val="windowText" lastClr="000000"/>
              </a:solidFill>
            </a:rPr>
            <a:t>Refining capacities</a:t>
          </a:r>
          <a:endParaRPr lang="de-AT" sz="1100" baseline="0">
            <a:solidFill>
              <a:sysClr val="windowText" lastClr="000000"/>
            </a:solidFill>
          </a:endParaRPr>
        </a:p>
        <a:p>
          <a:pPr algn="ctr"/>
          <a:r>
            <a:rPr lang="de-AT" sz="1100" baseline="0">
              <a:solidFill>
                <a:sysClr val="windowText" lastClr="000000"/>
              </a:solidFill>
            </a:rPr>
            <a:t>|TCAP</a:t>
          </a:r>
          <a:r>
            <a:rPr lang="de-AT" sz="1100" baseline="-25000">
              <a:solidFill>
                <a:sysClr val="windowText" lastClr="000000"/>
              </a:solidFill>
            </a:rPr>
            <a:t>ava,tech,ec</a:t>
          </a:r>
          <a:r>
            <a:rPr lang="de-AT" sz="1100" baseline="0">
              <a:solidFill>
                <a:sysClr val="windowText" lastClr="000000"/>
              </a:solidFill>
            </a:rPr>
            <a:t>| [MW]</a:t>
          </a:r>
          <a:endParaRPr lang="de-AT" sz="1100" baseline="-25000">
            <a:solidFill>
              <a:sysClr val="windowText" lastClr="000000"/>
            </a:solidFill>
          </a:endParaRPr>
        </a:p>
      </xdr:txBody>
    </xdr:sp>
    <xdr:clientData fLocksWithSheet="0"/>
  </xdr:twoCellAnchor>
  <xdr:twoCellAnchor>
    <xdr:from>
      <xdr:col>93</xdr:col>
      <xdr:colOff>86100</xdr:colOff>
      <xdr:row>15</xdr:row>
      <xdr:rowOff>174150</xdr:rowOff>
    </xdr:from>
    <xdr:to>
      <xdr:col>93</xdr:col>
      <xdr:colOff>90000</xdr:colOff>
      <xdr:row>17</xdr:row>
      <xdr:rowOff>161925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CxnSpPr>
          <a:stCxn id="138" idx="0"/>
          <a:endCxn id="125" idx="1"/>
        </xdr:cNvCxnSpPr>
      </xdr:nvCxnSpPr>
      <xdr:spPr>
        <a:xfrm flipV="1">
          <a:off x="16916775" y="2974500"/>
          <a:ext cx="3900" cy="349725"/>
        </a:xfrm>
        <a:prstGeom prst="straightConnector1">
          <a:avLst/>
        </a:prstGeom>
        <a:ln>
          <a:solidFill>
            <a:srgbClr val="148C32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750</xdr:colOff>
      <xdr:row>18</xdr:row>
      <xdr:rowOff>171225</xdr:rowOff>
    </xdr:from>
    <xdr:to>
      <xdr:col>77</xdr:col>
      <xdr:colOff>90000</xdr:colOff>
      <xdr:row>21</xdr:row>
      <xdr:rowOff>152400</xdr:rowOff>
    </xdr:to>
    <xdr:cxnSp macro="">
      <xdr:nvCxnSpPr>
        <xdr:cNvPr id="23" name="Gewinkelter Verbinder 22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CxnSpPr>
          <a:stCxn id="68" idx="3"/>
          <a:endCxn id="134" idx="1"/>
        </xdr:cNvCxnSpPr>
      </xdr:nvCxnSpPr>
      <xdr:spPr>
        <a:xfrm flipV="1">
          <a:off x="9954375" y="3514500"/>
          <a:ext cx="4070700" cy="524100"/>
        </a:xfrm>
        <a:prstGeom prst="bentConnector2">
          <a:avLst/>
        </a:prstGeom>
        <a:ln>
          <a:solidFill>
            <a:srgbClr val="148C32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65</xdr:col>
      <xdr:colOff>0</xdr:colOff>
      <xdr:row>10</xdr:row>
      <xdr:rowOff>152400</xdr:rowOff>
    </xdr:from>
    <xdr:to>
      <xdr:col>73</xdr:col>
      <xdr:colOff>172200</xdr:colOff>
      <xdr:row>14</xdr:row>
      <xdr:rowOff>114300</xdr:rowOff>
    </xdr:to>
    <xdr:sp macro="" textlink="" fLocksText="0">
      <xdr:nvSpPr>
        <xdr:cNvPr id="142" name="Rechteck 141">
          <a:extLst>
            <a:ext uri="{FF2B5EF4-FFF2-40B4-BE49-F238E27FC236}">
              <a16:creationId xmlns:a16="http://schemas.microsoft.com/office/drawing/2014/main" id="{00000000-0008-0000-1700-00008E000000}"/>
            </a:ext>
          </a:extLst>
        </xdr:cNvPr>
        <xdr:cNvSpPr/>
      </xdr:nvSpPr>
      <xdr:spPr>
        <a:xfrm>
          <a:off x="11763375" y="2047875"/>
          <a:ext cx="1620000" cy="685800"/>
        </a:xfrm>
        <a:prstGeom prst="rect">
          <a:avLst/>
        </a:prstGeom>
        <a:solidFill>
          <a:schemeClr val="bg1"/>
        </a:solidFill>
        <a:ln w="12700">
          <a:solidFill>
            <a:srgbClr val="007DBE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ctr"/>
          <a:r>
            <a:rPr lang="de-AT" sz="1100" baseline="0">
              <a:solidFill>
                <a:sysClr val="windowText" lastClr="000000"/>
              </a:solidFill>
            </a:rPr>
            <a:t>PE Supply Factor</a:t>
          </a:r>
        </a:p>
        <a:p>
          <a:pPr algn="ctr"/>
          <a:r>
            <a:rPr lang="de-AT" sz="1100">
              <a:solidFill>
                <a:sysClr val="windowText" lastClr="000000"/>
              </a:solidFill>
            </a:rPr>
            <a:t>|PESF</a:t>
          </a:r>
          <a:r>
            <a:rPr lang="de-AT" sz="1100" baseline="-25000">
              <a:solidFill>
                <a:sysClr val="windowText" lastClr="000000"/>
              </a:solidFill>
            </a:rPr>
            <a:t>ec</a:t>
          </a:r>
          <a:r>
            <a:rPr lang="de-AT" sz="1100">
              <a:solidFill>
                <a:sysClr val="windowText" lastClr="000000"/>
              </a:solidFill>
            </a:rPr>
            <a:t>| [%]</a:t>
          </a:r>
        </a:p>
        <a:p>
          <a:pPr algn="ctr"/>
          <a:r>
            <a:rPr lang="de-AT" sz="1100">
              <a:solidFill>
                <a:sysClr val="windowText" lastClr="000000"/>
              </a:solidFill>
            </a:rPr>
            <a:t>(by primary energy</a:t>
          </a:r>
          <a:r>
            <a:rPr lang="de-AT" sz="1100" baseline="0">
              <a:solidFill>
                <a:sysClr val="windowText" lastClr="000000"/>
              </a:solidFill>
            </a:rPr>
            <a:t> carrier)</a:t>
          </a:r>
          <a:endParaRPr lang="de-AT" sz="1100">
            <a:solidFill>
              <a:sysClr val="windowText" lastClr="000000"/>
            </a:solidFill>
          </a:endParaRPr>
        </a:p>
      </xdr:txBody>
    </xdr:sp>
    <xdr:clientData fLocksWithSheet="0"/>
  </xdr:twoCellAnchor>
  <xdr:twoCellAnchor>
    <xdr:from>
      <xdr:col>69</xdr:col>
      <xdr:colOff>85125</xdr:colOff>
      <xdr:row>8</xdr:row>
      <xdr:rowOff>176100</xdr:rowOff>
    </xdr:from>
    <xdr:to>
      <xdr:col>69</xdr:col>
      <xdr:colOff>86100</xdr:colOff>
      <xdr:row>10</xdr:row>
      <xdr:rowOff>152400</xdr:rowOff>
    </xdr:to>
    <xdr:cxnSp macro="">
      <xdr:nvCxnSpPr>
        <xdr:cNvPr id="31" name="Gerade Verbindung mit Pfeil 30">
          <a:extLst>
            <a:ext uri="{FF2B5EF4-FFF2-40B4-BE49-F238E27FC236}">
              <a16:creationId xmlns:a16="http://schemas.microsoft.com/office/drawing/2014/main" id="{00000000-0008-0000-1700-00001F000000}"/>
            </a:ext>
          </a:extLst>
        </xdr:cNvPr>
        <xdr:cNvCxnSpPr>
          <a:stCxn id="117" idx="2"/>
          <a:endCxn id="142" idx="0"/>
        </xdr:cNvCxnSpPr>
      </xdr:nvCxnSpPr>
      <xdr:spPr>
        <a:xfrm>
          <a:off x="12572400" y="1709625"/>
          <a:ext cx="975" cy="338250"/>
        </a:xfrm>
        <a:prstGeom prst="straightConnector1">
          <a:avLst/>
        </a:prstGeom>
        <a:ln>
          <a:solidFill>
            <a:srgbClr val="007DBE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84</xdr:row>
      <xdr:rowOff>0</xdr:rowOff>
    </xdr:from>
    <xdr:ext cx="279852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feld 143">
              <a:extLst>
                <a:ext uri="{FF2B5EF4-FFF2-40B4-BE49-F238E27FC236}">
                  <a16:creationId xmlns:a16="http://schemas.microsoft.com/office/drawing/2014/main" id="{00000000-0008-0000-1700-000090000000}"/>
                </a:ext>
              </a:extLst>
            </xdr:cNvPr>
            <xdr:cNvSpPr txBox="1"/>
          </xdr:nvSpPr>
          <xdr:spPr>
            <a:xfrm>
              <a:off x="723900" y="14020800"/>
              <a:ext cx="279852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𝑇𝐶𝑎𝑝𝐷</m:t>
                        </m:r>
                      </m:e>
                      <m:sub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𝑎𝑣𝑎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𝑡𝑒𝑐h</m:t>
                        </m:r>
                      </m:sub>
                    </m:sSub>
                    <m:d>
                      <m:dPr>
                        <m:ctrlPr>
                          <a:rPr lang="de-A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de-AT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A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𝑇𝐶𝑎𝑝𝐸</m:t>
                        </m:r>
                      </m:e>
                      <m:sub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𝑎𝑣𝑎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𝑡𝑒𝑐h</m:t>
                        </m:r>
                      </m:sub>
                    </m:sSub>
                    <m:d>
                      <m:dPr>
                        <m:ctrlPr>
                          <a:rPr lang="de-A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de-A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𝐿𝑇</m:t>
                            </m:r>
                          </m:e>
                          <m:sub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𝑡𝑒𝑐h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144" name="Textfeld 143"/>
            <xdr:cNvSpPr txBox="1"/>
          </xdr:nvSpPr>
          <xdr:spPr>
            <a:xfrm>
              <a:off x="723900" y="14020800"/>
              <a:ext cx="279852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AT" sz="1100" i="0">
                  <a:latin typeface="Cambria Math" panose="02040503050406030204" pitchFamily="18" charset="0"/>
                </a:rPr>
                <a:t>〖</a:t>
              </a:r>
              <a:r>
                <a:rPr lang="de-AT" sz="1100" b="0" i="0">
                  <a:latin typeface="Cambria Math" panose="02040503050406030204" pitchFamily="18" charset="0"/>
                </a:rPr>
                <a:t>𝑇𝐶𝑎𝑝𝐷〗_(𝑎𝑣𝑎,𝑡𝑒𝑐ℎ) (𝑡)=〖𝑇𝐶𝑎𝑝𝐸〗_(𝑎𝑣𝑎,𝑡𝑒𝑐ℎ) (𝑡−〖𝐿𝑇〗_𝑡𝑒𝑐ℎ )</a:t>
              </a:r>
              <a:endParaRPr lang="de-AT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88</xdr:row>
      <xdr:rowOff>0</xdr:rowOff>
    </xdr:from>
    <xdr:ext cx="4386265" cy="194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feld 106">
              <a:extLst>
                <a:ext uri="{FF2B5EF4-FFF2-40B4-BE49-F238E27FC236}">
                  <a16:creationId xmlns:a16="http://schemas.microsoft.com/office/drawing/2014/main" id="{00000000-0008-0000-1700-00006B000000}"/>
                </a:ext>
              </a:extLst>
            </xdr:cNvPr>
            <xdr:cNvSpPr txBox="1"/>
          </xdr:nvSpPr>
          <xdr:spPr>
            <a:xfrm>
              <a:off x="723900" y="14744700"/>
              <a:ext cx="4386265" cy="194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𝑇𝐶𝑎𝑝𝐸</m:t>
                        </m:r>
                      </m:e>
                      <m:sub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𝑒𝑐</m:t>
                        </m:r>
                      </m:sub>
                    </m:sSub>
                    <m:d>
                      <m:dPr>
                        <m:ctrlPr>
                          <a:rPr lang="de-A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de-AT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AT" sz="1100" b="0" i="1">
                        <a:latin typeface="Cambria Math" panose="02040503050406030204" pitchFamily="18" charset="0"/>
                      </a:rPr>
                      <m:t>𝑚𝑖𝑛</m:t>
                    </m:r>
                    <m:d>
                      <m:dPr>
                        <m:ctrlPr>
                          <a:rPr lang="de-A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  <m:d>
                          <m:dPr>
                            <m:ctrlPr>
                              <a:rPr lang="de-A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de-A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de-AT" sz="1100" b="0" i="1">
                                    <a:latin typeface="Cambria Math" panose="02040503050406030204" pitchFamily="18" charset="0"/>
                                  </a:rPr>
                                  <m:t>𝑇𝐶𝑎𝑝𝐸</m:t>
                                </m:r>
                              </m:e>
                              <m:sub>
                                <m:r>
                                  <a:rPr lang="de-AT" sz="1100" b="0" i="1">
                                    <a:latin typeface="Cambria Math" panose="02040503050406030204" pitchFamily="18" charset="0"/>
                                  </a:rPr>
                                  <m:t>𝑓𝑖𝑥</m:t>
                                </m:r>
                                <m:r>
                                  <a:rPr lang="de-AT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de-AT" sz="1100" b="0" i="1">
                                    <a:latin typeface="Cambria Math" panose="02040503050406030204" pitchFamily="18" charset="0"/>
                                  </a:rPr>
                                  <m:t>𝑒𝑐</m:t>
                                </m:r>
                              </m:sub>
                            </m:sSub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de-A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de-AT" sz="1100" b="0" i="1">
                                    <a:latin typeface="Cambria Math" panose="02040503050406030204" pitchFamily="18" charset="0"/>
                                  </a:rPr>
                                  <m:t>𝑇𝐶𝑎𝑝𝐸</m:t>
                                </m:r>
                              </m:e>
                              <m:sub>
                                <m:r>
                                  <a:rPr lang="de-AT" sz="1100" b="0" i="1">
                                    <a:latin typeface="Cambria Math" panose="02040503050406030204" pitchFamily="18" charset="0"/>
                                  </a:rPr>
                                  <m:t>𝑟𝑒𝑞</m:t>
                                </m:r>
                                <m:r>
                                  <a:rPr lang="de-AT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de-AT" sz="1100" b="0" i="1">
                                    <a:latin typeface="Cambria Math" panose="02040503050406030204" pitchFamily="18" charset="0"/>
                                  </a:rPr>
                                  <m:t>𝑒𝑐</m:t>
                                </m:r>
                              </m:sub>
                            </m:sSub>
                          </m:e>
                        </m:d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de-A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𝑇𝐶𝑎𝑝𝐸</m:t>
                            </m:r>
                          </m:e>
                          <m:sub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𝑝𝑜𝑡</m:t>
                            </m:r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AT" sz="1100" b="0" i="1">
                                <a:latin typeface="Cambria Math" panose="02040503050406030204" pitchFamily="18" charset="0"/>
                              </a:rPr>
                              <m:t>𝑒𝑐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107" name="Textfeld 106"/>
            <xdr:cNvSpPr txBox="1"/>
          </xdr:nvSpPr>
          <xdr:spPr>
            <a:xfrm>
              <a:off x="723900" y="14744700"/>
              <a:ext cx="4386265" cy="194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AT" sz="1100" i="0">
                  <a:latin typeface="Cambria Math" panose="02040503050406030204" pitchFamily="18" charset="0"/>
                </a:rPr>
                <a:t>〖</a:t>
              </a:r>
              <a:r>
                <a:rPr lang="de-AT" sz="1100" b="0" i="0">
                  <a:latin typeface="Cambria Math" panose="02040503050406030204" pitchFamily="18" charset="0"/>
                </a:rPr>
                <a:t>𝑇𝐶𝑎𝑝𝐸〗_(𝑐𝑜𝑛,𝑒𝑐) (𝑡−1)=𝑚𝑖𝑛(𝑚𝑎𝑥(〖𝑇𝐶𝑎𝑝𝐸〗_(𝑓𝑖𝑥,𝑒𝑐),〖𝑇𝐶𝑎𝑝𝐸〗_(𝑟𝑒𝑞,𝑒𝑐) ),〖𝑇𝐶𝑎𝑝𝐸〗_(𝑝𝑜𝑡,𝑒𝑐) )</a:t>
              </a:r>
              <a:endParaRPr lang="de-AT" sz="1100"/>
            </a:p>
          </xdr:txBody>
        </xdr:sp>
      </mc:Fallback>
    </mc:AlternateContent>
    <xdr:clientData/>
  </xdr:oneCellAnchor>
  <xdr:twoCellAnchor editAs="oneCell">
    <xdr:from>
      <xdr:col>104</xdr:col>
      <xdr:colOff>104775</xdr:colOff>
      <xdr:row>17</xdr:row>
      <xdr:rowOff>152400</xdr:rowOff>
    </xdr:from>
    <xdr:to>
      <xdr:col>113</xdr:col>
      <xdr:colOff>96000</xdr:colOff>
      <xdr:row>21</xdr:row>
      <xdr:rowOff>114300</xdr:rowOff>
    </xdr:to>
    <xdr:sp macro="" textlink="" fLocksText="0">
      <xdr:nvSpPr>
        <xdr:cNvPr id="146" name="Rechteck 145">
          <a:extLst>
            <a:ext uri="{FF2B5EF4-FFF2-40B4-BE49-F238E27FC236}">
              <a16:creationId xmlns:a16="http://schemas.microsoft.com/office/drawing/2014/main" id="{00000000-0008-0000-1700-000092000000}"/>
            </a:ext>
          </a:extLst>
        </xdr:cNvPr>
        <xdr:cNvSpPr/>
      </xdr:nvSpPr>
      <xdr:spPr>
        <a:xfrm>
          <a:off x="18926175" y="3314700"/>
          <a:ext cx="1620000" cy="685800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pPr algn="ctr"/>
          <a:r>
            <a:rPr lang="de-AT" sz="1100">
              <a:solidFill>
                <a:sysClr val="windowText" lastClr="000000"/>
              </a:solidFill>
            </a:rPr>
            <a:t>consumed</a:t>
          </a:r>
        </a:p>
        <a:p>
          <a:pPr algn="ctr"/>
          <a:r>
            <a:rPr lang="de-AT" sz="1100">
              <a:solidFill>
                <a:sysClr val="windowText" lastClr="000000"/>
              </a:solidFill>
            </a:rPr>
            <a:t>Transformation Capacity</a:t>
          </a:r>
          <a:endParaRPr lang="de-AT" sz="1100" baseline="0">
            <a:solidFill>
              <a:sysClr val="windowText" lastClr="000000"/>
            </a:solidFill>
          </a:endParaRPr>
        </a:p>
        <a:p>
          <a:pPr algn="ctr"/>
          <a:r>
            <a:rPr lang="de-AT" sz="1100" baseline="0">
              <a:solidFill>
                <a:sysClr val="windowText" lastClr="000000"/>
              </a:solidFill>
            </a:rPr>
            <a:t>|TCAP</a:t>
          </a:r>
          <a:r>
            <a:rPr lang="de-AT" sz="1100" baseline="-25000">
              <a:solidFill>
                <a:sysClr val="windowText" lastClr="000000"/>
              </a:solidFill>
            </a:rPr>
            <a:t>ava,tech</a:t>
          </a:r>
          <a:r>
            <a:rPr lang="de-AT" sz="1100" baseline="0">
              <a:solidFill>
                <a:sysClr val="windowText" lastClr="000000"/>
              </a:solidFill>
            </a:rPr>
            <a:t>| [MW]</a:t>
          </a:r>
          <a:endParaRPr lang="de-AT" sz="1100" baseline="-25000">
            <a:solidFill>
              <a:sysClr val="windowText" lastClr="000000"/>
            </a:solidFill>
          </a:endParaRPr>
        </a:p>
      </xdr:txBody>
    </xdr:sp>
    <xdr:clientData fLocksWithSheet="0"/>
  </xdr:twoCellAnchor>
  <xdr:twoCellAnchor>
    <xdr:from>
      <xdr:col>108</xdr:col>
      <xdr:colOff>90000</xdr:colOff>
      <xdr:row>15</xdr:row>
      <xdr:rowOff>174150</xdr:rowOff>
    </xdr:from>
    <xdr:to>
      <xdr:col>109</xdr:col>
      <xdr:colOff>9900</xdr:colOff>
      <xdr:row>17</xdr:row>
      <xdr:rowOff>152400</xdr:rowOff>
    </xdr:to>
    <xdr:cxnSp macro="">
      <xdr:nvCxnSpPr>
        <xdr:cNvPr id="19" name="Gewinkelter Verbinder 18">
          <a:extLst>
            <a:ext uri="{FF2B5EF4-FFF2-40B4-BE49-F238E27FC236}">
              <a16:creationId xmlns:a16="http://schemas.microsoft.com/office/drawing/2014/main" id="{00000000-0008-0000-1700-000013000000}"/>
            </a:ext>
          </a:extLst>
        </xdr:cNvPr>
        <xdr:cNvCxnSpPr>
          <a:stCxn id="146" idx="0"/>
          <a:endCxn id="126" idx="1"/>
        </xdr:cNvCxnSpPr>
      </xdr:nvCxnSpPr>
      <xdr:spPr>
        <a:xfrm rot="16200000" flipV="1">
          <a:off x="19515638" y="3094162"/>
          <a:ext cx="340200" cy="100875"/>
        </a:xfrm>
        <a:prstGeom prst="bentConnector3">
          <a:avLst/>
        </a:prstGeom>
        <a:ln>
          <a:solidFill>
            <a:srgbClr val="148C32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9900</xdr:colOff>
      <xdr:row>15</xdr:row>
      <xdr:rowOff>174150</xdr:rowOff>
    </xdr:from>
    <xdr:to>
      <xdr:col>109</xdr:col>
      <xdr:colOff>90000</xdr:colOff>
      <xdr:row>17</xdr:row>
      <xdr:rowOff>152400</xdr:rowOff>
    </xdr:to>
    <xdr:cxnSp macro="">
      <xdr:nvCxnSpPr>
        <xdr:cNvPr id="25" name="Gewinkelter Verbinder 24">
          <a:extLst>
            <a:ext uri="{FF2B5EF4-FFF2-40B4-BE49-F238E27FC236}">
              <a16:creationId xmlns:a16="http://schemas.microsoft.com/office/drawing/2014/main" id="{00000000-0008-0000-1700-000019000000}"/>
            </a:ext>
          </a:extLst>
        </xdr:cNvPr>
        <xdr:cNvCxnSpPr>
          <a:stCxn id="146" idx="0"/>
          <a:endCxn id="127" idx="1"/>
        </xdr:cNvCxnSpPr>
      </xdr:nvCxnSpPr>
      <xdr:spPr>
        <a:xfrm rot="5400000" flipH="1" flipV="1">
          <a:off x="19606125" y="3104550"/>
          <a:ext cx="340200" cy="80100"/>
        </a:xfrm>
        <a:prstGeom prst="bentConnector3">
          <a:avLst/>
        </a:prstGeom>
        <a:ln>
          <a:solidFill>
            <a:srgbClr val="148C32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85124</xdr:colOff>
      <xdr:row>4</xdr:row>
      <xdr:rowOff>0</xdr:rowOff>
    </xdr:from>
    <xdr:to>
      <xdr:col>126</xdr:col>
      <xdr:colOff>179999</xdr:colOff>
      <xdr:row>12</xdr:row>
      <xdr:rowOff>87075</xdr:rowOff>
    </xdr:to>
    <xdr:cxnSp macro="">
      <xdr:nvCxnSpPr>
        <xdr:cNvPr id="18" name="Gewinkelter Verbinder 17">
          <a:extLst>
            <a:ext uri="{FF2B5EF4-FFF2-40B4-BE49-F238E27FC236}">
              <a16:creationId xmlns:a16="http://schemas.microsoft.com/office/drawing/2014/main" id="{00000000-0008-0000-1700-000012000000}"/>
            </a:ext>
          </a:extLst>
        </xdr:cNvPr>
        <xdr:cNvCxnSpPr>
          <a:stCxn id="119" idx="0"/>
          <a:endCxn id="132" idx="2"/>
        </xdr:cNvCxnSpPr>
      </xdr:nvCxnSpPr>
      <xdr:spPr>
        <a:xfrm rot="16200000" flipH="1">
          <a:off x="21263099" y="624750"/>
          <a:ext cx="1534875" cy="1904625"/>
        </a:xfrm>
        <a:prstGeom prst="bentConnector4">
          <a:avLst>
            <a:gd name="adj1" fmla="val -14894"/>
            <a:gd name="adj2" fmla="val 104847"/>
          </a:avLst>
        </a:prstGeom>
        <a:ln>
          <a:solidFill>
            <a:srgbClr val="148C32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85124</xdr:colOff>
      <xdr:row>4</xdr:row>
      <xdr:rowOff>0</xdr:rowOff>
    </xdr:from>
    <xdr:to>
      <xdr:col>126</xdr:col>
      <xdr:colOff>179999</xdr:colOff>
      <xdr:row>12</xdr:row>
      <xdr:rowOff>87075</xdr:rowOff>
    </xdr:to>
    <xdr:cxnSp macro="">
      <xdr:nvCxnSpPr>
        <xdr:cNvPr id="29" name="Gewinkelter Verbinder 28">
          <a:extLst>
            <a:ext uri="{FF2B5EF4-FFF2-40B4-BE49-F238E27FC236}">
              <a16:creationId xmlns:a16="http://schemas.microsoft.com/office/drawing/2014/main" id="{00000000-0008-0000-1700-00001D000000}"/>
            </a:ext>
          </a:extLst>
        </xdr:cNvPr>
        <xdr:cNvCxnSpPr>
          <a:stCxn id="78" idx="0"/>
          <a:endCxn id="132" idx="2"/>
        </xdr:cNvCxnSpPr>
      </xdr:nvCxnSpPr>
      <xdr:spPr>
        <a:xfrm rot="16200000" flipH="1">
          <a:off x="14205074" y="-6433275"/>
          <a:ext cx="1534875" cy="16020675"/>
        </a:xfrm>
        <a:prstGeom prst="bentConnector4">
          <a:avLst>
            <a:gd name="adj1" fmla="val -14894"/>
            <a:gd name="adj2" fmla="val 100577"/>
          </a:avLst>
        </a:prstGeom>
        <a:ln>
          <a:solidFill>
            <a:srgbClr val="148C32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12</xdr:row>
      <xdr:rowOff>87075</xdr:rowOff>
    </xdr:from>
    <xdr:to>
      <xdr:col>126</xdr:col>
      <xdr:colOff>180000</xdr:colOff>
      <xdr:row>12</xdr:row>
      <xdr:rowOff>99775</xdr:rowOff>
    </xdr:to>
    <xdr:cxnSp macro="">
      <xdr:nvCxnSpPr>
        <xdr:cNvPr id="74" name="Gewinkelter Verbinder 73">
          <a:extLst>
            <a:ext uri="{FF2B5EF4-FFF2-40B4-BE49-F238E27FC236}">
              <a16:creationId xmlns:a16="http://schemas.microsoft.com/office/drawing/2014/main" id="{00000000-0008-0000-1700-00004A000000}"/>
            </a:ext>
          </a:extLst>
        </xdr:cNvPr>
        <xdr:cNvCxnSpPr>
          <a:stCxn id="90" idx="0"/>
          <a:endCxn id="132" idx="2"/>
        </xdr:cNvCxnSpPr>
      </xdr:nvCxnSpPr>
      <xdr:spPr>
        <a:xfrm rot="10800000" flipH="1">
          <a:off x="5067300" y="2344500"/>
          <a:ext cx="17915550" cy="12700"/>
        </a:xfrm>
        <a:prstGeom prst="bentConnector5">
          <a:avLst>
            <a:gd name="adj1" fmla="val -372"/>
            <a:gd name="adj2" fmla="val 13983661"/>
            <a:gd name="adj3" fmla="val 100479"/>
          </a:avLst>
        </a:prstGeom>
        <a:ln>
          <a:solidFill>
            <a:srgbClr val="148C32"/>
          </a:solidFill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156675</xdr:colOff>
      <xdr:row>14</xdr:row>
      <xdr:rowOff>114300</xdr:rowOff>
    </xdr:from>
    <xdr:to>
      <xdr:col>69</xdr:col>
      <xdr:colOff>86100</xdr:colOff>
      <xdr:row>35</xdr:row>
      <xdr:rowOff>76013</xdr:rowOff>
    </xdr:to>
    <xdr:cxnSp macro="">
      <xdr:nvCxnSpPr>
        <xdr:cNvPr id="12" name="Gewinkelter Verbinder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CxnSpPr>
          <a:stCxn id="142" idx="2"/>
          <a:endCxn id="136" idx="2"/>
        </xdr:cNvCxnSpPr>
      </xdr:nvCxnSpPr>
      <xdr:spPr>
        <a:xfrm rot="5400000">
          <a:off x="7922456" y="1844944"/>
          <a:ext cx="3762188" cy="5539650"/>
        </a:xfrm>
        <a:prstGeom prst="bentConnector3">
          <a:avLst>
            <a:gd name="adj1" fmla="val 106076"/>
          </a:avLst>
        </a:prstGeom>
        <a:ln>
          <a:solidFill>
            <a:srgbClr val="007DBE"/>
          </a:solidFill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91</xdr:row>
      <xdr:rowOff>0</xdr:rowOff>
    </xdr:from>
    <xdr:ext cx="3923766" cy="194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feld 111">
              <a:extLst>
                <a:ext uri="{FF2B5EF4-FFF2-40B4-BE49-F238E27FC236}">
                  <a16:creationId xmlns:a16="http://schemas.microsoft.com/office/drawing/2014/main" id="{00000000-0008-0000-1700-000070000000}"/>
                </a:ext>
              </a:extLst>
            </xdr:cNvPr>
            <xdr:cNvSpPr txBox="1"/>
          </xdr:nvSpPr>
          <xdr:spPr>
            <a:xfrm>
              <a:off x="723900" y="15287625"/>
              <a:ext cx="3923766" cy="194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𝑇𝐶𝑎𝑝𝐸</m:t>
                        </m:r>
                      </m:e>
                      <m:sub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𝑟𝑒𝑞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𝑒𝑐</m:t>
                        </m:r>
                      </m:sub>
                    </m:sSub>
                    <m:d>
                      <m:dPr>
                        <m:ctrlPr>
                          <a:rPr lang="de-A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de-AT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A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𝑇𝑂</m:t>
                        </m:r>
                      </m:e>
                      <m:sub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𝑟𝑒𝑞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𝑒𝑐</m:t>
                        </m:r>
                      </m:sub>
                    </m:sSub>
                    <m:r>
                      <a:rPr lang="de-AT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de-A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𝑇𝑂</m:t>
                            </m:r>
                          </m:e>
                          <m:sub>
                            <m: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𝑎𝑣𝑎</m:t>
                            </m:r>
                            <m: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𝑒𝑐</m:t>
                            </m:r>
                          </m:sub>
                        </m:sSub>
                        <m: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𝑇𝑂</m:t>
                            </m:r>
                          </m:e>
                          <m:sub>
                            <m: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𝑓𝑖𝑥</m:t>
                            </m:r>
                            <m: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de-A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𝑒𝑐</m:t>
                            </m:r>
                          </m:sub>
                        </m:sSub>
                      </m:e>
                    </m:d>
                    <m:r>
                      <a:rPr lang="de-AT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de-A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𝑇𝐶𝑎𝑝𝐷</m:t>
                        </m:r>
                      </m:e>
                      <m:sub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𝑒𝑐</m:t>
                        </m:r>
                      </m:sub>
                    </m:sSub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112" name="Textfeld 111"/>
            <xdr:cNvSpPr txBox="1"/>
          </xdr:nvSpPr>
          <xdr:spPr>
            <a:xfrm>
              <a:off x="723900" y="15287625"/>
              <a:ext cx="3923766" cy="194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AT" sz="1100" i="0">
                  <a:latin typeface="Cambria Math" panose="02040503050406030204" pitchFamily="18" charset="0"/>
                </a:rPr>
                <a:t>〖</a:t>
              </a:r>
              <a:r>
                <a:rPr lang="de-AT" sz="1100" b="0" i="0">
                  <a:latin typeface="Cambria Math" panose="02040503050406030204" pitchFamily="18" charset="0"/>
                </a:rPr>
                <a:t>𝑇𝐶𝑎𝑝𝐸〗_(𝑟𝑒𝑞,𝑒𝑐) (𝑡−1)=〖𝑇𝑂〗_(𝑟𝑒𝑞,𝑒𝑐)−(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𝑇𝑂〗_(𝑎𝑣𝑎,𝑒𝑐)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〖𝑇𝑂〗_(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𝑓𝑖𝑥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,𝑒𝑐)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de-AT" sz="1100" b="0" i="0">
                  <a:latin typeface="Cambria Math" panose="02040503050406030204" pitchFamily="18" charset="0"/>
                </a:rPr>
                <a:t>+〖𝑇𝐶𝑎𝑝𝐷〗_𝑒𝑐</a:t>
              </a:r>
              <a:endParaRPr lang="de-AT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99</xdr:row>
      <xdr:rowOff>0</xdr:rowOff>
    </xdr:from>
    <xdr:ext cx="217283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feld 147">
              <a:extLst>
                <a:ext uri="{FF2B5EF4-FFF2-40B4-BE49-F238E27FC236}">
                  <a16:creationId xmlns:a16="http://schemas.microsoft.com/office/drawing/2014/main" id="{00000000-0008-0000-1700-000094000000}"/>
                </a:ext>
              </a:extLst>
            </xdr:cNvPr>
            <xdr:cNvSpPr txBox="1"/>
          </xdr:nvSpPr>
          <xdr:spPr>
            <a:xfrm>
              <a:off x="723900" y="16735425"/>
              <a:ext cx="21728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𝑇𝐶𝑎𝑝𝐸</m:t>
                        </m:r>
                      </m:e>
                      <m:sub>
                        <m: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𝑐𝑜𝑛</m:t>
                        </m:r>
                        <m: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𝑒𝑐</m:t>
                        </m:r>
                      </m:sub>
                    </m:sSub>
                    <m:r>
                      <a:rPr lang="de-AT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A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𝑇𝐶𝑎𝑝𝐸</m:t>
                        </m:r>
                      </m:e>
                      <m:sub>
                        <m: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𝑐𝑜𝑛</m:t>
                        </m:r>
                        <m: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𝑡𝑒𝑐h</m:t>
                        </m:r>
                        <m: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𝑒𝑐</m:t>
                        </m:r>
                      </m:sub>
                    </m:sSub>
                    <m:d>
                      <m:dPr>
                        <m:ctrlP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𝑊𝐹</m:t>
                        </m:r>
                      </m:e>
                    </m:d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148" name="Textfeld 147"/>
            <xdr:cNvSpPr txBox="1"/>
          </xdr:nvSpPr>
          <xdr:spPr>
            <a:xfrm>
              <a:off x="723900" y="16735425"/>
              <a:ext cx="21728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A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𝑇𝐶𝑎𝑝𝐸〗_(𝑐𝑜𝑛,𝑒𝑐)</a:t>
              </a:r>
              <a:r>
                <a:rPr lang="de-AT" sz="1100" b="0" i="0">
                  <a:latin typeface="Cambria Math" panose="02040503050406030204" pitchFamily="18" charset="0"/>
                </a:rPr>
                <a:t>=</a:t>
              </a:r>
              <a:r>
                <a:rPr lang="de-A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𝑇𝐶𝑎𝑝𝐸〗_(𝑐𝑜𝑛,𝑡𝑒𝑐ℎ,𝑒𝑐)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(𝑊𝐹)</a:t>
              </a:r>
              <a:endParaRPr lang="de-AT" sz="1100"/>
            </a:p>
          </xdr:txBody>
        </xdr:sp>
      </mc:Fallback>
    </mc:AlternateContent>
    <xdr:clientData/>
  </xdr:oneCellAnchor>
  <xdr:twoCellAnchor>
    <xdr:from>
      <xdr:col>26</xdr:col>
      <xdr:colOff>105149</xdr:colOff>
      <xdr:row>15</xdr:row>
      <xdr:rowOff>174150</xdr:rowOff>
    </xdr:from>
    <xdr:to>
      <xdr:col>125</xdr:col>
      <xdr:colOff>89999</xdr:colOff>
      <xdr:row>23</xdr:row>
      <xdr:rowOff>133350</xdr:rowOff>
    </xdr:to>
    <xdr:cxnSp macro="">
      <xdr:nvCxnSpPr>
        <xdr:cNvPr id="4" name="Gewinkelter Verbinder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CxnSpPr>
          <a:stCxn id="65" idx="2"/>
          <a:endCxn id="130" idx="1"/>
        </xdr:cNvCxnSpPr>
      </xdr:nvCxnSpPr>
      <xdr:spPr>
        <a:xfrm rot="5400000" flipH="1" flipV="1">
          <a:off x="13057687" y="-5272688"/>
          <a:ext cx="1407000" cy="17901375"/>
        </a:xfrm>
        <a:prstGeom prst="bentConnector3">
          <a:avLst>
            <a:gd name="adj1" fmla="val -177367"/>
          </a:avLst>
        </a:prstGeom>
        <a:ln>
          <a:solidFill>
            <a:srgbClr val="148C32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105150</xdr:colOff>
      <xdr:row>15</xdr:row>
      <xdr:rowOff>174150</xdr:rowOff>
    </xdr:from>
    <xdr:to>
      <xdr:col>124</xdr:col>
      <xdr:colOff>90000</xdr:colOff>
      <xdr:row>23</xdr:row>
      <xdr:rowOff>133350</xdr:rowOff>
    </xdr:to>
    <xdr:cxnSp macro="">
      <xdr:nvCxnSpPr>
        <xdr:cNvPr id="9" name="Gewinkelter Verbinder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CxnSpPr>
          <a:stCxn id="65" idx="2"/>
          <a:endCxn id="129" idx="1"/>
        </xdr:cNvCxnSpPr>
      </xdr:nvCxnSpPr>
      <xdr:spPr>
        <a:xfrm rot="5400000" flipH="1" flipV="1">
          <a:off x="12967200" y="-5182200"/>
          <a:ext cx="1407000" cy="17720400"/>
        </a:xfrm>
        <a:prstGeom prst="bentConnector3">
          <a:avLst>
            <a:gd name="adj1" fmla="val -177366"/>
          </a:avLst>
        </a:prstGeom>
        <a:ln>
          <a:solidFill>
            <a:srgbClr val="148C32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15</xdr:row>
      <xdr:rowOff>174150</xdr:rowOff>
    </xdr:from>
    <xdr:to>
      <xdr:col>124</xdr:col>
      <xdr:colOff>90000</xdr:colOff>
      <xdr:row>21</xdr:row>
      <xdr:rowOff>152400</xdr:rowOff>
    </xdr:to>
    <xdr:cxnSp macro="">
      <xdr:nvCxnSpPr>
        <xdr:cNvPr id="30" name="Gewinkelter Verbinder 29">
          <a:extLst>
            <a:ext uri="{FF2B5EF4-FFF2-40B4-BE49-F238E27FC236}">
              <a16:creationId xmlns:a16="http://schemas.microsoft.com/office/drawing/2014/main" id="{00000000-0008-0000-1700-00001E000000}"/>
            </a:ext>
          </a:extLst>
        </xdr:cNvPr>
        <xdr:cNvCxnSpPr>
          <a:stCxn id="66" idx="1"/>
          <a:endCxn id="129" idx="1"/>
        </xdr:cNvCxnSpPr>
      </xdr:nvCxnSpPr>
      <xdr:spPr>
        <a:xfrm rot="10800000" flipH="1">
          <a:off x="6172200" y="2974500"/>
          <a:ext cx="16358700" cy="1064100"/>
        </a:xfrm>
        <a:prstGeom prst="bentConnector4">
          <a:avLst>
            <a:gd name="adj1" fmla="val -1048"/>
            <a:gd name="adj2" fmla="val -44573"/>
          </a:avLst>
        </a:prstGeom>
        <a:ln>
          <a:solidFill>
            <a:srgbClr val="148C32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76</xdr:row>
      <xdr:rowOff>0</xdr:rowOff>
    </xdr:from>
    <xdr:ext cx="168430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feld 153">
              <a:extLst>
                <a:ext uri="{FF2B5EF4-FFF2-40B4-BE49-F238E27FC236}">
                  <a16:creationId xmlns:a16="http://schemas.microsoft.com/office/drawing/2014/main" id="{00000000-0008-0000-1700-00009A000000}"/>
                </a:ext>
              </a:extLst>
            </xdr:cNvPr>
            <xdr:cNvSpPr txBox="1"/>
          </xdr:nvSpPr>
          <xdr:spPr>
            <a:xfrm>
              <a:off x="723900" y="12573000"/>
              <a:ext cx="168430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𝑇𝑂</m:t>
                        </m:r>
                      </m:e>
                      <m:sub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𝑎𝑣𝑎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𝑒𝑐</m:t>
                        </m:r>
                      </m:sub>
                    </m:sSub>
                    <m:d>
                      <m:dPr>
                        <m:ctrlPr>
                          <a:rPr lang="de-A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de-AT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A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𝑇𝐶𝑎𝑝</m:t>
                        </m:r>
                      </m:e>
                      <m:sub>
                        <m: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𝑎𝑣𝑎</m:t>
                        </m:r>
                        <m: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𝑒𝑐</m:t>
                        </m:r>
                      </m:sub>
                    </m:sSub>
                    <m:d>
                      <m:dPr>
                        <m:ctrlP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A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154" name="Textfeld 153"/>
            <xdr:cNvSpPr txBox="1"/>
          </xdr:nvSpPr>
          <xdr:spPr>
            <a:xfrm>
              <a:off x="723900" y="12573000"/>
              <a:ext cx="168430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AT" sz="1100" i="0">
                  <a:latin typeface="Cambria Math" panose="02040503050406030204" pitchFamily="18" charset="0"/>
                </a:rPr>
                <a:t>〖</a:t>
              </a:r>
              <a:r>
                <a:rPr lang="de-AT" sz="1100" b="0" i="0">
                  <a:latin typeface="Cambria Math" panose="02040503050406030204" pitchFamily="18" charset="0"/>
                </a:rPr>
                <a:t>𝑇𝑂〗_(𝑎𝑣𝑎,𝑒𝑐) (𝑡)=</a:t>
              </a:r>
              <a:r>
                <a:rPr lang="de-A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A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𝑇𝐶𝑎𝑝〗_(𝑎𝑣𝑎,𝑒𝑐) (𝑡)</a:t>
              </a:r>
              <a:endParaRPr lang="de-AT" sz="1100"/>
            </a:p>
          </xdr:txBody>
        </xdr:sp>
      </mc:Fallback>
    </mc:AlternateContent>
    <xdr:clientData/>
  </xdr:oneCellAnchor>
  <xdr:twoCellAnchor>
    <xdr:from>
      <xdr:col>113</xdr:col>
      <xdr:colOff>96000</xdr:colOff>
      <xdr:row>15</xdr:row>
      <xdr:rowOff>174150</xdr:rowOff>
    </xdr:from>
    <xdr:to>
      <xdr:col>123</xdr:col>
      <xdr:colOff>90000</xdr:colOff>
      <xdr:row>19</xdr:row>
      <xdr:rowOff>133350</xdr:rowOff>
    </xdr:to>
    <xdr:cxnSp macro="">
      <xdr:nvCxnSpPr>
        <xdr:cNvPr id="84" name="Gewinkelter Verbinder 83">
          <a:extLst>
            <a:ext uri="{FF2B5EF4-FFF2-40B4-BE49-F238E27FC236}">
              <a16:creationId xmlns:a16="http://schemas.microsoft.com/office/drawing/2014/main" id="{00000000-0008-0000-1700-000054000000}"/>
            </a:ext>
          </a:extLst>
        </xdr:cNvPr>
        <xdr:cNvCxnSpPr>
          <a:stCxn id="146" idx="3"/>
          <a:endCxn id="128" idx="1"/>
        </xdr:cNvCxnSpPr>
      </xdr:nvCxnSpPr>
      <xdr:spPr>
        <a:xfrm flipV="1">
          <a:off x="20546175" y="2974500"/>
          <a:ext cx="1803750" cy="683100"/>
        </a:xfrm>
        <a:prstGeom prst="bentConnector2">
          <a:avLst/>
        </a:prstGeom>
        <a:ln>
          <a:solidFill>
            <a:srgbClr val="148C32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43</xdr:row>
      <xdr:rowOff>0</xdr:rowOff>
    </xdr:from>
    <xdr:ext cx="2020425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feld 157">
              <a:extLst>
                <a:ext uri="{FF2B5EF4-FFF2-40B4-BE49-F238E27FC236}">
                  <a16:creationId xmlns:a16="http://schemas.microsoft.com/office/drawing/2014/main" id="{00000000-0008-0000-1700-00009E000000}"/>
                </a:ext>
              </a:extLst>
            </xdr:cNvPr>
            <xdr:cNvSpPr txBox="1"/>
          </xdr:nvSpPr>
          <xdr:spPr>
            <a:xfrm>
              <a:off x="723900" y="7867650"/>
              <a:ext cx="2020425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𝐹𝐸</m:t>
                        </m:r>
                      </m:e>
                      <m:sub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𝑟𝑒𝑞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𝑒𝑐</m:t>
                        </m:r>
                      </m:sub>
                    </m:sSub>
                    <m:r>
                      <a:rPr lang="de-AT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de-AT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de-AT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𝑒𝑐</m:t>
                        </m:r>
                      </m:sub>
                      <m:sup/>
                      <m:e>
                        <m:d>
                          <m:dPr>
                            <m:ctrlPr>
                              <a:rPr lang="de-A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de-A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de-AT" sz="1100" b="0" i="1">
                                    <a:latin typeface="Cambria Math" panose="02040503050406030204" pitchFamily="18" charset="0"/>
                                  </a:rPr>
                                  <m:t>𝐸𝐴</m:t>
                                </m:r>
                              </m:e>
                              <m:sub>
                                <m:r>
                                  <a:rPr lang="de-AT" sz="1100" b="0" i="1">
                                    <a:latin typeface="Cambria Math" panose="02040503050406030204" pitchFamily="18" charset="0"/>
                                  </a:rPr>
                                  <m:t>𝑠𝑒𝑐</m:t>
                                </m:r>
                                <m:r>
                                  <a:rPr lang="de-AT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de-AT" sz="1100" b="0" i="1">
                                    <a:latin typeface="Cambria Math" panose="02040503050406030204" pitchFamily="18" charset="0"/>
                                  </a:rPr>
                                  <m:t>𝑒𝑐</m:t>
                                </m:r>
                              </m:sub>
                            </m:sSub>
                            <m:r>
                              <a:rPr lang="de-A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de-A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de-A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𝐸𝐼</m:t>
                                </m:r>
                              </m:e>
                              <m:sub>
                                <m:r>
                                  <a:rPr lang="de-A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𝑠𝑒𝑐</m:t>
                                </m:r>
                                <m:r>
                                  <a:rPr lang="de-A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de-A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𝑒𝑐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de-AT" sz="1100"/>
            </a:p>
          </xdr:txBody>
        </xdr:sp>
      </mc:Choice>
      <mc:Fallback xmlns="">
        <xdr:sp macro="" textlink="">
          <xdr:nvSpPr>
            <xdr:cNvPr id="158" name="Textfeld 157"/>
            <xdr:cNvSpPr txBox="1"/>
          </xdr:nvSpPr>
          <xdr:spPr>
            <a:xfrm>
              <a:off x="723900" y="7867650"/>
              <a:ext cx="2020425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AT" sz="1100" i="0">
                  <a:latin typeface="Cambria Math" panose="02040503050406030204" pitchFamily="18" charset="0"/>
                </a:rPr>
                <a:t>〖</a:t>
              </a:r>
              <a:r>
                <a:rPr lang="de-AT" sz="1100" b="0" i="0">
                  <a:latin typeface="Cambria Math" panose="02040503050406030204" pitchFamily="18" charset="0"/>
                </a:rPr>
                <a:t>𝐹𝐸〗_(𝑟𝑒𝑞,𝑒𝑐)=∑_𝑠𝑒𝑐</a:t>
              </a:r>
              <a:r>
                <a:rPr lang="de-A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▒(〖</a:t>
              </a:r>
              <a:r>
                <a:rPr lang="de-AT" sz="1100" b="0" i="0">
                  <a:latin typeface="Cambria Math" panose="02040503050406030204" pitchFamily="18" charset="0"/>
                </a:rPr>
                <a:t>𝐸𝐴〗_(𝑠𝑒𝑐,𝑒𝑐)</a:t>
              </a:r>
              <a:r>
                <a:rPr lang="de-A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∙〖𝐸𝐼〗_(𝑠𝑒𝑐,𝑒𝑐) ) </a:t>
              </a:r>
              <a:endParaRPr lang="de-AT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g/Desktop/List_of_Technologies_GHG-equ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Correspondance_TI_TO"/>
      <sheetName val="Correspondence_Equations"/>
      <sheetName val="GHG-equations"/>
      <sheetName val="Summation_Matrices"/>
      <sheetName val="Correspondance_Investment"/>
      <sheetName val="Commodites"/>
      <sheetName val="EnergyFlows"/>
      <sheetName val="Technologies"/>
      <sheetName val="SubscriptChanges"/>
      <sheetName val="opex"/>
      <sheetName val="new-capacity-alloc"/>
      <sheetName val="OtherData"/>
      <sheetName val="Tabelle3"/>
      <sheetName val="PROSUP_FE"/>
      <sheetName val="PROSUP_TO"/>
      <sheetName val="PROTRA_TO"/>
      <sheetName val="PROTRA_TI"/>
      <sheetName val="PROREF_TI"/>
      <sheetName val="PROREF_PE"/>
      <sheetName val="TransformationMatrix"/>
      <sheetName val="CalcFlow"/>
      <sheetName val="ProcessesMatrices"/>
      <sheetName val="List_of_Technologies_GHG-equat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tables/table1.xml><?xml version="1.0" encoding="utf-8"?>
<table xmlns="http://schemas.openxmlformats.org/spreadsheetml/2006/main" id="5" name="T_EnergyCommodities" displayName="T_EnergyCommodities" ref="A2:F43" totalsRowShown="0">
  <autoFilter ref="A2:F43"/>
  <tableColumns count="6">
    <tableColumn id="1" name="Commodity Name"/>
    <tableColumn id="2" name="Type"/>
    <tableColumn id="6" name="Description"/>
    <tableColumn id="3" name="Sustainability"/>
    <tableColumn id="4" name="energy price"/>
    <tableColumn id="5" name="max potenti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_EnergyIndustry_Tech_overview" displayName="T_EnergyIndustry_Tech_overview" ref="A3:AD83" totalsRowShown="0">
  <autoFilter ref="A3:AD83"/>
  <tableColumns count="30">
    <tableColumn id="1" name="Technology"/>
    <tableColumn id="5" name="Description"/>
    <tableColumn id="8" name="Process category"/>
    <tableColumn id="29" name="TechCluster"/>
    <tableColumn id="3" name="Input energy "/>
    <tableColumn id="4" name="Output energy"/>
    <tableColumn id="12" name="SectorEnergyOwnConsumption" dataDxfId="6">
      <calculatedColumnFormula>Commodites!$A$36</calculatedColumnFormula>
    </tableColumn>
    <tableColumn id="9" name="NegativeEmissionTechnology"/>
    <tableColumn id="10" name="Factor_TransformationEfficiency [-]"/>
    <tableColumn id="13" name="cap growth min"/>
    <tableColumn id="14" name="cap growth max"/>
    <tableColumn id="15" name="Examples"/>
    <tableColumn id="11" name="Comment"/>
    <tableColumn id="2" name="capacity_stock_by_technology"/>
    <tableColumn id="33" name="operating_hours_maximum_by_technology"/>
    <tableColumn id="26" name="annual_expansion_limit_by_technology"/>
    <tableColumn id="16" name="conversion_efficiency_by_technology"/>
    <tableColumn id="17" name="own_consumption_by_technology"/>
    <tableColumn id="25" name="invest_cost_by_capacity_related_technology"/>
    <tableColumn id="23" name="operation_costs_output_related_by_technology"/>
    <tableColumn id="24" name="EROI"/>
    <tableColumn id="27" name="lifetime_by_technology"/>
    <tableColumn id="28" name="planning/construction_time_by_technology"/>
    <tableColumn id="7" name="AEA"/>
    <tableColumn id="18" name="Uva"/>
    <tableColumn id="19" name="SDEWES"/>
    <tableColumn id="20" name="CRES"/>
    <tableColumn id="21" name="UoI"/>
    <tableColumn id="32" name="BC3"/>
    <tableColumn id="22" name="INN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AEA 1">
      <a:dk1>
        <a:srgbClr val="000000"/>
      </a:dk1>
      <a:lt1>
        <a:srgbClr val="FFFFFF"/>
      </a:lt1>
      <a:dk2>
        <a:srgbClr val="322019"/>
      </a:dk2>
      <a:lt2>
        <a:srgbClr val="B7846F"/>
      </a:lt2>
      <a:accent1>
        <a:srgbClr val="CE321A"/>
      </a:accent1>
      <a:accent2>
        <a:srgbClr val="E66400"/>
      </a:accent2>
      <a:accent3>
        <a:srgbClr val="FFC000"/>
      </a:accent3>
      <a:accent4>
        <a:srgbClr val="148C32"/>
      </a:accent4>
      <a:accent5>
        <a:srgbClr val="007DBE"/>
      </a:accent5>
      <a:accent6>
        <a:srgbClr val="5A084F"/>
      </a:accent6>
      <a:hlink>
        <a:srgbClr val="CE321A"/>
      </a:hlink>
      <a:folHlink>
        <a:srgbClr val="E664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</a:spPr>
      <a:bodyPr vertOverflow="clip" horzOverflow="clip" wrap="none" lIns="0" tIns="0" rIns="0" bIns="0" rtlCol="0" anchor="t">
        <a:spAutoFit/>
      </a:bodyPr>
      <a:lstStyle>
        <a:defPPr>
          <a:defRPr sz="1100" i="1">
            <a:latin typeface="Cambria Math" panose="02040503050406030204" pitchFamily="18" charset="0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4:D34"/>
  <sheetViews>
    <sheetView topLeftCell="A17" zoomScale="70" zoomScaleNormal="70" workbookViewId="0">
      <selection activeCell="D29" sqref="D29"/>
    </sheetView>
  </sheetViews>
  <sheetFormatPr baseColWidth="10" defaultColWidth="10.7265625" defaultRowHeight="14.5" x14ac:dyDescent="0.35"/>
  <cols>
    <col min="2" max="2" width="29.54296875" bestFit="1" customWidth="1"/>
    <col min="3" max="3" width="62.26953125" style="130" customWidth="1"/>
    <col min="4" max="4" width="62.453125" customWidth="1"/>
  </cols>
  <sheetData>
    <row r="4" spans="1:4" ht="23.5" x14ac:dyDescent="0.55000000000000004">
      <c r="A4" s="142" t="s">
        <v>282</v>
      </c>
    </row>
    <row r="5" spans="1:4" ht="20" thickBot="1" x14ac:dyDescent="0.5">
      <c r="A5" s="143" t="s">
        <v>139</v>
      </c>
      <c r="B5" s="143"/>
      <c r="C5" s="144"/>
      <c r="D5" s="143"/>
    </row>
    <row r="6" spans="1:4" s="69" customFormat="1" ht="15" thickTop="1" x14ac:dyDescent="0.35">
      <c r="A6" s="69" t="s">
        <v>276</v>
      </c>
      <c r="B6" s="69" t="s">
        <v>277</v>
      </c>
      <c r="C6" s="141" t="s">
        <v>133</v>
      </c>
      <c r="D6" s="69" t="s">
        <v>280</v>
      </c>
    </row>
    <row r="7" spans="1:4" x14ac:dyDescent="0.35">
      <c r="A7" t="s">
        <v>211</v>
      </c>
      <c r="B7" t="s">
        <v>239</v>
      </c>
      <c r="C7" s="130" t="s">
        <v>238</v>
      </c>
    </row>
    <row r="8" spans="1:4" x14ac:dyDescent="0.35">
      <c r="A8" t="s">
        <v>212</v>
      </c>
      <c r="B8" t="s">
        <v>240</v>
      </c>
      <c r="C8" s="130" t="s">
        <v>241</v>
      </c>
    </row>
    <row r="9" spans="1:4" x14ac:dyDescent="0.35">
      <c r="A9" t="s">
        <v>213</v>
      </c>
      <c r="B9" t="s">
        <v>242</v>
      </c>
      <c r="C9" s="130" t="s">
        <v>243</v>
      </c>
    </row>
    <row r="10" spans="1:4" x14ac:dyDescent="0.35">
      <c r="A10" t="s">
        <v>244</v>
      </c>
      <c r="B10" t="s">
        <v>244</v>
      </c>
      <c r="C10" s="130" t="s">
        <v>271</v>
      </c>
      <c r="D10" t="s">
        <v>272</v>
      </c>
    </row>
    <row r="11" spans="1:4" x14ac:dyDescent="0.35">
      <c r="A11" t="s">
        <v>246</v>
      </c>
      <c r="B11" t="s">
        <v>246</v>
      </c>
      <c r="C11" s="130" t="s">
        <v>273</v>
      </c>
    </row>
    <row r="12" spans="1:4" x14ac:dyDescent="0.35">
      <c r="A12" t="s">
        <v>224</v>
      </c>
      <c r="B12" t="s">
        <v>275</v>
      </c>
      <c r="C12" s="130" t="s">
        <v>274</v>
      </c>
    </row>
    <row r="13" spans="1:4" x14ac:dyDescent="0.35">
      <c r="A13" t="s">
        <v>245</v>
      </c>
      <c r="B13" t="s">
        <v>245</v>
      </c>
    </row>
    <row r="15" spans="1:4" s="69" customFormat="1" x14ac:dyDescent="0.35">
      <c r="A15" s="69" t="s">
        <v>279</v>
      </c>
      <c r="B15" s="69" t="s">
        <v>277</v>
      </c>
      <c r="C15" s="141" t="s">
        <v>133</v>
      </c>
      <c r="D15" s="69" t="s">
        <v>280</v>
      </c>
    </row>
    <row r="16" spans="1:4" ht="29" x14ac:dyDescent="0.35">
      <c r="A16" t="s">
        <v>214</v>
      </c>
      <c r="B16" t="s">
        <v>215</v>
      </c>
      <c r="C16" s="130" t="s">
        <v>221</v>
      </c>
      <c r="D16" t="s">
        <v>281</v>
      </c>
    </row>
    <row r="17" spans="1:4" x14ac:dyDescent="0.35">
      <c r="A17" s="69" t="s">
        <v>299</v>
      </c>
    </row>
    <row r="18" spans="1:4" x14ac:dyDescent="0.35">
      <c r="A18" t="s">
        <v>302</v>
      </c>
      <c r="B18" t="s">
        <v>303</v>
      </c>
      <c r="C18" s="130" t="s">
        <v>304</v>
      </c>
    </row>
    <row r="19" spans="1:4" x14ac:dyDescent="0.35">
      <c r="A19" t="s">
        <v>300</v>
      </c>
      <c r="B19" t="s">
        <v>301</v>
      </c>
    </row>
    <row r="21" spans="1:4" ht="20" thickBot="1" x14ac:dyDescent="0.5">
      <c r="A21" s="143" t="s">
        <v>25</v>
      </c>
      <c r="B21" s="143"/>
      <c r="C21" s="144"/>
      <c r="D21" s="143"/>
    </row>
    <row r="22" spans="1:4" ht="15" thickTop="1" x14ac:dyDescent="0.35">
      <c r="A22" s="69" t="s">
        <v>276</v>
      </c>
      <c r="B22" s="69" t="s">
        <v>283</v>
      </c>
      <c r="C22" s="141" t="s">
        <v>278</v>
      </c>
      <c r="D22" s="69" t="s">
        <v>280</v>
      </c>
    </row>
    <row r="23" spans="1:4" x14ac:dyDescent="0.35">
      <c r="A23" t="s">
        <v>284</v>
      </c>
      <c r="B23" t="s">
        <v>285</v>
      </c>
      <c r="C23" s="130" t="s">
        <v>286</v>
      </c>
    </row>
    <row r="24" spans="1:4" ht="29" x14ac:dyDescent="0.35">
      <c r="A24" t="s">
        <v>287</v>
      </c>
      <c r="B24" t="s">
        <v>288</v>
      </c>
      <c r="C24" s="130" t="s">
        <v>291</v>
      </c>
    </row>
    <row r="25" spans="1:4" x14ac:dyDescent="0.35">
      <c r="A25" t="s">
        <v>289</v>
      </c>
      <c r="B25" t="s">
        <v>290</v>
      </c>
      <c r="C25" s="130" t="s">
        <v>292</v>
      </c>
    </row>
    <row r="26" spans="1:4" x14ac:dyDescent="0.35">
      <c r="A26" t="s">
        <v>293</v>
      </c>
      <c r="B26" t="s">
        <v>294</v>
      </c>
      <c r="C26" s="130" t="s">
        <v>295</v>
      </c>
    </row>
    <row r="31" spans="1:4" ht="20" thickBot="1" x14ac:dyDescent="0.5">
      <c r="A31" s="143" t="s">
        <v>529</v>
      </c>
      <c r="B31" s="143"/>
      <c r="C31" s="144"/>
      <c r="D31" s="143"/>
    </row>
    <row r="32" spans="1:4" ht="15" thickTop="1" x14ac:dyDescent="0.35">
      <c r="A32" t="s">
        <v>530</v>
      </c>
      <c r="B32" t="s">
        <v>531</v>
      </c>
      <c r="C32" s="130" t="s">
        <v>532</v>
      </c>
    </row>
    <row r="33" spans="1:3" ht="159.5" x14ac:dyDescent="0.35">
      <c r="A33" s="218">
        <v>44858</v>
      </c>
      <c r="B33" t="s">
        <v>533</v>
      </c>
      <c r="C33" s="130" t="s">
        <v>535</v>
      </c>
    </row>
    <row r="34" spans="1:3" ht="29" x14ac:dyDescent="0.35">
      <c r="A34" s="218">
        <v>44858</v>
      </c>
      <c r="B34" t="s">
        <v>533</v>
      </c>
      <c r="C34" s="130" t="s">
        <v>534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theme="4"/>
    <pageSetUpPr fitToPage="1"/>
  </sheetPr>
  <dimension ref="A1:CM164"/>
  <sheetViews>
    <sheetView tabSelected="1" topLeftCell="A23" zoomScale="70" zoomScaleNormal="70" zoomScalePageLayoutView="70" workbookViewId="0">
      <selection activeCell="CP23" sqref="CP23"/>
    </sheetView>
  </sheetViews>
  <sheetFormatPr baseColWidth="10" defaultColWidth="10.7265625" defaultRowHeight="14.5" x14ac:dyDescent="0.35"/>
  <cols>
    <col min="1" max="1" width="5.26953125" style="28" bestFit="1" customWidth="1"/>
    <col min="2" max="19" width="1.54296875" customWidth="1"/>
    <col min="20" max="21" width="1.54296875" style="3" customWidth="1"/>
    <col min="22" max="23" width="1.54296875" style="49" customWidth="1"/>
    <col min="24" max="25" width="1.54296875" style="3" customWidth="1"/>
    <col min="26" max="26" width="1.54296875" customWidth="1"/>
    <col min="27" max="27" width="48.54296875" style="35" customWidth="1"/>
    <col min="28" max="48" width="1.54296875" customWidth="1"/>
    <col min="49" max="50" width="1.54296875" style="49" customWidth="1"/>
    <col min="51" max="52" width="1.54296875" style="3" customWidth="1"/>
    <col min="53" max="54" width="1.54296875" style="49" customWidth="1"/>
    <col min="55" max="56" width="1.54296875" style="3" customWidth="1"/>
    <col min="57" max="57" width="1.54296875" customWidth="1"/>
    <col min="58" max="58" width="41.54296875" style="35" bestFit="1" customWidth="1"/>
    <col min="59" max="67" width="1.54296875" customWidth="1"/>
    <col min="68" max="69" width="1.54296875" style="49" customWidth="1"/>
    <col min="70" max="71" width="1.54296875" style="3" customWidth="1"/>
    <col min="72" max="73" width="1.54296875" style="49" customWidth="1"/>
    <col min="74" max="74" width="1.54296875" customWidth="1"/>
    <col min="75" max="75" width="41.54296875" style="35" bestFit="1" customWidth="1"/>
    <col min="76" max="84" width="1.54296875" customWidth="1"/>
    <col min="85" max="86" width="1.54296875" style="49" customWidth="1"/>
    <col min="87" max="88" width="1.54296875" style="3" customWidth="1"/>
    <col min="89" max="90" width="1.54296875" style="49" customWidth="1"/>
  </cols>
  <sheetData>
    <row r="1" spans="1:90" s="28" customFormat="1" ht="21" x14ac:dyDescent="0.35">
      <c r="A1" s="145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33" t="s">
        <v>56</v>
      </c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33" t="s">
        <v>56</v>
      </c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33" t="s">
        <v>56</v>
      </c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</row>
    <row r="2" spans="1:90" s="2" customFormat="1" ht="195" customHeight="1" x14ac:dyDescent="0.35">
      <c r="A2" s="26" t="s">
        <v>25</v>
      </c>
      <c r="B2" s="281" t="str">
        <f>Commodites!A24</f>
        <v>PE_agriculture_products</v>
      </c>
      <c r="C2" s="282"/>
      <c r="D2" s="283" t="str">
        <f>Commodites!$A$25</f>
        <v>PE_coal</v>
      </c>
      <c r="E2" s="284"/>
      <c r="F2" s="281" t="str">
        <f>Commodites!$A$26</f>
        <v>PE_oil</v>
      </c>
      <c r="G2" s="282"/>
      <c r="H2" s="283" t="str">
        <f>Commodites!$A$27</f>
        <v>PE_forestry_products</v>
      </c>
      <c r="I2" s="284"/>
      <c r="J2" s="281" t="str">
        <f>Commodites!$A$28</f>
        <v>PE_geothermal</v>
      </c>
      <c r="K2" s="282"/>
      <c r="L2" s="283" t="str">
        <f>Commodites!$A$29</f>
        <v>PE_hydropower</v>
      </c>
      <c r="M2" s="284"/>
      <c r="N2" s="281" t="str">
        <f>Commodites!$A$30</f>
        <v>PE_natural_gas</v>
      </c>
      <c r="O2" s="282"/>
      <c r="P2" s="283" t="str">
        <f>Commodites!$A$31</f>
        <v>PE_nuclear</v>
      </c>
      <c r="Q2" s="284"/>
      <c r="R2" s="281" t="str">
        <f>Commodites!$A$32</f>
        <v>PE_oceanic</v>
      </c>
      <c r="S2" s="282"/>
      <c r="T2" s="283" t="str">
        <f>Commodites!$A$33</f>
        <v>PE_solar</v>
      </c>
      <c r="U2" s="284"/>
      <c r="V2" s="281" t="str">
        <f>Commodites!$A$34</f>
        <v>PE_waste</v>
      </c>
      <c r="W2" s="282"/>
      <c r="X2" s="283" t="str">
        <f>Commodites!$A$35</f>
        <v>PE_wind</v>
      </c>
      <c r="Y2" s="284"/>
      <c r="Z2" s="5"/>
      <c r="AA2" s="34" t="s">
        <v>26</v>
      </c>
      <c r="AB2" s="5"/>
      <c r="AC2" s="281" t="str">
        <f>Commodites!$A$10</f>
        <v>TI_gas_bio</v>
      </c>
      <c r="AD2" s="282"/>
      <c r="AE2" s="283" t="str">
        <f>Commodites!$A$11</f>
        <v>TI_gas_fossil</v>
      </c>
      <c r="AF2" s="284"/>
      <c r="AG2" s="281" t="str">
        <f>Commodites!$A$12</f>
        <v>TI_geothermal</v>
      </c>
      <c r="AH2" s="282"/>
      <c r="AI2" s="283" t="str">
        <f>Commodites!$A$13</f>
        <v>TI_hydrogen</v>
      </c>
      <c r="AJ2" s="284"/>
      <c r="AK2" s="281" t="str">
        <f>Commodites!$A$14</f>
        <v>TI_hydropower</v>
      </c>
      <c r="AL2" s="282"/>
      <c r="AM2" s="283" t="str">
        <f>Commodites!$A$15</f>
        <v>TI_liquid_bio</v>
      </c>
      <c r="AN2" s="284"/>
      <c r="AO2" s="281" t="str">
        <f>Commodites!$A$16</f>
        <v>TI_liquid_fossil</v>
      </c>
      <c r="AP2" s="282"/>
      <c r="AQ2" s="283" t="str">
        <f>Commodites!$A$17</f>
        <v>TI_nuclear</v>
      </c>
      <c r="AR2" s="284"/>
      <c r="AS2" s="281" t="str">
        <f>Commodites!$A$18</f>
        <v>TI_oceanic</v>
      </c>
      <c r="AT2" s="282"/>
      <c r="AU2" s="283" t="str">
        <f>Commodites!$A$19</f>
        <v>TI_solar</v>
      </c>
      <c r="AV2" s="284"/>
      <c r="AW2" s="281" t="str">
        <f>Commodites!$A$20</f>
        <v>TI_solid_bio</v>
      </c>
      <c r="AX2" s="282"/>
      <c r="AY2" s="283" t="str">
        <f>Commodites!$A$21</f>
        <v>TI_solid_fossil</v>
      </c>
      <c r="AZ2" s="284"/>
      <c r="BA2" s="281" t="str">
        <f>Commodites!$A$22</f>
        <v>TI_waste</v>
      </c>
      <c r="BB2" s="282"/>
      <c r="BC2" s="283" t="str">
        <f>Commodites!$A$23</f>
        <v>TI_wind</v>
      </c>
      <c r="BD2" s="284"/>
      <c r="BE2" s="5"/>
      <c r="BF2" s="34" t="s">
        <v>27</v>
      </c>
      <c r="BG2" s="5"/>
      <c r="BH2" s="281" t="str">
        <f>Commodites!$A$36</f>
        <v>TO_elec</v>
      </c>
      <c r="BI2" s="282"/>
      <c r="BJ2" s="283" t="str">
        <f>Commodites!$A$37</f>
        <v>TO_gas</v>
      </c>
      <c r="BK2" s="284"/>
      <c r="BL2" s="281" t="str">
        <f>Commodites!$A$38</f>
        <v>TO_heat</v>
      </c>
      <c r="BM2" s="282"/>
      <c r="BN2" s="283" t="str">
        <f>Commodites!$A$39</f>
        <v>TO_hydrogen</v>
      </c>
      <c r="BO2" s="284"/>
      <c r="BP2" s="281" t="str">
        <f>Commodites!$A$40</f>
        <v>TO_liquid</v>
      </c>
      <c r="BQ2" s="282"/>
      <c r="BR2" s="283" t="str">
        <f>Commodites!$A$41</f>
        <v>TO_solid_bio</v>
      </c>
      <c r="BS2" s="284"/>
      <c r="BT2" s="281" t="str">
        <f>Commodites!$A$42</f>
        <v>TO_solid_fossil</v>
      </c>
      <c r="BU2" s="282"/>
      <c r="BV2" s="5"/>
      <c r="BW2" s="34" t="s">
        <v>31</v>
      </c>
      <c r="BX2" s="5"/>
      <c r="BY2" s="281" t="str">
        <f>Commodites!$A$3</f>
        <v>FE_elec</v>
      </c>
      <c r="BZ2" s="282"/>
      <c r="CA2" s="283" t="str">
        <f>Commodites!$A$4</f>
        <v>FE_gas</v>
      </c>
      <c r="CB2" s="284"/>
      <c r="CC2" s="281" t="str">
        <f>Commodites!$A$5</f>
        <v>FE_heat</v>
      </c>
      <c r="CD2" s="282"/>
      <c r="CE2" s="283" t="str">
        <f>Commodites!$A$6</f>
        <v>FE_hydrogen</v>
      </c>
      <c r="CF2" s="284"/>
      <c r="CG2" s="281" t="str">
        <f>Commodites!$A$7</f>
        <v>FE_liquid</v>
      </c>
      <c r="CH2" s="282"/>
      <c r="CI2" s="283" t="str">
        <f>Commodites!$A$8</f>
        <v>FE_solid_bio</v>
      </c>
      <c r="CJ2" s="284"/>
      <c r="CK2" s="281" t="str">
        <f>Commodites!$A$9</f>
        <v>FE_solid_fossil</v>
      </c>
      <c r="CL2" s="282"/>
    </row>
    <row r="3" spans="1:90" s="2" customFormat="1" ht="7.5" customHeight="1" thickBot="1" x14ac:dyDescent="0.4">
      <c r="A3" s="29"/>
      <c r="B3" s="42"/>
      <c r="C3" s="43"/>
      <c r="D3" s="15"/>
      <c r="E3" s="4"/>
      <c r="F3" s="42"/>
      <c r="G3" s="43"/>
      <c r="H3" s="15"/>
      <c r="I3" s="4"/>
      <c r="J3" s="42"/>
      <c r="K3" s="43"/>
      <c r="L3" s="30"/>
      <c r="M3" s="6"/>
      <c r="N3" s="44"/>
      <c r="O3" s="46"/>
      <c r="P3" s="30"/>
      <c r="Q3" s="6"/>
      <c r="R3" s="44"/>
      <c r="S3" s="46"/>
      <c r="T3" s="30"/>
      <c r="U3" s="6"/>
      <c r="V3" s="44"/>
      <c r="W3" s="46"/>
      <c r="X3" s="30"/>
      <c r="Y3" s="6"/>
      <c r="Z3" s="3"/>
      <c r="AA3" s="11"/>
      <c r="AB3" s="3"/>
      <c r="AC3" s="52"/>
      <c r="AD3" s="53"/>
      <c r="AE3" s="11"/>
      <c r="AF3" s="17"/>
      <c r="AG3" s="59"/>
      <c r="AH3" s="53"/>
      <c r="AI3" s="31"/>
      <c r="AJ3" s="19"/>
      <c r="AK3" s="62"/>
      <c r="AL3" s="63"/>
      <c r="AM3" s="31"/>
      <c r="AN3" s="19"/>
      <c r="AO3" s="65"/>
      <c r="AP3" s="63"/>
      <c r="AQ3" s="39"/>
      <c r="AR3" s="19"/>
      <c r="AS3" s="62"/>
      <c r="AT3" s="63"/>
      <c r="AU3" s="39"/>
      <c r="AV3" s="19"/>
      <c r="AW3" s="62"/>
      <c r="AX3" s="63"/>
      <c r="AY3" s="31"/>
      <c r="AZ3" s="19"/>
      <c r="BA3" s="65"/>
      <c r="BB3" s="63"/>
      <c r="BC3" s="39"/>
      <c r="BD3" s="19"/>
      <c r="BE3" s="31"/>
      <c r="BF3" s="34"/>
      <c r="BG3" s="5"/>
      <c r="BH3" s="42"/>
      <c r="BI3" s="43"/>
      <c r="BJ3" s="5"/>
      <c r="BK3" s="4"/>
      <c r="BL3" s="51"/>
      <c r="BM3" s="43"/>
      <c r="BN3" s="5"/>
      <c r="BO3" s="4"/>
      <c r="BP3" s="42"/>
      <c r="BQ3" s="43"/>
      <c r="BR3" s="15"/>
      <c r="BS3" s="4"/>
      <c r="BT3" s="42"/>
      <c r="BU3" s="43"/>
      <c r="BV3" s="5"/>
      <c r="BW3" s="31"/>
      <c r="BX3" s="5"/>
      <c r="BY3" s="42"/>
      <c r="BZ3" s="43"/>
      <c r="CA3" s="15"/>
      <c r="CB3" s="4"/>
      <c r="CC3" s="42"/>
      <c r="CD3" s="43"/>
      <c r="CE3" s="15"/>
      <c r="CF3" s="4"/>
      <c r="CG3" s="42"/>
      <c r="CH3" s="43"/>
      <c r="CI3" s="15"/>
      <c r="CJ3" s="4"/>
      <c r="CK3" s="42"/>
      <c r="CL3" s="43"/>
    </row>
    <row r="4" spans="1:90" s="2" customFormat="1" ht="7.5" customHeight="1" x14ac:dyDescent="0.35">
      <c r="A4" s="29"/>
      <c r="B4" s="44"/>
      <c r="C4" s="45"/>
      <c r="D4" s="10"/>
      <c r="E4" s="9"/>
      <c r="F4" s="47"/>
      <c r="G4" s="48"/>
      <c r="H4" s="36"/>
      <c r="I4" s="9"/>
      <c r="J4" s="50"/>
      <c r="K4" s="48"/>
      <c r="L4" s="36"/>
      <c r="M4" s="9"/>
      <c r="N4" s="47"/>
      <c r="O4" s="48"/>
      <c r="P4" s="36"/>
      <c r="Q4" s="9"/>
      <c r="R4" s="47"/>
      <c r="S4" s="48"/>
      <c r="T4" s="36"/>
      <c r="U4" s="9"/>
      <c r="V4" s="47"/>
      <c r="W4" s="48"/>
      <c r="X4" s="36"/>
      <c r="Y4" s="9"/>
      <c r="Z4" s="10"/>
      <c r="AA4" s="285" t="str">
        <f>Technologies!$A$43</f>
        <v>PROREF_refinery_bio</v>
      </c>
      <c r="AB4" s="10"/>
      <c r="AC4" s="54"/>
      <c r="AD4" s="55"/>
      <c r="AE4" s="37"/>
      <c r="AF4" s="20"/>
      <c r="AG4" s="55"/>
      <c r="AH4" s="57"/>
      <c r="AI4" s="25"/>
      <c r="AJ4" s="20"/>
      <c r="AK4" s="56"/>
      <c r="AL4" s="57"/>
      <c r="AM4" s="24"/>
      <c r="AN4" s="19"/>
      <c r="AO4" s="62"/>
      <c r="AP4" s="63"/>
      <c r="AQ4" s="39"/>
      <c r="AR4" s="19"/>
      <c r="AS4" s="62"/>
      <c r="AT4" s="63"/>
      <c r="AU4" s="39"/>
      <c r="AV4" s="19"/>
      <c r="AW4" s="62"/>
      <c r="AX4" s="63"/>
      <c r="AY4" s="31"/>
      <c r="AZ4" s="19"/>
      <c r="BA4" s="65"/>
      <c r="BB4" s="63"/>
      <c r="BC4" s="39"/>
      <c r="BD4" s="19"/>
      <c r="BE4" s="31"/>
      <c r="BF4" s="34"/>
      <c r="BG4" s="5"/>
      <c r="BH4" s="42"/>
      <c r="BI4" s="43"/>
      <c r="BJ4" s="5"/>
      <c r="BK4" s="4"/>
      <c r="BL4" s="51"/>
      <c r="BM4" s="43"/>
      <c r="BN4" s="5"/>
      <c r="BO4" s="4"/>
      <c r="BP4" s="42"/>
      <c r="BQ4" s="43"/>
      <c r="BR4" s="15"/>
      <c r="BS4" s="4"/>
      <c r="BT4" s="42"/>
      <c r="BU4" s="43"/>
      <c r="BV4" s="5"/>
      <c r="BW4" s="31"/>
      <c r="BX4" s="5"/>
      <c r="BY4" s="42"/>
      <c r="BZ4" s="43"/>
      <c r="CA4" s="15"/>
      <c r="CB4" s="4"/>
      <c r="CC4" s="42"/>
      <c r="CD4" s="43"/>
      <c r="CE4" s="15"/>
      <c r="CF4" s="4"/>
      <c r="CG4" s="42"/>
      <c r="CH4" s="43"/>
      <c r="CI4" s="15"/>
      <c r="CJ4" s="4"/>
      <c r="CK4" s="42"/>
      <c r="CL4" s="43"/>
    </row>
    <row r="5" spans="1:90" s="2" customFormat="1" ht="7.5" customHeight="1" thickBot="1" x14ac:dyDescent="0.4">
      <c r="A5" s="29"/>
      <c r="B5" s="44"/>
      <c r="C5" s="46"/>
      <c r="D5" s="3"/>
      <c r="E5" s="6"/>
      <c r="F5" s="44"/>
      <c r="G5" s="46"/>
      <c r="H5" s="30"/>
      <c r="I5" s="6"/>
      <c r="J5" s="49"/>
      <c r="K5" s="46"/>
      <c r="L5" s="30"/>
      <c r="M5" s="6"/>
      <c r="N5" s="44"/>
      <c r="O5" s="46"/>
      <c r="P5" s="30"/>
      <c r="Q5" s="6"/>
      <c r="R5" s="44"/>
      <c r="S5" s="46"/>
      <c r="T5" s="30"/>
      <c r="U5" s="6"/>
      <c r="V5" s="44"/>
      <c r="W5" s="46"/>
      <c r="X5" s="30"/>
      <c r="Y5" s="6"/>
      <c r="Z5" s="3"/>
      <c r="AA5" s="286"/>
      <c r="AB5" s="3"/>
      <c r="AC5" s="52"/>
      <c r="AD5" s="53"/>
      <c r="AE5" s="11"/>
      <c r="AF5" s="17"/>
      <c r="AG5" s="59"/>
      <c r="AH5" s="53"/>
      <c r="AI5" s="11"/>
      <c r="AJ5" s="17"/>
      <c r="AK5" s="52"/>
      <c r="AL5" s="53"/>
      <c r="AM5" s="11"/>
      <c r="AN5" s="17"/>
      <c r="AO5" s="65"/>
      <c r="AP5" s="63"/>
      <c r="AQ5" s="39"/>
      <c r="AR5" s="19"/>
      <c r="AS5" s="62"/>
      <c r="AT5" s="63"/>
      <c r="AU5" s="39"/>
      <c r="AV5" s="19"/>
      <c r="AW5" s="62"/>
      <c r="AX5" s="63"/>
      <c r="AY5" s="31"/>
      <c r="AZ5" s="19"/>
      <c r="BA5" s="65"/>
      <c r="BB5" s="63"/>
      <c r="BC5" s="39"/>
      <c r="BD5" s="19"/>
      <c r="BE5" s="31"/>
      <c r="BF5" s="34"/>
      <c r="BG5" s="5"/>
      <c r="BH5" s="42"/>
      <c r="BI5" s="43"/>
      <c r="BJ5" s="5"/>
      <c r="BK5" s="4"/>
      <c r="BL5" s="51"/>
      <c r="BM5" s="43"/>
      <c r="BN5" s="5"/>
      <c r="BO5" s="4"/>
      <c r="BP5" s="42"/>
      <c r="BQ5" s="43"/>
      <c r="BR5" s="15"/>
      <c r="BS5" s="4"/>
      <c r="BT5" s="42"/>
      <c r="BU5" s="43"/>
      <c r="BV5" s="5"/>
      <c r="BW5" s="31"/>
      <c r="BX5" s="5"/>
      <c r="BY5" s="42"/>
      <c r="BZ5" s="43"/>
      <c r="CA5" s="15"/>
      <c r="CB5" s="4"/>
      <c r="CC5" s="42"/>
      <c r="CD5" s="43"/>
      <c r="CE5" s="15"/>
      <c r="CF5" s="4"/>
      <c r="CG5" s="42"/>
      <c r="CH5" s="43"/>
      <c r="CI5" s="15"/>
      <c r="CJ5" s="4"/>
      <c r="CK5" s="42"/>
      <c r="CL5" s="43"/>
    </row>
    <row r="6" spans="1:90" ht="7.5" customHeight="1" x14ac:dyDescent="0.35">
      <c r="A6" s="27"/>
      <c r="B6" s="44"/>
      <c r="C6" s="46"/>
      <c r="D6" s="30"/>
      <c r="E6" s="6"/>
      <c r="F6" s="44"/>
      <c r="G6" s="46"/>
      <c r="H6" s="30"/>
      <c r="I6" s="6"/>
      <c r="J6" s="44"/>
      <c r="K6" s="46"/>
      <c r="L6" s="30"/>
      <c r="M6" s="6"/>
      <c r="N6" s="44"/>
      <c r="O6" s="46"/>
      <c r="P6" s="30"/>
      <c r="Q6" s="6"/>
      <c r="R6" s="44"/>
      <c r="S6" s="46"/>
      <c r="T6" s="30"/>
      <c r="U6" s="6"/>
      <c r="V6" s="44"/>
      <c r="W6" s="46"/>
      <c r="X6" s="30"/>
      <c r="Y6" s="6"/>
      <c r="Z6" s="3"/>
      <c r="AA6" s="11"/>
      <c r="AB6" s="3"/>
      <c r="AC6" s="52"/>
      <c r="AD6" s="45"/>
      <c r="AE6" s="10"/>
      <c r="AF6" s="16"/>
      <c r="AG6" s="50"/>
      <c r="AH6" s="57"/>
      <c r="AI6" s="25"/>
      <c r="AJ6" s="20"/>
      <c r="AK6" s="56"/>
      <c r="AL6" s="57"/>
      <c r="AM6" s="25"/>
      <c r="AN6" s="20"/>
      <c r="AO6" s="55"/>
      <c r="AP6" s="57"/>
      <c r="AQ6" s="37"/>
      <c r="AR6" s="20"/>
      <c r="AS6" s="56"/>
      <c r="AT6" s="57"/>
      <c r="AU6" s="37"/>
      <c r="AV6" s="20"/>
      <c r="AW6" s="56"/>
      <c r="AX6" s="57"/>
      <c r="AY6" s="25"/>
      <c r="AZ6" s="20"/>
      <c r="BA6" s="50"/>
      <c r="BB6" s="57"/>
      <c r="BC6" s="37"/>
      <c r="BD6" s="20"/>
      <c r="BE6" s="25"/>
      <c r="BF6" s="285" t="str">
        <f>Technologies!$A$4</f>
        <v>PROTRA_CHP_gas_fuels</v>
      </c>
      <c r="BG6" s="8"/>
      <c r="BH6" s="66"/>
      <c r="BI6" s="50"/>
      <c r="BJ6" s="36"/>
      <c r="BK6" s="9"/>
      <c r="BL6" s="68"/>
      <c r="BM6" s="44"/>
      <c r="BN6" s="30"/>
      <c r="BO6" s="6"/>
      <c r="BP6" s="44"/>
      <c r="BQ6" s="46"/>
      <c r="BR6" s="30"/>
      <c r="BS6" s="6"/>
      <c r="BT6" s="44"/>
      <c r="BU6" s="46"/>
      <c r="BV6" s="3"/>
      <c r="BW6" s="11"/>
      <c r="BX6" s="3"/>
      <c r="BY6" s="44"/>
      <c r="BZ6" s="46"/>
      <c r="CA6" s="30"/>
      <c r="CB6" s="6"/>
      <c r="CC6" s="44"/>
      <c r="CD6" s="46"/>
      <c r="CE6" s="30"/>
      <c r="CF6" s="6"/>
      <c r="CG6" s="44"/>
      <c r="CH6" s="46"/>
      <c r="CI6" s="30"/>
      <c r="CJ6" s="6"/>
      <c r="CK6" s="44"/>
      <c r="CL6" s="46"/>
    </row>
    <row r="7" spans="1:90" ht="7.5" customHeight="1" thickBot="1" x14ac:dyDescent="0.4">
      <c r="A7" s="27"/>
      <c r="B7" s="44"/>
      <c r="C7" s="46"/>
      <c r="D7" s="30"/>
      <c r="E7" s="6"/>
      <c r="F7" s="49"/>
      <c r="G7" s="46"/>
      <c r="H7" s="30"/>
      <c r="I7" s="6"/>
      <c r="J7" s="44"/>
      <c r="K7" s="46"/>
      <c r="L7" s="30"/>
      <c r="M7" s="6"/>
      <c r="N7" s="44"/>
      <c r="O7" s="46"/>
      <c r="P7" s="30"/>
      <c r="Q7" s="6"/>
      <c r="R7" s="44"/>
      <c r="S7" s="46"/>
      <c r="T7" s="30"/>
      <c r="U7" s="6"/>
      <c r="V7" s="44"/>
      <c r="W7" s="46"/>
      <c r="X7" s="30"/>
      <c r="Y7" s="6"/>
      <c r="Z7" s="3"/>
      <c r="AA7" s="11"/>
      <c r="AB7" s="3"/>
      <c r="AC7" s="52"/>
      <c r="AD7" s="53"/>
      <c r="AE7" s="11"/>
      <c r="AF7" s="17"/>
      <c r="AG7" s="59"/>
      <c r="AH7" s="53"/>
      <c r="AI7" s="11"/>
      <c r="AJ7" s="17"/>
      <c r="AK7" s="52"/>
      <c r="AL7" s="53"/>
      <c r="AM7" s="11"/>
      <c r="AN7" s="17"/>
      <c r="AO7" s="59"/>
      <c r="AP7" s="53"/>
      <c r="AQ7" s="23"/>
      <c r="AR7" s="17"/>
      <c r="AS7" s="52"/>
      <c r="AT7" s="53"/>
      <c r="AU7" s="23"/>
      <c r="AV7" s="17"/>
      <c r="AW7" s="52"/>
      <c r="AX7" s="53"/>
      <c r="AY7" s="11"/>
      <c r="AZ7" s="17"/>
      <c r="BA7" s="59"/>
      <c r="BB7" s="53"/>
      <c r="BC7" s="23"/>
      <c r="BD7" s="17"/>
      <c r="BE7" s="11"/>
      <c r="BF7" s="286"/>
      <c r="BG7" s="3"/>
      <c r="BH7" s="44"/>
      <c r="BI7" s="46"/>
      <c r="BJ7" s="3"/>
      <c r="BK7" s="6"/>
      <c r="BL7" s="49"/>
      <c r="BM7" s="46"/>
      <c r="BN7" s="3"/>
      <c r="BO7" s="6"/>
      <c r="BP7" s="44"/>
      <c r="BQ7" s="46"/>
      <c r="BR7" s="30"/>
      <c r="BS7" s="6"/>
      <c r="BT7" s="44"/>
      <c r="BU7" s="46"/>
      <c r="BV7" s="3"/>
      <c r="BW7" s="11"/>
      <c r="BX7" s="3"/>
      <c r="BY7" s="44"/>
      <c r="BZ7" s="46"/>
      <c r="CA7" s="30"/>
      <c r="CB7" s="6"/>
      <c r="CC7" s="44"/>
      <c r="CD7" s="46"/>
      <c r="CE7" s="30"/>
      <c r="CF7" s="6"/>
      <c r="CG7" s="44"/>
      <c r="CH7" s="46"/>
      <c r="CI7" s="30"/>
      <c r="CJ7" s="6"/>
      <c r="CK7" s="44"/>
      <c r="CL7" s="46"/>
    </row>
    <row r="8" spans="1:90" ht="7.5" customHeight="1" x14ac:dyDescent="0.35">
      <c r="A8" s="27"/>
      <c r="B8" s="44"/>
      <c r="C8" s="46"/>
      <c r="D8" s="30"/>
      <c r="E8" s="16"/>
      <c r="F8" s="50"/>
      <c r="G8" s="48"/>
      <c r="H8" s="36"/>
      <c r="I8" s="9"/>
      <c r="J8" s="47"/>
      <c r="K8" s="48"/>
      <c r="L8" s="36"/>
      <c r="M8" s="9"/>
      <c r="N8" s="47"/>
      <c r="O8" s="48"/>
      <c r="P8" s="36"/>
      <c r="Q8" s="9"/>
      <c r="R8" s="47"/>
      <c r="S8" s="48"/>
      <c r="T8" s="36"/>
      <c r="U8" s="9"/>
      <c r="V8" s="47"/>
      <c r="W8" s="48"/>
      <c r="X8" s="36"/>
      <c r="Y8" s="9"/>
      <c r="Z8" s="10"/>
      <c r="AA8" s="285" t="str">
        <f>Technologies!$A$44</f>
        <v>PROREF_refinery_coal</v>
      </c>
      <c r="AB8" s="10"/>
      <c r="AC8" s="56"/>
      <c r="AD8" s="57"/>
      <c r="AE8" s="24"/>
      <c r="AF8" s="37"/>
      <c r="AG8" s="56"/>
      <c r="AH8" s="57"/>
      <c r="AI8" s="25"/>
      <c r="AJ8" s="20"/>
      <c r="AK8" s="56"/>
      <c r="AL8" s="57"/>
      <c r="AM8" s="25"/>
      <c r="AN8" s="20"/>
      <c r="AO8" s="60"/>
      <c r="AP8" s="52"/>
      <c r="AQ8" s="23"/>
      <c r="AR8" s="17"/>
      <c r="AS8" s="52"/>
      <c r="AT8" s="53"/>
      <c r="AU8" s="23"/>
      <c r="AV8" s="17"/>
      <c r="AW8" s="52"/>
      <c r="AX8" s="53"/>
      <c r="AY8" s="264"/>
      <c r="AZ8" s="17"/>
      <c r="BA8" s="59"/>
      <c r="BB8" s="53"/>
      <c r="BC8" s="23"/>
      <c r="BD8" s="17"/>
      <c r="BE8" s="11"/>
      <c r="BF8" s="11"/>
      <c r="BG8" s="3"/>
      <c r="BH8" s="67"/>
      <c r="BI8" s="45"/>
      <c r="BJ8" s="10"/>
      <c r="BK8" s="20"/>
      <c r="BL8" s="50"/>
      <c r="BM8" s="48"/>
      <c r="BN8" s="10"/>
      <c r="BO8" s="9"/>
      <c r="BP8" s="47"/>
      <c r="BQ8" s="48"/>
      <c r="BR8" s="36"/>
      <c r="BS8" s="9"/>
      <c r="BT8" s="47"/>
      <c r="BU8" s="48"/>
      <c r="BV8" s="10"/>
      <c r="BW8" s="285" t="str">
        <f>Technologies!$A$53</f>
        <v>PROSUP_transmission_losses_elec</v>
      </c>
      <c r="BX8" s="10"/>
      <c r="BY8" s="66"/>
      <c r="BZ8" s="49"/>
      <c r="CA8" s="30"/>
      <c r="CB8" s="6"/>
      <c r="CC8" s="44"/>
      <c r="CD8" s="46"/>
      <c r="CE8" s="30"/>
      <c r="CF8" s="6"/>
      <c r="CG8" s="44"/>
      <c r="CH8" s="46"/>
      <c r="CI8" s="30"/>
      <c r="CJ8" s="6"/>
      <c r="CK8" s="44"/>
      <c r="CL8" s="46"/>
    </row>
    <row r="9" spans="1:90" ht="7.5" customHeight="1" thickBot="1" x14ac:dyDescent="0.4">
      <c r="A9" s="27"/>
      <c r="B9" s="44"/>
      <c r="C9" s="46"/>
      <c r="D9" s="30"/>
      <c r="E9" s="6"/>
      <c r="F9" s="49"/>
      <c r="G9" s="46"/>
      <c r="H9" s="30"/>
      <c r="I9" s="6"/>
      <c r="J9" s="44"/>
      <c r="K9" s="46"/>
      <c r="L9" s="30"/>
      <c r="M9" s="6"/>
      <c r="N9" s="44"/>
      <c r="O9" s="46"/>
      <c r="P9" s="30"/>
      <c r="Q9" s="6"/>
      <c r="R9" s="44"/>
      <c r="S9" s="46"/>
      <c r="T9" s="30"/>
      <c r="U9" s="6"/>
      <c r="V9" s="44"/>
      <c r="W9" s="46"/>
      <c r="X9" s="30"/>
      <c r="Y9" s="6"/>
      <c r="Z9" s="3"/>
      <c r="AA9" s="286"/>
      <c r="AB9" s="3"/>
      <c r="AC9" s="52"/>
      <c r="AD9" s="53"/>
      <c r="AE9" s="11"/>
      <c r="AF9" s="17"/>
      <c r="AG9" s="59"/>
      <c r="AH9" s="53"/>
      <c r="AI9" s="11"/>
      <c r="AJ9" s="17"/>
      <c r="AK9" s="52"/>
      <c r="AL9" s="53"/>
      <c r="AM9" s="11"/>
      <c r="AN9" s="17"/>
      <c r="AO9" s="59"/>
      <c r="AP9" s="53"/>
      <c r="AQ9" s="23"/>
      <c r="AR9" s="17"/>
      <c r="AS9" s="52"/>
      <c r="AT9" s="53"/>
      <c r="AU9" s="23"/>
      <c r="AV9" s="17"/>
      <c r="AW9" s="52"/>
      <c r="AX9" s="53"/>
      <c r="AY9" s="11"/>
      <c r="AZ9" s="17"/>
      <c r="BA9" s="59"/>
      <c r="BB9" s="53"/>
      <c r="BC9" s="23"/>
      <c r="BD9" s="17"/>
      <c r="BE9" s="11"/>
      <c r="BF9" s="11"/>
      <c r="BG9" s="3"/>
      <c r="BH9" s="44"/>
      <c r="BI9" s="46"/>
      <c r="BJ9" s="11"/>
      <c r="BK9" s="17"/>
      <c r="BL9" s="49"/>
      <c r="BM9" s="46"/>
      <c r="BN9" s="3"/>
      <c r="BO9" s="6"/>
      <c r="BP9" s="44"/>
      <c r="BQ9" s="46"/>
      <c r="BR9" s="30"/>
      <c r="BS9" s="6"/>
      <c r="BT9" s="44"/>
      <c r="BU9" s="46"/>
      <c r="BV9" s="3"/>
      <c r="BW9" s="286"/>
      <c r="BX9" s="3"/>
      <c r="BY9" s="44"/>
      <c r="BZ9" s="46"/>
      <c r="CA9" s="30"/>
      <c r="CB9" s="6"/>
      <c r="CC9" s="44"/>
      <c r="CD9" s="46"/>
      <c r="CE9" s="30"/>
      <c r="CF9" s="6"/>
      <c r="CG9" s="44"/>
      <c r="CH9" s="46"/>
      <c r="CI9" s="30"/>
      <c r="CJ9" s="6"/>
      <c r="CK9" s="44"/>
      <c r="CL9" s="46"/>
    </row>
    <row r="10" spans="1:90" ht="7.5" customHeight="1" x14ac:dyDescent="0.35">
      <c r="A10" s="27"/>
      <c r="B10" s="44"/>
      <c r="C10" s="46"/>
      <c r="D10" s="30"/>
      <c r="E10" s="6"/>
      <c r="F10" s="44"/>
      <c r="G10" s="46"/>
      <c r="H10" s="30"/>
      <c r="I10" s="6"/>
      <c r="J10" s="44"/>
      <c r="K10" s="46"/>
      <c r="L10" s="30"/>
      <c r="M10" s="6"/>
      <c r="N10" s="44"/>
      <c r="O10" s="46"/>
      <c r="P10" s="30"/>
      <c r="Q10" s="6"/>
      <c r="R10" s="44"/>
      <c r="S10" s="46"/>
      <c r="T10" s="30"/>
      <c r="U10" s="6"/>
      <c r="V10" s="44"/>
      <c r="W10" s="46"/>
      <c r="X10" s="30"/>
      <c r="Y10" s="6"/>
      <c r="Z10" s="3"/>
      <c r="AA10" s="11"/>
      <c r="AB10" s="3"/>
      <c r="AC10" s="52"/>
      <c r="AD10" s="53"/>
      <c r="AE10" s="11"/>
      <c r="AF10" s="17"/>
      <c r="AG10" s="59"/>
      <c r="AH10" s="46"/>
      <c r="AI10" s="267"/>
      <c r="AJ10" s="17"/>
      <c r="AK10" s="52"/>
      <c r="AL10" s="53"/>
      <c r="AM10" s="264"/>
      <c r="AN10" s="17"/>
      <c r="AO10" s="265"/>
      <c r="AP10" s="53"/>
      <c r="AQ10" s="23"/>
      <c r="AR10" s="17"/>
      <c r="AS10" s="52"/>
      <c r="AT10" s="53"/>
      <c r="AU10" s="23"/>
      <c r="AV10" s="17"/>
      <c r="AW10" s="268"/>
      <c r="AX10" s="45"/>
      <c r="AY10" s="25"/>
      <c r="AZ10" s="20"/>
      <c r="BA10" s="55"/>
      <c r="BB10" s="57"/>
      <c r="BC10" s="37"/>
      <c r="BD10" s="20"/>
      <c r="BE10" s="25"/>
      <c r="BF10" s="289" t="s">
        <v>507</v>
      </c>
      <c r="BG10" s="8"/>
      <c r="BH10" s="66"/>
      <c r="BI10" s="50"/>
      <c r="BJ10" s="36"/>
      <c r="BK10" s="9"/>
      <c r="BL10" s="68"/>
      <c r="BM10" s="44"/>
      <c r="BN10" s="30"/>
      <c r="BO10" s="6"/>
      <c r="BP10" s="44"/>
      <c r="BQ10" s="46"/>
      <c r="BR10" s="30"/>
      <c r="BS10" s="6"/>
      <c r="BT10" s="44"/>
      <c r="BU10" s="46"/>
      <c r="BV10" s="3"/>
      <c r="BW10" s="11"/>
      <c r="BX10" s="3"/>
      <c r="BY10" s="44"/>
      <c r="BZ10" s="46"/>
      <c r="CA10" s="30"/>
      <c r="CB10" s="6"/>
      <c r="CC10" s="44"/>
      <c r="CD10" s="46"/>
      <c r="CE10" s="30"/>
      <c r="CF10" s="6"/>
      <c r="CG10" s="44"/>
      <c r="CH10" s="46"/>
      <c r="CI10" s="30"/>
      <c r="CJ10" s="6"/>
      <c r="CK10" s="44"/>
      <c r="CL10" s="46"/>
    </row>
    <row r="11" spans="1:90" ht="7.5" customHeight="1" thickBot="1" x14ac:dyDescent="0.4">
      <c r="A11" s="27"/>
      <c r="B11" s="44"/>
      <c r="C11" s="46"/>
      <c r="D11" s="30"/>
      <c r="E11" s="6"/>
      <c r="F11" s="44"/>
      <c r="G11" s="46"/>
      <c r="H11" s="30"/>
      <c r="I11" s="6"/>
      <c r="J11" s="49"/>
      <c r="K11" s="46"/>
      <c r="L11" s="30"/>
      <c r="M11" s="6"/>
      <c r="N11" s="44"/>
      <c r="O11" s="46"/>
      <c r="P11" s="30"/>
      <c r="Q11" s="6"/>
      <c r="R11" s="44"/>
      <c r="S11" s="46"/>
      <c r="T11" s="30"/>
      <c r="U11" s="6"/>
      <c r="V11" s="44"/>
      <c r="W11" s="46"/>
      <c r="X11" s="30"/>
      <c r="Y11" s="6"/>
      <c r="Z11" s="3"/>
      <c r="AA11" s="11"/>
      <c r="AB11" s="3"/>
      <c r="AC11" s="52"/>
      <c r="AD11" s="53"/>
      <c r="AE11" s="11"/>
      <c r="AF11" s="17"/>
      <c r="AG11" s="59"/>
      <c r="AH11" s="53"/>
      <c r="AI11" s="11"/>
      <c r="AJ11" s="17"/>
      <c r="AK11" s="52"/>
      <c r="AL11" s="53"/>
      <c r="AM11" s="11"/>
      <c r="AN11" s="17"/>
      <c r="AO11" s="59"/>
      <c r="AP11" s="53"/>
      <c r="AQ11" s="23"/>
      <c r="AR11" s="17"/>
      <c r="AS11" s="52"/>
      <c r="AT11" s="53"/>
      <c r="AU11" s="23"/>
      <c r="AV11" s="17"/>
      <c r="AW11" s="52"/>
      <c r="AX11" s="53"/>
      <c r="AY11" s="11"/>
      <c r="AZ11" s="17"/>
      <c r="BA11" s="59"/>
      <c r="BB11" s="53"/>
      <c r="BC11" s="23"/>
      <c r="BD11" s="17"/>
      <c r="BE11" s="11"/>
      <c r="BF11" s="290"/>
      <c r="BG11" s="3"/>
      <c r="BH11" s="44"/>
      <c r="BI11" s="46"/>
      <c r="BJ11" s="3"/>
      <c r="BK11" s="6"/>
      <c r="BL11" s="49"/>
      <c r="BM11" s="46"/>
      <c r="BN11" s="3"/>
      <c r="BO11" s="6"/>
      <c r="BP11" s="44"/>
      <c r="BQ11" s="46"/>
      <c r="BR11" s="30"/>
      <c r="BS11" s="6"/>
      <c r="BT11" s="44"/>
      <c r="BU11" s="46"/>
      <c r="BV11" s="3"/>
      <c r="BW11" s="11"/>
      <c r="BX11" s="3"/>
      <c r="BY11" s="44"/>
      <c r="BZ11" s="46"/>
      <c r="CA11" s="30"/>
      <c r="CB11" s="6"/>
      <c r="CC11" s="44"/>
      <c r="CD11" s="46"/>
      <c r="CE11" s="30"/>
      <c r="CF11" s="6"/>
      <c r="CG11" s="44"/>
      <c r="CH11" s="46"/>
      <c r="CI11" s="30"/>
      <c r="CJ11" s="6"/>
      <c r="CK11" s="44"/>
      <c r="CL11" s="46"/>
    </row>
    <row r="12" spans="1:90" ht="7.5" customHeight="1" x14ac:dyDescent="0.35">
      <c r="A12" s="27"/>
      <c r="B12" s="44"/>
      <c r="C12" s="46"/>
      <c r="D12" s="30"/>
      <c r="E12" s="6"/>
      <c r="F12" s="44"/>
      <c r="G12" s="45"/>
      <c r="H12" s="10"/>
      <c r="I12" s="9"/>
      <c r="J12" s="47"/>
      <c r="K12" s="48"/>
      <c r="L12" s="36"/>
      <c r="M12" s="9"/>
      <c r="N12" s="47"/>
      <c r="O12" s="48"/>
      <c r="P12" s="36"/>
      <c r="Q12" s="9"/>
      <c r="R12" s="47"/>
      <c r="S12" s="48"/>
      <c r="T12" s="36"/>
      <c r="U12" s="9"/>
      <c r="V12" s="47"/>
      <c r="W12" s="48"/>
      <c r="X12" s="36"/>
      <c r="Y12" s="9"/>
      <c r="Z12" s="10"/>
      <c r="AA12" s="285" t="str">
        <f>Technologies!$A$45</f>
        <v>PROREF_refinery_oil</v>
      </c>
      <c r="AB12" s="10"/>
      <c r="AC12" s="56"/>
      <c r="AD12" s="57"/>
      <c r="AE12" s="24"/>
      <c r="AF12" s="37"/>
      <c r="AG12" s="56"/>
      <c r="AH12" s="57"/>
      <c r="AI12" s="25"/>
      <c r="AJ12" s="20"/>
      <c r="AK12" s="56"/>
      <c r="AL12" s="57"/>
      <c r="AM12" s="25"/>
      <c r="AN12" s="20"/>
      <c r="AO12" s="60"/>
      <c r="AP12" s="52"/>
      <c r="AQ12" s="23"/>
      <c r="AR12" s="17"/>
      <c r="AS12" s="52"/>
      <c r="AT12" s="53"/>
      <c r="AU12" s="23"/>
      <c r="AV12" s="17"/>
      <c r="AW12" s="52"/>
      <c r="AX12" s="53"/>
      <c r="AY12" s="264"/>
      <c r="AZ12" s="17"/>
      <c r="BA12" s="59"/>
      <c r="BB12" s="53"/>
      <c r="BC12" s="23"/>
      <c r="BD12" s="17"/>
      <c r="BE12" s="11"/>
      <c r="BF12" s="11"/>
      <c r="BG12" s="3"/>
      <c r="BH12" s="44"/>
      <c r="BI12" s="46"/>
      <c r="BJ12" s="6"/>
      <c r="BK12" s="16"/>
      <c r="BL12" s="50"/>
      <c r="BM12" s="57"/>
      <c r="BN12" s="10"/>
      <c r="BO12" s="9"/>
      <c r="BP12" s="47"/>
      <c r="BQ12" s="48"/>
      <c r="BR12" s="36"/>
      <c r="BS12" s="9"/>
      <c r="BT12" s="47"/>
      <c r="BU12" s="48"/>
      <c r="BV12" s="10"/>
      <c r="BW12" s="285" t="str">
        <f>Technologies!$A$54</f>
        <v>PROSUP_transmission_losses_gas</v>
      </c>
      <c r="BX12" s="10"/>
      <c r="BY12" s="47"/>
      <c r="BZ12" s="48"/>
      <c r="CA12" s="12"/>
      <c r="CB12" s="30"/>
      <c r="CC12" s="44"/>
      <c r="CD12" s="46"/>
      <c r="CE12" s="30"/>
      <c r="CF12" s="6"/>
      <c r="CG12" s="44"/>
      <c r="CH12" s="46"/>
      <c r="CI12" s="30"/>
      <c r="CJ12" s="6"/>
      <c r="CK12" s="44"/>
      <c r="CL12" s="46"/>
    </row>
    <row r="13" spans="1:90" ht="7.5" customHeight="1" thickBot="1" x14ac:dyDescent="0.4">
      <c r="A13" s="27"/>
      <c r="B13" s="44"/>
      <c r="C13" s="46"/>
      <c r="D13" s="30"/>
      <c r="E13" s="6"/>
      <c r="F13" s="44"/>
      <c r="G13" s="46"/>
      <c r="H13" s="3"/>
      <c r="I13" s="6"/>
      <c r="J13" s="44"/>
      <c r="K13" s="46"/>
      <c r="L13" s="30"/>
      <c r="M13" s="6"/>
      <c r="N13" s="44"/>
      <c r="O13" s="46"/>
      <c r="P13" s="30"/>
      <c r="Q13" s="6"/>
      <c r="R13" s="44"/>
      <c r="S13" s="46"/>
      <c r="T13" s="30"/>
      <c r="U13" s="6"/>
      <c r="V13" s="44"/>
      <c r="W13" s="46"/>
      <c r="X13" s="30"/>
      <c r="Y13" s="6"/>
      <c r="Z13" s="3"/>
      <c r="AA13" s="286"/>
      <c r="AB13" s="3"/>
      <c r="AC13" s="52"/>
      <c r="AD13" s="53"/>
      <c r="AE13" s="11"/>
      <c r="AF13" s="17"/>
      <c r="AG13" s="59"/>
      <c r="AH13" s="53"/>
      <c r="AI13" s="11"/>
      <c r="AJ13" s="17"/>
      <c r="AK13" s="52"/>
      <c r="AL13" s="53"/>
      <c r="AM13" s="11"/>
      <c r="AN13" s="17"/>
      <c r="AO13" s="59"/>
      <c r="AP13" s="53"/>
      <c r="AQ13" s="23"/>
      <c r="AR13" s="17"/>
      <c r="AS13" s="52"/>
      <c r="AT13" s="53"/>
      <c r="AU13" s="23"/>
      <c r="AV13" s="17"/>
      <c r="AW13" s="52"/>
      <c r="AX13" s="53"/>
      <c r="AY13" s="11"/>
      <c r="AZ13" s="17"/>
      <c r="BA13" s="59"/>
      <c r="BB13" s="53"/>
      <c r="BC13" s="23"/>
      <c r="BD13" s="17"/>
      <c r="BE13" s="11"/>
      <c r="BF13" s="11"/>
      <c r="BG13" s="3"/>
      <c r="BH13" s="44"/>
      <c r="BI13" s="46"/>
      <c r="BJ13" s="3"/>
      <c r="BK13" s="6"/>
      <c r="BL13" s="59"/>
      <c r="BM13" s="53"/>
      <c r="BN13" s="3"/>
      <c r="BO13" s="6"/>
      <c r="BP13" s="44"/>
      <c r="BQ13" s="46"/>
      <c r="BR13" s="30"/>
      <c r="BS13" s="6"/>
      <c r="BT13" s="44"/>
      <c r="BU13" s="46"/>
      <c r="BV13" s="3"/>
      <c r="BW13" s="286"/>
      <c r="BX13" s="3"/>
      <c r="BY13" s="44"/>
      <c r="BZ13" s="46"/>
      <c r="CA13" s="30"/>
      <c r="CB13" s="6"/>
      <c r="CC13" s="44"/>
      <c r="CD13" s="46"/>
      <c r="CE13" s="30"/>
      <c r="CF13" s="6"/>
      <c r="CG13" s="44"/>
      <c r="CH13" s="46"/>
      <c r="CI13" s="30"/>
      <c r="CJ13" s="6"/>
      <c r="CK13" s="44"/>
      <c r="CL13" s="46"/>
    </row>
    <row r="14" spans="1:90" ht="7.5" customHeight="1" x14ac:dyDescent="0.35">
      <c r="A14" s="27"/>
      <c r="B14" s="44"/>
      <c r="C14" s="46"/>
      <c r="D14" s="30"/>
      <c r="E14" s="6"/>
      <c r="F14" s="44"/>
      <c r="G14" s="46"/>
      <c r="H14" s="30"/>
      <c r="I14" s="6"/>
      <c r="J14" s="44"/>
      <c r="K14" s="46"/>
      <c r="L14" s="30"/>
      <c r="M14" s="6"/>
      <c r="N14" s="44"/>
      <c r="O14" s="46"/>
      <c r="P14" s="30"/>
      <c r="Q14" s="6"/>
      <c r="R14" s="44"/>
      <c r="S14" s="46"/>
      <c r="T14" s="30"/>
      <c r="U14" s="6"/>
      <c r="V14" s="44"/>
      <c r="W14" s="46"/>
      <c r="X14" s="30"/>
      <c r="Y14" s="6"/>
      <c r="Z14" s="3"/>
      <c r="AA14" s="11"/>
      <c r="AB14" s="3"/>
      <c r="AC14" s="52"/>
      <c r="AD14" s="53"/>
      <c r="AE14" s="11"/>
      <c r="AF14" s="17"/>
      <c r="AG14" s="59"/>
      <c r="AH14" s="53"/>
      <c r="AI14" s="11"/>
      <c r="AJ14" s="17"/>
      <c r="AK14" s="52"/>
      <c r="AL14" s="53"/>
      <c r="AM14" s="11"/>
      <c r="AN14" s="17"/>
      <c r="AO14" s="59"/>
      <c r="AP14" s="53"/>
      <c r="AQ14" s="23"/>
      <c r="AR14" s="17"/>
      <c r="AS14" s="52"/>
      <c r="AT14" s="53"/>
      <c r="AU14" s="23"/>
      <c r="AV14" s="17"/>
      <c r="AW14" s="58"/>
      <c r="AX14" s="45"/>
      <c r="AY14" s="10"/>
      <c r="AZ14" s="16"/>
      <c r="BA14" s="55"/>
      <c r="BB14" s="57"/>
      <c r="BC14" s="37"/>
      <c r="BD14" s="20"/>
      <c r="BE14" s="25"/>
      <c r="BF14" s="285" t="str">
        <f>Technologies!$A$6</f>
        <v>PROTRA_CHP_solid_fossil</v>
      </c>
      <c r="BG14" s="8"/>
      <c r="BH14" s="66"/>
      <c r="BI14" s="50"/>
      <c r="BJ14" s="36"/>
      <c r="BK14" s="9"/>
      <c r="BL14" s="68"/>
      <c r="BM14" s="49"/>
      <c r="BN14" s="30"/>
      <c r="BO14" s="6"/>
      <c r="BP14" s="44"/>
      <c r="BQ14" s="46"/>
      <c r="BR14" s="30"/>
      <c r="BS14" s="6"/>
      <c r="BT14" s="44"/>
      <c r="BU14" s="46"/>
      <c r="BV14" s="3"/>
      <c r="BW14" s="11"/>
      <c r="BX14" s="3"/>
      <c r="BY14" s="44"/>
      <c r="BZ14" s="46"/>
      <c r="CA14" s="30"/>
      <c r="CB14" s="6"/>
      <c r="CC14" s="44"/>
      <c r="CD14" s="46"/>
      <c r="CE14" s="30"/>
      <c r="CF14" s="6"/>
      <c r="CG14" s="44"/>
      <c r="CH14" s="46"/>
      <c r="CI14" s="30"/>
      <c r="CJ14" s="6"/>
      <c r="CK14" s="44"/>
      <c r="CL14" s="46"/>
    </row>
    <row r="15" spans="1:90" ht="7.5" customHeight="1" thickBot="1" x14ac:dyDescent="0.4">
      <c r="A15" s="27"/>
      <c r="B15" s="44"/>
      <c r="C15" s="46"/>
      <c r="D15" s="3"/>
      <c r="E15" s="6"/>
      <c r="F15" s="44"/>
      <c r="G15" s="46"/>
      <c r="H15" s="30"/>
      <c r="I15" s="6"/>
      <c r="J15" s="49"/>
      <c r="K15" s="46"/>
      <c r="L15" s="30"/>
      <c r="M15" s="6"/>
      <c r="N15" s="44"/>
      <c r="O15" s="46"/>
      <c r="P15" s="30"/>
      <c r="Q15" s="6"/>
      <c r="R15" s="44"/>
      <c r="S15" s="46"/>
      <c r="T15" s="30"/>
      <c r="U15" s="6"/>
      <c r="V15" s="44"/>
      <c r="W15" s="46"/>
      <c r="X15" s="30"/>
      <c r="Y15" s="6"/>
      <c r="Z15" s="3"/>
      <c r="AA15" s="11"/>
      <c r="AB15" s="3"/>
      <c r="AC15" s="52"/>
      <c r="AD15" s="53"/>
      <c r="AE15" s="11"/>
      <c r="AF15" s="17"/>
      <c r="AG15" s="59"/>
      <c r="AH15" s="53"/>
      <c r="AI15" s="11"/>
      <c r="AJ15" s="17"/>
      <c r="AK15" s="52"/>
      <c r="AL15" s="53"/>
      <c r="AM15" s="11"/>
      <c r="AN15" s="17"/>
      <c r="AO15" s="59"/>
      <c r="AP15" s="53"/>
      <c r="AQ15" s="23"/>
      <c r="AR15" s="17"/>
      <c r="AS15" s="52"/>
      <c r="AT15" s="53"/>
      <c r="AU15" s="23"/>
      <c r="AV15" s="17"/>
      <c r="AW15" s="52"/>
      <c r="AX15" s="53"/>
      <c r="AY15" s="11"/>
      <c r="AZ15" s="17"/>
      <c r="BA15" s="59"/>
      <c r="BB15" s="53"/>
      <c r="BC15" s="23"/>
      <c r="BD15" s="17"/>
      <c r="BE15" s="11"/>
      <c r="BF15" s="286"/>
      <c r="BG15" s="3"/>
      <c r="BH15" s="44"/>
      <c r="BI15" s="46"/>
      <c r="BJ15" s="3"/>
      <c r="BK15" s="6"/>
      <c r="BL15" s="49"/>
      <c r="BM15" s="46"/>
      <c r="BN15" s="3"/>
      <c r="BO15" s="6"/>
      <c r="BP15" s="44"/>
      <c r="BQ15" s="46"/>
      <c r="BR15" s="30"/>
      <c r="BS15" s="6"/>
      <c r="BT15" s="44"/>
      <c r="BU15" s="46"/>
      <c r="BV15" s="3"/>
      <c r="BW15" s="11"/>
      <c r="BX15" s="3"/>
      <c r="BY15" s="44"/>
      <c r="BZ15" s="46"/>
      <c r="CA15" s="30"/>
      <c r="CB15" s="6"/>
      <c r="CC15" s="44"/>
      <c r="CD15" s="46"/>
      <c r="CE15" s="30"/>
      <c r="CF15" s="6"/>
      <c r="CG15" s="44"/>
      <c r="CH15" s="46"/>
      <c r="CI15" s="30"/>
      <c r="CJ15" s="6"/>
      <c r="CK15" s="44"/>
      <c r="CL15" s="46"/>
    </row>
    <row r="16" spans="1:90" ht="7.5" customHeight="1" x14ac:dyDescent="0.35">
      <c r="A16" s="27"/>
      <c r="B16" s="44"/>
      <c r="C16" s="46"/>
      <c r="D16" s="3"/>
      <c r="E16" s="6"/>
      <c r="F16" s="44"/>
      <c r="G16" s="45"/>
      <c r="H16" s="10"/>
      <c r="I16" s="9"/>
      <c r="J16" s="47"/>
      <c r="K16" s="48"/>
      <c r="L16" s="36"/>
      <c r="M16" s="9"/>
      <c r="N16" s="47"/>
      <c r="O16" s="48"/>
      <c r="P16" s="36"/>
      <c r="Q16" s="9"/>
      <c r="R16" s="47"/>
      <c r="S16" s="48"/>
      <c r="T16" s="36"/>
      <c r="U16" s="9"/>
      <c r="V16" s="47"/>
      <c r="W16" s="48"/>
      <c r="X16" s="36"/>
      <c r="Y16" s="9"/>
      <c r="Z16" s="10"/>
      <c r="AA16" s="287" t="s">
        <v>298</v>
      </c>
      <c r="AB16" s="10"/>
      <c r="AC16" s="56"/>
      <c r="AD16" s="57"/>
      <c r="AE16" s="25"/>
      <c r="AF16" s="20"/>
      <c r="AG16" s="55"/>
      <c r="AH16" s="57"/>
      <c r="AI16" s="25"/>
      <c r="AJ16" s="20"/>
      <c r="AK16" s="56"/>
      <c r="AL16" s="57"/>
      <c r="AM16" s="25"/>
      <c r="AN16" s="20"/>
      <c r="AO16" s="55"/>
      <c r="AP16" s="57"/>
      <c r="AQ16" s="37"/>
      <c r="AR16" s="20"/>
      <c r="AS16" s="56"/>
      <c r="AT16" s="57"/>
      <c r="AU16" s="37"/>
      <c r="AV16" s="20"/>
      <c r="AW16" s="56"/>
      <c r="AX16" s="57"/>
      <c r="AY16" s="24"/>
      <c r="AZ16" s="17"/>
      <c r="BA16" s="59"/>
      <c r="BB16" s="53"/>
      <c r="BC16" s="23"/>
      <c r="BD16" s="17"/>
      <c r="BE16" s="11"/>
      <c r="BF16" s="11"/>
      <c r="BG16" s="3"/>
      <c r="BH16" s="44"/>
      <c r="BI16" s="46"/>
      <c r="BJ16" s="3"/>
      <c r="BK16" s="6"/>
      <c r="BL16" s="46"/>
      <c r="BM16" s="45"/>
      <c r="BN16" s="10"/>
      <c r="BO16" s="20"/>
      <c r="BP16" s="47"/>
      <c r="BQ16" s="48"/>
      <c r="BR16" s="36"/>
      <c r="BS16" s="9"/>
      <c r="BT16" s="47"/>
      <c r="BU16" s="48"/>
      <c r="BV16" s="10"/>
      <c r="BW16" s="285" t="str">
        <f>Technologies!$A$55</f>
        <v>PROSUP_transmission_losses_heat</v>
      </c>
      <c r="BX16" s="10"/>
      <c r="BY16" s="47"/>
      <c r="BZ16" s="48"/>
      <c r="CA16" s="36"/>
      <c r="CB16" s="9"/>
      <c r="CC16" s="66"/>
      <c r="CD16" s="44"/>
      <c r="CE16" s="30"/>
      <c r="CF16" s="6"/>
      <c r="CG16" s="44"/>
      <c r="CH16" s="46"/>
      <c r="CI16" s="30"/>
      <c r="CJ16" s="6"/>
      <c r="CK16" s="44"/>
      <c r="CL16" s="46"/>
    </row>
    <row r="17" spans="1:91" ht="7.5" customHeight="1" thickBot="1" x14ac:dyDescent="0.4">
      <c r="A17" s="27"/>
      <c r="B17" s="44"/>
      <c r="C17" s="46"/>
      <c r="D17" s="3"/>
      <c r="E17" s="6"/>
      <c r="F17" s="44"/>
      <c r="G17" s="46"/>
      <c r="H17" s="3"/>
      <c r="I17" s="6"/>
      <c r="J17" s="44"/>
      <c r="K17" s="46"/>
      <c r="L17" s="30"/>
      <c r="M17" s="6"/>
      <c r="N17" s="44"/>
      <c r="O17" s="46"/>
      <c r="P17" s="30"/>
      <c r="Q17" s="6"/>
      <c r="R17" s="44"/>
      <c r="S17" s="46"/>
      <c r="T17" s="30"/>
      <c r="U17" s="6"/>
      <c r="V17" s="44"/>
      <c r="W17" s="46"/>
      <c r="X17" s="30"/>
      <c r="Y17" s="6"/>
      <c r="Z17" s="3"/>
      <c r="AA17" s="288"/>
      <c r="AB17" s="3"/>
      <c r="AC17" s="52"/>
      <c r="AD17" s="53"/>
      <c r="AE17" s="11"/>
      <c r="AF17" s="17"/>
      <c r="AG17" s="59"/>
      <c r="AH17" s="53"/>
      <c r="AI17" s="11"/>
      <c r="AJ17" s="17"/>
      <c r="AK17" s="52"/>
      <c r="AL17" s="53"/>
      <c r="AM17" s="11"/>
      <c r="AN17" s="17"/>
      <c r="AO17" s="59"/>
      <c r="AP17" s="53"/>
      <c r="AQ17" s="23"/>
      <c r="AR17" s="17"/>
      <c r="AS17" s="52"/>
      <c r="AT17" s="53"/>
      <c r="AU17" s="23"/>
      <c r="AV17" s="17"/>
      <c r="AW17" s="52"/>
      <c r="AX17" s="53"/>
      <c r="AY17" s="11"/>
      <c r="AZ17" s="17"/>
      <c r="BA17" s="59"/>
      <c r="BB17" s="53"/>
      <c r="BC17" s="11"/>
      <c r="BD17" s="17"/>
      <c r="BE17" s="11"/>
      <c r="BF17" s="11"/>
      <c r="BG17" s="3"/>
      <c r="BH17" s="44"/>
      <c r="BI17" s="46"/>
      <c r="BJ17" s="3"/>
      <c r="BK17" s="6"/>
      <c r="BL17" s="49"/>
      <c r="BM17" s="46"/>
      <c r="BN17" s="11"/>
      <c r="BO17" s="17"/>
      <c r="BP17" s="44"/>
      <c r="BQ17" s="46"/>
      <c r="BR17" s="30"/>
      <c r="BS17" s="6"/>
      <c r="BT17" s="44"/>
      <c r="BU17" s="46"/>
      <c r="BV17" s="3"/>
      <c r="BW17" s="286"/>
      <c r="BX17" s="3"/>
      <c r="BY17" s="44"/>
      <c r="BZ17" s="46"/>
      <c r="CA17" s="30"/>
      <c r="CB17" s="6"/>
      <c r="CC17" s="44"/>
      <c r="CD17" s="46"/>
      <c r="CE17" s="30"/>
      <c r="CF17" s="6"/>
      <c r="CG17" s="44"/>
      <c r="CH17" s="46"/>
      <c r="CI17" s="30"/>
      <c r="CJ17" s="6"/>
      <c r="CK17" s="44"/>
      <c r="CL17" s="46"/>
    </row>
    <row r="18" spans="1:91" ht="7.5" customHeight="1" x14ac:dyDescent="0.35">
      <c r="A18" s="27"/>
      <c r="B18" s="44"/>
      <c r="C18" s="46"/>
      <c r="D18" s="30"/>
      <c r="E18" s="6"/>
      <c r="F18" s="44"/>
      <c r="G18" s="46"/>
      <c r="H18" s="30"/>
      <c r="I18" s="6"/>
      <c r="J18" s="44"/>
      <c r="K18" s="46"/>
      <c r="L18" s="30"/>
      <c r="M18" s="6"/>
      <c r="N18" s="44"/>
      <c r="O18" s="46"/>
      <c r="P18" s="30"/>
      <c r="Q18" s="6"/>
      <c r="R18" s="44"/>
      <c r="S18" s="46"/>
      <c r="T18" s="30"/>
      <c r="U18" s="6"/>
      <c r="V18" s="44"/>
      <c r="W18" s="46"/>
      <c r="X18" s="30"/>
      <c r="Y18" s="6"/>
      <c r="Z18" s="3"/>
      <c r="AA18" s="11"/>
      <c r="AB18" s="3"/>
      <c r="AC18" s="52"/>
      <c r="AD18" s="53"/>
      <c r="AE18" s="11"/>
      <c r="AF18" s="17"/>
      <c r="AG18" s="59"/>
      <c r="AH18" s="53"/>
      <c r="AI18" s="11"/>
      <c r="AJ18" s="17"/>
      <c r="AK18" s="52"/>
      <c r="AL18" s="53"/>
      <c r="AM18" s="11"/>
      <c r="AN18" s="17"/>
      <c r="AO18" s="59"/>
      <c r="AP18" s="53"/>
      <c r="AQ18" s="23"/>
      <c r="AR18" s="17"/>
      <c r="AS18" s="52"/>
      <c r="AT18" s="53"/>
      <c r="AU18" s="23"/>
      <c r="AV18" s="17"/>
      <c r="AW18" s="52"/>
      <c r="AX18" s="53"/>
      <c r="AY18" s="11"/>
      <c r="AZ18" s="17"/>
      <c r="BA18" s="53"/>
      <c r="BB18" s="45"/>
      <c r="BC18" s="10"/>
      <c r="BD18" s="20"/>
      <c r="BE18" s="25"/>
      <c r="BF18" s="285" t="str">
        <f>Technologies!$A$7</f>
        <v>PROTRA_CHP_waste</v>
      </c>
      <c r="BG18" s="8"/>
      <c r="BH18" s="66"/>
      <c r="BI18" s="50"/>
      <c r="BJ18" s="36"/>
      <c r="BK18" s="9"/>
      <c r="BL18" s="68"/>
      <c r="BM18" s="44"/>
      <c r="BN18" s="30"/>
      <c r="BO18" s="6"/>
      <c r="BP18" s="44"/>
      <c r="BQ18" s="46"/>
      <c r="BR18" s="30"/>
      <c r="BS18" s="6"/>
      <c r="BT18" s="44"/>
      <c r="BU18" s="46"/>
      <c r="BV18" s="3"/>
      <c r="BW18" s="11"/>
      <c r="BX18" s="3"/>
      <c r="BY18" s="44"/>
      <c r="BZ18" s="46"/>
      <c r="CA18" s="30"/>
      <c r="CB18" s="6"/>
      <c r="CC18" s="44"/>
      <c r="CD18" s="46"/>
      <c r="CE18" s="30"/>
      <c r="CF18" s="6"/>
      <c r="CG18" s="44"/>
      <c r="CH18" s="46"/>
      <c r="CI18" s="30"/>
      <c r="CJ18" s="6"/>
      <c r="CK18" s="44"/>
      <c r="CL18" s="46"/>
    </row>
    <row r="19" spans="1:91" ht="7.5" customHeight="1" thickBot="1" x14ac:dyDescent="0.4">
      <c r="A19" s="27"/>
      <c r="B19" s="44"/>
      <c r="C19" s="46"/>
      <c r="D19" s="30"/>
      <c r="E19" s="6"/>
      <c r="F19" s="44"/>
      <c r="G19" s="46"/>
      <c r="H19" s="3"/>
      <c r="I19" s="6"/>
      <c r="J19" s="44"/>
      <c r="K19" s="46"/>
      <c r="L19" s="30"/>
      <c r="M19" s="6"/>
      <c r="N19" s="44"/>
      <c r="O19" s="46"/>
      <c r="P19" s="30"/>
      <c r="Q19" s="6"/>
      <c r="R19" s="44"/>
      <c r="S19" s="46"/>
      <c r="T19" s="30"/>
      <c r="U19" s="6"/>
      <c r="V19" s="44"/>
      <c r="W19" s="46"/>
      <c r="X19" s="30"/>
      <c r="Y19" s="6"/>
      <c r="Z19" s="3"/>
      <c r="AA19" s="11"/>
      <c r="AB19" s="3"/>
      <c r="AC19" s="52"/>
      <c r="AD19" s="53"/>
      <c r="AE19" s="11"/>
      <c r="AF19" s="17"/>
      <c r="AG19" s="59"/>
      <c r="AH19" s="53"/>
      <c r="AI19" s="11"/>
      <c r="AJ19" s="17"/>
      <c r="AK19" s="52"/>
      <c r="AL19" s="53"/>
      <c r="AM19" s="11"/>
      <c r="AN19" s="17"/>
      <c r="AO19" s="59"/>
      <c r="AP19" s="53"/>
      <c r="AQ19" s="23"/>
      <c r="AR19" s="17"/>
      <c r="AS19" s="52"/>
      <c r="AT19" s="53"/>
      <c r="AU19" s="23"/>
      <c r="AV19" s="17"/>
      <c r="AW19" s="52"/>
      <c r="AX19" s="53"/>
      <c r="AY19" s="11"/>
      <c r="AZ19" s="17"/>
      <c r="BA19" s="59"/>
      <c r="BB19" s="53"/>
      <c r="BC19" s="11"/>
      <c r="BD19" s="17"/>
      <c r="BE19" s="11"/>
      <c r="BF19" s="286"/>
      <c r="BG19" s="3"/>
      <c r="BH19" s="44"/>
      <c r="BI19" s="46"/>
      <c r="BJ19" s="3"/>
      <c r="BK19" s="6"/>
      <c r="BL19" s="49"/>
      <c r="BM19" s="46"/>
      <c r="BN19" s="3"/>
      <c r="BO19" s="6"/>
      <c r="BP19" s="44"/>
      <c r="BQ19" s="46"/>
      <c r="BR19" s="30"/>
      <c r="BS19" s="6"/>
      <c r="BT19" s="44"/>
      <c r="BU19" s="46"/>
      <c r="BV19" s="3"/>
      <c r="BW19" s="11"/>
      <c r="BX19" s="3"/>
      <c r="BY19" s="44"/>
      <c r="BZ19" s="46"/>
      <c r="CA19" s="30"/>
      <c r="CB19" s="6"/>
      <c r="CC19" s="44"/>
      <c r="CD19" s="46"/>
      <c r="CE19" s="30"/>
      <c r="CF19" s="6"/>
      <c r="CG19" s="44"/>
      <c r="CH19" s="46"/>
      <c r="CI19" s="30"/>
      <c r="CJ19" s="6"/>
      <c r="CK19" s="44"/>
      <c r="CL19" s="46"/>
    </row>
    <row r="20" spans="1:91" ht="7.5" customHeight="1" x14ac:dyDescent="0.35">
      <c r="A20" s="27"/>
      <c r="B20" s="44"/>
      <c r="C20" s="46"/>
      <c r="D20" s="30"/>
      <c r="E20" s="6"/>
      <c r="F20" s="44"/>
      <c r="G20" s="46"/>
      <c r="H20" s="30"/>
      <c r="I20" s="16"/>
      <c r="J20" s="50"/>
      <c r="K20" s="48"/>
      <c r="L20" s="36"/>
      <c r="M20" s="9"/>
      <c r="N20" s="47"/>
      <c r="O20" s="48"/>
      <c r="P20" s="36"/>
      <c r="Q20" s="9"/>
      <c r="R20" s="47"/>
      <c r="S20" s="48"/>
      <c r="T20" s="36"/>
      <c r="U20" s="9"/>
      <c r="V20" s="47"/>
      <c r="W20" s="48"/>
      <c r="X20" s="36"/>
      <c r="Y20" s="9"/>
      <c r="Z20" s="10"/>
      <c r="AA20" s="287" t="s">
        <v>298</v>
      </c>
      <c r="AB20" s="10"/>
      <c r="AC20" s="56"/>
      <c r="AD20" s="57"/>
      <c r="AE20" s="25"/>
      <c r="AF20" s="20"/>
      <c r="AG20" s="55"/>
      <c r="AH20" s="57"/>
      <c r="AI20" s="25"/>
      <c r="AJ20" s="20"/>
      <c r="AK20" s="56"/>
      <c r="AL20" s="57"/>
      <c r="AM20" s="25"/>
      <c r="AN20" s="20"/>
      <c r="AO20" s="55"/>
      <c r="AP20" s="57"/>
      <c r="AQ20" s="37"/>
      <c r="AR20" s="20"/>
      <c r="AS20" s="56"/>
      <c r="AT20" s="57"/>
      <c r="AU20" s="37"/>
      <c r="AV20" s="20"/>
      <c r="AW20" s="54"/>
      <c r="AX20" s="61"/>
      <c r="AY20" s="11"/>
      <c r="AZ20" s="17"/>
      <c r="BA20" s="59"/>
      <c r="BB20" s="53"/>
      <c r="BC20" s="23"/>
      <c r="BD20" s="17"/>
      <c r="BE20" s="11"/>
      <c r="BF20" s="11"/>
      <c r="BG20" s="3"/>
      <c r="BH20" s="67"/>
      <c r="BI20" s="45"/>
      <c r="BJ20" s="10"/>
      <c r="BK20" s="20"/>
      <c r="BL20" s="50"/>
      <c r="BM20" s="48"/>
      <c r="BN20" s="10"/>
      <c r="BO20" s="9"/>
      <c r="BP20" s="47"/>
      <c r="BQ20" s="48"/>
      <c r="BR20" s="36"/>
      <c r="BS20" s="9"/>
      <c r="BT20" s="47"/>
      <c r="BU20" s="48"/>
      <c r="BV20" s="10"/>
      <c r="BW20" s="285" t="str">
        <f>Technologies!$A$56</f>
        <v>PROSUP_storage_losses_elec</v>
      </c>
      <c r="BX20" s="10"/>
      <c r="BY20" s="66"/>
      <c r="BZ20" s="49"/>
      <c r="CA20" s="30"/>
      <c r="CB20" s="6"/>
      <c r="CC20" s="44"/>
      <c r="CD20" s="46"/>
      <c r="CE20" s="30"/>
      <c r="CF20" s="6"/>
      <c r="CG20" s="44"/>
      <c r="CH20" s="46"/>
      <c r="CI20" s="30"/>
      <c r="CJ20" s="6"/>
      <c r="CK20" s="44"/>
      <c r="CL20" s="46"/>
    </row>
    <row r="21" spans="1:91" ht="7.5" customHeight="1" thickBot="1" x14ac:dyDescent="0.4">
      <c r="A21" s="27"/>
      <c r="B21" s="44"/>
      <c r="C21" s="46"/>
      <c r="D21" s="30"/>
      <c r="E21" s="6"/>
      <c r="F21" s="44"/>
      <c r="G21" s="46"/>
      <c r="H21" s="30"/>
      <c r="I21" s="6"/>
      <c r="J21" s="49"/>
      <c r="K21" s="46"/>
      <c r="L21" s="30"/>
      <c r="M21" s="6"/>
      <c r="N21" s="44"/>
      <c r="O21" s="46"/>
      <c r="P21" s="30"/>
      <c r="Q21" s="6"/>
      <c r="R21" s="44"/>
      <c r="S21" s="46"/>
      <c r="T21" s="30"/>
      <c r="U21" s="6"/>
      <c r="V21" s="44"/>
      <c r="W21" s="46"/>
      <c r="X21" s="30"/>
      <c r="Y21" s="6"/>
      <c r="Z21" s="3"/>
      <c r="AA21" s="288"/>
      <c r="AB21" s="3"/>
      <c r="AC21" s="52"/>
      <c r="AD21" s="53"/>
      <c r="AE21" s="11"/>
      <c r="AF21" s="17"/>
      <c r="AG21" s="59"/>
      <c r="AH21" s="53"/>
      <c r="AI21" s="11"/>
      <c r="AJ21" s="17"/>
      <c r="AK21" s="52"/>
      <c r="AL21" s="53"/>
      <c r="AM21" s="11"/>
      <c r="AN21" s="17"/>
      <c r="AO21" s="59"/>
      <c r="AP21" s="53"/>
      <c r="AQ21" s="23"/>
      <c r="AR21" s="17"/>
      <c r="AS21" s="52"/>
      <c r="AT21" s="53"/>
      <c r="AU21" s="23"/>
      <c r="AV21" s="17"/>
      <c r="AW21" s="52"/>
      <c r="AX21" s="53"/>
      <c r="AY21" s="11"/>
      <c r="AZ21" s="17"/>
      <c r="BA21" s="59"/>
      <c r="BB21" s="53"/>
      <c r="BC21" s="23"/>
      <c r="BD21" s="17"/>
      <c r="BE21" s="11"/>
      <c r="BF21" s="11"/>
      <c r="BG21" s="3"/>
      <c r="BH21" s="44"/>
      <c r="BI21" s="46"/>
      <c r="BJ21" s="11"/>
      <c r="BK21" s="17"/>
      <c r="BL21" s="49"/>
      <c r="BM21" s="46"/>
      <c r="BN21" s="3"/>
      <c r="BO21" s="6"/>
      <c r="BP21" s="44"/>
      <c r="BQ21" s="46"/>
      <c r="BR21" s="30"/>
      <c r="BS21" s="6"/>
      <c r="BT21" s="44"/>
      <c r="BU21" s="46"/>
      <c r="BV21" s="3"/>
      <c r="BW21" s="286"/>
      <c r="BX21" s="3"/>
      <c r="BY21" s="44"/>
      <c r="BZ21" s="46"/>
      <c r="CA21" s="30"/>
      <c r="CB21" s="6"/>
      <c r="CC21" s="44"/>
      <c r="CD21" s="46"/>
      <c r="CE21" s="30"/>
      <c r="CF21" s="6"/>
      <c r="CG21" s="44"/>
      <c r="CH21" s="46"/>
      <c r="CI21" s="30"/>
      <c r="CJ21" s="6"/>
      <c r="CK21" s="44"/>
      <c r="CL21" s="46"/>
    </row>
    <row r="22" spans="1:91" ht="7.5" customHeight="1" x14ac:dyDescent="0.35">
      <c r="A22" s="27"/>
      <c r="B22" s="44"/>
      <c r="C22" s="46"/>
      <c r="D22" s="30"/>
      <c r="E22" s="6"/>
      <c r="F22" s="44"/>
      <c r="G22" s="46"/>
      <c r="H22" s="3"/>
      <c r="I22" s="6"/>
      <c r="J22" s="44"/>
      <c r="K22" s="46"/>
      <c r="L22" s="30"/>
      <c r="M22" s="6"/>
      <c r="N22" s="44"/>
      <c r="O22" s="46"/>
      <c r="P22" s="30"/>
      <c r="Q22" s="6"/>
      <c r="R22" s="44"/>
      <c r="S22" s="46"/>
      <c r="T22" s="30"/>
      <c r="U22" s="6"/>
      <c r="V22" s="44"/>
      <c r="W22" s="46"/>
      <c r="X22" s="30"/>
      <c r="Y22" s="6"/>
      <c r="Z22" s="3"/>
      <c r="AA22" s="11"/>
      <c r="AB22" s="3"/>
      <c r="AC22" s="58"/>
      <c r="AD22" s="45"/>
      <c r="AE22" s="10"/>
      <c r="AF22" s="16"/>
      <c r="AG22" s="50"/>
      <c r="AH22" s="57"/>
      <c r="AI22" s="25"/>
      <c r="AJ22" s="20"/>
      <c r="AK22" s="56"/>
      <c r="AL22" s="57"/>
      <c r="AM22" s="25"/>
      <c r="AN22" s="20"/>
      <c r="AO22" s="55"/>
      <c r="AP22" s="57"/>
      <c r="AQ22" s="37"/>
      <c r="AR22" s="20"/>
      <c r="AS22" s="56"/>
      <c r="AT22" s="57"/>
      <c r="AU22" s="37"/>
      <c r="AV22" s="20"/>
      <c r="AW22" s="56"/>
      <c r="AX22" s="57"/>
      <c r="AY22" s="25"/>
      <c r="AZ22" s="20"/>
      <c r="BA22" s="50"/>
      <c r="BB22" s="57"/>
      <c r="BC22" s="37"/>
      <c r="BD22" s="20"/>
      <c r="BE22" s="25"/>
      <c r="BF22" s="285" t="str">
        <f>Technologies!$A$13</f>
        <v>PROTRA_HP_gas_fuels</v>
      </c>
      <c r="BG22" s="8"/>
      <c r="BH22" s="47"/>
      <c r="BI22" s="48"/>
      <c r="BJ22" s="10"/>
      <c r="BK22" s="9"/>
      <c r="BL22" s="68"/>
      <c r="BM22" s="44"/>
      <c r="BN22" s="30"/>
      <c r="BO22" s="6"/>
      <c r="BP22" s="44"/>
      <c r="BQ22" s="46"/>
      <c r="BR22" s="30"/>
      <c r="BS22" s="6"/>
      <c r="BT22" s="44"/>
      <c r="BU22" s="46"/>
      <c r="BV22" s="3"/>
      <c r="BW22" s="11"/>
      <c r="BX22" s="3"/>
      <c r="BY22" s="44"/>
      <c r="BZ22" s="46"/>
      <c r="CA22" s="30"/>
      <c r="CB22" s="6"/>
      <c r="CC22" s="44"/>
      <c r="CD22" s="46"/>
      <c r="CE22" s="30"/>
      <c r="CF22" s="6"/>
      <c r="CG22" s="44"/>
      <c r="CH22" s="46"/>
      <c r="CI22" s="30"/>
      <c r="CJ22" s="6"/>
      <c r="CK22" s="44"/>
      <c r="CL22" s="46"/>
    </row>
    <row r="23" spans="1:91" ht="7.5" customHeight="1" thickBot="1" x14ac:dyDescent="0.4">
      <c r="A23" s="27"/>
      <c r="B23" s="44"/>
      <c r="C23" s="46"/>
      <c r="D23" s="30"/>
      <c r="E23" s="6"/>
      <c r="F23" s="44"/>
      <c r="G23" s="46"/>
      <c r="H23" s="3"/>
      <c r="I23" s="6"/>
      <c r="J23" s="44"/>
      <c r="K23" s="46"/>
      <c r="L23" s="30"/>
      <c r="M23" s="6"/>
      <c r="N23" s="44"/>
      <c r="O23" s="46"/>
      <c r="P23" s="30"/>
      <c r="Q23" s="6"/>
      <c r="R23" s="44"/>
      <c r="S23" s="46"/>
      <c r="T23" s="30"/>
      <c r="U23" s="6"/>
      <c r="V23" s="44"/>
      <c r="W23" s="46"/>
      <c r="X23" s="30"/>
      <c r="Y23" s="6"/>
      <c r="Z23" s="3"/>
      <c r="AA23" s="11"/>
      <c r="AB23" s="3"/>
      <c r="AC23" s="52"/>
      <c r="AD23" s="53"/>
      <c r="AE23" s="11"/>
      <c r="AF23" s="17"/>
      <c r="AG23" s="59"/>
      <c r="AH23" s="53"/>
      <c r="AI23" s="11"/>
      <c r="AJ23" s="17"/>
      <c r="AK23" s="52"/>
      <c r="AL23" s="53"/>
      <c r="AM23" s="11"/>
      <c r="AN23" s="17"/>
      <c r="AO23" s="59"/>
      <c r="AP23" s="53"/>
      <c r="AQ23" s="23"/>
      <c r="AR23" s="17"/>
      <c r="AS23" s="52"/>
      <c r="AT23" s="53"/>
      <c r="AU23" s="23"/>
      <c r="AV23" s="17"/>
      <c r="AW23" s="52"/>
      <c r="AX23" s="53"/>
      <c r="AY23" s="11"/>
      <c r="AZ23" s="17"/>
      <c r="BA23" s="59"/>
      <c r="BB23" s="53"/>
      <c r="BC23" s="23"/>
      <c r="BD23" s="17"/>
      <c r="BE23" s="11"/>
      <c r="BF23" s="286"/>
      <c r="BG23" s="3"/>
      <c r="BH23" s="44"/>
      <c r="BI23" s="46"/>
      <c r="BJ23" s="3"/>
      <c r="BK23" s="6"/>
      <c r="BL23" s="49"/>
      <c r="BM23" s="46"/>
      <c r="BN23" s="3"/>
      <c r="BO23" s="6"/>
      <c r="BP23" s="44"/>
      <c r="BQ23" s="46"/>
      <c r="BR23" s="30"/>
      <c r="BS23" s="6"/>
      <c r="BT23" s="44"/>
      <c r="BU23" s="46"/>
      <c r="BV23" s="3"/>
      <c r="BW23" s="11"/>
      <c r="BX23" s="3"/>
      <c r="BY23" s="44"/>
      <c r="BZ23" s="46"/>
      <c r="CA23" s="30"/>
      <c r="CB23" s="6"/>
      <c r="CC23" s="44"/>
      <c r="CD23" s="46"/>
      <c r="CE23" s="30"/>
      <c r="CF23" s="6"/>
      <c r="CG23" s="44"/>
      <c r="CH23" s="46"/>
      <c r="CI23" s="30"/>
      <c r="CJ23" s="6"/>
      <c r="CK23" s="44"/>
      <c r="CL23" s="46"/>
    </row>
    <row r="24" spans="1:91" ht="7.5" customHeight="1" x14ac:dyDescent="0.35">
      <c r="A24" s="27"/>
      <c r="B24" s="44"/>
      <c r="C24" s="46"/>
      <c r="D24" s="30"/>
      <c r="E24" s="6"/>
      <c r="F24" s="44"/>
      <c r="G24" s="46"/>
      <c r="H24" s="3"/>
      <c r="I24" s="6"/>
      <c r="J24" s="44"/>
      <c r="K24" s="45"/>
      <c r="L24" s="10"/>
      <c r="M24" s="9"/>
      <c r="N24" s="47"/>
      <c r="O24" s="48"/>
      <c r="P24" s="36"/>
      <c r="Q24" s="9"/>
      <c r="R24" s="47"/>
      <c r="S24" s="48"/>
      <c r="T24" s="36"/>
      <c r="U24" s="9"/>
      <c r="V24" s="47"/>
      <c r="W24" s="48"/>
      <c r="X24" s="36"/>
      <c r="Y24" s="9"/>
      <c r="Z24" s="10"/>
      <c r="AA24" s="287" t="s">
        <v>298</v>
      </c>
      <c r="AB24" s="10"/>
      <c r="AC24" s="56"/>
      <c r="AD24" s="57"/>
      <c r="AE24" s="25"/>
      <c r="AF24" s="20"/>
      <c r="AG24" s="60"/>
      <c r="AH24" s="61"/>
      <c r="AI24" s="23"/>
      <c r="AJ24" s="17"/>
      <c r="AK24" s="52"/>
      <c r="AL24" s="53"/>
      <c r="AM24" s="23"/>
      <c r="AN24" s="17"/>
      <c r="AO24" s="52"/>
      <c r="AP24" s="53"/>
      <c r="AQ24" s="23"/>
      <c r="AR24" s="17"/>
      <c r="AS24" s="52"/>
      <c r="AT24" s="53"/>
      <c r="AU24" s="23"/>
      <c r="AV24" s="17"/>
      <c r="AW24" s="52"/>
      <c r="AX24" s="53"/>
      <c r="AY24" s="11"/>
      <c r="AZ24" s="17"/>
      <c r="BA24" s="59"/>
      <c r="BB24" s="53"/>
      <c r="BC24" s="23"/>
      <c r="BD24" s="17"/>
      <c r="BE24" s="11"/>
      <c r="BF24" s="11"/>
      <c r="BG24" s="3"/>
      <c r="BH24" s="44"/>
      <c r="BI24" s="46"/>
      <c r="BJ24" s="6"/>
      <c r="BK24" s="16"/>
      <c r="BL24" s="50"/>
      <c r="BM24" s="57"/>
      <c r="BN24" s="10"/>
      <c r="BO24" s="9"/>
      <c r="BP24" s="47"/>
      <c r="BQ24" s="48"/>
      <c r="BR24" s="36"/>
      <c r="BS24" s="9"/>
      <c r="BT24" s="47"/>
      <c r="BU24" s="48"/>
      <c r="BV24" s="10"/>
      <c r="BW24" s="285" t="str">
        <f>Technologies!A57</f>
        <v>PROSUP_storage_losses_gas</v>
      </c>
      <c r="BX24" s="10"/>
      <c r="BY24" s="47"/>
      <c r="BZ24" s="48"/>
      <c r="CA24" s="12"/>
      <c r="CB24" s="30"/>
      <c r="CC24" s="44"/>
      <c r="CD24" s="46"/>
      <c r="CE24" s="30"/>
      <c r="CF24" s="6"/>
      <c r="CG24" s="44"/>
      <c r="CH24" s="46"/>
      <c r="CI24" s="30"/>
      <c r="CJ24" s="6"/>
      <c r="CK24" s="44"/>
      <c r="CL24" s="46"/>
    </row>
    <row r="25" spans="1:91" ht="7.5" customHeight="1" thickBot="1" x14ac:dyDescent="0.4">
      <c r="A25" s="27"/>
      <c r="B25" s="44"/>
      <c r="C25" s="46"/>
      <c r="D25" s="30"/>
      <c r="E25" s="6"/>
      <c r="F25" s="44"/>
      <c r="G25" s="46"/>
      <c r="H25" s="3"/>
      <c r="I25" s="6"/>
      <c r="J25" s="44"/>
      <c r="K25" s="46"/>
      <c r="L25" s="3"/>
      <c r="M25" s="6"/>
      <c r="N25" s="44"/>
      <c r="O25" s="46"/>
      <c r="P25" s="30"/>
      <c r="Q25" s="6"/>
      <c r="R25" s="44"/>
      <c r="S25" s="46"/>
      <c r="T25" s="30"/>
      <c r="U25" s="6"/>
      <c r="V25" s="44"/>
      <c r="W25" s="46"/>
      <c r="X25" s="30"/>
      <c r="Y25" s="6"/>
      <c r="Z25" s="3"/>
      <c r="AA25" s="288"/>
      <c r="AB25" s="3"/>
      <c r="AC25" s="52"/>
      <c r="AD25" s="53"/>
      <c r="AE25" s="11"/>
      <c r="AF25" s="17"/>
      <c r="AG25" s="59"/>
      <c r="AH25" s="53"/>
      <c r="AI25" s="23"/>
      <c r="AJ25" s="17"/>
      <c r="AK25" s="52"/>
      <c r="AL25" s="53"/>
      <c r="AM25" s="23"/>
      <c r="AN25" s="17"/>
      <c r="AO25" s="52"/>
      <c r="AP25" s="53"/>
      <c r="AQ25" s="23"/>
      <c r="AR25" s="17"/>
      <c r="AS25" s="52"/>
      <c r="AT25" s="53"/>
      <c r="AU25" s="23"/>
      <c r="AV25" s="17"/>
      <c r="AW25" s="52"/>
      <c r="AX25" s="53"/>
      <c r="AY25" s="11"/>
      <c r="AZ25" s="17"/>
      <c r="BA25" s="59"/>
      <c r="BB25" s="53"/>
      <c r="BC25" s="23"/>
      <c r="BD25" s="17"/>
      <c r="BE25" s="11"/>
      <c r="BF25" s="11"/>
      <c r="BG25" s="3"/>
      <c r="BH25" s="44"/>
      <c r="BI25" s="46"/>
      <c r="BJ25" s="3"/>
      <c r="BK25" s="6"/>
      <c r="BL25" s="59"/>
      <c r="BM25" s="53"/>
      <c r="BN25" s="3"/>
      <c r="BO25" s="6"/>
      <c r="BP25" s="44"/>
      <c r="BQ25" s="46"/>
      <c r="BR25" s="30"/>
      <c r="BS25" s="6"/>
      <c r="BT25" s="44"/>
      <c r="BU25" s="46"/>
      <c r="BV25" s="3"/>
      <c r="BW25" s="286"/>
      <c r="BX25" s="3"/>
      <c r="BY25" s="44"/>
      <c r="BZ25" s="46"/>
      <c r="CA25" s="30"/>
      <c r="CB25" s="6"/>
      <c r="CC25" s="44"/>
      <c r="CD25" s="46"/>
      <c r="CE25" s="30"/>
      <c r="CF25" s="6"/>
      <c r="CG25" s="44"/>
      <c r="CH25" s="46"/>
      <c r="CI25" s="30"/>
      <c r="CJ25" s="6"/>
      <c r="CK25" s="44"/>
      <c r="CL25" s="46"/>
    </row>
    <row r="26" spans="1:91" ht="7.5" customHeight="1" x14ac:dyDescent="0.35">
      <c r="A26" s="27"/>
      <c r="B26" s="44"/>
      <c r="C26" s="46"/>
      <c r="D26" s="30"/>
      <c r="E26" s="6"/>
      <c r="F26" s="44"/>
      <c r="G26" s="46"/>
      <c r="H26" s="30"/>
      <c r="I26" s="6"/>
      <c r="J26" s="44"/>
      <c r="K26" s="46"/>
      <c r="L26" s="30"/>
      <c r="M26" s="6"/>
      <c r="N26" s="44"/>
      <c r="O26" s="46"/>
      <c r="P26" s="30"/>
      <c r="Q26" s="6"/>
      <c r="R26" s="44"/>
      <c r="S26" s="46"/>
      <c r="T26" s="30"/>
      <c r="U26" s="6"/>
      <c r="V26" s="44"/>
      <c r="W26" s="46"/>
      <c r="X26" s="30"/>
      <c r="Y26" s="6"/>
      <c r="Z26" s="3"/>
      <c r="AA26" s="11"/>
      <c r="AB26" s="3"/>
      <c r="AC26" s="52"/>
      <c r="AD26" s="53"/>
      <c r="AE26" s="11"/>
      <c r="AF26" s="17"/>
      <c r="AG26" s="53"/>
      <c r="AH26" s="45"/>
      <c r="AI26" s="10"/>
      <c r="AJ26" s="20"/>
      <c r="AK26" s="56"/>
      <c r="AL26" s="57"/>
      <c r="AM26" s="25"/>
      <c r="AN26" s="20"/>
      <c r="AO26" s="55"/>
      <c r="AP26" s="57"/>
      <c r="AQ26" s="37"/>
      <c r="AR26" s="20"/>
      <c r="AS26" s="56"/>
      <c r="AT26" s="57"/>
      <c r="AU26" s="37"/>
      <c r="AV26" s="20"/>
      <c r="AW26" s="56"/>
      <c r="AX26" s="57"/>
      <c r="AY26" s="25"/>
      <c r="AZ26" s="20"/>
      <c r="BA26" s="55"/>
      <c r="BB26" s="57"/>
      <c r="BC26" s="37"/>
      <c r="BD26" s="20"/>
      <c r="BE26" s="25"/>
      <c r="BF26" s="285" t="str">
        <f>Technologies!$A$14</f>
        <v>PROTRA_HP_geothermal</v>
      </c>
      <c r="BG26" s="8"/>
      <c r="BH26" s="47"/>
      <c r="BI26" s="48"/>
      <c r="BJ26" s="10"/>
      <c r="BK26" s="9"/>
      <c r="BL26" s="68"/>
      <c r="BM26" s="44"/>
      <c r="BN26" s="30"/>
      <c r="BO26" s="6"/>
      <c r="BP26" s="44"/>
      <c r="BQ26" s="46"/>
      <c r="BR26" s="30"/>
      <c r="BS26" s="6"/>
      <c r="BT26" s="44"/>
      <c r="BU26" s="46"/>
      <c r="BV26" s="3"/>
      <c r="BW26" s="11"/>
      <c r="BX26" s="3"/>
      <c r="BY26" s="44"/>
      <c r="BZ26" s="46"/>
      <c r="CA26" s="30"/>
      <c r="CB26" s="6"/>
      <c r="CC26" s="44"/>
      <c r="CD26" s="46"/>
      <c r="CE26" s="30"/>
      <c r="CF26" s="6"/>
      <c r="CG26" s="44"/>
      <c r="CH26" s="46"/>
      <c r="CI26" s="30"/>
      <c r="CJ26" s="6"/>
      <c r="CK26" s="44"/>
      <c r="CL26" s="46"/>
    </row>
    <row r="27" spans="1:91" ht="7.5" customHeight="1" thickBot="1" x14ac:dyDescent="0.4">
      <c r="A27" s="27"/>
      <c r="B27" s="44"/>
      <c r="C27" s="46"/>
      <c r="D27" s="30"/>
      <c r="E27" s="6"/>
      <c r="F27" s="44"/>
      <c r="G27" s="46"/>
      <c r="H27" s="30"/>
      <c r="I27" s="6"/>
      <c r="J27" s="44"/>
      <c r="K27" s="46"/>
      <c r="L27" s="3"/>
      <c r="M27" s="6"/>
      <c r="N27" s="44"/>
      <c r="O27" s="46"/>
      <c r="P27" s="30"/>
      <c r="Q27" s="6"/>
      <c r="R27" s="44"/>
      <c r="S27" s="46"/>
      <c r="T27" s="30"/>
      <c r="U27" s="6"/>
      <c r="V27" s="44"/>
      <c r="W27" s="46"/>
      <c r="X27" s="30"/>
      <c r="Y27" s="6"/>
      <c r="Z27" s="3"/>
      <c r="AA27" s="11"/>
      <c r="AB27" s="3"/>
      <c r="AC27" s="52"/>
      <c r="AD27" s="53"/>
      <c r="AE27" s="11"/>
      <c r="AF27" s="17"/>
      <c r="AG27" s="59"/>
      <c r="AH27" s="53"/>
      <c r="AI27" s="11"/>
      <c r="AJ27" s="17"/>
      <c r="AK27" s="52"/>
      <c r="AL27" s="53"/>
      <c r="AM27" s="11"/>
      <c r="AN27" s="17"/>
      <c r="AO27" s="59"/>
      <c r="AP27" s="53"/>
      <c r="AQ27" s="23"/>
      <c r="AR27" s="17"/>
      <c r="AS27" s="52"/>
      <c r="AT27" s="53"/>
      <c r="AU27" s="23"/>
      <c r="AV27" s="17"/>
      <c r="AW27" s="52"/>
      <c r="AX27" s="53"/>
      <c r="AY27" s="11"/>
      <c r="AZ27" s="17"/>
      <c r="BA27" s="59"/>
      <c r="BB27" s="53"/>
      <c r="BC27" s="23"/>
      <c r="BD27" s="17"/>
      <c r="BE27" s="11"/>
      <c r="BF27" s="286"/>
      <c r="BG27" s="3"/>
      <c r="BH27" s="44"/>
      <c r="BI27" s="46"/>
      <c r="BJ27" s="3"/>
      <c r="BK27" s="6"/>
      <c r="BL27" s="49"/>
      <c r="BM27" s="46"/>
      <c r="BN27" s="3"/>
      <c r="BO27" s="6"/>
      <c r="BP27" s="44"/>
      <c r="BQ27" s="46"/>
      <c r="BR27" s="30"/>
      <c r="BS27" s="6"/>
      <c r="BT27" s="44"/>
      <c r="BU27" s="46"/>
      <c r="BV27" s="3"/>
      <c r="BW27" s="11"/>
      <c r="BX27" s="3"/>
      <c r="BY27" s="44"/>
      <c r="BZ27" s="46"/>
      <c r="CA27" s="30"/>
      <c r="CB27" s="6"/>
      <c r="CC27" s="44"/>
      <c r="CD27" s="46"/>
      <c r="CE27" s="30"/>
      <c r="CF27" s="6"/>
      <c r="CG27" s="44"/>
      <c r="CH27" s="46"/>
      <c r="CI27" s="30"/>
      <c r="CJ27" s="6"/>
      <c r="CK27" s="44"/>
      <c r="CL27" s="46"/>
    </row>
    <row r="28" spans="1:91" ht="7.5" customHeight="1" x14ac:dyDescent="0.35">
      <c r="A28" s="27"/>
      <c r="B28" s="44"/>
      <c r="C28" s="46"/>
      <c r="D28" s="30"/>
      <c r="E28" s="6"/>
      <c r="F28" s="44"/>
      <c r="G28" s="46"/>
      <c r="H28" s="30"/>
      <c r="I28" s="6"/>
      <c r="J28" s="44"/>
      <c r="K28" s="46"/>
      <c r="L28" s="30"/>
      <c r="M28" s="16"/>
      <c r="N28" s="50"/>
      <c r="O28" s="48"/>
      <c r="P28" s="36"/>
      <c r="Q28" s="9"/>
      <c r="R28" s="47"/>
      <c r="S28" s="48"/>
      <c r="T28" s="36"/>
      <c r="U28" s="9"/>
      <c r="V28" s="47"/>
      <c r="W28" s="48"/>
      <c r="X28" s="36"/>
      <c r="Y28" s="9"/>
      <c r="Z28" s="10"/>
      <c r="AA28" s="287" t="s">
        <v>298</v>
      </c>
      <c r="AB28" s="10"/>
      <c r="AC28" s="56"/>
      <c r="AD28" s="57"/>
      <c r="AE28" s="25"/>
      <c r="AF28" s="20"/>
      <c r="AG28" s="55"/>
      <c r="AH28" s="57"/>
      <c r="AI28" s="25"/>
      <c r="AJ28" s="20"/>
      <c r="AK28" s="54"/>
      <c r="AL28" s="53"/>
      <c r="AM28" s="11"/>
      <c r="AN28" s="17"/>
      <c r="AO28" s="59"/>
      <c r="AP28" s="53"/>
      <c r="AQ28" s="23"/>
      <c r="AR28" s="17"/>
      <c r="AS28" s="52"/>
      <c r="AT28" s="53"/>
      <c r="AU28" s="23"/>
      <c r="AV28" s="17"/>
      <c r="AW28" s="52"/>
      <c r="AX28" s="53"/>
      <c r="AY28" s="11"/>
      <c r="AZ28" s="17"/>
      <c r="BA28" s="59"/>
      <c r="BB28" s="53"/>
      <c r="BC28" s="23"/>
      <c r="BD28" s="17"/>
      <c r="BE28" s="11"/>
      <c r="BF28" s="11"/>
      <c r="BG28" s="3"/>
      <c r="BH28" s="44"/>
      <c r="BI28" s="46"/>
      <c r="BJ28" s="3"/>
      <c r="BK28" s="6"/>
      <c r="BL28" s="46"/>
      <c r="BM28" s="45"/>
      <c r="BN28" s="10"/>
      <c r="BO28" s="20"/>
      <c r="BP28" s="47"/>
      <c r="BQ28" s="48"/>
      <c r="BR28" s="36"/>
      <c r="BS28" s="9"/>
      <c r="BT28" s="47"/>
      <c r="BU28" s="48"/>
      <c r="BV28" s="10"/>
      <c r="BW28" s="285" t="str">
        <f>Technologies!A58</f>
        <v>PROSUP_storage_losses_heat</v>
      </c>
      <c r="BX28" s="10"/>
      <c r="BY28" s="47"/>
      <c r="BZ28" s="48"/>
      <c r="CA28" s="36"/>
      <c r="CB28" s="9"/>
      <c r="CC28" s="66"/>
      <c r="CD28" s="44"/>
      <c r="CE28" s="30"/>
      <c r="CF28" s="6"/>
      <c r="CG28" s="44"/>
      <c r="CH28" s="46"/>
      <c r="CI28" s="30"/>
      <c r="CJ28" s="6"/>
      <c r="CK28" s="44"/>
      <c r="CL28" s="46"/>
    </row>
    <row r="29" spans="1:91" ht="7.5" customHeight="1" thickBot="1" x14ac:dyDescent="0.4">
      <c r="A29" s="27"/>
      <c r="B29" s="44"/>
      <c r="C29" s="46"/>
      <c r="D29" s="30"/>
      <c r="E29" s="6"/>
      <c r="F29" s="44"/>
      <c r="G29" s="46"/>
      <c r="H29" s="30"/>
      <c r="I29" s="6"/>
      <c r="J29" s="44"/>
      <c r="K29" s="46"/>
      <c r="L29" s="30"/>
      <c r="M29" s="6"/>
      <c r="N29" s="49"/>
      <c r="O29" s="46"/>
      <c r="P29" s="30"/>
      <c r="Q29" s="6"/>
      <c r="R29" s="44"/>
      <c r="S29" s="46"/>
      <c r="T29" s="30"/>
      <c r="U29" s="6"/>
      <c r="V29" s="44"/>
      <c r="W29" s="46"/>
      <c r="X29" s="30"/>
      <c r="Y29" s="6"/>
      <c r="Z29" s="3"/>
      <c r="AA29" s="288"/>
      <c r="AB29" s="3"/>
      <c r="AC29" s="52"/>
      <c r="AD29" s="53"/>
      <c r="AE29" s="11"/>
      <c r="AF29" s="17"/>
      <c r="AG29" s="59"/>
      <c r="AH29" s="53"/>
      <c r="AI29" s="11"/>
      <c r="AJ29" s="17"/>
      <c r="AK29" s="52"/>
      <c r="AL29" s="53"/>
      <c r="AM29" s="11"/>
      <c r="AN29" s="17"/>
      <c r="AO29" s="59"/>
      <c r="AP29" s="53"/>
      <c r="AQ29" s="11"/>
      <c r="AR29" s="17"/>
      <c r="AS29" s="52"/>
      <c r="AT29" s="53"/>
      <c r="AU29" s="23"/>
      <c r="AV29" s="17"/>
      <c r="AW29" s="52"/>
      <c r="AX29" s="53"/>
      <c r="AY29" s="11"/>
      <c r="AZ29" s="17"/>
      <c r="BA29" s="59"/>
      <c r="BB29" s="53"/>
      <c r="BC29" s="23"/>
      <c r="BD29" s="17"/>
      <c r="BE29" s="11"/>
      <c r="BF29" s="11"/>
      <c r="BG29" s="3"/>
      <c r="BH29" s="44"/>
      <c r="BI29" s="46"/>
      <c r="BJ29" s="3"/>
      <c r="BK29" s="6"/>
      <c r="BL29" s="49"/>
      <c r="BM29" s="46"/>
      <c r="BN29" s="11"/>
      <c r="BO29" s="17"/>
      <c r="BP29" s="44"/>
      <c r="BQ29" s="46"/>
      <c r="BR29" s="30"/>
      <c r="BS29" s="6"/>
      <c r="BT29" s="44"/>
      <c r="BU29" s="46"/>
      <c r="BV29" s="3"/>
      <c r="BW29" s="286"/>
      <c r="BX29" s="3"/>
      <c r="BY29" s="44"/>
      <c r="BZ29" s="46"/>
      <c r="CA29" s="30"/>
      <c r="CB29" s="6"/>
      <c r="CC29" s="44"/>
      <c r="CD29" s="46"/>
      <c r="CE29" s="30"/>
      <c r="CF29" s="6"/>
      <c r="CG29" s="44"/>
      <c r="CH29" s="46"/>
      <c r="CI29" s="30"/>
      <c r="CJ29" s="6"/>
      <c r="CK29" s="44"/>
      <c r="CL29" s="46"/>
    </row>
    <row r="30" spans="1:91" ht="7.5" customHeight="1" x14ac:dyDescent="0.35">
      <c r="A30" s="27"/>
      <c r="B30" s="44"/>
      <c r="C30" s="46"/>
      <c r="D30" s="30"/>
      <c r="E30" s="6"/>
      <c r="F30" s="44"/>
      <c r="G30" s="46"/>
      <c r="H30" s="30"/>
      <c r="I30" s="6"/>
      <c r="J30" s="44"/>
      <c r="K30" s="46"/>
      <c r="L30" s="30"/>
      <c r="M30" s="6"/>
      <c r="N30" s="44"/>
      <c r="O30" s="46"/>
      <c r="P30" s="30"/>
      <c r="Q30" s="6"/>
      <c r="R30" s="44"/>
      <c r="S30" s="46"/>
      <c r="T30" s="30"/>
      <c r="U30" s="6"/>
      <c r="V30" s="44"/>
      <c r="W30" s="46"/>
      <c r="X30" s="30"/>
      <c r="Y30" s="6"/>
      <c r="Z30" s="3"/>
      <c r="AA30" s="11"/>
      <c r="AB30" s="3"/>
      <c r="AC30" s="52"/>
      <c r="AD30" s="53"/>
      <c r="AE30" s="11"/>
      <c r="AF30" s="17"/>
      <c r="AG30" s="59"/>
      <c r="AH30" s="53"/>
      <c r="AI30" s="11"/>
      <c r="AJ30" s="17"/>
      <c r="AK30" s="52"/>
      <c r="AL30" s="53"/>
      <c r="AM30" s="40"/>
      <c r="AN30" s="16"/>
      <c r="AO30" s="50"/>
      <c r="AP30" s="45"/>
      <c r="AQ30" s="10"/>
      <c r="AR30" s="20"/>
      <c r="AS30" s="56"/>
      <c r="AT30" s="57"/>
      <c r="AU30" s="37"/>
      <c r="AV30" s="20"/>
      <c r="AW30" s="56"/>
      <c r="AX30" s="57"/>
      <c r="AY30" s="25"/>
      <c r="AZ30" s="20"/>
      <c r="BA30" s="55"/>
      <c r="BB30" s="57"/>
      <c r="BC30" s="37"/>
      <c r="BD30" s="20"/>
      <c r="BE30" s="25"/>
      <c r="BF30" s="285" t="str">
        <f>Technologies!$A$16</f>
        <v>PROTRA_HP_liquid_fuels</v>
      </c>
      <c r="BG30" s="8"/>
      <c r="BH30" s="47"/>
      <c r="BI30" s="48"/>
      <c r="BJ30" s="10"/>
      <c r="BK30" s="9"/>
      <c r="BL30" s="68"/>
      <c r="BM30" s="44"/>
      <c r="BN30" s="30"/>
      <c r="BO30" s="6"/>
      <c r="BP30" s="44"/>
      <c r="BQ30" s="46"/>
      <c r="BR30" s="30"/>
      <c r="BS30" s="6"/>
      <c r="BT30" s="44"/>
      <c r="BU30" s="46"/>
      <c r="BV30" s="3"/>
      <c r="BW30" s="11"/>
      <c r="BX30" s="3"/>
      <c r="BY30" s="44"/>
      <c r="BZ30" s="46"/>
      <c r="CA30" s="30"/>
      <c r="CB30" s="6"/>
      <c r="CC30" s="44"/>
      <c r="CD30" s="46"/>
      <c r="CE30" s="30"/>
      <c r="CF30" s="6"/>
      <c r="CG30" s="44"/>
      <c r="CH30" s="46"/>
      <c r="CI30" s="30"/>
      <c r="CJ30" s="6"/>
      <c r="CK30" s="44"/>
      <c r="CL30" s="46"/>
      <c r="CM30" t="s">
        <v>316</v>
      </c>
    </row>
    <row r="31" spans="1:91" ht="7.5" customHeight="1" thickBot="1" x14ac:dyDescent="0.4">
      <c r="A31" s="27"/>
      <c r="B31" s="44"/>
      <c r="C31" s="46"/>
      <c r="D31" s="30"/>
      <c r="E31" s="6"/>
      <c r="F31" s="44"/>
      <c r="G31" s="46"/>
      <c r="H31" s="30"/>
      <c r="I31" s="6"/>
      <c r="J31" s="44"/>
      <c r="K31" s="46"/>
      <c r="L31" s="30"/>
      <c r="M31" s="6"/>
      <c r="N31" s="49"/>
      <c r="O31" s="46"/>
      <c r="P31" s="30"/>
      <c r="Q31" s="6"/>
      <c r="R31" s="44"/>
      <c r="S31" s="46"/>
      <c r="T31" s="30"/>
      <c r="U31" s="6"/>
      <c r="V31" s="44"/>
      <c r="W31" s="46"/>
      <c r="X31" s="30"/>
      <c r="Y31" s="6"/>
      <c r="Z31" s="3"/>
      <c r="AA31" s="11"/>
      <c r="AB31" s="3"/>
      <c r="AC31" s="52"/>
      <c r="AD31" s="53"/>
      <c r="AE31" s="11"/>
      <c r="AF31" s="17"/>
      <c r="AG31" s="59"/>
      <c r="AH31" s="53"/>
      <c r="AI31" s="11"/>
      <c r="AJ31" s="17"/>
      <c r="AK31" s="52"/>
      <c r="AL31" s="53"/>
      <c r="AM31" s="11"/>
      <c r="AN31" s="17"/>
      <c r="AO31" s="59"/>
      <c r="AP31" s="53"/>
      <c r="AQ31" s="11"/>
      <c r="AR31" s="17"/>
      <c r="AS31" s="52"/>
      <c r="AT31" s="53"/>
      <c r="AU31" s="23"/>
      <c r="AV31" s="17"/>
      <c r="AW31" s="52"/>
      <c r="AX31" s="53"/>
      <c r="AY31" s="11"/>
      <c r="AZ31" s="17"/>
      <c r="BA31" s="59"/>
      <c r="BB31" s="53"/>
      <c r="BC31" s="23"/>
      <c r="BD31" s="17"/>
      <c r="BE31" s="11"/>
      <c r="BF31" s="286"/>
      <c r="BG31" s="3"/>
      <c r="BH31" s="44"/>
      <c r="BI31" s="46"/>
      <c r="BJ31" s="3"/>
      <c r="BK31" s="6"/>
      <c r="BL31" s="49"/>
      <c r="BM31" s="46"/>
      <c r="BN31" s="3"/>
      <c r="BO31" s="6"/>
      <c r="BP31" s="44"/>
      <c r="BQ31" s="46"/>
      <c r="BR31" s="30"/>
      <c r="BS31" s="6"/>
      <c r="BT31" s="44"/>
      <c r="BU31" s="46"/>
      <c r="BV31" s="3"/>
      <c r="BW31" s="11"/>
      <c r="BX31" s="3"/>
      <c r="BY31" s="44"/>
      <c r="BZ31" s="46"/>
      <c r="CA31" s="30"/>
      <c r="CB31" s="6"/>
      <c r="CC31" s="44"/>
      <c r="CD31" s="46"/>
      <c r="CE31" s="30"/>
      <c r="CF31" s="6"/>
      <c r="CG31" s="44"/>
      <c r="CH31" s="46"/>
      <c r="CI31" s="30"/>
      <c r="CJ31" s="6"/>
      <c r="CK31" s="44"/>
      <c r="CL31" s="46"/>
    </row>
    <row r="32" spans="1:91" ht="7.5" customHeight="1" x14ac:dyDescent="0.35">
      <c r="A32" s="27"/>
      <c r="B32" s="44"/>
      <c r="C32" s="46"/>
      <c r="D32" s="30"/>
      <c r="E32" s="6"/>
      <c r="F32" s="44"/>
      <c r="G32" s="46"/>
      <c r="H32" s="30"/>
      <c r="I32" s="6"/>
      <c r="J32" s="44"/>
      <c r="K32" s="46"/>
      <c r="L32" s="30"/>
      <c r="M32" s="6"/>
      <c r="N32" s="51"/>
      <c r="O32" s="45"/>
      <c r="P32" s="10"/>
      <c r="Q32" s="9"/>
      <c r="R32" s="47"/>
      <c r="S32" s="48"/>
      <c r="T32" s="36"/>
      <c r="U32" s="9"/>
      <c r="V32" s="47"/>
      <c r="W32" s="48"/>
      <c r="X32" s="36"/>
      <c r="Y32" s="9"/>
      <c r="Z32" s="10"/>
      <c r="AA32" s="287" t="s">
        <v>298</v>
      </c>
      <c r="AB32" s="10"/>
      <c r="AC32" s="56"/>
      <c r="AD32" s="57"/>
      <c r="AE32" s="24"/>
      <c r="AF32" s="22"/>
      <c r="AG32" s="59"/>
      <c r="AH32" s="53"/>
      <c r="AI32" s="11"/>
      <c r="AJ32" s="17"/>
      <c r="AK32" s="52"/>
      <c r="AL32" s="53"/>
      <c r="AM32" s="23"/>
      <c r="AN32" s="17"/>
      <c r="AO32" s="59"/>
      <c r="AP32" s="53"/>
      <c r="AQ32" s="23"/>
      <c r="AR32" s="17"/>
      <c r="AS32" s="52"/>
      <c r="AT32" s="53"/>
      <c r="AU32" s="23"/>
      <c r="AV32" s="17"/>
      <c r="AW32" s="52"/>
      <c r="AX32" s="53"/>
      <c r="AY32" s="11"/>
      <c r="AZ32" s="17"/>
      <c r="BA32" s="59"/>
      <c r="BB32" s="53"/>
      <c r="BC32" s="23"/>
      <c r="BD32" s="17"/>
      <c r="BE32" s="11"/>
      <c r="BF32" s="11"/>
      <c r="BG32" s="3"/>
      <c r="BH32" s="67"/>
      <c r="BI32" s="45"/>
      <c r="BJ32" s="10"/>
      <c r="BK32" s="20"/>
      <c r="BL32" s="50"/>
      <c r="BM32" s="48"/>
      <c r="BN32" s="10"/>
      <c r="BO32" s="9"/>
      <c r="BP32" s="47"/>
      <c r="BQ32" s="48"/>
      <c r="BR32" s="36"/>
      <c r="BS32" s="9"/>
      <c r="BT32" s="47"/>
      <c r="BU32" s="48"/>
      <c r="BV32" s="10"/>
      <c r="BW32" s="285" t="s">
        <v>884</v>
      </c>
      <c r="BX32" s="10"/>
      <c r="BY32" s="47"/>
      <c r="BZ32" s="50"/>
      <c r="CA32" s="12"/>
      <c r="CB32" s="36"/>
      <c r="CC32" s="66"/>
      <c r="CD32" s="47"/>
      <c r="CE32" s="12"/>
      <c r="CF32" s="10"/>
      <c r="CG32" s="66"/>
      <c r="CH32" s="44"/>
      <c r="CI32" s="30"/>
      <c r="CJ32" s="6"/>
      <c r="CK32" s="44"/>
      <c r="CL32" s="46"/>
    </row>
    <row r="33" spans="1:90" ht="7.5" customHeight="1" thickBot="1" x14ac:dyDescent="0.4">
      <c r="A33" s="27"/>
      <c r="B33" s="44"/>
      <c r="C33" s="46"/>
      <c r="D33" s="30"/>
      <c r="E33" s="6"/>
      <c r="F33" s="44"/>
      <c r="G33" s="46"/>
      <c r="H33" s="30"/>
      <c r="I33" s="6"/>
      <c r="J33" s="44"/>
      <c r="K33" s="46"/>
      <c r="L33" s="30"/>
      <c r="M33" s="6"/>
      <c r="N33" s="42"/>
      <c r="O33" s="43"/>
      <c r="P33" s="3"/>
      <c r="Q33" s="6"/>
      <c r="R33" s="44"/>
      <c r="S33" s="46"/>
      <c r="T33" s="30"/>
      <c r="U33" s="6"/>
      <c r="V33" s="44"/>
      <c r="W33" s="46"/>
      <c r="X33" s="30"/>
      <c r="Y33" s="6"/>
      <c r="Z33" s="3"/>
      <c r="AA33" s="288"/>
      <c r="AB33" s="3"/>
      <c r="AC33" s="52"/>
      <c r="AD33" s="53"/>
      <c r="AE33" s="11"/>
      <c r="AF33" s="17"/>
      <c r="AG33" s="59"/>
      <c r="AH33" s="53"/>
      <c r="AI33" s="11"/>
      <c r="AJ33" s="17"/>
      <c r="AK33" s="52"/>
      <c r="AL33" s="53"/>
      <c r="AM33" s="11"/>
      <c r="AN33" s="17"/>
      <c r="AO33" s="59"/>
      <c r="AP33" s="53"/>
      <c r="AQ33" s="23"/>
      <c r="AR33" s="17"/>
      <c r="AS33" s="52"/>
      <c r="AT33" s="53"/>
      <c r="AU33" s="23"/>
      <c r="AV33" s="17"/>
      <c r="AW33" s="59"/>
      <c r="AX33" s="53"/>
      <c r="AY33" s="11"/>
      <c r="AZ33" s="17"/>
      <c r="BA33" s="59"/>
      <c r="BB33" s="53"/>
      <c r="BC33" s="23"/>
      <c r="BD33" s="17"/>
      <c r="BE33" s="11"/>
      <c r="BF33" s="11"/>
      <c r="BG33" s="3"/>
      <c r="BH33" s="44"/>
      <c r="BI33" s="46"/>
      <c r="BJ33" s="11"/>
      <c r="BK33" s="17"/>
      <c r="BL33" s="49"/>
      <c r="BM33" s="46"/>
      <c r="BN33" s="3"/>
      <c r="BO33" s="6"/>
      <c r="BP33" s="44"/>
      <c r="BQ33" s="46"/>
      <c r="BR33" s="30"/>
      <c r="BS33" s="6"/>
      <c r="BT33" s="44"/>
      <c r="BU33" s="46"/>
      <c r="BV33" s="3"/>
      <c r="BW33" s="286"/>
      <c r="BX33" s="3"/>
      <c r="BY33" s="44"/>
      <c r="BZ33" s="46"/>
      <c r="CA33" s="30"/>
      <c r="CB33" s="6"/>
      <c r="CC33" s="44"/>
      <c r="CD33" s="46"/>
      <c r="CE33" s="30"/>
      <c r="CF33" s="6"/>
      <c r="CG33" s="44"/>
      <c r="CH33" s="46"/>
      <c r="CI33" s="30"/>
      <c r="CJ33" s="6"/>
      <c r="CK33" s="44"/>
      <c r="CL33" s="46"/>
    </row>
    <row r="34" spans="1:90" ht="7.5" customHeight="1" x14ac:dyDescent="0.35">
      <c r="A34" s="27"/>
      <c r="B34" s="44"/>
      <c r="C34" s="46"/>
      <c r="D34" s="30"/>
      <c r="E34" s="6"/>
      <c r="F34" s="44"/>
      <c r="G34" s="46"/>
      <c r="H34" s="30"/>
      <c r="I34" s="6"/>
      <c r="J34" s="44"/>
      <c r="K34" s="46"/>
      <c r="L34" s="30"/>
      <c r="M34" s="6"/>
      <c r="N34" s="44"/>
      <c r="O34" s="46"/>
      <c r="P34" s="30"/>
      <c r="Q34" s="6"/>
      <c r="R34" s="44"/>
      <c r="S34" s="46"/>
      <c r="T34" s="30"/>
      <c r="U34" s="6"/>
      <c r="V34" s="44"/>
      <c r="W34" s="46"/>
      <c r="X34" s="30"/>
      <c r="Y34" s="6"/>
      <c r="Z34" s="3"/>
      <c r="AA34" s="11"/>
      <c r="AB34" s="3"/>
      <c r="AC34" s="52"/>
      <c r="AD34" s="53"/>
      <c r="AE34" s="11"/>
      <c r="AF34" s="17"/>
      <c r="AG34" s="59"/>
      <c r="AH34" s="53"/>
      <c r="AI34" s="11"/>
      <c r="AJ34" s="17"/>
      <c r="AK34" s="52"/>
      <c r="AL34" s="53"/>
      <c r="AM34" s="11"/>
      <c r="AN34" s="17"/>
      <c r="AO34" s="59"/>
      <c r="AP34" s="53"/>
      <c r="AQ34" s="23"/>
      <c r="AR34" s="17"/>
      <c r="AS34" s="52"/>
      <c r="AT34" s="53"/>
      <c r="AU34" s="23"/>
      <c r="AV34" s="6"/>
      <c r="AW34" s="269"/>
      <c r="AX34" s="45"/>
      <c r="AY34" s="25"/>
      <c r="AZ34" s="20"/>
      <c r="BA34" s="55"/>
      <c r="BB34" s="57"/>
      <c r="BC34" s="37"/>
      <c r="BD34" s="20"/>
      <c r="BE34" s="25"/>
      <c r="BF34" s="289" t="s">
        <v>508</v>
      </c>
      <c r="BG34" s="8"/>
      <c r="BH34" s="47"/>
      <c r="BI34" s="48"/>
      <c r="BJ34" s="10"/>
      <c r="BK34" s="9"/>
      <c r="BL34" s="68"/>
      <c r="BM34" s="44"/>
      <c r="BN34" s="30"/>
      <c r="BO34" s="6"/>
      <c r="BP34" s="44"/>
      <c r="BQ34" s="46"/>
      <c r="BR34" s="30"/>
      <c r="BS34" s="6"/>
      <c r="BT34" s="44"/>
      <c r="BU34" s="46"/>
      <c r="BV34" s="3"/>
      <c r="BW34" s="11"/>
      <c r="BX34" s="3"/>
      <c r="BY34" s="44"/>
      <c r="BZ34" s="46"/>
      <c r="CA34" s="30"/>
      <c r="CB34" s="6"/>
      <c r="CC34" s="44"/>
      <c r="CD34" s="46"/>
      <c r="CE34" s="30"/>
      <c r="CF34" s="6"/>
      <c r="CG34" s="44"/>
      <c r="CH34" s="46"/>
      <c r="CI34" s="30"/>
      <c r="CJ34" s="6"/>
      <c r="CK34" s="44"/>
      <c r="CL34" s="46"/>
    </row>
    <row r="35" spans="1:90" ht="7.5" customHeight="1" thickBot="1" x14ac:dyDescent="0.4">
      <c r="A35" s="27"/>
      <c r="B35" s="44"/>
      <c r="C35" s="46"/>
      <c r="D35" s="30"/>
      <c r="E35" s="6"/>
      <c r="F35" s="44"/>
      <c r="G35" s="46"/>
      <c r="H35" s="30"/>
      <c r="I35" s="6"/>
      <c r="J35" s="44"/>
      <c r="K35" s="46"/>
      <c r="L35" s="30"/>
      <c r="M35" s="6"/>
      <c r="N35" s="44"/>
      <c r="O35" s="46"/>
      <c r="P35" s="30"/>
      <c r="Q35" s="6"/>
      <c r="R35" s="49"/>
      <c r="S35" s="46"/>
      <c r="T35" s="30"/>
      <c r="U35" s="6"/>
      <c r="V35" s="44"/>
      <c r="W35" s="46"/>
      <c r="X35" s="30"/>
      <c r="Y35" s="6"/>
      <c r="Z35" s="3"/>
      <c r="AA35" s="11"/>
      <c r="AB35" s="3"/>
      <c r="AC35" s="52"/>
      <c r="AD35" s="53"/>
      <c r="AE35" s="11"/>
      <c r="AF35" s="17"/>
      <c r="AG35" s="59"/>
      <c r="AH35" s="53"/>
      <c r="AI35" s="11"/>
      <c r="AJ35" s="17"/>
      <c r="AK35" s="52"/>
      <c r="AL35" s="53"/>
      <c r="AM35" s="11"/>
      <c r="AN35" s="17"/>
      <c r="AO35" s="59"/>
      <c r="AP35" s="53"/>
      <c r="AQ35" s="23"/>
      <c r="AR35" s="17"/>
      <c r="AS35" s="52"/>
      <c r="AT35" s="53"/>
      <c r="AU35" s="23"/>
      <c r="AV35" s="17"/>
      <c r="AW35" s="59"/>
      <c r="AX35" s="53"/>
      <c r="AY35" s="11"/>
      <c r="AZ35" s="17"/>
      <c r="BA35" s="59"/>
      <c r="BB35" s="53"/>
      <c r="BC35" s="23"/>
      <c r="BD35" s="17"/>
      <c r="BE35" s="11"/>
      <c r="BF35" s="290"/>
      <c r="BG35" s="3"/>
      <c r="BH35" s="44"/>
      <c r="BI35" s="46"/>
      <c r="BJ35" s="3"/>
      <c r="BK35" s="6"/>
      <c r="BL35" s="49"/>
      <c r="BM35" s="46"/>
      <c r="BN35" s="3"/>
      <c r="BO35" s="6"/>
      <c r="BQ35" s="46"/>
      <c r="BR35" s="30"/>
      <c r="BS35" s="6"/>
      <c r="BT35" s="44"/>
      <c r="BU35" s="46"/>
      <c r="BV35" s="3"/>
      <c r="BW35" s="11"/>
      <c r="BX35" s="3"/>
      <c r="BY35" s="44"/>
      <c r="BZ35" s="46"/>
      <c r="CA35" s="30"/>
      <c r="CB35" s="6"/>
      <c r="CC35" s="44"/>
      <c r="CD35" s="46"/>
      <c r="CE35" s="30"/>
      <c r="CF35" s="6"/>
      <c r="CG35" s="44"/>
      <c r="CH35" s="46"/>
      <c r="CI35" s="30"/>
      <c r="CJ35" s="6"/>
      <c r="CK35" s="44"/>
      <c r="CL35" s="46"/>
    </row>
    <row r="36" spans="1:90" ht="7.5" customHeight="1" x14ac:dyDescent="0.35">
      <c r="A36" s="27"/>
      <c r="B36" s="44"/>
      <c r="C36" s="46"/>
      <c r="D36" s="30"/>
      <c r="E36" s="6"/>
      <c r="F36" s="44"/>
      <c r="G36" s="46"/>
      <c r="H36" s="30"/>
      <c r="I36" s="6"/>
      <c r="J36" s="44"/>
      <c r="K36" s="46"/>
      <c r="L36" s="30"/>
      <c r="M36" s="6"/>
      <c r="N36" s="44"/>
      <c r="O36" s="46"/>
      <c r="P36" s="30"/>
      <c r="Q36" s="16"/>
      <c r="R36" s="50"/>
      <c r="S36" s="48"/>
      <c r="T36" s="36"/>
      <c r="U36" s="9"/>
      <c r="V36" s="47"/>
      <c r="W36" s="48"/>
      <c r="X36" s="36"/>
      <c r="Y36" s="9"/>
      <c r="Z36" s="10"/>
      <c r="AA36" s="287" t="s">
        <v>298</v>
      </c>
      <c r="AB36" s="10"/>
      <c r="AC36" s="56"/>
      <c r="AD36" s="57"/>
      <c r="AE36" s="25"/>
      <c r="AF36" s="20"/>
      <c r="AG36" s="55"/>
      <c r="AH36" s="57"/>
      <c r="AI36" s="25"/>
      <c r="AJ36" s="20"/>
      <c r="AK36" s="56"/>
      <c r="AL36" s="57"/>
      <c r="AM36" s="25"/>
      <c r="AN36" s="20"/>
      <c r="AO36" s="55"/>
      <c r="AP36" s="57"/>
      <c r="AQ36" s="21"/>
      <c r="AR36" s="23"/>
      <c r="AS36" s="52"/>
      <c r="AT36" s="53"/>
      <c r="AU36" s="23"/>
      <c r="AV36" s="17"/>
      <c r="AW36" s="52"/>
      <c r="AX36" s="53"/>
      <c r="AY36" s="11"/>
      <c r="AZ36" s="17"/>
      <c r="BA36" s="59"/>
      <c r="BB36" s="53"/>
      <c r="BC36" s="23"/>
      <c r="BD36" s="17"/>
      <c r="BE36" s="11"/>
      <c r="BF36" s="11"/>
      <c r="BG36" s="3"/>
      <c r="BH36" s="44"/>
      <c r="BI36" s="45"/>
      <c r="BJ36" s="10"/>
      <c r="BK36" s="9"/>
      <c r="BL36" s="50"/>
      <c r="BM36" s="57"/>
      <c r="BN36" s="10"/>
      <c r="BO36" s="9"/>
      <c r="BP36" s="47"/>
      <c r="BQ36" s="48"/>
      <c r="BR36" s="36"/>
      <c r="BS36" s="9"/>
      <c r="BT36" s="47"/>
      <c r="BU36" s="48"/>
      <c r="BV36" s="10"/>
      <c r="BW36" s="287" t="s">
        <v>298</v>
      </c>
      <c r="BX36" s="10"/>
      <c r="BY36" s="66"/>
      <c r="BZ36" s="46"/>
      <c r="CA36" s="30"/>
      <c r="CB36" s="6"/>
      <c r="CC36" s="44"/>
      <c r="CD36" s="46"/>
      <c r="CE36" s="30"/>
      <c r="CF36" s="6"/>
      <c r="CG36" s="44"/>
      <c r="CH36" s="46"/>
      <c r="CI36" s="30"/>
      <c r="CJ36" s="6"/>
      <c r="CK36" s="44"/>
      <c r="CL36" s="46"/>
    </row>
    <row r="37" spans="1:90" ht="7.5" customHeight="1" thickBot="1" x14ac:dyDescent="0.4">
      <c r="A37" s="27"/>
      <c r="B37" s="44"/>
      <c r="C37" s="46"/>
      <c r="D37" s="30"/>
      <c r="E37" s="6"/>
      <c r="F37" s="44"/>
      <c r="G37" s="46"/>
      <c r="H37" s="30"/>
      <c r="I37" s="6"/>
      <c r="J37" s="44"/>
      <c r="K37" s="46"/>
      <c r="L37" s="30"/>
      <c r="M37" s="6"/>
      <c r="N37" s="44"/>
      <c r="O37" s="46"/>
      <c r="P37" s="30"/>
      <c r="Q37" s="6"/>
      <c r="R37" s="49"/>
      <c r="S37" s="46"/>
      <c r="T37" s="30"/>
      <c r="U37" s="6"/>
      <c r="V37" s="44"/>
      <c r="W37" s="46"/>
      <c r="X37" s="30"/>
      <c r="Y37" s="6"/>
      <c r="Z37" s="3"/>
      <c r="AA37" s="288"/>
      <c r="AB37" s="3"/>
      <c r="AC37" s="52"/>
      <c r="AD37" s="53"/>
      <c r="AE37" s="11"/>
      <c r="AF37" s="17"/>
      <c r="AG37" s="59"/>
      <c r="AH37" s="53"/>
      <c r="AI37" s="11"/>
      <c r="AJ37" s="17"/>
      <c r="AK37" s="52"/>
      <c r="AL37" s="53"/>
      <c r="AM37" s="11"/>
      <c r="AN37" s="17"/>
      <c r="AO37" s="59"/>
      <c r="AP37" s="53"/>
      <c r="AQ37" s="23"/>
      <c r="AR37" s="17"/>
      <c r="AS37" s="52"/>
      <c r="AT37" s="53"/>
      <c r="AU37" s="23"/>
      <c r="AV37" s="17"/>
      <c r="AW37" s="52"/>
      <c r="AX37" s="53"/>
      <c r="AY37" s="11"/>
      <c r="AZ37" s="17"/>
      <c r="BA37" s="59"/>
      <c r="BB37" s="53"/>
      <c r="BC37" s="23"/>
      <c r="BD37" s="17"/>
      <c r="BE37" s="11"/>
      <c r="BF37" s="11"/>
      <c r="BG37" s="3"/>
      <c r="BH37" s="44"/>
      <c r="BI37" s="46"/>
      <c r="BJ37" s="3"/>
      <c r="BK37" s="6"/>
      <c r="BL37" s="59"/>
      <c r="BM37" s="53"/>
      <c r="BN37" s="3"/>
      <c r="BO37" s="6"/>
      <c r="BP37" s="44"/>
      <c r="BQ37" s="46"/>
      <c r="BR37" s="30"/>
      <c r="BS37" s="6"/>
      <c r="BT37" s="44"/>
      <c r="BU37" s="46"/>
      <c r="BV37" s="3"/>
      <c r="BW37" s="288"/>
      <c r="BX37" s="3"/>
      <c r="BY37" s="44"/>
      <c r="BZ37" s="46"/>
      <c r="CA37" s="30"/>
      <c r="CB37" s="6"/>
      <c r="CC37" s="44"/>
      <c r="CD37" s="46"/>
      <c r="CE37" s="30"/>
      <c r="CF37" s="6"/>
      <c r="CG37" s="44"/>
      <c r="CH37" s="46"/>
      <c r="CI37" s="30"/>
      <c r="CJ37" s="6"/>
      <c r="CK37" s="44"/>
      <c r="CL37" s="46"/>
    </row>
    <row r="38" spans="1:90" ht="7.5" customHeight="1" x14ac:dyDescent="0.35">
      <c r="A38" s="27"/>
      <c r="B38" s="44"/>
      <c r="C38" s="46"/>
      <c r="D38" s="30"/>
      <c r="E38" s="6"/>
      <c r="F38" s="44"/>
      <c r="G38" s="46"/>
      <c r="H38" s="30"/>
      <c r="I38" s="6"/>
      <c r="J38" s="44"/>
      <c r="K38" s="46"/>
      <c r="L38" s="30"/>
      <c r="M38" s="6"/>
      <c r="N38" s="44"/>
      <c r="O38" s="46"/>
      <c r="P38" s="30"/>
      <c r="Q38" s="6"/>
      <c r="R38" s="44"/>
      <c r="S38" s="46"/>
      <c r="T38" s="30"/>
      <c r="U38" s="6"/>
      <c r="V38" s="44"/>
      <c r="W38" s="46"/>
      <c r="X38" s="30"/>
      <c r="Y38" s="6"/>
      <c r="Z38" s="3"/>
      <c r="AA38" s="11"/>
      <c r="AB38" s="3"/>
      <c r="AC38" s="52"/>
      <c r="AD38" s="53"/>
      <c r="AE38" s="11"/>
      <c r="AF38" s="17"/>
      <c r="AG38" s="59"/>
      <c r="AH38" s="53"/>
      <c r="AI38" s="11"/>
      <c r="AJ38" s="17"/>
      <c r="AK38" s="52"/>
      <c r="AL38" s="53"/>
      <c r="AM38" s="11"/>
      <c r="AN38" s="17"/>
      <c r="AO38" s="59"/>
      <c r="AP38" s="53"/>
      <c r="AQ38" s="23"/>
      <c r="AR38" s="17"/>
      <c r="AS38" s="52"/>
      <c r="AT38" s="53"/>
      <c r="AU38" s="23"/>
      <c r="AV38" s="17"/>
      <c r="AW38" s="52"/>
      <c r="AX38" s="53"/>
      <c r="AY38" s="17"/>
      <c r="AZ38" s="16"/>
      <c r="BA38" s="55"/>
      <c r="BB38" s="57"/>
      <c r="BC38" s="37"/>
      <c r="BD38" s="20"/>
      <c r="BE38" s="25"/>
      <c r="BF38" s="285" t="str">
        <f>Technologies!$A$18</f>
        <v>PROTRA_HP_solid_fossil</v>
      </c>
      <c r="BG38" s="8"/>
      <c r="BH38" s="47"/>
      <c r="BI38" s="48"/>
      <c r="BJ38" s="10"/>
      <c r="BK38" s="9"/>
      <c r="BL38" s="68"/>
      <c r="BM38" s="44"/>
      <c r="BN38" s="30"/>
      <c r="BO38" s="6"/>
      <c r="BP38" s="44"/>
      <c r="BQ38" s="46"/>
      <c r="BR38" s="30"/>
      <c r="BS38" s="6"/>
      <c r="BT38" s="44"/>
      <c r="BU38" s="46"/>
      <c r="BV38" s="3"/>
      <c r="BW38" s="11"/>
      <c r="BX38" s="3"/>
      <c r="BY38" s="44"/>
      <c r="BZ38" s="46"/>
      <c r="CA38" s="30"/>
      <c r="CB38" s="6"/>
      <c r="CC38" s="44"/>
      <c r="CD38" s="46"/>
      <c r="CE38" s="30"/>
      <c r="CF38" s="6"/>
      <c r="CG38" s="44"/>
      <c r="CH38" s="46"/>
      <c r="CI38" s="30"/>
      <c r="CJ38" s="6"/>
      <c r="CK38" s="44"/>
      <c r="CL38" s="46"/>
    </row>
    <row r="39" spans="1:90" ht="7.5" customHeight="1" thickBot="1" x14ac:dyDescent="0.4">
      <c r="A39" s="27"/>
      <c r="B39" s="44"/>
      <c r="C39" s="46"/>
      <c r="D39" s="30"/>
      <c r="E39" s="6"/>
      <c r="F39" s="44"/>
      <c r="G39" s="46"/>
      <c r="H39" s="30"/>
      <c r="I39" s="6"/>
      <c r="J39" s="44"/>
      <c r="K39" s="46"/>
      <c r="L39" s="30"/>
      <c r="M39" s="6"/>
      <c r="N39" s="44"/>
      <c r="O39" s="46"/>
      <c r="P39" s="30"/>
      <c r="Q39" s="6"/>
      <c r="R39" s="44"/>
      <c r="S39" s="46"/>
      <c r="U39" s="6"/>
      <c r="V39" s="44"/>
      <c r="W39" s="46"/>
      <c r="X39" s="30"/>
      <c r="Y39" s="6"/>
      <c r="Z39" s="3"/>
      <c r="AA39" s="11"/>
      <c r="AB39" s="3"/>
      <c r="AC39" s="52"/>
      <c r="AD39" s="53"/>
      <c r="AE39" s="11"/>
      <c r="AF39" s="17"/>
      <c r="AG39" s="59"/>
      <c r="AH39" s="53"/>
      <c r="AI39" s="11"/>
      <c r="AJ39" s="17"/>
      <c r="AK39" s="52"/>
      <c r="AL39" s="53"/>
      <c r="AM39" s="11"/>
      <c r="AN39" s="17"/>
      <c r="AO39" s="59"/>
      <c r="AP39" s="53"/>
      <c r="AQ39" s="23"/>
      <c r="AR39" s="17"/>
      <c r="AS39" s="52"/>
      <c r="AT39" s="53"/>
      <c r="AU39" s="23"/>
      <c r="AV39" s="17"/>
      <c r="AW39" s="52"/>
      <c r="AX39" s="53"/>
      <c r="AY39" s="11"/>
      <c r="AZ39" s="17"/>
      <c r="BA39" s="59"/>
      <c r="BB39" s="53"/>
      <c r="BC39" s="23"/>
      <c r="BD39" s="17"/>
      <c r="BE39" s="11"/>
      <c r="BF39" s="286"/>
      <c r="BG39" s="3"/>
      <c r="BH39" s="44"/>
      <c r="BI39" s="46"/>
      <c r="BJ39" s="3"/>
      <c r="BK39" s="6"/>
      <c r="BL39" s="49"/>
      <c r="BM39" s="46"/>
      <c r="BN39" s="3"/>
      <c r="BO39" s="6"/>
      <c r="BP39" s="44"/>
      <c r="BQ39" s="46"/>
      <c r="BS39" s="6"/>
      <c r="BT39" s="44"/>
      <c r="BU39" s="46"/>
      <c r="BV39" s="3"/>
      <c r="BW39" s="11"/>
      <c r="BX39" s="3"/>
      <c r="BY39" s="44"/>
      <c r="BZ39" s="46"/>
      <c r="CA39" s="30"/>
      <c r="CB39" s="6"/>
      <c r="CC39" s="44"/>
      <c r="CD39" s="46"/>
      <c r="CE39" s="30"/>
      <c r="CF39" s="6"/>
      <c r="CG39" s="44"/>
      <c r="CH39" s="46"/>
      <c r="CI39" s="30"/>
      <c r="CJ39" s="6"/>
      <c r="CK39" s="44"/>
      <c r="CL39" s="46"/>
    </row>
    <row r="40" spans="1:90" ht="7.5" customHeight="1" x14ac:dyDescent="0.35">
      <c r="A40" s="27"/>
      <c r="B40" s="44"/>
      <c r="C40" s="46"/>
      <c r="D40" s="30"/>
      <c r="E40" s="6"/>
      <c r="F40" s="44"/>
      <c r="G40" s="46"/>
      <c r="H40" s="30"/>
      <c r="I40" s="6"/>
      <c r="J40" s="44"/>
      <c r="K40" s="46"/>
      <c r="L40" s="30"/>
      <c r="M40" s="6"/>
      <c r="N40" s="44"/>
      <c r="O40" s="46"/>
      <c r="P40" s="30"/>
      <c r="Q40" s="6"/>
      <c r="R40" s="44"/>
      <c r="S40" s="45"/>
      <c r="T40" s="10"/>
      <c r="U40" s="9"/>
      <c r="V40" s="47"/>
      <c r="W40" s="48"/>
      <c r="X40" s="36"/>
      <c r="Y40" s="9"/>
      <c r="Z40" s="10"/>
      <c r="AA40" s="287" t="s">
        <v>298</v>
      </c>
      <c r="AB40" s="10"/>
      <c r="AC40" s="56"/>
      <c r="AD40" s="57"/>
      <c r="AE40" s="25"/>
      <c r="AF40" s="20"/>
      <c r="AG40" s="55"/>
      <c r="AH40" s="57"/>
      <c r="AI40" s="25"/>
      <c r="AJ40" s="20"/>
      <c r="AK40" s="56"/>
      <c r="AL40" s="57"/>
      <c r="AM40" s="25"/>
      <c r="AN40" s="20"/>
      <c r="AO40" s="55"/>
      <c r="AP40" s="57"/>
      <c r="AQ40" s="37"/>
      <c r="AR40" s="20"/>
      <c r="AS40" s="54"/>
      <c r="AT40" s="52"/>
      <c r="AU40" s="23"/>
      <c r="AV40" s="17"/>
      <c r="AW40" s="52"/>
      <c r="AX40" s="53"/>
      <c r="AY40" s="11"/>
      <c r="AZ40" s="17"/>
      <c r="BA40" s="59"/>
      <c r="BB40" s="53"/>
      <c r="BC40" s="23"/>
      <c r="BD40" s="17"/>
      <c r="BE40" s="11"/>
      <c r="BF40" s="11"/>
      <c r="BG40" s="3"/>
      <c r="BH40" s="44"/>
      <c r="BI40" s="46"/>
      <c r="BJ40" s="3"/>
      <c r="BK40" s="16"/>
      <c r="BL40" s="50"/>
      <c r="BM40" s="48"/>
      <c r="BN40" s="10"/>
      <c r="BO40" s="20"/>
      <c r="BP40" s="47"/>
      <c r="BQ40" s="48"/>
      <c r="BR40" s="36"/>
      <c r="BS40" s="9"/>
      <c r="BT40" s="47"/>
      <c r="BU40" s="48"/>
      <c r="BV40" s="10"/>
      <c r="BW40" s="287" t="s">
        <v>298</v>
      </c>
      <c r="BX40" s="8"/>
      <c r="BY40" s="47"/>
      <c r="BZ40" s="48"/>
      <c r="CA40" s="12"/>
      <c r="CB40" s="273"/>
      <c r="CC40" s="44"/>
      <c r="CD40" s="271"/>
      <c r="CE40" s="30"/>
      <c r="CF40" s="6"/>
      <c r="CG40" s="44"/>
      <c r="CH40" s="46"/>
      <c r="CI40" s="30"/>
      <c r="CJ40" s="6"/>
      <c r="CK40" s="44"/>
      <c r="CL40" s="46"/>
    </row>
    <row r="41" spans="1:90" ht="7.5" customHeight="1" thickBot="1" x14ac:dyDescent="0.4">
      <c r="A41" s="27"/>
      <c r="B41" s="44"/>
      <c r="C41" s="46"/>
      <c r="D41" s="30"/>
      <c r="E41" s="6"/>
      <c r="F41" s="44"/>
      <c r="G41" s="46"/>
      <c r="H41" s="30"/>
      <c r="I41" s="6"/>
      <c r="J41" s="44"/>
      <c r="K41" s="46"/>
      <c r="L41" s="30"/>
      <c r="M41" s="6"/>
      <c r="N41" s="44"/>
      <c r="O41" s="46"/>
      <c r="P41" s="30"/>
      <c r="Q41" s="6"/>
      <c r="R41" s="44"/>
      <c r="S41" s="46"/>
      <c r="U41" s="6"/>
      <c r="V41" s="44"/>
      <c r="W41" s="46"/>
      <c r="X41" s="30"/>
      <c r="Y41" s="6"/>
      <c r="Z41" s="3"/>
      <c r="AA41" s="288"/>
      <c r="AB41" s="3"/>
      <c r="AC41" s="52"/>
      <c r="AD41" s="53"/>
      <c r="AE41" s="11"/>
      <c r="AF41" s="17"/>
      <c r="AG41" s="59"/>
      <c r="AH41" s="53"/>
      <c r="AI41" s="11"/>
      <c r="AJ41" s="17"/>
      <c r="AK41" s="52"/>
      <c r="AL41" s="53"/>
      <c r="AM41" s="11"/>
      <c r="AN41" s="17"/>
      <c r="AO41" s="59"/>
      <c r="AP41" s="53"/>
      <c r="AQ41" s="23"/>
      <c r="AR41" s="17"/>
      <c r="AS41" s="52"/>
      <c r="AT41" s="53"/>
      <c r="AU41" s="23"/>
      <c r="AV41" s="17"/>
      <c r="AW41" s="52"/>
      <c r="AX41" s="53"/>
      <c r="AY41" s="11"/>
      <c r="AZ41" s="17"/>
      <c r="BA41" s="59"/>
      <c r="BB41" s="53"/>
      <c r="BC41" s="11"/>
      <c r="BD41" s="17"/>
      <c r="BE41" s="11"/>
      <c r="BF41" s="11"/>
      <c r="BG41" s="3"/>
      <c r="BH41" s="44"/>
      <c r="BI41" s="46"/>
      <c r="BJ41" s="3"/>
      <c r="BK41" s="6"/>
      <c r="BL41" s="49"/>
      <c r="BM41" s="46"/>
      <c r="BN41" s="11"/>
      <c r="BO41" s="17"/>
      <c r="BP41" s="44"/>
      <c r="BQ41" s="46"/>
      <c r="BR41" s="30"/>
      <c r="BS41" s="6"/>
      <c r="BT41" s="44"/>
      <c r="BU41" s="46"/>
      <c r="BV41" s="3"/>
      <c r="BW41" s="288"/>
      <c r="BX41" s="3"/>
      <c r="BY41" s="44"/>
      <c r="BZ41" s="46"/>
      <c r="CA41" s="30"/>
      <c r="CB41" s="6"/>
      <c r="CC41" s="44"/>
      <c r="CD41" s="46"/>
      <c r="CE41" s="30"/>
      <c r="CF41" s="6"/>
      <c r="CG41" s="44"/>
      <c r="CH41" s="46"/>
      <c r="CI41" s="30"/>
      <c r="CJ41" s="6"/>
      <c r="CK41" s="44"/>
      <c r="CL41" s="46"/>
    </row>
    <row r="42" spans="1:90" ht="7.5" customHeight="1" x14ac:dyDescent="0.35">
      <c r="A42" s="27"/>
      <c r="B42" s="44"/>
      <c r="C42" s="46"/>
      <c r="D42" s="30"/>
      <c r="E42" s="6"/>
      <c r="F42" s="44"/>
      <c r="G42" s="46"/>
      <c r="H42" s="30"/>
      <c r="I42" s="6"/>
      <c r="J42" s="44"/>
      <c r="K42" s="46"/>
      <c r="L42" s="30"/>
      <c r="M42" s="6"/>
      <c r="N42" s="44"/>
      <c r="O42" s="46"/>
      <c r="P42" s="30"/>
      <c r="Q42" s="6"/>
      <c r="R42" s="44"/>
      <c r="S42" s="46"/>
      <c r="T42" s="30"/>
      <c r="U42" s="6"/>
      <c r="V42" s="44"/>
      <c r="W42" s="46"/>
      <c r="X42" s="30"/>
      <c r="Y42" s="6"/>
      <c r="Z42" s="3"/>
      <c r="AA42" s="11"/>
      <c r="AB42" s="3"/>
      <c r="AC42" s="52"/>
      <c r="AD42" s="53"/>
      <c r="AE42" s="11"/>
      <c r="AF42" s="17"/>
      <c r="AG42" s="59"/>
      <c r="AH42" s="53"/>
      <c r="AI42" s="11"/>
      <c r="AJ42" s="17"/>
      <c r="AK42" s="52"/>
      <c r="AL42" s="53"/>
      <c r="AM42" s="11"/>
      <c r="AN42" s="17"/>
      <c r="AO42" s="59"/>
      <c r="AP42" s="53"/>
      <c r="AQ42" s="23"/>
      <c r="AR42" s="17"/>
      <c r="AS42" s="52"/>
      <c r="AT42" s="53"/>
      <c r="AU42" s="23"/>
      <c r="AV42" s="17"/>
      <c r="AW42" s="52"/>
      <c r="AX42" s="53"/>
      <c r="AY42" s="11"/>
      <c r="AZ42" s="17"/>
      <c r="BA42" s="53"/>
      <c r="BB42" s="45"/>
      <c r="BC42" s="10"/>
      <c r="BD42" s="20"/>
      <c r="BE42" s="25"/>
      <c r="BF42" s="285" t="str">
        <f>Technologies!$A$19</f>
        <v>PROTRA_HP_waste</v>
      </c>
      <c r="BG42" s="8"/>
      <c r="BH42" s="47"/>
      <c r="BI42" s="48"/>
      <c r="BJ42" s="10"/>
      <c r="BK42" s="9"/>
      <c r="BL42" s="68"/>
      <c r="BM42" s="44"/>
      <c r="BN42" s="30"/>
      <c r="BO42" s="6"/>
      <c r="BP42" s="44"/>
      <c r="BQ42" s="46"/>
      <c r="BR42" s="30"/>
      <c r="BS42" s="6"/>
      <c r="BT42" s="44"/>
      <c r="BU42" s="46"/>
      <c r="BV42" s="3"/>
      <c r="BW42" s="11"/>
      <c r="BX42" s="3"/>
      <c r="BY42" s="44"/>
      <c r="BZ42" s="46"/>
      <c r="CA42" s="30"/>
      <c r="CB42" s="6"/>
      <c r="CC42" s="44"/>
      <c r="CD42" s="46"/>
      <c r="CE42" s="30"/>
      <c r="CF42" s="6"/>
      <c r="CG42" s="44"/>
      <c r="CH42" s="46"/>
      <c r="CI42" s="30"/>
      <c r="CJ42" s="6"/>
      <c r="CK42" s="44"/>
      <c r="CL42" s="46"/>
    </row>
    <row r="43" spans="1:90" ht="7.5" customHeight="1" thickBot="1" x14ac:dyDescent="0.4">
      <c r="A43" s="27"/>
      <c r="B43" s="44"/>
      <c r="C43" s="46"/>
      <c r="D43" s="30"/>
      <c r="E43" s="6"/>
      <c r="F43" s="44"/>
      <c r="G43" s="46"/>
      <c r="H43" s="30"/>
      <c r="I43" s="6"/>
      <c r="J43" s="44"/>
      <c r="K43" s="46"/>
      <c r="L43" s="30"/>
      <c r="M43" s="6"/>
      <c r="N43" s="44"/>
      <c r="O43" s="46"/>
      <c r="P43" s="30"/>
      <c r="Q43" s="6"/>
      <c r="R43" s="44"/>
      <c r="S43" s="46"/>
      <c r="T43" s="30"/>
      <c r="U43" s="6"/>
      <c r="W43" s="46"/>
      <c r="X43" s="30"/>
      <c r="Y43" s="6"/>
      <c r="Z43" s="3"/>
      <c r="AA43" s="11"/>
      <c r="AB43" s="3"/>
      <c r="AC43" s="52"/>
      <c r="AD43" s="53"/>
      <c r="AE43" s="11"/>
      <c r="AF43" s="17"/>
      <c r="AG43" s="59"/>
      <c r="AH43" s="53"/>
      <c r="AI43" s="11"/>
      <c r="AJ43" s="17"/>
      <c r="AK43" s="52"/>
      <c r="AL43" s="53"/>
      <c r="AM43" s="11"/>
      <c r="AN43" s="17"/>
      <c r="AO43" s="59"/>
      <c r="AP43" s="53"/>
      <c r="AQ43" s="23"/>
      <c r="AR43" s="17"/>
      <c r="AS43" s="52"/>
      <c r="AT43" s="53"/>
      <c r="AU43" s="23"/>
      <c r="AV43" s="17"/>
      <c r="AW43" s="52"/>
      <c r="AX43" s="53"/>
      <c r="AY43" s="11"/>
      <c r="AZ43" s="17"/>
      <c r="BA43" s="59"/>
      <c r="BB43" s="53"/>
      <c r="BC43" s="11"/>
      <c r="BD43" s="17"/>
      <c r="BE43" s="11"/>
      <c r="BF43" s="286"/>
      <c r="BG43" s="3"/>
      <c r="BH43" s="44"/>
      <c r="BI43" s="46"/>
      <c r="BJ43" s="3"/>
      <c r="BK43" s="6"/>
      <c r="BL43" s="49"/>
      <c r="BM43" s="46"/>
      <c r="BN43" s="3"/>
      <c r="BO43" s="6"/>
      <c r="BP43" s="44"/>
      <c r="BQ43" s="46"/>
      <c r="BR43" s="30"/>
      <c r="BS43" s="6"/>
      <c r="BU43" s="46"/>
      <c r="BV43" s="3"/>
      <c r="BW43" s="11"/>
      <c r="BX43" s="3"/>
      <c r="BY43" s="44"/>
      <c r="BZ43" s="46"/>
      <c r="CA43" s="30"/>
      <c r="CB43" s="6"/>
      <c r="CC43" s="44"/>
      <c r="CD43" s="46"/>
      <c r="CE43" s="30"/>
      <c r="CF43" s="6"/>
      <c r="CG43" s="44"/>
      <c r="CH43" s="46"/>
      <c r="CI43" s="30"/>
      <c r="CJ43" s="6"/>
      <c r="CK43" s="44"/>
      <c r="CL43" s="46"/>
    </row>
    <row r="44" spans="1:90" ht="7.5" customHeight="1" x14ac:dyDescent="0.35">
      <c r="A44" s="27"/>
      <c r="B44" s="44"/>
      <c r="C44" s="46"/>
      <c r="D44" s="30"/>
      <c r="E44" s="6"/>
      <c r="F44" s="44"/>
      <c r="G44" s="46"/>
      <c r="H44" s="30"/>
      <c r="I44" s="6"/>
      <c r="J44" s="44"/>
      <c r="K44" s="46"/>
      <c r="L44" s="30"/>
      <c r="M44" s="6"/>
      <c r="N44" s="44"/>
      <c r="O44" s="46"/>
      <c r="P44" s="30"/>
      <c r="Q44" s="6"/>
      <c r="R44" s="44"/>
      <c r="S44" s="46"/>
      <c r="T44" s="266"/>
      <c r="U44" s="16"/>
      <c r="V44" s="50"/>
      <c r="W44" s="48"/>
      <c r="X44" s="36"/>
      <c r="Y44" s="9"/>
      <c r="Z44" s="10"/>
      <c r="AA44" s="287" t="s">
        <v>298</v>
      </c>
      <c r="AB44" s="10"/>
      <c r="AC44" s="56"/>
      <c r="AD44" s="57"/>
      <c r="AE44" s="25"/>
      <c r="AF44" s="20"/>
      <c r="AG44" s="55"/>
      <c r="AH44" s="57"/>
      <c r="AI44" s="25"/>
      <c r="AJ44" s="20"/>
      <c r="AK44" s="56"/>
      <c r="AL44" s="57"/>
      <c r="AM44" s="25"/>
      <c r="AN44" s="20"/>
      <c r="AO44" s="55"/>
      <c r="AP44" s="57"/>
      <c r="AQ44" s="37"/>
      <c r="AR44" s="20"/>
      <c r="AS44" s="56"/>
      <c r="AT44" s="57"/>
      <c r="AU44" s="21"/>
      <c r="AV44" s="17"/>
      <c r="AW44" s="52"/>
      <c r="AX44" s="53"/>
      <c r="AY44" s="11"/>
      <c r="AZ44" s="17"/>
      <c r="BA44" s="59"/>
      <c r="BB44" s="53"/>
      <c r="BC44" s="23"/>
      <c r="BD44" s="17"/>
      <c r="BE44" s="11"/>
      <c r="BF44" s="11"/>
      <c r="BG44" s="3"/>
      <c r="BH44" s="44"/>
      <c r="BI44" s="46"/>
      <c r="BJ44" s="267"/>
      <c r="BK44" s="17"/>
      <c r="BL44" s="269"/>
      <c r="BM44" s="45"/>
      <c r="BN44" s="10"/>
      <c r="BO44" s="20"/>
      <c r="BP44" s="47"/>
      <c r="BQ44" s="48"/>
      <c r="BR44" s="36"/>
      <c r="BS44" s="9"/>
      <c r="BT44" s="47"/>
      <c r="BU44" s="48"/>
      <c r="BV44" s="10"/>
      <c r="BW44" s="287" t="s">
        <v>298</v>
      </c>
      <c r="BX44" s="10"/>
      <c r="BY44" s="47"/>
      <c r="BZ44" s="48"/>
      <c r="CA44" s="36"/>
      <c r="CB44" s="9"/>
      <c r="CC44" s="66"/>
      <c r="CD44" s="44"/>
      <c r="CE44" s="30"/>
      <c r="CF44" s="6"/>
      <c r="CG44" s="44"/>
      <c r="CH44" s="46"/>
      <c r="CI44" s="30"/>
      <c r="CJ44" s="6"/>
      <c r="CK44" s="44"/>
      <c r="CL44" s="46"/>
    </row>
    <row r="45" spans="1:90" ht="7.5" customHeight="1" thickBot="1" x14ac:dyDescent="0.4">
      <c r="A45" s="27"/>
      <c r="B45" s="44"/>
      <c r="C45" s="46"/>
      <c r="D45" s="30"/>
      <c r="E45" s="6"/>
      <c r="F45" s="44"/>
      <c r="G45" s="46"/>
      <c r="H45" s="30"/>
      <c r="I45" s="6"/>
      <c r="J45" s="44"/>
      <c r="K45" s="46"/>
      <c r="L45" s="30"/>
      <c r="M45" s="6"/>
      <c r="N45" s="44"/>
      <c r="O45" s="46"/>
      <c r="P45" s="30"/>
      <c r="Q45" s="6"/>
      <c r="R45" s="44"/>
      <c r="S45" s="46"/>
      <c r="U45" s="6"/>
      <c r="W45" s="46"/>
      <c r="X45" s="30"/>
      <c r="Y45" s="6"/>
      <c r="Z45" s="3"/>
      <c r="AA45" s="288"/>
      <c r="AB45" s="3"/>
      <c r="AC45" s="52"/>
      <c r="AD45" s="53"/>
      <c r="AE45" s="11"/>
      <c r="AF45" s="17"/>
      <c r="AG45" s="59"/>
      <c r="AH45" s="53"/>
      <c r="AI45" s="11"/>
      <c r="AJ45" s="17"/>
      <c r="AK45" s="52"/>
      <c r="AL45" s="53"/>
      <c r="AM45" s="11"/>
      <c r="AN45" s="17"/>
      <c r="AO45" s="59"/>
      <c r="AP45" s="53"/>
      <c r="AQ45" s="23"/>
      <c r="AR45" s="17"/>
      <c r="AS45" s="52"/>
      <c r="AT45" s="53"/>
      <c r="AU45" s="23"/>
      <c r="AV45" s="17"/>
      <c r="AW45" s="52"/>
      <c r="AX45" s="53"/>
      <c r="AY45" s="11"/>
      <c r="AZ45" s="17"/>
      <c r="BA45" s="59"/>
      <c r="BB45" s="53"/>
      <c r="BC45" s="23"/>
      <c r="BD45" s="17"/>
      <c r="BE45" s="11"/>
      <c r="BF45" s="11"/>
      <c r="BG45" s="3"/>
      <c r="BH45" s="44"/>
      <c r="BI45" s="46"/>
      <c r="BJ45" s="11"/>
      <c r="BK45" s="17"/>
      <c r="BL45" s="49"/>
      <c r="BM45" s="46"/>
      <c r="BN45" s="3"/>
      <c r="BO45" s="6"/>
      <c r="BP45" s="44"/>
      <c r="BQ45" s="46"/>
      <c r="BR45" s="30"/>
      <c r="BS45" s="6"/>
      <c r="BT45" s="44"/>
      <c r="BU45" s="46"/>
      <c r="BV45" s="3"/>
      <c r="BW45" s="288"/>
      <c r="BX45" s="3"/>
      <c r="BY45" s="44"/>
      <c r="BZ45" s="46"/>
      <c r="CA45" s="30"/>
      <c r="CB45" s="6"/>
      <c r="CC45" s="44"/>
      <c r="CD45" s="46"/>
      <c r="CE45" s="30"/>
      <c r="CF45" s="6"/>
      <c r="CG45" s="44"/>
      <c r="CH45" s="46"/>
      <c r="CI45" s="30"/>
      <c r="CJ45" s="6"/>
      <c r="CK45" s="44"/>
      <c r="CL45" s="46"/>
    </row>
    <row r="46" spans="1:90" ht="7.5" customHeight="1" x14ac:dyDescent="0.35">
      <c r="A46" s="27"/>
      <c r="B46" s="44"/>
      <c r="C46" s="46"/>
      <c r="D46" s="30"/>
      <c r="E46" s="6"/>
      <c r="F46" s="44"/>
      <c r="G46" s="46"/>
      <c r="H46" s="30"/>
      <c r="I46" s="6"/>
      <c r="J46" s="44"/>
      <c r="K46" s="46"/>
      <c r="L46" s="30"/>
      <c r="M46" s="6"/>
      <c r="N46" s="44"/>
      <c r="O46" s="46"/>
      <c r="P46" s="30"/>
      <c r="Q46" s="6"/>
      <c r="R46" s="44"/>
      <c r="S46" s="46"/>
      <c r="T46" s="30"/>
      <c r="U46" s="6"/>
      <c r="V46" s="44"/>
      <c r="W46" s="46"/>
      <c r="X46" s="30"/>
      <c r="Y46" s="6"/>
      <c r="Z46" s="3"/>
      <c r="AA46" s="11"/>
      <c r="AB46" s="3"/>
      <c r="AC46" s="58"/>
      <c r="AD46" s="45"/>
      <c r="AE46" s="10"/>
      <c r="AF46" s="16"/>
      <c r="AG46" s="50"/>
      <c r="AH46" s="57"/>
      <c r="AI46" s="25"/>
      <c r="AJ46" s="20"/>
      <c r="AK46" s="56"/>
      <c r="AL46" s="57"/>
      <c r="AM46" s="25"/>
      <c r="AN46" s="20"/>
      <c r="AO46" s="55"/>
      <c r="AP46" s="57"/>
      <c r="AQ46" s="37"/>
      <c r="AR46" s="20"/>
      <c r="AS46" s="56"/>
      <c r="AT46" s="57"/>
      <c r="AU46" s="37"/>
      <c r="AV46" s="20"/>
      <c r="AW46" s="56"/>
      <c r="AX46" s="57"/>
      <c r="AY46" s="25"/>
      <c r="AZ46" s="20"/>
      <c r="BA46" s="50"/>
      <c r="BB46" s="57"/>
      <c r="BC46" s="37"/>
      <c r="BD46" s="20"/>
      <c r="BE46" s="32"/>
      <c r="BF46" s="285" t="str">
        <f>Technologies!$A$23</f>
        <v>PROTRA_PP_gas_fuels</v>
      </c>
      <c r="BG46" s="8"/>
      <c r="BH46" s="66"/>
      <c r="BI46" s="49"/>
      <c r="BJ46" s="30"/>
      <c r="BK46" s="6"/>
      <c r="BL46" s="49"/>
      <c r="BM46" s="46"/>
      <c r="BN46" s="3"/>
      <c r="BO46" s="6"/>
      <c r="BP46" s="44"/>
      <c r="BQ46" s="46"/>
      <c r="BR46" s="30"/>
      <c r="BS46" s="6"/>
      <c r="BT46" s="44"/>
      <c r="BU46" s="46"/>
      <c r="BV46" s="3"/>
      <c r="BW46" s="11"/>
      <c r="BX46" s="3"/>
      <c r="BY46" s="44"/>
      <c r="BZ46" s="46"/>
      <c r="CA46" s="30"/>
      <c r="CB46" s="6"/>
      <c r="CC46" s="44"/>
      <c r="CD46" s="46"/>
      <c r="CE46" s="30"/>
      <c r="CF46" s="6"/>
      <c r="CG46" s="44"/>
      <c r="CH46" s="46"/>
      <c r="CI46" s="30"/>
      <c r="CJ46" s="6"/>
      <c r="CK46" s="44"/>
      <c r="CL46" s="46"/>
    </row>
    <row r="47" spans="1:90" ht="7.5" customHeight="1" thickBot="1" x14ac:dyDescent="0.4">
      <c r="A47" s="27"/>
      <c r="B47" s="44"/>
      <c r="C47" s="46"/>
      <c r="D47" s="30"/>
      <c r="E47" s="6"/>
      <c r="F47" s="44"/>
      <c r="G47" s="46"/>
      <c r="H47" s="30"/>
      <c r="I47" s="6"/>
      <c r="J47" s="44"/>
      <c r="K47" s="46"/>
      <c r="L47" s="30"/>
      <c r="M47" s="6"/>
      <c r="N47" s="44"/>
      <c r="O47" s="46"/>
      <c r="P47" s="30"/>
      <c r="Q47" s="6"/>
      <c r="R47" s="44"/>
      <c r="S47" s="46"/>
      <c r="T47" s="30"/>
      <c r="U47" s="6"/>
      <c r="V47" s="44"/>
      <c r="W47" s="46"/>
      <c r="Y47" s="6"/>
      <c r="Z47" s="3"/>
      <c r="AA47" s="11"/>
      <c r="AB47" s="3"/>
      <c r="AC47" s="52"/>
      <c r="AD47" s="53"/>
      <c r="AE47" s="11"/>
      <c r="AF47" s="17"/>
      <c r="AG47" s="59"/>
      <c r="AH47" s="53"/>
      <c r="AI47" s="11"/>
      <c r="AJ47" s="17"/>
      <c r="AK47" s="52"/>
      <c r="AL47" s="53"/>
      <c r="AM47" s="11"/>
      <c r="AN47" s="17"/>
      <c r="AO47" s="59"/>
      <c r="AP47" s="53"/>
      <c r="AQ47" s="23"/>
      <c r="AR47" s="17"/>
      <c r="AS47" s="52"/>
      <c r="AT47" s="53"/>
      <c r="AU47" s="23"/>
      <c r="AV47" s="17"/>
      <c r="AW47" s="52"/>
      <c r="AX47" s="53"/>
      <c r="AY47" s="11"/>
      <c r="AZ47" s="17"/>
      <c r="BA47" s="59"/>
      <c r="BB47" s="53"/>
      <c r="BC47" s="23"/>
      <c r="BD47" s="17"/>
      <c r="BE47" s="11"/>
      <c r="BF47" s="286"/>
      <c r="BG47" s="3"/>
      <c r="BH47" s="44"/>
      <c r="BI47" s="46"/>
      <c r="BJ47" s="3"/>
      <c r="BK47" s="6"/>
      <c r="BL47" s="49"/>
      <c r="BM47" s="46"/>
      <c r="BN47" s="3"/>
      <c r="BO47" s="6"/>
      <c r="BP47" s="44"/>
      <c r="BQ47" s="46"/>
      <c r="BR47" s="30"/>
      <c r="BS47" s="6"/>
      <c r="BT47" s="44"/>
      <c r="BU47" s="46"/>
      <c r="BV47" s="3"/>
      <c r="BW47" s="11"/>
      <c r="BX47" s="3"/>
      <c r="BY47" s="44"/>
      <c r="BZ47" s="46"/>
      <c r="CA47" s="30"/>
      <c r="CB47" s="6"/>
      <c r="CC47" s="44"/>
      <c r="CD47" s="46"/>
      <c r="CE47" s="30"/>
      <c r="CF47" s="6"/>
      <c r="CG47" s="44"/>
      <c r="CH47" s="46"/>
      <c r="CI47" s="30"/>
      <c r="CJ47" s="6"/>
      <c r="CK47" s="44"/>
      <c r="CL47" s="46"/>
    </row>
    <row r="48" spans="1:90" ht="7.5" customHeight="1" x14ac:dyDescent="0.35">
      <c r="A48" s="27"/>
      <c r="B48" s="44"/>
      <c r="C48" s="46"/>
      <c r="D48" s="30"/>
      <c r="E48" s="6"/>
      <c r="F48" s="44"/>
      <c r="G48" s="46"/>
      <c r="H48" s="30"/>
      <c r="I48" s="6"/>
      <c r="J48" s="44"/>
      <c r="K48" s="46"/>
      <c r="L48" s="30"/>
      <c r="M48" s="6"/>
      <c r="N48" s="44"/>
      <c r="O48" s="46"/>
      <c r="P48" s="30"/>
      <c r="Q48" s="6"/>
      <c r="R48" s="44"/>
      <c r="S48" s="46"/>
      <c r="T48" s="30"/>
      <c r="U48" s="6"/>
      <c r="V48" s="44"/>
      <c r="W48" s="45"/>
      <c r="X48" s="10"/>
      <c r="Y48" s="9"/>
      <c r="Z48" s="10"/>
      <c r="AA48" s="287" t="s">
        <v>298</v>
      </c>
      <c r="AB48" s="10"/>
      <c r="AC48" s="56"/>
      <c r="AD48" s="57"/>
      <c r="AE48" s="25"/>
      <c r="AF48" s="20"/>
      <c r="AG48" s="55"/>
      <c r="AH48" s="57"/>
      <c r="AI48" s="25"/>
      <c r="AJ48" s="20"/>
      <c r="AK48" s="56"/>
      <c r="AL48" s="57"/>
      <c r="AM48" s="25"/>
      <c r="AN48" s="20"/>
      <c r="AO48" s="55"/>
      <c r="AP48" s="57"/>
      <c r="AQ48" s="37"/>
      <c r="AR48" s="20"/>
      <c r="AS48" s="56"/>
      <c r="AT48" s="57"/>
      <c r="AU48" s="37"/>
      <c r="AV48" s="20"/>
      <c r="AW48" s="56"/>
      <c r="AX48" s="57"/>
      <c r="AY48" s="25"/>
      <c r="AZ48" s="20"/>
      <c r="BA48" s="60"/>
      <c r="BB48" s="53"/>
      <c r="BC48" s="23"/>
      <c r="BD48" s="17"/>
      <c r="BE48" s="11"/>
      <c r="BF48" s="11"/>
      <c r="BG48" s="3"/>
      <c r="BH48" s="44"/>
      <c r="BI48" s="46"/>
      <c r="BJ48" s="3"/>
      <c r="BK48" s="6"/>
      <c r="BL48" s="49"/>
      <c r="BM48" s="46"/>
      <c r="BN48" s="3"/>
      <c r="BO48" s="16"/>
      <c r="BP48" s="47"/>
      <c r="BQ48" s="48"/>
      <c r="BR48" s="36"/>
      <c r="BS48" s="9"/>
      <c r="BT48" s="47"/>
      <c r="BU48" s="48"/>
      <c r="BV48" s="10"/>
      <c r="BW48" s="287" t="s">
        <v>298</v>
      </c>
      <c r="BX48" s="10"/>
      <c r="BY48" s="47"/>
      <c r="BZ48" s="48"/>
      <c r="CA48" s="36"/>
      <c r="CB48" s="9"/>
      <c r="CC48" s="47"/>
      <c r="CD48" s="48"/>
      <c r="CE48" s="36"/>
      <c r="CF48" s="273"/>
      <c r="CG48" s="44"/>
      <c r="CH48" s="271"/>
      <c r="CI48" s="30"/>
      <c r="CJ48" s="6"/>
      <c r="CK48" s="44"/>
      <c r="CL48" s="46"/>
    </row>
    <row r="49" spans="1:90" ht="7.5" customHeight="1" thickBot="1" x14ac:dyDescent="0.4">
      <c r="A49" s="27"/>
      <c r="B49" s="44"/>
      <c r="C49" s="46"/>
      <c r="D49" s="30"/>
      <c r="E49" s="6"/>
      <c r="F49" s="44"/>
      <c r="G49" s="46"/>
      <c r="H49" s="30"/>
      <c r="I49" s="6"/>
      <c r="J49" s="44"/>
      <c r="K49" s="46"/>
      <c r="L49" s="30"/>
      <c r="M49" s="6"/>
      <c r="N49" s="44"/>
      <c r="O49" s="46"/>
      <c r="P49" s="30"/>
      <c r="Q49" s="6"/>
      <c r="R49" s="44"/>
      <c r="S49" s="46"/>
      <c r="T49" s="30"/>
      <c r="U49" s="6"/>
      <c r="V49" s="44"/>
      <c r="W49" s="46"/>
      <c r="Y49" s="6"/>
      <c r="Z49" s="3"/>
      <c r="AA49" s="288"/>
      <c r="AB49" s="3"/>
      <c r="AC49" s="52"/>
      <c r="AD49" s="53"/>
      <c r="AE49" s="11"/>
      <c r="AF49" s="17"/>
      <c r="AG49" s="59"/>
      <c r="AH49" s="53"/>
      <c r="AI49" s="11"/>
      <c r="AJ49" s="17"/>
      <c r="AK49" s="52"/>
      <c r="AL49" s="53"/>
      <c r="AM49" s="11"/>
      <c r="AN49" s="17"/>
      <c r="AO49" s="59"/>
      <c r="AP49" s="53"/>
      <c r="AQ49" s="23"/>
      <c r="AR49" s="17"/>
      <c r="AS49" s="52"/>
      <c r="AT49" s="53"/>
      <c r="AU49" s="23"/>
      <c r="AV49" s="17"/>
      <c r="AW49" s="52"/>
      <c r="AX49" s="53"/>
      <c r="AY49" s="11"/>
      <c r="AZ49" s="17"/>
      <c r="BA49" s="59"/>
      <c r="BB49" s="53"/>
      <c r="BC49" s="23"/>
      <c r="BD49" s="17"/>
      <c r="BE49" s="11"/>
      <c r="BF49" s="11"/>
      <c r="BG49" s="3"/>
      <c r="BH49" s="44"/>
      <c r="BI49" s="46"/>
      <c r="BJ49" s="11"/>
      <c r="BK49" s="17"/>
      <c r="BL49" s="49"/>
      <c r="BM49" s="46"/>
      <c r="BN49" s="3"/>
      <c r="BO49" s="6"/>
      <c r="BP49" s="44"/>
      <c r="BQ49" s="46"/>
      <c r="BR49" s="30"/>
      <c r="BS49" s="6"/>
      <c r="BT49" s="44"/>
      <c r="BU49" s="46"/>
      <c r="BV49" s="3"/>
      <c r="BW49" s="288"/>
      <c r="BX49" s="3"/>
      <c r="BY49" s="44"/>
      <c r="BZ49" s="46"/>
      <c r="CA49" s="30"/>
      <c r="CB49" s="6"/>
      <c r="CC49" s="44"/>
      <c r="CD49" s="46"/>
      <c r="CE49" s="30"/>
      <c r="CF49" s="6"/>
      <c r="CG49" s="44"/>
      <c r="CH49" s="46"/>
      <c r="CI49" s="30"/>
      <c r="CJ49" s="6"/>
      <c r="CK49" s="44"/>
      <c r="CL49" s="46"/>
    </row>
    <row r="50" spans="1:90" ht="7.5" customHeight="1" x14ac:dyDescent="0.35">
      <c r="A50" s="27"/>
      <c r="B50" s="44"/>
      <c r="C50" s="46"/>
      <c r="D50" s="30"/>
      <c r="E50" s="6"/>
      <c r="F50" s="44"/>
      <c r="G50" s="46"/>
      <c r="H50" s="30"/>
      <c r="I50" s="6"/>
      <c r="J50" s="44"/>
      <c r="K50" s="46"/>
      <c r="L50" s="30"/>
      <c r="M50" s="6"/>
      <c r="N50" s="44"/>
      <c r="O50" s="46"/>
      <c r="P50" s="30"/>
      <c r="Q50" s="6"/>
      <c r="R50" s="44"/>
      <c r="S50" s="46"/>
      <c r="T50" s="30"/>
      <c r="U50" s="6"/>
      <c r="V50" s="44"/>
      <c r="W50" s="46"/>
      <c r="X50" s="30"/>
      <c r="Y50" s="6"/>
      <c r="Z50" s="3"/>
      <c r="AA50" s="11"/>
      <c r="AB50" s="3"/>
      <c r="AC50" s="52"/>
      <c r="AD50" s="53"/>
      <c r="AE50" s="11"/>
      <c r="AF50" s="17"/>
      <c r="AG50" s="53"/>
      <c r="AH50" s="45"/>
      <c r="AI50" s="10"/>
      <c r="AJ50" s="20"/>
      <c r="AK50" s="56"/>
      <c r="AL50" s="57"/>
      <c r="AM50" s="25"/>
      <c r="AN50" s="20"/>
      <c r="AO50" s="55"/>
      <c r="AP50" s="57"/>
      <c r="AQ50" s="37"/>
      <c r="AR50" s="20"/>
      <c r="AS50" s="56"/>
      <c r="AT50" s="57"/>
      <c r="AU50" s="37"/>
      <c r="AV50" s="20"/>
      <c r="AW50" s="56"/>
      <c r="AX50" s="57"/>
      <c r="AY50" s="25"/>
      <c r="AZ50" s="20"/>
      <c r="BA50" s="55"/>
      <c r="BB50" s="57"/>
      <c r="BC50" s="37"/>
      <c r="BD50" s="20"/>
      <c r="BE50" s="25"/>
      <c r="BF50" s="285" t="str">
        <f>Technologies!$A$24</f>
        <v>PROTRA_PP_geothermal</v>
      </c>
      <c r="BG50" s="8"/>
      <c r="BH50" s="66"/>
      <c r="BI50" s="49"/>
      <c r="BJ50" s="30"/>
      <c r="BK50" s="6"/>
      <c r="BL50" s="49"/>
      <c r="BM50" s="46"/>
      <c r="BN50" s="3"/>
      <c r="BO50" s="6"/>
      <c r="BP50" s="44"/>
      <c r="BQ50" s="46"/>
      <c r="BR50" s="30"/>
      <c r="BS50" s="6"/>
      <c r="BT50" s="44"/>
      <c r="BU50" s="46"/>
      <c r="BV50" s="3"/>
      <c r="BW50" s="11"/>
      <c r="BX50" s="3"/>
      <c r="BY50" s="44"/>
      <c r="BZ50" s="46"/>
      <c r="CA50" s="30"/>
      <c r="CB50" s="6"/>
      <c r="CC50" s="44"/>
      <c r="CD50" s="46"/>
      <c r="CE50" s="30"/>
      <c r="CF50" s="6"/>
      <c r="CG50" s="44"/>
      <c r="CH50" s="46"/>
      <c r="CI50" s="30"/>
      <c r="CJ50" s="6"/>
      <c r="CK50" s="44"/>
      <c r="CL50" s="46"/>
    </row>
    <row r="51" spans="1:90" ht="7.5" customHeight="1" thickBot="1" x14ac:dyDescent="0.4">
      <c r="A51" s="27"/>
      <c r="B51" s="44"/>
      <c r="C51" s="46"/>
      <c r="D51" s="30"/>
      <c r="E51" s="6"/>
      <c r="F51" s="44"/>
      <c r="G51" s="46"/>
      <c r="H51" s="30"/>
      <c r="I51" s="6"/>
      <c r="J51" s="44"/>
      <c r="K51" s="46"/>
      <c r="L51" s="30"/>
      <c r="M51" s="6"/>
      <c r="N51" s="44"/>
      <c r="O51" s="46"/>
      <c r="P51" s="30"/>
      <c r="Q51" s="6"/>
      <c r="R51" s="44"/>
      <c r="S51" s="46"/>
      <c r="T51" s="30"/>
      <c r="U51" s="6"/>
      <c r="V51" s="44"/>
      <c r="W51" s="46"/>
      <c r="X51" s="30"/>
      <c r="Y51" s="6"/>
      <c r="Z51" s="3"/>
      <c r="AA51" s="11"/>
      <c r="AB51" s="3"/>
      <c r="AC51" s="52"/>
      <c r="AD51" s="53"/>
      <c r="AE51" s="11"/>
      <c r="AF51" s="17"/>
      <c r="AG51" s="59"/>
      <c r="AH51" s="53"/>
      <c r="AI51" s="11"/>
      <c r="AJ51" s="17"/>
      <c r="AK51" s="52"/>
      <c r="AL51" s="53"/>
      <c r="AM51" s="11"/>
      <c r="AN51" s="17"/>
      <c r="AO51" s="59"/>
      <c r="AP51" s="53"/>
      <c r="AQ51" s="23"/>
      <c r="AR51" s="17"/>
      <c r="AS51" s="52"/>
      <c r="AT51" s="53"/>
      <c r="AU51" s="23"/>
      <c r="AV51" s="17"/>
      <c r="AW51" s="52"/>
      <c r="AX51" s="53"/>
      <c r="AY51" s="11"/>
      <c r="AZ51" s="17"/>
      <c r="BA51" s="59"/>
      <c r="BB51" s="53"/>
      <c r="BC51" s="23"/>
      <c r="BD51" s="17"/>
      <c r="BE51" s="11"/>
      <c r="BF51" s="286"/>
      <c r="BG51" s="3"/>
      <c r="BH51" s="44"/>
      <c r="BI51" s="46"/>
      <c r="BJ51" s="3"/>
      <c r="BK51" s="6"/>
      <c r="BL51" s="49"/>
      <c r="BM51" s="46"/>
      <c r="BN51" s="3"/>
      <c r="BO51" s="6"/>
      <c r="BP51" s="44"/>
      <c r="BQ51" s="46"/>
      <c r="BR51" s="30"/>
      <c r="BS51" s="6"/>
      <c r="BT51" s="44"/>
      <c r="BU51" s="46"/>
      <c r="BV51" s="3"/>
      <c r="BW51" s="11"/>
      <c r="BX51" s="3"/>
      <c r="BY51" s="44"/>
      <c r="BZ51" s="46"/>
      <c r="CA51" s="30"/>
      <c r="CB51" s="6"/>
      <c r="CC51" s="44"/>
      <c r="CD51" s="46"/>
      <c r="CE51" s="30"/>
      <c r="CF51" s="6"/>
      <c r="CG51" s="44"/>
      <c r="CH51" s="46"/>
      <c r="CI51" s="30"/>
      <c r="CJ51" s="6"/>
      <c r="CK51" s="44"/>
      <c r="CL51" s="46"/>
    </row>
    <row r="52" spans="1:90" ht="7.5" customHeight="1" x14ac:dyDescent="0.35">
      <c r="A52" s="27"/>
      <c r="B52" s="44"/>
      <c r="C52" s="46"/>
      <c r="D52" s="30"/>
      <c r="E52" s="6"/>
      <c r="F52" s="44"/>
      <c r="G52" s="46"/>
      <c r="H52" s="30"/>
      <c r="I52" s="6"/>
      <c r="J52" s="44"/>
      <c r="K52" s="46"/>
      <c r="L52" s="30"/>
      <c r="M52" s="6"/>
      <c r="N52" s="44"/>
      <c r="O52" s="46"/>
      <c r="P52" s="30"/>
      <c r="Q52" s="6"/>
      <c r="R52" s="44"/>
      <c r="S52" s="46"/>
      <c r="T52" s="30"/>
      <c r="U52" s="6"/>
      <c r="V52" s="44"/>
      <c r="W52" s="46"/>
      <c r="Y52" s="16"/>
      <c r="Z52" s="10"/>
      <c r="AA52" s="287" t="s">
        <v>298</v>
      </c>
      <c r="AB52" s="10"/>
      <c r="AC52" s="56"/>
      <c r="AD52" s="57"/>
      <c r="AE52" s="25"/>
      <c r="AF52" s="20"/>
      <c r="AG52" s="55"/>
      <c r="AH52" s="57"/>
      <c r="AI52" s="25"/>
      <c r="AJ52" s="20"/>
      <c r="AK52" s="56"/>
      <c r="AL52" s="57"/>
      <c r="AM52" s="25"/>
      <c r="AN52" s="20"/>
      <c r="AO52" s="55"/>
      <c r="AP52" s="57"/>
      <c r="AQ52" s="37"/>
      <c r="AR52" s="20"/>
      <c r="AS52" s="56"/>
      <c r="AT52" s="57"/>
      <c r="AU52" s="37"/>
      <c r="AV52" s="20"/>
      <c r="AW52" s="56"/>
      <c r="AX52" s="57"/>
      <c r="AY52" s="25"/>
      <c r="AZ52" s="20"/>
      <c r="BA52" s="55"/>
      <c r="BB52" s="57"/>
      <c r="BC52" s="21"/>
      <c r="BD52" s="17"/>
      <c r="BE52" s="11"/>
      <c r="BF52" s="11"/>
      <c r="BG52" s="3"/>
      <c r="BH52" s="44"/>
      <c r="BI52" s="46"/>
      <c r="BJ52" s="267"/>
      <c r="BK52" s="17"/>
      <c r="BL52" s="271"/>
      <c r="BM52" s="46"/>
      <c r="BN52" s="267"/>
      <c r="BO52" s="6"/>
      <c r="BP52" s="272"/>
      <c r="BQ52" s="45"/>
      <c r="BR52" s="10"/>
      <c r="BS52" s="20"/>
      <c r="BT52" s="47"/>
      <c r="BU52" s="48"/>
      <c r="BV52" s="10"/>
      <c r="BW52" s="287" t="s">
        <v>298</v>
      </c>
      <c r="BX52" s="10"/>
      <c r="BY52" s="47"/>
      <c r="BZ52" s="50"/>
      <c r="CA52" s="36"/>
      <c r="CB52" s="9"/>
      <c r="CC52" s="50"/>
      <c r="CD52" s="48"/>
      <c r="CE52" s="36"/>
      <c r="CF52" s="9"/>
      <c r="CG52" s="66"/>
      <c r="CH52" s="46"/>
      <c r="CI52" s="30"/>
      <c r="CJ52" s="6"/>
      <c r="CK52" s="44"/>
      <c r="CL52" s="46"/>
    </row>
    <row r="53" spans="1:90" ht="7.5" customHeight="1" thickBot="1" x14ac:dyDescent="0.4">
      <c r="A53" s="27"/>
      <c r="B53" s="44"/>
      <c r="C53" s="46"/>
      <c r="D53" s="30"/>
      <c r="E53" s="6"/>
      <c r="F53" s="44"/>
      <c r="G53" s="46"/>
      <c r="H53" s="30"/>
      <c r="I53" s="6"/>
      <c r="J53" s="44"/>
      <c r="K53" s="46"/>
      <c r="L53" s="30"/>
      <c r="M53" s="6"/>
      <c r="N53" s="44"/>
      <c r="O53" s="46"/>
      <c r="P53" s="30"/>
      <c r="Q53" s="6"/>
      <c r="R53" s="44"/>
      <c r="S53" s="46"/>
      <c r="T53" s="30"/>
      <c r="U53" s="6"/>
      <c r="V53" s="44"/>
      <c r="W53" s="46"/>
      <c r="X53" s="30"/>
      <c r="Y53" s="6"/>
      <c r="Z53" s="3"/>
      <c r="AA53" s="288"/>
      <c r="AB53" s="3"/>
      <c r="AC53" s="52"/>
      <c r="AD53" s="53"/>
      <c r="AE53" s="11"/>
      <c r="AF53" s="17"/>
      <c r="AG53" s="59"/>
      <c r="AH53" s="53"/>
      <c r="AI53" s="11"/>
      <c r="AJ53" s="17"/>
      <c r="AK53" s="52"/>
      <c r="AL53" s="53"/>
      <c r="AM53" s="11"/>
      <c r="AN53" s="17"/>
      <c r="AO53" s="59"/>
      <c r="AP53" s="53"/>
      <c r="AQ53" s="23"/>
      <c r="AR53" s="17"/>
      <c r="AS53" s="52"/>
      <c r="AT53" s="53"/>
      <c r="AU53" s="23"/>
      <c r="AV53" s="17"/>
      <c r="AW53" s="52"/>
      <c r="AX53" s="53"/>
      <c r="AY53" s="11"/>
      <c r="AZ53" s="17"/>
      <c r="BA53" s="59"/>
      <c r="BB53" s="53"/>
      <c r="BC53" s="23"/>
      <c r="BD53" s="17"/>
      <c r="BE53" s="11"/>
      <c r="BF53" s="11"/>
      <c r="BG53" s="3"/>
      <c r="BH53" s="44"/>
      <c r="BI53" s="46"/>
      <c r="BJ53" s="11"/>
      <c r="BK53" s="17"/>
      <c r="BL53" s="49"/>
      <c r="BM53" s="46"/>
      <c r="BN53" s="3"/>
      <c r="BO53" s="6"/>
      <c r="BP53" s="44"/>
      <c r="BQ53" s="46"/>
      <c r="BR53" s="30"/>
      <c r="BS53" s="6"/>
      <c r="BT53" s="44"/>
      <c r="BU53" s="46"/>
      <c r="BV53" s="3"/>
      <c r="BW53" s="288"/>
      <c r="BX53" s="3"/>
      <c r="BY53" s="44"/>
      <c r="BZ53" s="46"/>
      <c r="CA53" s="30"/>
      <c r="CB53" s="6"/>
      <c r="CC53" s="44"/>
      <c r="CD53" s="46"/>
      <c r="CE53" s="30"/>
      <c r="CF53" s="6"/>
      <c r="CG53" s="44"/>
      <c r="CH53" s="46"/>
      <c r="CI53" s="30"/>
      <c r="CJ53" s="6"/>
      <c r="CK53" s="44"/>
      <c r="CL53" s="46"/>
    </row>
    <row r="54" spans="1:90" ht="7.5" customHeight="1" x14ac:dyDescent="0.35">
      <c r="A54" s="27"/>
      <c r="B54" s="44"/>
      <c r="C54" s="46"/>
      <c r="D54" s="30"/>
      <c r="E54" s="6"/>
      <c r="F54" s="44"/>
      <c r="G54" s="46"/>
      <c r="H54" s="30"/>
      <c r="I54" s="6"/>
      <c r="J54" s="44"/>
      <c r="K54" s="46"/>
      <c r="L54" s="30"/>
      <c r="M54" s="6"/>
      <c r="N54" s="44"/>
      <c r="O54" s="46"/>
      <c r="P54" s="30"/>
      <c r="Q54" s="6"/>
      <c r="R54" s="44"/>
      <c r="S54" s="46"/>
      <c r="T54" s="30"/>
      <c r="U54" s="6"/>
      <c r="V54" s="44"/>
      <c r="W54" s="46"/>
      <c r="X54" s="30"/>
      <c r="Y54" s="6"/>
      <c r="Z54" s="3"/>
      <c r="AA54" s="11"/>
      <c r="AB54" s="3"/>
      <c r="AC54" s="52"/>
      <c r="AD54" s="53"/>
      <c r="AE54" s="11"/>
      <c r="AF54" s="17"/>
      <c r="AG54" s="59"/>
      <c r="AH54" s="53"/>
      <c r="AI54" s="11"/>
      <c r="AJ54" s="17"/>
      <c r="AK54" s="58"/>
      <c r="AL54" s="45"/>
      <c r="AM54" s="10"/>
      <c r="AN54" s="20"/>
      <c r="AO54" s="55"/>
      <c r="AP54" s="57"/>
      <c r="AQ54" s="37"/>
      <c r="AR54" s="20"/>
      <c r="AS54" s="56"/>
      <c r="AT54" s="57"/>
      <c r="AU54" s="37"/>
      <c r="AV54" s="20"/>
      <c r="AW54" s="56"/>
      <c r="AX54" s="57"/>
      <c r="AY54" s="25"/>
      <c r="AZ54" s="20"/>
      <c r="BA54" s="55"/>
      <c r="BB54" s="57"/>
      <c r="BC54" s="37"/>
      <c r="BD54" s="20"/>
      <c r="BE54" s="25"/>
      <c r="BF54" s="285" t="str">
        <f>Technologies!$A$25</f>
        <v>PROTRA_PP_hydropower_run_of_river</v>
      </c>
      <c r="BG54" s="8"/>
      <c r="BH54" s="66"/>
      <c r="BI54" s="49"/>
      <c r="BJ54" s="30"/>
      <c r="BK54" s="6"/>
      <c r="BL54" s="49"/>
      <c r="BM54" s="46"/>
      <c r="BN54" s="30"/>
      <c r="BO54" s="6"/>
      <c r="BP54" s="44"/>
      <c r="BQ54" s="46"/>
      <c r="BR54" s="30"/>
      <c r="BS54" s="6"/>
      <c r="BT54" s="44"/>
      <c r="BU54" s="46"/>
      <c r="BV54" s="3"/>
      <c r="BW54" s="11"/>
      <c r="BX54" s="3"/>
      <c r="BY54" s="44"/>
      <c r="BZ54" s="46"/>
      <c r="CA54" s="30"/>
      <c r="CB54" s="6"/>
      <c r="CC54" s="44"/>
      <c r="CD54" s="46"/>
      <c r="CE54" s="30"/>
      <c r="CF54" s="6"/>
      <c r="CG54" s="44"/>
      <c r="CH54" s="46"/>
      <c r="CI54" s="30"/>
      <c r="CJ54" s="6"/>
      <c r="CK54" s="44"/>
      <c r="CL54" s="46"/>
    </row>
    <row r="55" spans="1:90" ht="7.5" customHeight="1" thickBot="1" x14ac:dyDescent="0.4">
      <c r="A55" s="27"/>
      <c r="B55" s="44"/>
      <c r="C55" s="46"/>
      <c r="D55" s="30"/>
      <c r="E55" s="6"/>
      <c r="F55" s="44"/>
      <c r="G55" s="46"/>
      <c r="H55" s="30"/>
      <c r="I55" s="6"/>
      <c r="J55" s="44"/>
      <c r="K55" s="46"/>
      <c r="L55" s="30"/>
      <c r="M55" s="6"/>
      <c r="N55" s="44"/>
      <c r="O55" s="46"/>
      <c r="P55" s="30"/>
      <c r="Q55" s="6"/>
      <c r="R55" s="44"/>
      <c r="S55" s="46"/>
      <c r="T55" s="30"/>
      <c r="U55" s="6"/>
      <c r="V55" s="44"/>
      <c r="W55" s="46"/>
      <c r="X55" s="30"/>
      <c r="Y55" s="6"/>
      <c r="Z55" s="3"/>
      <c r="AA55" s="11"/>
      <c r="AB55" s="3"/>
      <c r="AC55" s="52"/>
      <c r="AD55" s="53"/>
      <c r="AE55" s="11"/>
      <c r="AF55" s="17"/>
      <c r="AG55" s="59"/>
      <c r="AH55" s="53"/>
      <c r="AI55" s="11"/>
      <c r="AJ55" s="17"/>
      <c r="AK55" s="52"/>
      <c r="AL55" s="64"/>
      <c r="AM55" s="14"/>
      <c r="AN55" s="17"/>
      <c r="AO55" s="59"/>
      <c r="AP55" s="53"/>
      <c r="AQ55" s="23"/>
      <c r="AR55" s="17"/>
      <c r="AS55" s="52"/>
      <c r="AT55" s="53"/>
      <c r="AU55" s="23"/>
      <c r="AV55" s="17"/>
      <c r="AW55" s="52"/>
      <c r="AX55" s="53"/>
      <c r="AY55" s="11"/>
      <c r="AZ55" s="17"/>
      <c r="BA55" s="59"/>
      <c r="BB55" s="53"/>
      <c r="BC55" s="23"/>
      <c r="BD55" s="17"/>
      <c r="BE55" s="11"/>
      <c r="BF55" s="286"/>
      <c r="BG55" s="3"/>
      <c r="BH55" s="44"/>
      <c r="BI55" s="46"/>
      <c r="BJ55" s="3"/>
      <c r="BK55" s="6"/>
      <c r="BL55" s="49"/>
      <c r="BM55" s="46"/>
      <c r="BN55" s="3"/>
      <c r="BO55" s="6"/>
      <c r="BQ55" s="46"/>
      <c r="BR55" s="30"/>
      <c r="BS55" s="6"/>
      <c r="BT55" s="44"/>
      <c r="BU55" s="46"/>
      <c r="BV55" s="3"/>
      <c r="BW55" s="11"/>
      <c r="BX55" s="3"/>
      <c r="BY55" s="44"/>
      <c r="BZ55" s="46"/>
      <c r="CA55" s="30"/>
      <c r="CB55" s="6"/>
      <c r="CC55" s="44"/>
      <c r="CD55" s="46"/>
      <c r="CE55" s="30"/>
      <c r="CF55" s="6"/>
      <c r="CG55" s="44"/>
      <c r="CH55" s="46"/>
      <c r="CI55" s="30"/>
      <c r="CJ55" s="6"/>
      <c r="CK55" s="44"/>
      <c r="CL55" s="46"/>
    </row>
    <row r="56" spans="1:90" ht="7.5" customHeight="1" x14ac:dyDescent="0.35">
      <c r="A56" s="27"/>
      <c r="B56" s="44"/>
      <c r="C56" s="46"/>
      <c r="D56" s="30"/>
      <c r="E56" s="6"/>
      <c r="F56" s="44"/>
      <c r="G56" s="46"/>
      <c r="H56" s="30"/>
      <c r="I56" s="6"/>
      <c r="J56" s="44"/>
      <c r="K56" s="46"/>
      <c r="L56" s="30"/>
      <c r="M56" s="6"/>
      <c r="N56" s="44"/>
      <c r="O56" s="46"/>
      <c r="P56" s="30"/>
      <c r="Q56" s="6"/>
      <c r="R56" s="44"/>
      <c r="S56" s="46"/>
      <c r="T56" s="30"/>
      <c r="U56" s="6"/>
      <c r="V56" s="44"/>
      <c r="W56" s="46"/>
      <c r="Y56" s="16"/>
      <c r="Z56" s="10"/>
      <c r="AA56" s="287" t="s">
        <v>298</v>
      </c>
      <c r="AB56" s="10"/>
      <c r="AC56" s="56"/>
      <c r="AD56" s="57"/>
      <c r="AE56" s="25"/>
      <c r="AF56" s="20"/>
      <c r="AG56" s="55"/>
      <c r="AH56" s="57"/>
      <c r="AI56" s="25"/>
      <c r="AJ56" s="20"/>
      <c r="AK56" s="56"/>
      <c r="AL56" s="57"/>
      <c r="AM56" s="25"/>
      <c r="AN56" s="20"/>
      <c r="AO56" s="55"/>
      <c r="AP56" s="57"/>
      <c r="AQ56" s="37"/>
      <c r="AR56" s="20"/>
      <c r="AS56" s="56"/>
      <c r="AT56" s="57"/>
      <c r="AU56" s="37"/>
      <c r="AV56" s="20"/>
      <c r="AW56" s="56"/>
      <c r="AX56" s="57"/>
      <c r="AY56" s="25"/>
      <c r="AZ56" s="20"/>
      <c r="BA56" s="55"/>
      <c r="BB56" s="57"/>
      <c r="BC56" s="21"/>
      <c r="BD56" s="17"/>
      <c r="BE56" s="11"/>
      <c r="BF56" s="11"/>
      <c r="BG56" s="3"/>
      <c r="BH56" s="44"/>
      <c r="BI56" s="46"/>
      <c r="BJ56" s="3"/>
      <c r="BK56" s="6"/>
      <c r="BL56" s="49"/>
      <c r="BM56" s="46"/>
      <c r="BN56" s="3"/>
      <c r="BO56" s="6"/>
      <c r="BP56" s="44"/>
      <c r="BQ56" s="46"/>
      <c r="BR56" s="7"/>
      <c r="BS56" s="16"/>
      <c r="BT56" s="50"/>
      <c r="BU56" s="57"/>
      <c r="BV56" s="10"/>
      <c r="BW56" s="287" t="s">
        <v>298</v>
      </c>
      <c r="BX56" s="10"/>
      <c r="BY56" s="47"/>
      <c r="BZ56" s="48"/>
      <c r="CA56" s="36"/>
      <c r="CB56" s="9"/>
      <c r="CC56" s="47"/>
      <c r="CD56" s="48"/>
      <c r="CE56" s="36"/>
      <c r="CF56" s="10"/>
      <c r="CG56" s="47"/>
      <c r="CH56" s="48"/>
      <c r="CI56" s="12"/>
      <c r="CJ56" s="6"/>
      <c r="CK56" s="44"/>
      <c r="CL56" s="46"/>
    </row>
    <row r="57" spans="1:90" ht="7.5" customHeight="1" thickBot="1" x14ac:dyDescent="0.4">
      <c r="A57" s="27"/>
      <c r="B57" s="44"/>
      <c r="C57" s="46"/>
      <c r="D57" s="30"/>
      <c r="E57" s="6"/>
      <c r="F57" s="44"/>
      <c r="G57" s="46"/>
      <c r="H57" s="30"/>
      <c r="I57" s="6"/>
      <c r="J57" s="44"/>
      <c r="K57" s="46"/>
      <c r="L57" s="30"/>
      <c r="M57" s="6"/>
      <c r="N57" s="44"/>
      <c r="O57" s="46"/>
      <c r="P57" s="30"/>
      <c r="Q57" s="6"/>
      <c r="R57" s="44"/>
      <c r="S57" s="46"/>
      <c r="T57" s="30"/>
      <c r="U57" s="6"/>
      <c r="V57" s="44"/>
      <c r="W57" s="46"/>
      <c r="X57" s="30"/>
      <c r="Y57" s="6"/>
      <c r="Z57" s="3"/>
      <c r="AA57" s="288"/>
      <c r="AB57" s="3"/>
      <c r="AC57" s="52"/>
      <c r="AD57" s="53"/>
      <c r="AE57" s="11"/>
      <c r="AF57" s="17"/>
      <c r="AG57" s="59"/>
      <c r="AH57" s="53"/>
      <c r="AI57" s="11"/>
      <c r="AJ57" s="17"/>
      <c r="AK57" s="52"/>
      <c r="AL57" s="53"/>
      <c r="AM57" s="11"/>
      <c r="AN57" s="17"/>
      <c r="AO57" s="59"/>
      <c r="AP57" s="53"/>
      <c r="AQ57" s="23"/>
      <c r="AR57" s="17"/>
      <c r="AS57" s="52"/>
      <c r="AT57" s="53"/>
      <c r="AU57" s="23"/>
      <c r="AV57" s="17"/>
      <c r="AW57" s="52"/>
      <c r="AX57" s="53"/>
      <c r="AY57" s="11"/>
      <c r="AZ57" s="17"/>
      <c r="BA57" s="59"/>
      <c r="BB57" s="53"/>
      <c r="BC57" s="23"/>
      <c r="BD57" s="17"/>
      <c r="BE57" s="11"/>
      <c r="BF57" s="11"/>
      <c r="BG57" s="3"/>
      <c r="BH57" s="44"/>
      <c r="BI57" s="46"/>
      <c r="BJ57" s="3"/>
      <c r="BK57" s="6"/>
      <c r="BL57" s="49"/>
      <c r="BM57" s="46"/>
      <c r="BN57" s="3"/>
      <c r="BO57" s="6"/>
      <c r="BP57" s="44"/>
      <c r="BQ57" s="46"/>
      <c r="BR57" s="30"/>
      <c r="BS57" s="6"/>
      <c r="BT57" s="44"/>
      <c r="BU57" s="46"/>
      <c r="BV57" s="3"/>
      <c r="BW57" s="288"/>
      <c r="BX57" s="3"/>
      <c r="BY57" s="44"/>
      <c r="BZ57" s="46"/>
      <c r="CA57" s="30"/>
      <c r="CB57" s="6"/>
      <c r="CC57" s="44"/>
      <c r="CD57" s="46"/>
      <c r="CE57" s="30"/>
      <c r="CF57" s="6"/>
      <c r="CG57" s="44"/>
      <c r="CH57" s="46"/>
      <c r="CI57" s="30"/>
      <c r="CJ57" s="6"/>
      <c r="CK57" s="44"/>
      <c r="CL57" s="46"/>
    </row>
    <row r="58" spans="1:90" ht="7.5" customHeight="1" x14ac:dyDescent="0.35">
      <c r="A58" s="27"/>
      <c r="B58" s="44"/>
      <c r="C58" s="46"/>
      <c r="D58" s="30"/>
      <c r="E58" s="6"/>
      <c r="F58" s="44"/>
      <c r="G58" s="46"/>
      <c r="H58" s="30"/>
      <c r="I58" s="6"/>
      <c r="J58" s="44"/>
      <c r="K58" s="46"/>
      <c r="L58" s="30"/>
      <c r="M58" s="6"/>
      <c r="N58" s="44"/>
      <c r="O58" s="46"/>
      <c r="P58" s="30"/>
      <c r="Q58" s="6"/>
      <c r="R58" s="44"/>
      <c r="S58" s="46"/>
      <c r="T58" s="30"/>
      <c r="U58" s="6"/>
      <c r="V58" s="44"/>
      <c r="W58" s="46"/>
      <c r="X58" s="30"/>
      <c r="Y58" s="6"/>
      <c r="Z58" s="3"/>
      <c r="AA58" s="11"/>
      <c r="AB58" s="3"/>
      <c r="AC58" s="52"/>
      <c r="AD58" s="53"/>
      <c r="AE58" s="11"/>
      <c r="AF58" s="17"/>
      <c r="AG58" s="59"/>
      <c r="AH58" s="53"/>
      <c r="AI58" s="11"/>
      <c r="AJ58" s="17"/>
      <c r="AK58" s="58"/>
      <c r="AL58" s="45"/>
      <c r="AM58" s="10"/>
      <c r="AN58" s="20"/>
      <c r="AO58" s="55"/>
      <c r="AP58" s="57"/>
      <c r="AQ58" s="37"/>
      <c r="AR58" s="20"/>
      <c r="AS58" s="56"/>
      <c r="AT58" s="57"/>
      <c r="AU58" s="37"/>
      <c r="AV58" s="20"/>
      <c r="AW58" s="56"/>
      <c r="AX58" s="57"/>
      <c r="AY58" s="25"/>
      <c r="AZ58" s="20"/>
      <c r="BA58" s="55"/>
      <c r="BB58" s="57"/>
      <c r="BC58" s="37"/>
      <c r="BD58" s="20"/>
      <c r="BE58" s="25"/>
      <c r="BF58" s="285" t="str">
        <f>Technologies!$A$26</f>
        <v>PROTRA_PP_hydropower_dammed</v>
      </c>
      <c r="BG58" s="8"/>
      <c r="BH58" s="66"/>
      <c r="BI58" s="49"/>
      <c r="BJ58" s="30"/>
      <c r="BK58" s="6"/>
      <c r="BL58" s="49"/>
      <c r="BM58" s="46"/>
      <c r="BN58" s="30"/>
      <c r="BO58" s="6"/>
      <c r="BP58" s="44"/>
      <c r="BQ58" s="46"/>
      <c r="BR58" s="30"/>
      <c r="BS58" s="6"/>
      <c r="BT58" s="44"/>
      <c r="BU58" s="46"/>
      <c r="BV58" s="3"/>
      <c r="BW58" s="11"/>
      <c r="BX58" s="3"/>
      <c r="BY58" s="44"/>
      <c r="BZ58" s="46"/>
      <c r="CA58" s="30"/>
      <c r="CB58" s="6"/>
      <c r="CC58" s="44"/>
      <c r="CD58" s="46"/>
      <c r="CE58" s="30"/>
      <c r="CF58" s="6"/>
      <c r="CG58" s="44"/>
      <c r="CH58" s="46"/>
      <c r="CI58" s="30"/>
      <c r="CJ58" s="6"/>
      <c r="CK58" s="44"/>
      <c r="CL58" s="46"/>
    </row>
    <row r="59" spans="1:90" ht="7.5" customHeight="1" thickBot="1" x14ac:dyDescent="0.4">
      <c r="A59" s="27"/>
      <c r="B59" s="44"/>
      <c r="C59" s="46"/>
      <c r="D59" s="30"/>
      <c r="E59" s="6"/>
      <c r="F59" s="44"/>
      <c r="G59" s="46"/>
      <c r="H59" s="30"/>
      <c r="I59" s="6"/>
      <c r="J59" s="44"/>
      <c r="K59" s="46"/>
      <c r="L59" s="30"/>
      <c r="M59" s="6"/>
      <c r="N59" s="44"/>
      <c r="O59" s="46"/>
      <c r="P59" s="30"/>
      <c r="Q59" s="6"/>
      <c r="R59" s="44"/>
      <c r="S59" s="46"/>
      <c r="T59" s="30"/>
      <c r="U59" s="6"/>
      <c r="V59" s="44"/>
      <c r="W59" s="46"/>
      <c r="X59" s="30"/>
      <c r="Y59" s="6"/>
      <c r="Z59" s="3"/>
      <c r="AA59" s="11"/>
      <c r="AB59" s="3"/>
      <c r="AC59" s="52"/>
      <c r="AD59" s="53"/>
      <c r="AE59" s="11"/>
      <c r="AF59" s="17"/>
      <c r="AG59" s="59"/>
      <c r="AH59" s="53"/>
      <c r="AI59" s="11"/>
      <c r="AJ59" s="17"/>
      <c r="AK59" s="52"/>
      <c r="AL59" s="64"/>
      <c r="AM59" s="14"/>
      <c r="AN59" s="17"/>
      <c r="AO59" s="59"/>
      <c r="AP59" s="53"/>
      <c r="AQ59" s="23"/>
      <c r="AR59" s="17"/>
      <c r="AS59" s="52"/>
      <c r="AT59" s="53"/>
      <c r="AU59" s="23"/>
      <c r="AV59" s="17"/>
      <c r="AW59" s="52"/>
      <c r="AX59" s="53"/>
      <c r="AY59" s="11"/>
      <c r="AZ59" s="17"/>
      <c r="BA59" s="59"/>
      <c r="BB59" s="53"/>
      <c r="BC59" s="23"/>
      <c r="BD59" s="17"/>
      <c r="BE59" s="11"/>
      <c r="BF59" s="286"/>
      <c r="BG59" s="3"/>
      <c r="BH59" s="44"/>
      <c r="BI59" s="46"/>
      <c r="BJ59" s="3"/>
      <c r="BK59" s="6"/>
      <c r="BL59" s="49"/>
      <c r="BM59" s="46"/>
      <c r="BN59" s="3"/>
      <c r="BO59" s="6"/>
      <c r="BQ59" s="46"/>
      <c r="BR59" s="30"/>
      <c r="BS59" s="6"/>
      <c r="BT59" s="44"/>
      <c r="BU59" s="46"/>
      <c r="BV59" s="3"/>
      <c r="BW59" s="11"/>
      <c r="BX59" s="3"/>
      <c r="BY59" s="44"/>
      <c r="BZ59" s="46"/>
      <c r="CA59" s="30"/>
      <c r="CB59" s="6"/>
      <c r="CC59" s="44"/>
      <c r="CD59" s="46"/>
      <c r="CE59" s="30"/>
      <c r="CF59" s="6"/>
      <c r="CG59" s="44"/>
      <c r="CH59" s="46"/>
      <c r="CI59" s="30"/>
      <c r="CJ59" s="6"/>
      <c r="CK59" s="44"/>
      <c r="CL59" s="46"/>
    </row>
    <row r="60" spans="1:90" ht="7.5" customHeight="1" x14ac:dyDescent="0.35">
      <c r="A60" s="27"/>
      <c r="B60" s="44"/>
      <c r="C60" s="46"/>
      <c r="D60" s="30"/>
      <c r="E60" s="6"/>
      <c r="F60" s="44"/>
      <c r="G60" s="46"/>
      <c r="H60" s="30"/>
      <c r="I60" s="6"/>
      <c r="J60" s="44"/>
      <c r="K60" s="46"/>
      <c r="L60" s="30"/>
      <c r="M60" s="6"/>
      <c r="N60" s="44"/>
      <c r="O60" s="45"/>
      <c r="P60" s="36"/>
      <c r="Q60" s="9"/>
      <c r="R60" s="47"/>
      <c r="S60" s="48"/>
      <c r="T60" s="36"/>
      <c r="U60" s="9"/>
      <c r="V60" s="47"/>
      <c r="W60" s="48"/>
      <c r="X60" s="36"/>
      <c r="Y60" s="9"/>
      <c r="Z60" s="10"/>
      <c r="AA60" s="285" t="str">
        <f>Technologies!A49</f>
        <v>PROREF_transformation_PE_natural_gas_2_TI_hydrogen</v>
      </c>
      <c r="AB60" s="10"/>
      <c r="AC60" s="56"/>
      <c r="AD60" s="57"/>
      <c r="AE60" s="25"/>
      <c r="AF60" s="20"/>
      <c r="AG60" s="55"/>
      <c r="AH60" s="57"/>
      <c r="AI60" s="24"/>
      <c r="AJ60" s="17"/>
      <c r="AK60" s="52"/>
      <c r="AL60" s="53"/>
      <c r="AM60" s="11"/>
      <c r="AN60" s="17"/>
      <c r="AO60" s="59"/>
      <c r="AP60" s="53"/>
      <c r="AQ60" s="23"/>
      <c r="AR60" s="17"/>
      <c r="AS60" s="52"/>
      <c r="AT60" s="53"/>
      <c r="AU60" s="23"/>
      <c r="AV60" s="17"/>
      <c r="AW60" s="52"/>
      <c r="AX60" s="53"/>
      <c r="AY60" s="11"/>
      <c r="AZ60" s="17"/>
      <c r="BA60" s="59"/>
      <c r="BB60" s="53"/>
      <c r="BC60" s="23"/>
      <c r="BD60" s="17"/>
      <c r="BE60" s="11"/>
      <c r="BF60" s="11"/>
      <c r="BG60" s="3"/>
      <c r="BH60" s="44"/>
      <c r="BI60" s="46"/>
      <c r="BJ60" s="3"/>
      <c r="BK60" s="6"/>
      <c r="BL60" s="49"/>
      <c r="BM60" s="46"/>
      <c r="BN60" s="3"/>
      <c r="BO60" s="6"/>
      <c r="BP60" s="44"/>
      <c r="BQ60" s="53"/>
      <c r="BR60" s="30"/>
      <c r="BS60" s="6"/>
      <c r="BT60" s="272"/>
      <c r="BU60" s="45"/>
      <c r="BV60" s="10"/>
      <c r="BW60" s="287" t="s">
        <v>298</v>
      </c>
      <c r="BX60" s="10"/>
      <c r="BY60" s="47"/>
      <c r="BZ60" s="48"/>
      <c r="CA60" s="36"/>
      <c r="CB60" s="9"/>
      <c r="CC60" s="47"/>
      <c r="CD60" s="48"/>
      <c r="CE60" s="36"/>
      <c r="CF60" s="9"/>
      <c r="CG60" s="47"/>
      <c r="CH60" s="48"/>
      <c r="CI60" s="36"/>
      <c r="CJ60" s="9"/>
      <c r="CK60" s="66"/>
      <c r="CL60" s="46"/>
    </row>
    <row r="61" spans="1:90" ht="7.5" customHeight="1" thickBot="1" x14ac:dyDescent="0.4">
      <c r="A61" s="27"/>
      <c r="B61" s="44"/>
      <c r="C61" s="46"/>
      <c r="D61" s="30"/>
      <c r="E61" s="6"/>
      <c r="F61" s="44"/>
      <c r="G61" s="46"/>
      <c r="H61" s="30"/>
      <c r="I61" s="6"/>
      <c r="J61" s="44"/>
      <c r="K61" s="46"/>
      <c r="L61" s="30"/>
      <c r="M61" s="6"/>
      <c r="N61" s="44"/>
      <c r="O61" s="46"/>
      <c r="P61" s="30"/>
      <c r="Q61" s="6"/>
      <c r="R61" s="44"/>
      <c r="S61" s="46"/>
      <c r="T61" s="30"/>
      <c r="U61" s="6"/>
      <c r="V61" s="44"/>
      <c r="W61" s="46"/>
      <c r="X61" s="30"/>
      <c r="Y61" s="6"/>
      <c r="Z61" s="3"/>
      <c r="AA61" s="286"/>
      <c r="AB61" s="3"/>
      <c r="AC61" s="52"/>
      <c r="AD61" s="53"/>
      <c r="AE61" s="11"/>
      <c r="AF61" s="17"/>
      <c r="AG61" s="59"/>
      <c r="AH61" s="53"/>
      <c r="AI61" s="11"/>
      <c r="AJ61" s="17"/>
      <c r="AK61" s="52"/>
      <c r="AL61" s="53"/>
      <c r="AM61" s="11"/>
      <c r="AN61" s="17"/>
      <c r="AO61" s="59"/>
      <c r="AP61" s="53"/>
      <c r="AQ61" s="23"/>
      <c r="AR61" s="17"/>
      <c r="AS61" s="59"/>
      <c r="AT61" s="53"/>
      <c r="AU61" s="23"/>
      <c r="AV61" s="17"/>
      <c r="AW61" s="52"/>
      <c r="AX61" s="53"/>
      <c r="AY61" s="11"/>
      <c r="AZ61" s="17"/>
      <c r="BA61" s="59"/>
      <c r="BB61" s="53"/>
      <c r="BC61" s="23"/>
      <c r="BD61" s="17"/>
      <c r="BE61" s="11"/>
      <c r="BF61" s="11"/>
      <c r="BG61" s="3"/>
      <c r="BH61" s="44"/>
      <c r="BI61" s="46"/>
      <c r="BJ61" s="3"/>
      <c r="BK61" s="6"/>
      <c r="BL61" s="49"/>
      <c r="BM61" s="46"/>
      <c r="BN61" s="3"/>
      <c r="BO61" s="6"/>
      <c r="BP61" s="59"/>
      <c r="BQ61" s="53"/>
      <c r="BR61" s="30"/>
      <c r="BS61" s="6"/>
      <c r="BT61" s="44"/>
      <c r="BU61" s="46"/>
      <c r="BV61" s="3"/>
      <c r="BW61" s="288"/>
      <c r="BX61" s="3"/>
      <c r="BY61" s="44"/>
      <c r="BZ61" s="46"/>
      <c r="CA61" s="30"/>
      <c r="CB61" s="6"/>
      <c r="CC61" s="44"/>
      <c r="CD61" s="46"/>
      <c r="CE61" s="30"/>
      <c r="CF61" s="6"/>
      <c r="CG61" s="44"/>
      <c r="CH61" s="46"/>
      <c r="CI61" s="30"/>
      <c r="CJ61" s="6"/>
      <c r="CK61" s="44"/>
      <c r="CL61" s="46"/>
    </row>
    <row r="62" spans="1:90" ht="7.5" customHeight="1" x14ac:dyDescent="0.35">
      <c r="A62" s="27"/>
      <c r="B62" s="44"/>
      <c r="C62" s="46"/>
      <c r="D62" s="30"/>
      <c r="E62" s="6"/>
      <c r="F62" s="44"/>
      <c r="G62" s="46"/>
      <c r="H62" s="30"/>
      <c r="I62" s="6"/>
      <c r="J62" s="44"/>
      <c r="K62" s="46"/>
      <c r="L62" s="30"/>
      <c r="M62" s="6"/>
      <c r="N62" s="44"/>
      <c r="O62" s="46"/>
      <c r="P62" s="30"/>
      <c r="Q62" s="6"/>
      <c r="R62" s="44"/>
      <c r="S62" s="46"/>
      <c r="T62" s="30"/>
      <c r="U62" s="6"/>
      <c r="V62" s="44"/>
      <c r="W62" s="46"/>
      <c r="X62" s="30"/>
      <c r="Y62" s="6"/>
      <c r="Z62" s="3"/>
      <c r="AA62" s="11"/>
      <c r="AB62" s="3"/>
      <c r="AC62" s="52"/>
      <c r="AD62" s="53"/>
      <c r="AE62" s="11"/>
      <c r="AF62" s="17"/>
      <c r="AG62" s="59"/>
      <c r="AH62" s="53"/>
      <c r="AI62" s="11"/>
      <c r="AJ62" s="17"/>
      <c r="AK62" s="52"/>
      <c r="AL62" s="53"/>
      <c r="AM62" s="17"/>
      <c r="AN62" s="16"/>
      <c r="AO62" s="50"/>
      <c r="AP62" s="45"/>
      <c r="AQ62" s="10"/>
      <c r="AR62" s="20"/>
      <c r="AS62" s="56"/>
      <c r="AT62" s="57"/>
      <c r="AU62" s="37"/>
      <c r="AV62" s="20"/>
      <c r="AW62" s="56"/>
      <c r="AX62" s="57"/>
      <c r="AY62" s="25"/>
      <c r="AZ62" s="20"/>
      <c r="BA62" s="55"/>
      <c r="BB62" s="57"/>
      <c r="BC62" s="37"/>
      <c r="BD62" s="20"/>
      <c r="BE62" s="25"/>
      <c r="BF62" s="285" t="str">
        <f>Technologies!$A$27</f>
        <v>PROTRA_PP_liquid_fuels</v>
      </c>
      <c r="BG62" s="8"/>
      <c r="BH62" s="66"/>
      <c r="BI62" s="49"/>
      <c r="BJ62" s="30"/>
      <c r="BK62" s="6"/>
      <c r="BL62" s="49"/>
      <c r="BM62" s="46"/>
      <c r="BN62" s="30"/>
      <c r="BO62" s="6"/>
      <c r="BP62" s="44"/>
      <c r="BQ62" s="46"/>
      <c r="BR62" s="30"/>
      <c r="BS62" s="6"/>
      <c r="BT62" s="44"/>
      <c r="BU62" s="46"/>
      <c r="BV62" s="3"/>
      <c r="BW62" s="11"/>
      <c r="BX62" s="3"/>
      <c r="BY62" s="44"/>
      <c r="BZ62" s="46"/>
      <c r="CA62" s="30"/>
      <c r="CB62" s="6"/>
      <c r="CC62" s="44"/>
      <c r="CD62" s="46"/>
      <c r="CE62" s="30"/>
      <c r="CF62" s="6"/>
      <c r="CG62" s="44"/>
      <c r="CH62" s="46"/>
      <c r="CI62" s="30"/>
      <c r="CJ62" s="6"/>
      <c r="CK62" s="44"/>
      <c r="CL62" s="46"/>
    </row>
    <row r="63" spans="1:90" ht="7.5" customHeight="1" thickBot="1" x14ac:dyDescent="0.4">
      <c r="A63" s="27"/>
      <c r="B63" s="44"/>
      <c r="C63" s="46"/>
      <c r="D63" s="30"/>
      <c r="E63" s="6"/>
      <c r="F63" s="44"/>
      <c r="G63" s="46"/>
      <c r="H63" s="30"/>
      <c r="I63" s="6"/>
      <c r="J63" s="44"/>
      <c r="K63" s="46"/>
      <c r="L63" s="30"/>
      <c r="M63" s="6"/>
      <c r="N63" s="44"/>
      <c r="O63" s="46"/>
      <c r="P63" s="30"/>
      <c r="Q63" s="6"/>
      <c r="R63" s="44"/>
      <c r="S63" s="46"/>
      <c r="T63" s="30"/>
      <c r="U63" s="6"/>
      <c r="V63" s="44"/>
      <c r="W63" s="46"/>
      <c r="X63" s="30"/>
      <c r="Y63" s="6"/>
      <c r="Z63" s="3"/>
      <c r="AA63" s="11"/>
      <c r="AB63" s="3"/>
      <c r="AC63" s="52"/>
      <c r="AD63" s="53"/>
      <c r="AE63" s="11"/>
      <c r="AF63" s="17"/>
      <c r="AG63" s="59"/>
      <c r="AH63" s="53"/>
      <c r="AI63" s="11"/>
      <c r="AJ63" s="17"/>
      <c r="AK63" s="52"/>
      <c r="AL63" s="53"/>
      <c r="AM63" s="11"/>
      <c r="AN63" s="17"/>
      <c r="AO63" s="59"/>
      <c r="AP63" s="53"/>
      <c r="AQ63" s="11"/>
      <c r="AR63" s="17"/>
      <c r="AS63" s="52"/>
      <c r="AT63" s="53"/>
      <c r="AU63" s="23"/>
      <c r="AV63" s="17"/>
      <c r="AW63" s="52"/>
      <c r="AX63" s="53"/>
      <c r="AY63" s="11"/>
      <c r="AZ63" s="17"/>
      <c r="BA63" s="59"/>
      <c r="BB63" s="53"/>
      <c r="BC63" s="23"/>
      <c r="BD63" s="17"/>
      <c r="BE63" s="11"/>
      <c r="BF63" s="286"/>
      <c r="BG63" s="3"/>
      <c r="BH63" s="44"/>
      <c r="BI63" s="46"/>
      <c r="BJ63" s="3"/>
      <c r="BK63" s="6"/>
      <c r="BL63" s="49"/>
      <c r="BM63" s="46"/>
      <c r="BN63" s="3"/>
      <c r="BO63" s="6"/>
      <c r="BP63" s="44"/>
      <c r="BQ63" s="46"/>
      <c r="BS63" s="6"/>
      <c r="BT63" s="44"/>
      <c r="BU63" s="46"/>
      <c r="BV63" s="3"/>
      <c r="BW63" s="11"/>
      <c r="BX63" s="3"/>
      <c r="BY63" s="44"/>
      <c r="BZ63" s="46"/>
      <c r="CA63" s="30"/>
      <c r="CB63" s="6"/>
      <c r="CC63" s="44"/>
      <c r="CD63" s="46"/>
      <c r="CE63" s="30"/>
      <c r="CF63" s="6"/>
      <c r="CG63" s="44"/>
      <c r="CH63" s="46"/>
      <c r="CI63" s="30"/>
      <c r="CJ63" s="6"/>
      <c r="CK63" s="44"/>
      <c r="CL63" s="46"/>
    </row>
    <row r="64" spans="1:90" ht="7.5" customHeight="1" x14ac:dyDescent="0.35">
      <c r="A64" s="27"/>
      <c r="B64" s="44"/>
      <c r="C64" s="46"/>
      <c r="D64" s="30"/>
      <c r="E64" s="6"/>
      <c r="F64" s="44"/>
      <c r="G64" s="46"/>
      <c r="H64" s="30"/>
      <c r="I64" s="6"/>
      <c r="J64" s="44"/>
      <c r="K64" s="46"/>
      <c r="L64" s="30"/>
      <c r="M64" s="6"/>
      <c r="N64" s="44"/>
      <c r="O64" s="46"/>
      <c r="P64" s="30"/>
      <c r="Q64" s="6"/>
      <c r="R64" s="44"/>
      <c r="S64" s="46"/>
      <c r="T64" s="30"/>
      <c r="U64" s="6"/>
      <c r="V64" s="44"/>
      <c r="W64" s="46"/>
      <c r="X64" s="30"/>
      <c r="Y64" s="6"/>
      <c r="Z64" s="3"/>
      <c r="AA64" s="11"/>
      <c r="AB64" s="3"/>
      <c r="AC64" s="52"/>
      <c r="AD64" s="53"/>
      <c r="AE64" s="11"/>
      <c r="AF64" s="17"/>
      <c r="AG64" s="59"/>
      <c r="AH64" s="53"/>
      <c r="AI64" s="11"/>
      <c r="AJ64" s="17"/>
      <c r="AK64" s="52"/>
      <c r="AL64" s="53"/>
      <c r="AM64" s="11"/>
      <c r="AN64" s="17"/>
      <c r="AO64" s="59"/>
      <c r="AP64" s="53"/>
      <c r="AQ64" s="23"/>
      <c r="AR64" s="17"/>
      <c r="AS64" s="52"/>
      <c r="AT64" s="53"/>
      <c r="AU64" s="23"/>
      <c r="AV64" s="17"/>
      <c r="AW64" s="52"/>
      <c r="AX64" s="53"/>
      <c r="AY64" s="11"/>
      <c r="AZ64" s="17"/>
      <c r="BA64" s="59"/>
      <c r="BB64" s="53"/>
      <c r="BC64" s="23"/>
      <c r="BD64" s="17"/>
      <c r="BE64" s="11"/>
      <c r="BF64" s="11"/>
      <c r="BG64" s="3"/>
      <c r="BH64" s="44"/>
      <c r="BI64" s="46"/>
      <c r="BJ64" s="3"/>
      <c r="BK64" s="6"/>
      <c r="BL64" s="49"/>
      <c r="BM64" s="46"/>
      <c r="BN64" s="3"/>
      <c r="BO64" s="6"/>
      <c r="BP64" s="44"/>
      <c r="BQ64" s="46"/>
      <c r="BR64" s="30"/>
      <c r="BS64" s="6"/>
      <c r="BT64" s="44"/>
      <c r="BU64" s="46"/>
      <c r="BV64" s="3"/>
      <c r="BW64" s="11"/>
      <c r="BX64" s="3"/>
      <c r="BY64" s="44"/>
      <c r="BZ64" s="46"/>
      <c r="CA64" s="30"/>
      <c r="CB64" s="6"/>
      <c r="CC64" s="44"/>
      <c r="CD64" s="46"/>
      <c r="CE64" s="30"/>
      <c r="CF64" s="6"/>
      <c r="CG64" s="44"/>
      <c r="CH64" s="46"/>
      <c r="CI64" s="30"/>
      <c r="CJ64" s="6"/>
      <c r="CK64" s="44"/>
      <c r="CL64" s="46"/>
    </row>
    <row r="65" spans="1:90" ht="7.5" customHeight="1" thickBot="1" x14ac:dyDescent="0.4">
      <c r="A65" s="27"/>
      <c r="B65" s="44"/>
      <c r="C65" s="46"/>
      <c r="D65" s="30"/>
      <c r="E65" s="6"/>
      <c r="F65" s="44"/>
      <c r="G65" s="46"/>
      <c r="H65" s="30"/>
      <c r="I65" s="6"/>
      <c r="J65" s="44"/>
      <c r="K65" s="46"/>
      <c r="L65" s="30"/>
      <c r="M65" s="6"/>
      <c r="N65" s="44"/>
      <c r="O65" s="46"/>
      <c r="P65" s="30"/>
      <c r="Q65" s="6"/>
      <c r="R65" s="44"/>
      <c r="S65" s="46"/>
      <c r="T65" s="30"/>
      <c r="U65" s="6"/>
      <c r="V65" s="44"/>
      <c r="W65" s="46"/>
      <c r="X65" s="30"/>
      <c r="Y65" s="6"/>
      <c r="Z65" s="3"/>
      <c r="AA65" s="11"/>
      <c r="AB65" s="3"/>
      <c r="AC65" s="52"/>
      <c r="AD65" s="53"/>
      <c r="AE65" s="11"/>
      <c r="AF65" s="17"/>
      <c r="AG65" s="59"/>
      <c r="AH65" s="53"/>
      <c r="AI65" s="11"/>
      <c r="AJ65" s="17"/>
      <c r="AK65" s="52"/>
      <c r="AL65" s="53"/>
      <c r="AM65" s="11"/>
      <c r="AN65" s="17"/>
      <c r="AO65" s="59"/>
      <c r="AP65" s="53"/>
      <c r="AQ65" s="23"/>
      <c r="AR65" s="17"/>
      <c r="AS65" s="59"/>
      <c r="AT65" s="53"/>
      <c r="AU65" s="23"/>
      <c r="AV65" s="17"/>
      <c r="AW65" s="52"/>
      <c r="AX65" s="53"/>
      <c r="AY65" s="11"/>
      <c r="AZ65" s="17"/>
      <c r="BA65" s="59"/>
      <c r="BB65" s="53"/>
      <c r="BC65" s="23"/>
      <c r="BD65" s="17"/>
      <c r="BE65" s="11"/>
      <c r="BF65" s="11"/>
      <c r="BG65" s="3"/>
      <c r="BH65" s="44"/>
      <c r="BI65" s="46"/>
      <c r="BJ65" s="3"/>
      <c r="BK65" s="6"/>
      <c r="BL65" s="49"/>
      <c r="BM65" s="46"/>
      <c r="BN65" s="3"/>
      <c r="BO65" s="6"/>
      <c r="BP65" s="44"/>
      <c r="BQ65" s="46"/>
      <c r="BR65" s="30"/>
      <c r="BS65" s="6"/>
      <c r="BT65" s="44"/>
      <c r="BU65" s="46"/>
      <c r="BV65" s="3"/>
      <c r="BW65" s="11"/>
      <c r="BX65" s="3"/>
      <c r="BY65" s="44"/>
      <c r="BZ65" s="46"/>
      <c r="CA65" s="30"/>
      <c r="CB65" s="6"/>
      <c r="CC65" s="44"/>
      <c r="CD65" s="46"/>
      <c r="CE65" s="30"/>
      <c r="CF65" s="6"/>
      <c r="CG65" s="44"/>
      <c r="CH65" s="46"/>
      <c r="CI65" s="30"/>
      <c r="CJ65" s="6"/>
      <c r="CK65" s="44"/>
      <c r="CL65" s="46"/>
    </row>
    <row r="66" spans="1:90" ht="7.5" customHeight="1" x14ac:dyDescent="0.35">
      <c r="A66" s="27"/>
      <c r="B66" s="44"/>
      <c r="C66" s="46"/>
      <c r="D66" s="30"/>
      <c r="E66" s="6"/>
      <c r="F66" s="44"/>
      <c r="G66" s="46"/>
      <c r="H66" s="30"/>
      <c r="I66" s="6"/>
      <c r="J66" s="44"/>
      <c r="K66" s="46"/>
      <c r="L66" s="30"/>
      <c r="M66" s="6"/>
      <c r="N66" s="44"/>
      <c r="O66" s="46"/>
      <c r="P66" s="30"/>
      <c r="Q66" s="6"/>
      <c r="R66" s="44"/>
      <c r="S66" s="46"/>
      <c r="T66" s="30"/>
      <c r="U66" s="6"/>
      <c r="V66" s="44"/>
      <c r="W66" s="46"/>
      <c r="X66" s="30"/>
      <c r="Y66" s="6"/>
      <c r="Z66" s="3"/>
      <c r="AA66" s="11"/>
      <c r="AB66" s="3"/>
      <c r="AC66" s="52"/>
      <c r="AD66" s="53"/>
      <c r="AE66" s="11"/>
      <c r="AF66" s="17"/>
      <c r="AG66" s="59"/>
      <c r="AH66" s="53"/>
      <c r="AI66" s="11"/>
      <c r="AJ66" s="17"/>
      <c r="AK66" s="52"/>
      <c r="AL66" s="53"/>
      <c r="AM66" s="11"/>
      <c r="AN66" s="17"/>
      <c r="AO66" s="59"/>
      <c r="AP66" s="53"/>
      <c r="AQ66" s="18"/>
      <c r="AR66" s="16"/>
      <c r="AS66" s="50"/>
      <c r="AT66" s="57"/>
      <c r="AU66" s="37"/>
      <c r="AV66" s="20"/>
      <c r="AW66" s="56"/>
      <c r="AX66" s="57"/>
      <c r="AY66" s="25"/>
      <c r="AZ66" s="20"/>
      <c r="BA66" s="55"/>
      <c r="BB66" s="57"/>
      <c r="BC66" s="37"/>
      <c r="BD66" s="20"/>
      <c r="BE66" s="25"/>
      <c r="BF66" s="285" t="str">
        <f>Technologies!$A$28</f>
        <v>PROTRA_PP_nuclear</v>
      </c>
      <c r="BG66" s="8"/>
      <c r="BH66" s="66"/>
      <c r="BI66" s="49"/>
      <c r="BJ66" s="30"/>
      <c r="BK66" s="6"/>
      <c r="BL66" s="49"/>
      <c r="BM66" s="46"/>
      <c r="BN66" s="3"/>
      <c r="BO66" s="6"/>
      <c r="BP66" s="44"/>
      <c r="BQ66" s="46"/>
      <c r="BR66" s="30"/>
      <c r="BS66" s="6"/>
      <c r="BT66" s="44"/>
      <c r="BU66" s="46"/>
      <c r="BV66" s="3"/>
      <c r="BW66" s="11"/>
      <c r="BX66" s="3"/>
      <c r="BY66" s="44"/>
      <c r="BZ66" s="46"/>
      <c r="CA66" s="30"/>
      <c r="CB66" s="6"/>
      <c r="CC66" s="44"/>
      <c r="CD66" s="46"/>
      <c r="CE66" s="30"/>
      <c r="CF66" s="6"/>
      <c r="CG66" s="44"/>
      <c r="CH66" s="46"/>
      <c r="CI66" s="30"/>
      <c r="CJ66" s="6"/>
      <c r="CK66" s="44"/>
      <c r="CL66" s="46"/>
    </row>
    <row r="67" spans="1:90" ht="7.5" customHeight="1" thickBot="1" x14ac:dyDescent="0.4">
      <c r="A67" s="27"/>
      <c r="B67" s="44"/>
      <c r="C67" s="46"/>
      <c r="D67" s="30"/>
      <c r="E67" s="6"/>
      <c r="F67" s="44"/>
      <c r="G67" s="46"/>
      <c r="H67" s="30"/>
      <c r="I67" s="6"/>
      <c r="J67" s="44"/>
      <c r="K67" s="46"/>
      <c r="L67" s="30"/>
      <c r="M67" s="6"/>
      <c r="N67" s="44"/>
      <c r="O67" s="46"/>
      <c r="P67" s="30"/>
      <c r="Q67" s="6"/>
      <c r="R67" s="44"/>
      <c r="S67" s="46"/>
      <c r="T67" s="30"/>
      <c r="U67" s="6"/>
      <c r="V67" s="44"/>
      <c r="W67" s="46"/>
      <c r="X67" s="30"/>
      <c r="Y67" s="6"/>
      <c r="Z67" s="3"/>
      <c r="AA67" s="11"/>
      <c r="AB67" s="3"/>
      <c r="AC67" s="52"/>
      <c r="AD67" s="53"/>
      <c r="AE67" s="11"/>
      <c r="AF67" s="17"/>
      <c r="AG67" s="59"/>
      <c r="AH67" s="53"/>
      <c r="AI67" s="11"/>
      <c r="AJ67" s="17"/>
      <c r="AK67" s="52"/>
      <c r="AL67" s="53"/>
      <c r="AM67" s="11"/>
      <c r="AN67" s="17"/>
      <c r="AO67" s="59"/>
      <c r="AP67" s="53"/>
      <c r="AQ67" s="23"/>
      <c r="AR67" s="17"/>
      <c r="AS67" s="59"/>
      <c r="AT67" s="53"/>
      <c r="AU67" s="23"/>
      <c r="AV67" s="17"/>
      <c r="AW67" s="52"/>
      <c r="AX67" s="53"/>
      <c r="AY67" s="11"/>
      <c r="AZ67" s="17"/>
      <c r="BA67" s="59"/>
      <c r="BB67" s="53"/>
      <c r="BC67" s="23"/>
      <c r="BD67" s="17"/>
      <c r="BE67" s="11"/>
      <c r="BF67" s="286"/>
      <c r="BG67" s="3"/>
      <c r="BH67" s="44"/>
      <c r="BI67" s="46"/>
      <c r="BJ67" s="3"/>
      <c r="BK67" s="6"/>
      <c r="BL67" s="49"/>
      <c r="BM67" s="46"/>
      <c r="BN67" s="3"/>
      <c r="BO67" s="6"/>
      <c r="BP67" s="44"/>
      <c r="BQ67" s="46"/>
      <c r="BR67" s="30"/>
      <c r="BS67" s="6"/>
      <c r="BT67" s="44"/>
      <c r="BU67" s="46"/>
      <c r="BV67" s="3"/>
      <c r="BW67" s="11"/>
      <c r="BX67" s="3"/>
      <c r="BY67" s="44"/>
      <c r="BZ67" s="46"/>
      <c r="CA67" s="30"/>
      <c r="CB67" s="6"/>
      <c r="CC67" s="44"/>
      <c r="CD67" s="46"/>
      <c r="CE67" s="30"/>
      <c r="CF67" s="6"/>
      <c r="CG67" s="44"/>
      <c r="CH67" s="46"/>
      <c r="CI67" s="30"/>
      <c r="CJ67" s="6"/>
      <c r="CK67" s="44"/>
      <c r="CL67" s="46"/>
    </row>
    <row r="68" spans="1:90" ht="7.5" customHeight="1" x14ac:dyDescent="0.35">
      <c r="A68" s="27"/>
      <c r="B68" s="44"/>
      <c r="C68" s="46"/>
      <c r="D68" s="30"/>
      <c r="E68" s="6"/>
      <c r="F68" s="44"/>
      <c r="G68" s="46"/>
      <c r="H68" s="30"/>
      <c r="I68" s="6"/>
      <c r="J68" s="44"/>
      <c r="K68" s="46"/>
      <c r="L68" s="30"/>
      <c r="M68" s="6"/>
      <c r="N68" s="44"/>
      <c r="O68" s="46"/>
      <c r="P68" s="30"/>
      <c r="Q68" s="6"/>
      <c r="R68" s="44"/>
      <c r="S68" s="46"/>
      <c r="T68" s="30"/>
      <c r="U68" s="6"/>
      <c r="V68" s="44"/>
      <c r="W68" s="46"/>
      <c r="X68" s="30"/>
      <c r="Y68" s="6"/>
      <c r="Z68" s="3"/>
      <c r="AA68" s="11"/>
      <c r="AB68" s="3"/>
      <c r="AC68" s="52"/>
      <c r="AD68" s="53"/>
      <c r="AE68" s="11"/>
      <c r="AF68" s="17"/>
      <c r="AG68" s="59"/>
      <c r="AH68" s="53"/>
      <c r="AI68" s="11"/>
      <c r="AJ68" s="17"/>
      <c r="AK68" s="52"/>
      <c r="AL68" s="53"/>
      <c r="AM68" s="11"/>
      <c r="AN68" s="17"/>
      <c r="AO68" s="59"/>
      <c r="AP68" s="53"/>
      <c r="AQ68" s="23"/>
      <c r="AR68" s="17"/>
      <c r="AS68" s="52"/>
      <c r="AT68" s="53"/>
      <c r="AU68" s="23"/>
      <c r="AV68" s="17"/>
      <c r="AW68" s="52"/>
      <c r="AX68" s="53"/>
      <c r="AY68" s="11"/>
      <c r="AZ68" s="17"/>
      <c r="BA68" s="59"/>
      <c r="BB68" s="53"/>
      <c r="BC68" s="23"/>
      <c r="BD68" s="17"/>
      <c r="BE68" s="11"/>
      <c r="BF68" s="11"/>
      <c r="BG68" s="3"/>
      <c r="BH68" s="44"/>
      <c r="BI68" s="46"/>
      <c r="BJ68" s="3"/>
      <c r="BK68" s="6"/>
      <c r="BL68" s="49"/>
      <c r="BM68" s="46"/>
      <c r="BN68" s="3"/>
      <c r="BO68" s="6"/>
      <c r="BP68" s="44"/>
      <c r="BQ68" s="46"/>
      <c r="BR68" s="30"/>
      <c r="BS68" s="6"/>
      <c r="BT68" s="44"/>
      <c r="BU68" s="46"/>
      <c r="BV68" s="3"/>
      <c r="BW68" s="11"/>
      <c r="BX68" s="3"/>
      <c r="BY68" s="44"/>
      <c r="BZ68" s="46"/>
      <c r="CA68" s="30"/>
      <c r="CB68" s="6"/>
      <c r="CC68" s="44"/>
      <c r="CD68" s="46"/>
      <c r="CE68" s="30"/>
      <c r="CF68" s="6"/>
      <c r="CG68" s="44"/>
      <c r="CH68" s="46"/>
      <c r="CI68" s="30"/>
      <c r="CJ68" s="6"/>
      <c r="CK68" s="44"/>
      <c r="CL68" s="46"/>
    </row>
    <row r="69" spans="1:90" ht="7.5" customHeight="1" thickBot="1" x14ac:dyDescent="0.4">
      <c r="A69" s="27"/>
      <c r="B69" s="44"/>
      <c r="C69" s="46"/>
      <c r="D69" s="30"/>
      <c r="E69" s="6"/>
      <c r="F69" s="44"/>
      <c r="G69" s="46"/>
      <c r="H69" s="30"/>
      <c r="I69" s="6"/>
      <c r="J69" s="44"/>
      <c r="K69" s="46"/>
      <c r="L69" s="30"/>
      <c r="M69" s="6"/>
      <c r="N69" s="44"/>
      <c r="O69" s="46"/>
      <c r="P69" s="30"/>
      <c r="Q69" s="6"/>
      <c r="R69" s="44"/>
      <c r="S69" s="46"/>
      <c r="T69" s="30"/>
      <c r="U69" s="6"/>
      <c r="V69" s="44"/>
      <c r="W69" s="46"/>
      <c r="X69" s="30"/>
      <c r="Y69" s="6"/>
      <c r="Z69" s="3"/>
      <c r="AA69" s="11"/>
      <c r="AB69" s="3"/>
      <c r="AC69" s="52"/>
      <c r="AD69" s="53"/>
      <c r="AE69" s="11"/>
      <c r="AF69" s="17"/>
      <c r="AG69" s="59"/>
      <c r="AH69" s="53"/>
      <c r="AI69" s="11"/>
      <c r="AJ69" s="17"/>
      <c r="AK69" s="52"/>
      <c r="AL69" s="53"/>
      <c r="AM69" s="11"/>
      <c r="AN69" s="17"/>
      <c r="AO69" s="59"/>
      <c r="AP69" s="53"/>
      <c r="AQ69" s="23"/>
      <c r="AR69" s="17"/>
      <c r="AS69" s="52"/>
      <c r="AT69" s="53"/>
      <c r="AU69" s="11"/>
      <c r="AV69" s="17"/>
      <c r="AW69" s="52"/>
      <c r="AX69" s="53"/>
      <c r="AY69" s="11"/>
      <c r="AZ69" s="17"/>
      <c r="BA69" s="59"/>
      <c r="BB69" s="53"/>
      <c r="BC69" s="23"/>
      <c r="BD69" s="17"/>
      <c r="BE69" s="11"/>
      <c r="BF69" s="11"/>
      <c r="BG69" s="3"/>
      <c r="BH69" s="44"/>
      <c r="BI69" s="46"/>
      <c r="BJ69" s="3"/>
      <c r="BK69" s="6"/>
      <c r="BL69" s="49"/>
      <c r="BM69" s="46"/>
      <c r="BN69" s="3"/>
      <c r="BO69" s="6"/>
      <c r="BP69" s="44"/>
      <c r="BQ69" s="46"/>
      <c r="BR69" s="30"/>
      <c r="BS69" s="6"/>
      <c r="BT69" s="44"/>
      <c r="BU69" s="46"/>
      <c r="BV69" s="3"/>
      <c r="BW69" s="11"/>
      <c r="BX69" s="3"/>
      <c r="BY69" s="44"/>
      <c r="BZ69" s="46"/>
      <c r="CA69" s="30"/>
      <c r="CB69" s="6"/>
      <c r="CC69" s="44"/>
      <c r="CD69" s="46"/>
      <c r="CE69" s="30"/>
      <c r="CF69" s="6"/>
      <c r="CG69" s="44"/>
      <c r="CH69" s="46"/>
      <c r="CI69" s="30"/>
      <c r="CJ69" s="6"/>
      <c r="CK69" s="44"/>
      <c r="CL69" s="46"/>
    </row>
    <row r="70" spans="1:90" ht="7.5" customHeight="1" x14ac:dyDescent="0.35">
      <c r="A70" s="27"/>
      <c r="B70" s="44"/>
      <c r="C70" s="46"/>
      <c r="D70" s="30"/>
      <c r="E70" s="6"/>
      <c r="F70" s="44"/>
      <c r="G70" s="46"/>
      <c r="H70" s="30"/>
      <c r="I70" s="6"/>
      <c r="J70" s="44"/>
      <c r="K70" s="46"/>
      <c r="L70" s="30"/>
      <c r="M70" s="6"/>
      <c r="N70" s="44"/>
      <c r="O70" s="46"/>
      <c r="P70" s="30"/>
      <c r="Q70" s="6"/>
      <c r="R70" s="44"/>
      <c r="S70" s="46"/>
      <c r="T70" s="30"/>
      <c r="U70" s="6"/>
      <c r="V70" s="44"/>
      <c r="W70" s="46"/>
      <c r="X70" s="30"/>
      <c r="Y70" s="6"/>
      <c r="Z70" s="3"/>
      <c r="AA70" s="11"/>
      <c r="AB70" s="3"/>
      <c r="AC70" s="52"/>
      <c r="AD70" s="53"/>
      <c r="AE70" s="11"/>
      <c r="AF70" s="17"/>
      <c r="AG70" s="59"/>
      <c r="AH70" s="53"/>
      <c r="AI70" s="11"/>
      <c r="AJ70" s="17"/>
      <c r="AK70" s="52"/>
      <c r="AL70" s="53"/>
      <c r="AM70" s="11"/>
      <c r="AN70" s="17"/>
      <c r="AO70" s="59"/>
      <c r="AP70" s="53"/>
      <c r="AQ70" s="23"/>
      <c r="AR70" s="17"/>
      <c r="AS70" s="58"/>
      <c r="AT70" s="45"/>
      <c r="AU70" s="10"/>
      <c r="AV70" s="20"/>
      <c r="AW70" s="56"/>
      <c r="AX70" s="57"/>
      <c r="AY70" s="25"/>
      <c r="AZ70" s="20"/>
      <c r="BA70" s="55"/>
      <c r="BB70" s="57"/>
      <c r="BC70" s="37"/>
      <c r="BD70" s="20"/>
      <c r="BE70" s="25"/>
      <c r="BF70" s="285" t="str">
        <f>Technologies!$A$29</f>
        <v>PROTRA_PP_oceanic</v>
      </c>
      <c r="BG70" s="8"/>
      <c r="BH70" s="66"/>
      <c r="BI70" s="49"/>
      <c r="BJ70" s="30"/>
      <c r="BK70" s="6"/>
      <c r="BL70" s="49"/>
      <c r="BM70" s="46"/>
      <c r="BN70" s="3"/>
      <c r="BO70" s="6"/>
      <c r="BP70" s="44"/>
      <c r="BQ70" s="46"/>
      <c r="BR70" s="30"/>
      <c r="BS70" s="6"/>
      <c r="BT70" s="44"/>
      <c r="BU70" s="46"/>
      <c r="BV70" s="3"/>
      <c r="BW70" s="11"/>
      <c r="BX70" s="3"/>
      <c r="BY70" s="44"/>
      <c r="BZ70" s="46"/>
      <c r="CA70" s="30"/>
      <c r="CB70" s="6"/>
      <c r="CC70" s="44"/>
      <c r="CD70" s="46"/>
      <c r="CE70" s="30"/>
      <c r="CF70" s="6"/>
      <c r="CG70" s="44"/>
      <c r="CH70" s="46"/>
      <c r="CI70" s="30"/>
      <c r="CJ70" s="6"/>
      <c r="CK70" s="44"/>
      <c r="CL70" s="46"/>
    </row>
    <row r="71" spans="1:90" ht="7.5" customHeight="1" thickBot="1" x14ac:dyDescent="0.4">
      <c r="A71" s="27"/>
      <c r="B71" s="44"/>
      <c r="C71" s="46"/>
      <c r="D71" s="30"/>
      <c r="E71" s="6"/>
      <c r="F71" s="44"/>
      <c r="G71" s="46"/>
      <c r="H71" s="30"/>
      <c r="I71" s="6"/>
      <c r="J71" s="44"/>
      <c r="K71" s="46"/>
      <c r="L71" s="30"/>
      <c r="M71" s="6"/>
      <c r="N71" s="44"/>
      <c r="O71" s="46"/>
      <c r="P71" s="30"/>
      <c r="Q71" s="6"/>
      <c r="R71" s="44"/>
      <c r="S71" s="46"/>
      <c r="T71" s="30"/>
      <c r="U71" s="6"/>
      <c r="V71" s="44"/>
      <c r="W71" s="46"/>
      <c r="X71" s="30"/>
      <c r="Y71" s="6"/>
      <c r="Z71" s="3"/>
      <c r="AA71" s="11"/>
      <c r="AB71" s="3"/>
      <c r="AC71" s="52"/>
      <c r="AD71" s="53"/>
      <c r="AE71" s="11"/>
      <c r="AF71" s="17"/>
      <c r="AG71" s="59"/>
      <c r="AH71" s="53"/>
      <c r="AI71" s="11"/>
      <c r="AJ71" s="17"/>
      <c r="AK71" s="52"/>
      <c r="AL71" s="53"/>
      <c r="AM71" s="11"/>
      <c r="AN71" s="17"/>
      <c r="AO71" s="59"/>
      <c r="AP71" s="53"/>
      <c r="AQ71" s="23"/>
      <c r="AR71" s="17"/>
      <c r="AS71" s="52"/>
      <c r="AT71" s="53"/>
      <c r="AU71" s="11"/>
      <c r="AV71" s="17"/>
      <c r="AW71" s="52"/>
      <c r="AX71" s="53"/>
      <c r="AY71" s="11"/>
      <c r="AZ71" s="17"/>
      <c r="BA71" s="59"/>
      <c r="BB71" s="53"/>
      <c r="BC71" s="23"/>
      <c r="BD71" s="17"/>
      <c r="BE71" s="11"/>
      <c r="BF71" s="286"/>
      <c r="BG71" s="3"/>
      <c r="BH71" s="44"/>
      <c r="BI71" s="46"/>
      <c r="BJ71" s="3"/>
      <c r="BK71" s="6"/>
      <c r="BL71" s="49"/>
      <c r="BM71" s="46"/>
      <c r="BN71" s="3"/>
      <c r="BO71" s="6"/>
      <c r="BP71" s="44"/>
      <c r="BQ71" s="46"/>
      <c r="BR71" s="30"/>
      <c r="BS71" s="6"/>
      <c r="BT71" s="44"/>
      <c r="BU71" s="46"/>
      <c r="BV71" s="3"/>
      <c r="BW71" s="11"/>
      <c r="BX71" s="3"/>
      <c r="BY71" s="44"/>
      <c r="BZ71" s="46"/>
      <c r="CA71" s="30"/>
      <c r="CB71" s="6"/>
      <c r="CC71" s="44"/>
      <c r="CD71" s="46"/>
      <c r="CE71" s="30"/>
      <c r="CF71" s="6"/>
      <c r="CG71" s="44"/>
      <c r="CH71" s="46"/>
      <c r="CI71" s="30"/>
      <c r="CJ71" s="6"/>
      <c r="CK71" s="44"/>
      <c r="CL71" s="46"/>
    </row>
    <row r="72" spans="1:90" ht="7.5" customHeight="1" x14ac:dyDescent="0.35">
      <c r="A72" s="27"/>
      <c r="B72" s="44"/>
      <c r="C72" s="46"/>
      <c r="D72" s="30"/>
      <c r="E72" s="6"/>
      <c r="F72" s="44"/>
      <c r="G72" s="46"/>
      <c r="H72" s="30"/>
      <c r="I72" s="6"/>
      <c r="J72" s="44"/>
      <c r="K72" s="46"/>
      <c r="L72" s="30"/>
      <c r="M72" s="6"/>
      <c r="N72" s="44"/>
      <c r="O72" s="46"/>
      <c r="P72" s="30"/>
      <c r="Q72" s="6"/>
      <c r="R72" s="44"/>
      <c r="S72" s="46"/>
      <c r="T72" s="30"/>
      <c r="U72" s="6"/>
      <c r="V72" s="44"/>
      <c r="W72" s="46"/>
      <c r="X72" s="30"/>
      <c r="Y72" s="6"/>
      <c r="Z72" s="3"/>
      <c r="AA72" s="11"/>
      <c r="AB72" s="3"/>
      <c r="AC72" s="52"/>
      <c r="AD72" s="53"/>
      <c r="AE72" s="11"/>
      <c r="AF72" s="17"/>
      <c r="AG72" s="59"/>
      <c r="AH72" s="53"/>
      <c r="AI72" s="11"/>
      <c r="AJ72" s="17"/>
      <c r="AK72" s="52"/>
      <c r="AL72" s="53"/>
      <c r="AM72" s="11"/>
      <c r="AN72" s="17"/>
      <c r="AO72" s="59"/>
      <c r="AP72" s="53"/>
      <c r="AQ72" s="23"/>
      <c r="AR72" s="17"/>
      <c r="AS72" s="52"/>
      <c r="AT72" s="53"/>
      <c r="AU72" s="23"/>
      <c r="AV72" s="17"/>
      <c r="AW72" s="52"/>
      <c r="AX72" s="53"/>
      <c r="AY72" s="11"/>
      <c r="AZ72" s="17"/>
      <c r="BA72" s="59"/>
      <c r="BB72" s="53"/>
      <c r="BC72" s="23"/>
      <c r="BD72" s="17"/>
      <c r="BE72" s="11"/>
      <c r="BF72" s="11"/>
      <c r="BG72" s="3"/>
      <c r="BH72" s="44"/>
      <c r="BI72" s="46"/>
      <c r="BJ72" s="3"/>
      <c r="BK72" s="6"/>
      <c r="BL72" s="49"/>
      <c r="BM72" s="46"/>
      <c r="BN72" s="3"/>
      <c r="BO72" s="6"/>
      <c r="BP72" s="44"/>
      <c r="BQ72" s="46"/>
      <c r="BR72" s="30"/>
      <c r="BS72" s="6"/>
      <c r="BT72" s="44"/>
      <c r="BU72" s="46"/>
      <c r="BV72" s="3"/>
      <c r="BW72" s="11"/>
      <c r="BX72" s="3"/>
      <c r="BY72" s="44"/>
      <c r="BZ72" s="46"/>
      <c r="CA72" s="30"/>
      <c r="CB72" s="6"/>
      <c r="CC72" s="44"/>
      <c r="CD72" s="46"/>
      <c r="CE72" s="30"/>
      <c r="CF72" s="6"/>
      <c r="CG72" s="44"/>
      <c r="CH72" s="46"/>
      <c r="CI72" s="30"/>
      <c r="CJ72" s="6"/>
      <c r="CK72" s="44"/>
      <c r="CL72" s="46"/>
    </row>
    <row r="73" spans="1:90" ht="7.5" customHeight="1" thickBot="1" x14ac:dyDescent="0.4">
      <c r="A73" s="27"/>
      <c r="B73" s="44"/>
      <c r="C73" s="46"/>
      <c r="D73" s="30"/>
      <c r="E73" s="6"/>
      <c r="F73" s="44"/>
      <c r="G73" s="46"/>
      <c r="H73" s="30"/>
      <c r="I73" s="6"/>
      <c r="J73" s="44"/>
      <c r="K73" s="46"/>
      <c r="L73" s="30"/>
      <c r="M73" s="6"/>
      <c r="N73" s="44"/>
      <c r="O73" s="46"/>
      <c r="P73" s="30"/>
      <c r="Q73" s="6"/>
      <c r="R73" s="44"/>
      <c r="S73" s="46"/>
      <c r="T73" s="30"/>
      <c r="U73" s="6"/>
      <c r="V73" s="44"/>
      <c r="W73" s="46"/>
      <c r="X73" s="30"/>
      <c r="Y73" s="6"/>
      <c r="Z73" s="3"/>
      <c r="AA73" s="11"/>
      <c r="AB73" s="3"/>
      <c r="AC73" s="52"/>
      <c r="AD73" s="53"/>
      <c r="AE73" s="11"/>
      <c r="AF73" s="17"/>
      <c r="AG73" s="59"/>
      <c r="AH73" s="53"/>
      <c r="AI73" s="11"/>
      <c r="AJ73" s="17"/>
      <c r="AK73" s="52"/>
      <c r="AL73" s="53"/>
      <c r="AM73" s="11"/>
      <c r="AN73" s="17"/>
      <c r="AO73" s="59"/>
      <c r="AP73" s="53"/>
      <c r="AQ73" s="23"/>
      <c r="AR73" s="17"/>
      <c r="AS73" s="52"/>
      <c r="AT73" s="53"/>
      <c r="AU73" s="23"/>
      <c r="AV73" s="17"/>
      <c r="AW73" s="59"/>
      <c r="AX73" s="53"/>
      <c r="AY73" s="11"/>
      <c r="AZ73" s="17"/>
      <c r="BA73" s="59"/>
      <c r="BB73" s="53"/>
      <c r="BC73" s="23"/>
      <c r="BD73" s="17"/>
      <c r="BE73" s="11"/>
      <c r="BF73" s="11"/>
      <c r="BG73" s="3"/>
      <c r="BH73" s="44"/>
      <c r="BI73" s="46"/>
      <c r="BJ73" s="3"/>
      <c r="BK73" s="6"/>
      <c r="BL73" s="49"/>
      <c r="BM73" s="46"/>
      <c r="BN73" s="3"/>
      <c r="BO73" s="6"/>
      <c r="BP73" s="44"/>
      <c r="BQ73" s="46"/>
      <c r="BR73" s="30"/>
      <c r="BS73" s="6"/>
      <c r="BT73" s="44"/>
      <c r="BU73" s="46"/>
      <c r="BV73" s="3"/>
      <c r="BW73" s="11"/>
      <c r="BX73" s="3"/>
      <c r="BY73" s="44"/>
      <c r="BZ73" s="46"/>
      <c r="CA73" s="30"/>
      <c r="CB73" s="6"/>
      <c r="CC73" s="44"/>
      <c r="CD73" s="46"/>
      <c r="CE73" s="30"/>
      <c r="CF73" s="6"/>
      <c r="CG73" s="44"/>
      <c r="CH73" s="46"/>
      <c r="CI73" s="30"/>
      <c r="CJ73" s="6"/>
      <c r="CK73" s="44"/>
      <c r="CL73" s="46"/>
    </row>
    <row r="74" spans="1:90" ht="7.5" customHeight="1" x14ac:dyDescent="0.35">
      <c r="A74" s="27"/>
      <c r="B74" s="44"/>
      <c r="C74" s="46"/>
      <c r="D74" s="30"/>
      <c r="E74" s="6"/>
      <c r="F74" s="44"/>
      <c r="G74" s="46"/>
      <c r="H74" s="30"/>
      <c r="I74" s="6"/>
      <c r="J74" s="44"/>
      <c r="K74" s="46"/>
      <c r="L74" s="30"/>
      <c r="M74" s="6"/>
      <c r="N74" s="44"/>
      <c r="O74" s="46"/>
      <c r="P74" s="30"/>
      <c r="Q74" s="6"/>
      <c r="R74" s="44"/>
      <c r="S74" s="46"/>
      <c r="T74" s="30"/>
      <c r="U74" s="6"/>
      <c r="V74" s="44"/>
      <c r="W74" s="46"/>
      <c r="X74" s="30"/>
      <c r="Y74" s="6"/>
      <c r="Z74" s="3"/>
      <c r="AA74" s="11"/>
      <c r="AB74" s="3"/>
      <c r="AC74" s="52"/>
      <c r="AD74" s="53"/>
      <c r="AE74" s="11"/>
      <c r="AF74" s="17"/>
      <c r="AG74" s="59"/>
      <c r="AH74" s="53"/>
      <c r="AI74" s="11"/>
      <c r="AJ74" s="17"/>
      <c r="AK74" s="52"/>
      <c r="AL74" s="53"/>
      <c r="AM74" s="11"/>
      <c r="AN74" s="17"/>
      <c r="AO74" s="59"/>
      <c r="AP74" s="53"/>
      <c r="AQ74" s="23"/>
      <c r="AR74" s="17"/>
      <c r="AS74" s="52"/>
      <c r="AT74" s="53"/>
      <c r="AU74" s="18"/>
      <c r="AV74" s="16"/>
      <c r="AW74" s="50"/>
      <c r="AX74" s="57"/>
      <c r="AY74" s="25"/>
      <c r="AZ74" s="20"/>
      <c r="BA74" s="55"/>
      <c r="BB74" s="57"/>
      <c r="BC74" s="37"/>
      <c r="BD74" s="20"/>
      <c r="BE74" s="25"/>
      <c r="BF74" s="285" t="str">
        <f>Technologies!$A$30</f>
        <v>PROTRA_PP_solar_open_space_PV</v>
      </c>
      <c r="BG74" s="8"/>
      <c r="BH74" s="66"/>
      <c r="BI74" s="49"/>
      <c r="BJ74" s="30"/>
      <c r="BK74" s="6"/>
      <c r="BL74" s="49"/>
      <c r="BM74" s="46"/>
      <c r="BN74" s="3"/>
      <c r="BO74" s="6"/>
      <c r="BP74" s="44"/>
      <c r="BQ74" s="46"/>
      <c r="BR74" s="30"/>
      <c r="BS74" s="6"/>
      <c r="BT74" s="44"/>
      <c r="BU74" s="46"/>
      <c r="BV74" s="3"/>
      <c r="BW74" s="11"/>
      <c r="BX74" s="3"/>
      <c r="BY74" s="44"/>
      <c r="BZ74" s="46"/>
      <c r="CA74" s="30"/>
      <c r="CB74" s="6"/>
      <c r="CC74" s="44"/>
      <c r="CD74" s="46"/>
      <c r="CE74" s="30"/>
      <c r="CF74" s="6"/>
      <c r="CG74" s="44"/>
      <c r="CH74" s="46"/>
      <c r="CI74" s="30"/>
      <c r="CJ74" s="6"/>
      <c r="CK74" s="44"/>
      <c r="CL74" s="46"/>
    </row>
    <row r="75" spans="1:90" ht="7.5" customHeight="1" thickBot="1" x14ac:dyDescent="0.4">
      <c r="A75" s="27"/>
      <c r="B75" s="44"/>
      <c r="C75" s="46"/>
      <c r="D75" s="30"/>
      <c r="E75" s="6"/>
      <c r="F75" s="44"/>
      <c r="G75" s="46"/>
      <c r="H75" s="30"/>
      <c r="I75" s="6"/>
      <c r="J75" s="44"/>
      <c r="K75" s="46"/>
      <c r="L75" s="30"/>
      <c r="M75" s="6"/>
      <c r="N75" s="44"/>
      <c r="O75" s="46"/>
      <c r="P75" s="30"/>
      <c r="Q75" s="6"/>
      <c r="R75" s="44"/>
      <c r="S75" s="46"/>
      <c r="T75" s="30"/>
      <c r="U75" s="6"/>
      <c r="V75" s="44"/>
      <c r="W75" s="46"/>
      <c r="X75" s="30"/>
      <c r="Y75" s="6"/>
      <c r="Z75" s="3"/>
      <c r="AA75" s="11"/>
      <c r="AB75" s="3"/>
      <c r="AC75" s="52"/>
      <c r="AD75" s="53"/>
      <c r="AE75" s="11"/>
      <c r="AF75" s="17"/>
      <c r="AG75" s="59"/>
      <c r="AH75" s="53"/>
      <c r="AI75" s="11"/>
      <c r="AJ75" s="17"/>
      <c r="AK75" s="52"/>
      <c r="AL75" s="53"/>
      <c r="AM75" s="11"/>
      <c r="AN75" s="17"/>
      <c r="AO75" s="59"/>
      <c r="AP75" s="53"/>
      <c r="AQ75" s="23"/>
      <c r="AR75" s="17"/>
      <c r="AS75" s="52"/>
      <c r="AT75" s="53"/>
      <c r="AU75" s="23"/>
      <c r="AV75" s="17"/>
      <c r="AW75" s="59"/>
      <c r="AX75" s="53"/>
      <c r="AY75" s="11"/>
      <c r="AZ75" s="17"/>
      <c r="BA75" s="59"/>
      <c r="BB75" s="53"/>
      <c r="BC75" s="23"/>
      <c r="BD75" s="17"/>
      <c r="BE75" s="11"/>
      <c r="BF75" s="286"/>
      <c r="BG75" s="3"/>
      <c r="BH75" s="44"/>
      <c r="BI75" s="46"/>
      <c r="BJ75" s="3"/>
      <c r="BK75" s="6"/>
      <c r="BL75" s="49"/>
      <c r="BM75" s="46"/>
      <c r="BN75" s="3"/>
      <c r="BO75" s="6"/>
      <c r="BP75" s="44"/>
      <c r="BQ75" s="46"/>
      <c r="BR75" s="30"/>
      <c r="BS75" s="6"/>
      <c r="BT75" s="44"/>
      <c r="BU75" s="46"/>
      <c r="BV75" s="3"/>
      <c r="BW75" s="11"/>
      <c r="BX75" s="3"/>
      <c r="BY75" s="44"/>
      <c r="BZ75" s="46"/>
      <c r="CA75" s="30"/>
      <c r="CB75" s="6"/>
      <c r="CC75" s="44"/>
      <c r="CD75" s="46"/>
      <c r="CE75" s="30"/>
      <c r="CF75" s="6"/>
      <c r="CG75" s="44"/>
      <c r="CH75" s="46"/>
      <c r="CI75" s="30"/>
      <c r="CJ75" s="6"/>
      <c r="CK75" s="44"/>
      <c r="CL75" s="46"/>
    </row>
    <row r="76" spans="1:90" ht="7.5" customHeight="1" x14ac:dyDescent="0.35">
      <c r="A76" s="27"/>
      <c r="B76" s="44"/>
      <c r="C76" s="46"/>
      <c r="D76" s="30"/>
      <c r="E76" s="6"/>
      <c r="F76" s="44"/>
      <c r="G76" s="46"/>
      <c r="H76" s="30"/>
      <c r="I76" s="6"/>
      <c r="J76" s="44"/>
      <c r="K76" s="46"/>
      <c r="L76" s="30"/>
      <c r="M76" s="6"/>
      <c r="N76" s="44"/>
      <c r="O76" s="46"/>
      <c r="P76" s="30"/>
      <c r="Q76" s="6"/>
      <c r="R76" s="44"/>
      <c r="S76" s="46"/>
      <c r="T76" s="30"/>
      <c r="U76" s="6"/>
      <c r="V76" s="44"/>
      <c r="W76" s="46"/>
      <c r="X76" s="30"/>
      <c r="Y76" s="6"/>
      <c r="Z76" s="3"/>
      <c r="AA76" s="11"/>
      <c r="AB76" s="3"/>
      <c r="AC76" s="52"/>
      <c r="AD76" s="53"/>
      <c r="AE76" s="11"/>
      <c r="AF76" s="17"/>
      <c r="AG76" s="59"/>
      <c r="AH76" s="53"/>
      <c r="AI76" s="11"/>
      <c r="AJ76" s="17"/>
      <c r="AK76" s="52"/>
      <c r="AL76" s="53"/>
      <c r="AM76" s="11"/>
      <c r="AN76" s="17"/>
      <c r="AO76" s="59"/>
      <c r="AP76" s="53"/>
      <c r="AQ76" s="23"/>
      <c r="AR76" s="17"/>
      <c r="AS76" s="52"/>
      <c r="AT76" s="53"/>
      <c r="AU76" s="23"/>
      <c r="AV76" s="17"/>
      <c r="AW76" s="52"/>
      <c r="AX76" s="53"/>
      <c r="AY76" s="11"/>
      <c r="AZ76" s="17"/>
      <c r="BA76" s="59"/>
      <c r="BB76" s="53"/>
      <c r="BC76" s="23"/>
      <c r="BD76" s="17"/>
      <c r="BE76" s="11"/>
      <c r="BF76" s="11"/>
      <c r="BG76" s="3"/>
      <c r="BH76" s="67"/>
      <c r="BI76" s="45"/>
      <c r="BJ76" s="10"/>
      <c r="BK76" s="20"/>
      <c r="BL76" s="49"/>
      <c r="BM76" s="46"/>
      <c r="BN76" s="3"/>
      <c r="BO76" s="6"/>
      <c r="BP76" s="44"/>
      <c r="BQ76" s="46"/>
      <c r="BR76" s="30"/>
      <c r="BS76" s="6"/>
      <c r="BT76" s="44"/>
      <c r="BU76" s="46"/>
      <c r="BV76" s="3"/>
      <c r="BW76" s="11"/>
      <c r="BX76" s="3"/>
      <c r="BY76" s="44"/>
      <c r="BZ76" s="46"/>
      <c r="CA76" s="30"/>
      <c r="CB76" s="6"/>
      <c r="CC76" s="44"/>
      <c r="CD76" s="46"/>
      <c r="CE76" s="30"/>
      <c r="CF76" s="6"/>
      <c r="CG76" s="44"/>
      <c r="CH76" s="46"/>
      <c r="CI76" s="30"/>
      <c r="CJ76" s="6"/>
      <c r="CK76" s="44"/>
      <c r="CL76" s="46"/>
    </row>
    <row r="77" spans="1:90" ht="7.5" customHeight="1" thickBot="1" x14ac:dyDescent="0.4">
      <c r="A77" s="27"/>
      <c r="B77" s="44"/>
      <c r="C77" s="46"/>
      <c r="D77" s="30"/>
      <c r="E77" s="6"/>
      <c r="F77" s="44"/>
      <c r="G77" s="46"/>
      <c r="H77" s="30"/>
      <c r="I77" s="6"/>
      <c r="J77" s="44"/>
      <c r="K77" s="46"/>
      <c r="L77" s="30"/>
      <c r="M77" s="6"/>
      <c r="N77" s="44"/>
      <c r="O77" s="46"/>
      <c r="P77" s="30"/>
      <c r="Q77" s="6"/>
      <c r="R77" s="44"/>
      <c r="S77" s="46"/>
      <c r="T77" s="30"/>
      <c r="U77" s="6"/>
      <c r="V77" s="44"/>
      <c r="W77" s="46"/>
      <c r="X77" s="30"/>
      <c r="Y77" s="6"/>
      <c r="Z77" s="3"/>
      <c r="AA77" s="11"/>
      <c r="AB77" s="3"/>
      <c r="AC77" s="52"/>
      <c r="AD77" s="53"/>
      <c r="AE77" s="11"/>
      <c r="AF77" s="17"/>
      <c r="AG77" s="59"/>
      <c r="AH77" s="53"/>
      <c r="AI77" s="11"/>
      <c r="AJ77" s="17"/>
      <c r="AK77" s="52"/>
      <c r="AL77" s="53"/>
      <c r="AM77" s="11"/>
      <c r="AN77" s="17"/>
      <c r="AO77" s="59"/>
      <c r="AP77" s="53"/>
      <c r="AQ77" s="23"/>
      <c r="AR77" s="17"/>
      <c r="AS77" s="52"/>
      <c r="AT77" s="53"/>
      <c r="AU77" s="23"/>
      <c r="AV77" s="17"/>
      <c r="AW77" s="52"/>
      <c r="AX77" s="53"/>
      <c r="AY77" s="11"/>
      <c r="AZ77" s="17"/>
      <c r="BA77" s="59"/>
      <c r="BB77" s="53"/>
      <c r="BC77" s="23"/>
      <c r="BD77" s="17"/>
      <c r="BE77" s="11"/>
      <c r="BF77" s="11"/>
      <c r="BG77" s="3"/>
      <c r="BH77" s="44"/>
      <c r="BI77" s="46"/>
      <c r="BJ77" s="11"/>
      <c r="BK77" s="17"/>
      <c r="BL77" s="49"/>
      <c r="BM77" s="46"/>
      <c r="BN77" s="3"/>
      <c r="BO77" s="6"/>
      <c r="BP77" s="44"/>
      <c r="BQ77" s="46"/>
      <c r="BR77" s="30"/>
      <c r="BS77" s="6"/>
      <c r="BT77" s="44"/>
      <c r="BU77" s="46"/>
      <c r="BV77" s="3"/>
      <c r="BW77" s="11"/>
      <c r="BX77" s="3"/>
      <c r="BY77" s="44"/>
      <c r="BZ77" s="46"/>
      <c r="CA77" s="30"/>
      <c r="CB77" s="6"/>
      <c r="CC77" s="44"/>
      <c r="CD77" s="46"/>
      <c r="CE77" s="30"/>
      <c r="CF77" s="6"/>
      <c r="CG77" s="44"/>
      <c r="CH77" s="46"/>
      <c r="CI77" s="30"/>
      <c r="CJ77" s="6"/>
      <c r="CK77" s="44"/>
      <c r="CL77" s="46"/>
    </row>
    <row r="78" spans="1:90" ht="7.5" customHeight="1" x14ac:dyDescent="0.35">
      <c r="A78" s="27"/>
      <c r="B78" s="44"/>
      <c r="C78" s="46"/>
      <c r="D78" s="30"/>
      <c r="E78" s="6"/>
      <c r="F78" s="44"/>
      <c r="G78" s="46"/>
      <c r="H78" s="30"/>
      <c r="I78" s="6"/>
      <c r="J78" s="44"/>
      <c r="K78" s="46"/>
      <c r="L78" s="30"/>
      <c r="M78" s="6"/>
      <c r="N78" s="44"/>
      <c r="O78" s="46"/>
      <c r="P78" s="30"/>
      <c r="Q78" s="6"/>
      <c r="R78" s="44"/>
      <c r="S78" s="46"/>
      <c r="T78" s="30"/>
      <c r="U78" s="6"/>
      <c r="V78" s="44"/>
      <c r="W78" s="46"/>
      <c r="X78" s="30"/>
      <c r="Y78" s="6"/>
      <c r="Z78" s="3"/>
      <c r="AA78" s="11"/>
      <c r="AB78" s="3"/>
      <c r="AC78" s="52"/>
      <c r="AD78" s="53"/>
      <c r="AE78" s="11"/>
      <c r="AF78" s="17"/>
      <c r="AG78" s="59"/>
      <c r="AH78" s="53"/>
      <c r="AI78" s="11"/>
      <c r="AJ78" s="17"/>
      <c r="AK78" s="52"/>
      <c r="AL78" s="53"/>
      <c r="AM78" s="11"/>
      <c r="AN78" s="17"/>
      <c r="AO78" s="59"/>
      <c r="AP78" s="53"/>
      <c r="AQ78" s="23"/>
      <c r="AR78" s="17"/>
      <c r="AS78" s="52"/>
      <c r="AT78" s="53"/>
      <c r="AU78" s="18"/>
      <c r="AV78" s="16"/>
      <c r="AW78" s="50"/>
      <c r="AX78" s="57"/>
      <c r="AY78" s="25"/>
      <c r="AZ78" s="20"/>
      <c r="BA78" s="55"/>
      <c r="BB78" s="57"/>
      <c r="BC78" s="37"/>
      <c r="BD78" s="20"/>
      <c r="BE78" s="25"/>
      <c r="BF78" s="285" t="str">
        <f>Technologies!$A$31</f>
        <v>PROTRA_PP_solar_CSP</v>
      </c>
      <c r="BG78" s="8"/>
      <c r="BH78" s="66"/>
      <c r="BI78" s="49"/>
      <c r="BJ78" s="30"/>
      <c r="BK78" s="6"/>
      <c r="BL78" s="49"/>
      <c r="BM78" s="46"/>
      <c r="BN78" s="3"/>
      <c r="BO78" s="6"/>
      <c r="BP78" s="44"/>
      <c r="BQ78" s="46"/>
      <c r="BR78" s="30"/>
      <c r="BS78" s="6"/>
      <c r="BT78" s="44"/>
      <c r="BU78" s="46"/>
      <c r="BV78" s="3"/>
      <c r="BW78" s="11"/>
      <c r="BX78" s="3"/>
      <c r="BY78" s="44"/>
      <c r="BZ78" s="46"/>
      <c r="CA78" s="30"/>
      <c r="CB78" s="6"/>
      <c r="CC78" s="44"/>
      <c r="CD78" s="46"/>
      <c r="CE78" s="30"/>
      <c r="CF78" s="6"/>
      <c r="CG78" s="44"/>
      <c r="CH78" s="46"/>
      <c r="CI78" s="30"/>
      <c r="CJ78" s="6"/>
      <c r="CK78" s="44"/>
      <c r="CL78" s="46"/>
    </row>
    <row r="79" spans="1:90" ht="7.5" customHeight="1" thickBot="1" x14ac:dyDescent="0.4">
      <c r="A79" s="27"/>
      <c r="B79" s="44"/>
      <c r="C79" s="46"/>
      <c r="D79" s="30"/>
      <c r="E79" s="6"/>
      <c r="F79" s="44"/>
      <c r="G79" s="46"/>
      <c r="H79" s="30"/>
      <c r="I79" s="6"/>
      <c r="J79" s="44"/>
      <c r="K79" s="46"/>
      <c r="L79" s="30"/>
      <c r="M79" s="6"/>
      <c r="N79" s="44"/>
      <c r="O79" s="46"/>
      <c r="P79" s="30"/>
      <c r="Q79" s="6"/>
      <c r="R79" s="44"/>
      <c r="S79" s="46"/>
      <c r="T79" s="30"/>
      <c r="U79" s="6"/>
      <c r="V79" s="44"/>
      <c r="W79" s="46"/>
      <c r="X79" s="30"/>
      <c r="Y79" s="6"/>
      <c r="Z79" s="3"/>
      <c r="AA79" s="11"/>
      <c r="AB79" s="3"/>
      <c r="AC79" s="52"/>
      <c r="AD79" s="53"/>
      <c r="AE79" s="11"/>
      <c r="AF79" s="17"/>
      <c r="AG79" s="59"/>
      <c r="AH79" s="53"/>
      <c r="AI79" s="11"/>
      <c r="AJ79" s="17"/>
      <c r="AK79" s="52"/>
      <c r="AL79" s="53"/>
      <c r="AM79" s="11"/>
      <c r="AN79" s="17"/>
      <c r="AO79" s="59"/>
      <c r="AP79" s="53"/>
      <c r="AQ79" s="23"/>
      <c r="AR79" s="17"/>
      <c r="AS79" s="52"/>
      <c r="AT79" s="53"/>
      <c r="AU79" s="23"/>
      <c r="AV79" s="17"/>
      <c r="AW79" s="59"/>
      <c r="AX79" s="53"/>
      <c r="AY79" s="11"/>
      <c r="AZ79" s="17"/>
      <c r="BA79" s="59"/>
      <c r="BB79" s="53"/>
      <c r="BC79" s="23"/>
      <c r="BD79" s="17"/>
      <c r="BE79" s="11"/>
      <c r="BF79" s="286"/>
      <c r="BG79" s="3"/>
      <c r="BH79" s="44"/>
      <c r="BI79" s="46"/>
      <c r="BJ79" s="3"/>
      <c r="BK79" s="6"/>
      <c r="BL79" s="49"/>
      <c r="BM79" s="46"/>
      <c r="BN79" s="3"/>
      <c r="BO79" s="6"/>
      <c r="BP79" s="44"/>
      <c r="BQ79" s="46"/>
      <c r="BR79" s="30"/>
      <c r="BS79" s="6"/>
      <c r="BT79" s="44"/>
      <c r="BU79" s="46"/>
      <c r="BV79" s="3"/>
      <c r="BW79" s="11"/>
      <c r="BX79" s="3"/>
      <c r="BY79" s="44"/>
      <c r="BZ79" s="46"/>
      <c r="CA79" s="30"/>
      <c r="CB79" s="6"/>
      <c r="CC79" s="44"/>
      <c r="CD79" s="46"/>
      <c r="CE79" s="30"/>
      <c r="CF79" s="6"/>
      <c r="CG79" s="44"/>
      <c r="CH79" s="46"/>
      <c r="CI79" s="30"/>
      <c r="CJ79" s="6"/>
      <c r="CK79" s="44"/>
      <c r="CL79" s="46"/>
    </row>
    <row r="80" spans="1:90" ht="7.5" customHeight="1" x14ac:dyDescent="0.35">
      <c r="A80" s="27"/>
      <c r="B80" s="44"/>
      <c r="C80" s="46"/>
      <c r="D80" s="30"/>
      <c r="E80" s="6"/>
      <c r="F80" s="44"/>
      <c r="G80" s="46"/>
      <c r="H80" s="30"/>
      <c r="I80" s="6"/>
      <c r="J80" s="44"/>
      <c r="K80" s="46"/>
      <c r="L80" s="30"/>
      <c r="M80" s="6"/>
      <c r="N80" s="44"/>
      <c r="O80" s="46"/>
      <c r="P80" s="30"/>
      <c r="Q80" s="6"/>
      <c r="R80" s="44"/>
      <c r="S80" s="46"/>
      <c r="T80" s="30"/>
      <c r="U80" s="6"/>
      <c r="V80" s="44"/>
      <c r="W80" s="46"/>
      <c r="X80" s="30"/>
      <c r="Y80" s="6"/>
      <c r="Z80" s="3"/>
      <c r="AA80" s="11"/>
      <c r="AB80" s="3"/>
      <c r="AC80" s="52"/>
      <c r="AD80" s="53"/>
      <c r="AE80" s="11"/>
      <c r="AF80" s="17"/>
      <c r="AG80" s="59"/>
      <c r="AH80" s="53"/>
      <c r="AI80" s="11"/>
      <c r="AJ80" s="17"/>
      <c r="AK80" s="52"/>
      <c r="AL80" s="53"/>
      <c r="AM80" s="11"/>
      <c r="AN80" s="17"/>
      <c r="AO80" s="59"/>
      <c r="AP80" s="53"/>
      <c r="AQ80" s="23"/>
      <c r="AR80" s="17"/>
      <c r="AS80" s="52"/>
      <c r="AT80" s="53"/>
      <c r="AU80" s="23"/>
      <c r="AV80" s="17"/>
      <c r="AW80" s="52"/>
      <c r="AX80" s="53"/>
      <c r="AY80" s="11"/>
      <c r="AZ80" s="17"/>
      <c r="BA80" s="59"/>
      <c r="BB80" s="53"/>
      <c r="BC80" s="23"/>
      <c r="BD80" s="17"/>
      <c r="BE80" s="11"/>
      <c r="BF80" s="11"/>
      <c r="BG80" s="3"/>
      <c r="BH80" s="44"/>
      <c r="BI80" s="46"/>
      <c r="BJ80" s="3"/>
      <c r="BK80" s="6"/>
      <c r="BL80" s="49"/>
      <c r="BM80" s="46"/>
      <c r="BN80" s="3"/>
      <c r="BO80" s="6"/>
      <c r="BP80" s="44"/>
      <c r="BQ80" s="46"/>
      <c r="BR80" s="30"/>
      <c r="BS80" s="6"/>
      <c r="BT80" s="44"/>
      <c r="BU80" s="46"/>
      <c r="BV80" s="3"/>
      <c r="BW80" s="11"/>
      <c r="BX80" s="3"/>
      <c r="BY80" s="44"/>
      <c r="BZ80" s="46"/>
      <c r="CA80" s="30"/>
      <c r="CB80" s="6"/>
      <c r="CC80" s="44"/>
      <c r="CD80" s="46"/>
      <c r="CE80" s="30"/>
      <c r="CF80" s="6"/>
      <c r="CG80" s="44"/>
      <c r="CH80" s="46"/>
      <c r="CI80" s="30"/>
      <c r="CJ80" s="6"/>
      <c r="CK80" s="44"/>
      <c r="CL80" s="46"/>
    </row>
    <row r="81" spans="1:90" ht="7.5" customHeight="1" thickBot="1" x14ac:dyDescent="0.4">
      <c r="A81" s="27"/>
      <c r="B81" s="44"/>
      <c r="C81" s="46"/>
      <c r="D81" s="30"/>
      <c r="E81" s="6"/>
      <c r="F81" s="44"/>
      <c r="G81" s="46"/>
      <c r="H81" s="30"/>
      <c r="I81" s="6"/>
      <c r="J81" s="44"/>
      <c r="K81" s="46"/>
      <c r="L81" s="30"/>
      <c r="M81" s="6"/>
      <c r="N81" s="44"/>
      <c r="O81" s="46"/>
      <c r="P81" s="30"/>
      <c r="Q81" s="6"/>
      <c r="R81" s="44"/>
      <c r="S81" s="46"/>
      <c r="T81" s="30"/>
      <c r="U81" s="6"/>
      <c r="V81" s="44"/>
      <c r="W81" s="46"/>
      <c r="X81" s="30"/>
      <c r="Y81" s="6"/>
      <c r="Z81" s="3"/>
      <c r="AA81" s="11"/>
      <c r="AB81" s="3"/>
      <c r="AC81" s="52"/>
      <c r="AD81" s="53"/>
      <c r="AE81" s="11"/>
      <c r="AF81" s="17"/>
      <c r="AG81" s="59"/>
      <c r="AH81" s="53"/>
      <c r="AI81" s="11"/>
      <c r="AJ81" s="17"/>
      <c r="AK81" s="52"/>
      <c r="AL81" s="53"/>
      <c r="AM81" s="11"/>
      <c r="AN81" s="17"/>
      <c r="AO81" s="59"/>
      <c r="AP81" s="53"/>
      <c r="AQ81" s="23"/>
      <c r="AR81" s="17"/>
      <c r="AS81" s="52"/>
      <c r="AT81" s="53"/>
      <c r="AU81" s="23"/>
      <c r="AV81" s="17"/>
      <c r="AW81" s="52"/>
      <c r="AX81" s="53"/>
      <c r="AY81" s="11"/>
      <c r="AZ81" s="17"/>
      <c r="BA81" s="59"/>
      <c r="BB81" s="53"/>
      <c r="BC81" s="11"/>
      <c r="BD81" s="17"/>
      <c r="BE81" s="11"/>
      <c r="BF81" s="11"/>
      <c r="BG81" s="3"/>
      <c r="BH81" s="44"/>
      <c r="BI81" s="46"/>
      <c r="BJ81" s="3"/>
      <c r="BK81" s="6"/>
      <c r="BL81" s="49"/>
      <c r="BM81" s="46"/>
      <c r="BN81" s="3"/>
      <c r="BO81" s="6"/>
      <c r="BP81" s="44"/>
      <c r="BQ81" s="46"/>
      <c r="BR81" s="30"/>
      <c r="BS81" s="6"/>
      <c r="BT81" s="44"/>
      <c r="BU81" s="46"/>
      <c r="BV81" s="3"/>
      <c r="BW81" s="11"/>
      <c r="BX81" s="3"/>
      <c r="BY81" s="44"/>
      <c r="BZ81" s="46"/>
      <c r="CA81" s="30"/>
      <c r="CB81" s="6"/>
      <c r="CC81" s="44"/>
      <c r="CD81" s="46"/>
      <c r="CE81" s="30"/>
      <c r="CF81" s="6"/>
      <c r="CG81" s="44"/>
      <c r="CH81" s="46"/>
      <c r="CI81" s="30"/>
      <c r="CJ81" s="6"/>
      <c r="CK81" s="44"/>
      <c r="CL81" s="46"/>
    </row>
    <row r="82" spans="1:90" ht="7.5" customHeight="1" x14ac:dyDescent="0.35">
      <c r="A82" s="27"/>
      <c r="B82" s="44"/>
      <c r="C82" s="46"/>
      <c r="D82" s="30"/>
      <c r="E82" s="6"/>
      <c r="F82" s="44"/>
      <c r="G82" s="46"/>
      <c r="H82" s="30"/>
      <c r="I82" s="6"/>
      <c r="J82" s="44"/>
      <c r="K82" s="46"/>
      <c r="L82" s="30"/>
      <c r="M82" s="6"/>
      <c r="N82" s="44"/>
      <c r="O82" s="46"/>
      <c r="P82" s="30"/>
      <c r="Q82" s="6"/>
      <c r="R82" s="44"/>
      <c r="S82" s="46"/>
      <c r="T82" s="30"/>
      <c r="U82" s="6"/>
      <c r="V82" s="44"/>
      <c r="W82" s="46"/>
      <c r="X82" s="30"/>
      <c r="Y82" s="6"/>
      <c r="Z82" s="3"/>
      <c r="AA82" s="11"/>
      <c r="AB82" s="3"/>
      <c r="AC82" s="52"/>
      <c r="AD82" s="53"/>
      <c r="AE82" s="11"/>
      <c r="AF82" s="17"/>
      <c r="AG82" s="59"/>
      <c r="AH82" s="53"/>
      <c r="AI82" s="11"/>
      <c r="AJ82" s="17"/>
      <c r="AK82" s="52"/>
      <c r="AL82" s="53"/>
      <c r="AM82" s="11"/>
      <c r="AN82" s="17"/>
      <c r="AO82" s="59"/>
      <c r="AP82" s="53"/>
      <c r="AQ82" s="23"/>
      <c r="AR82" s="17"/>
      <c r="AS82" s="52"/>
      <c r="AT82" s="53"/>
      <c r="AU82" s="18"/>
      <c r="AV82" s="16"/>
      <c r="AW82" s="50"/>
      <c r="AX82" s="57"/>
      <c r="AY82" s="25"/>
      <c r="AZ82" s="20"/>
      <c r="BA82" s="55"/>
      <c r="BB82" s="57"/>
      <c r="BC82" s="37"/>
      <c r="BD82" s="20"/>
      <c r="BE82" s="25"/>
      <c r="BF82" s="285" t="str">
        <f>Technologies!$A$32</f>
        <v>PROTRA_PP_solar_urban_PV</v>
      </c>
      <c r="BG82" s="8"/>
      <c r="BH82" s="66"/>
      <c r="BI82" s="49"/>
      <c r="BJ82" s="30"/>
      <c r="BK82" s="6"/>
      <c r="BL82" s="49"/>
      <c r="BM82" s="46"/>
      <c r="BN82" s="3"/>
      <c r="BO82" s="6"/>
      <c r="BP82" s="44"/>
      <c r="BQ82" s="46"/>
      <c r="BR82" s="30"/>
      <c r="BS82" s="6"/>
      <c r="BT82" s="44"/>
      <c r="BU82" s="46"/>
      <c r="BV82" s="3"/>
      <c r="BW82" s="11"/>
      <c r="BX82" s="3"/>
      <c r="BY82" s="44"/>
      <c r="BZ82" s="46"/>
      <c r="CA82" s="30"/>
      <c r="CB82" s="6"/>
      <c r="CC82" s="44"/>
      <c r="CD82" s="46"/>
      <c r="CE82" s="30"/>
      <c r="CF82" s="6"/>
      <c r="CG82" s="44"/>
      <c r="CH82" s="46"/>
      <c r="CI82" s="30"/>
      <c r="CJ82" s="6"/>
      <c r="CK82" s="44"/>
      <c r="CL82" s="46"/>
    </row>
    <row r="83" spans="1:90" ht="7.5" customHeight="1" thickBot="1" x14ac:dyDescent="0.4">
      <c r="A83" s="27"/>
      <c r="B83" s="44"/>
      <c r="C83" s="46"/>
      <c r="D83" s="30"/>
      <c r="E83" s="6"/>
      <c r="F83" s="44"/>
      <c r="G83" s="46"/>
      <c r="H83" s="30"/>
      <c r="I83" s="6"/>
      <c r="J83" s="44"/>
      <c r="K83" s="46"/>
      <c r="L83" s="30"/>
      <c r="M83" s="6"/>
      <c r="N83" s="44"/>
      <c r="O83" s="46"/>
      <c r="P83" s="30"/>
      <c r="Q83" s="6"/>
      <c r="R83" s="44"/>
      <c r="S83" s="46"/>
      <c r="T83" s="30"/>
      <c r="U83" s="6"/>
      <c r="V83" s="44"/>
      <c r="W83" s="46"/>
      <c r="X83" s="30"/>
      <c r="Y83" s="6"/>
      <c r="Z83" s="3"/>
      <c r="AA83" s="11"/>
      <c r="AB83" s="3"/>
      <c r="AC83" s="52"/>
      <c r="AD83" s="53"/>
      <c r="AE83" s="11"/>
      <c r="AF83" s="17"/>
      <c r="AG83" s="59"/>
      <c r="AH83" s="53"/>
      <c r="AI83" s="11"/>
      <c r="AJ83" s="17"/>
      <c r="AK83" s="52"/>
      <c r="AL83" s="53"/>
      <c r="AM83" s="11"/>
      <c r="AN83" s="17"/>
      <c r="AO83" s="59"/>
      <c r="AP83" s="53"/>
      <c r="AQ83" s="23"/>
      <c r="AR83" s="17"/>
      <c r="AS83" s="52"/>
      <c r="AT83" s="53"/>
      <c r="AU83" s="23"/>
      <c r="AV83" s="17"/>
      <c r="AW83" s="59"/>
      <c r="AX83" s="53"/>
      <c r="AY83" s="11"/>
      <c r="AZ83" s="17"/>
      <c r="BA83" s="59"/>
      <c r="BB83" s="53"/>
      <c r="BC83" s="23"/>
      <c r="BD83" s="17"/>
      <c r="BE83" s="11"/>
      <c r="BF83" s="286"/>
      <c r="BG83" s="3"/>
      <c r="BH83" s="44"/>
      <c r="BI83" s="46"/>
      <c r="BJ83" s="3"/>
      <c r="BK83" s="6"/>
      <c r="BL83" s="49"/>
      <c r="BM83" s="46"/>
      <c r="BN83" s="3"/>
      <c r="BO83" s="6"/>
      <c r="BP83" s="44"/>
      <c r="BQ83" s="46"/>
      <c r="BR83" s="30"/>
      <c r="BS83" s="6"/>
      <c r="BT83" s="44"/>
      <c r="BU83" s="46"/>
      <c r="BV83" s="3"/>
      <c r="BW83" s="11"/>
      <c r="BX83" s="3"/>
      <c r="BY83" s="44"/>
      <c r="BZ83" s="46"/>
      <c r="CA83" s="30"/>
      <c r="CB83" s="6"/>
      <c r="CC83" s="44"/>
      <c r="CD83" s="46"/>
      <c r="CE83" s="30"/>
      <c r="CF83" s="6"/>
      <c r="CG83" s="44"/>
      <c r="CH83" s="46"/>
      <c r="CI83" s="30"/>
      <c r="CJ83" s="6"/>
      <c r="CK83" s="44"/>
      <c r="CL83" s="46"/>
    </row>
    <row r="84" spans="1:90" ht="7.5" customHeight="1" x14ac:dyDescent="0.35">
      <c r="A84" s="27"/>
      <c r="B84" s="44"/>
      <c r="C84" s="46"/>
      <c r="D84" s="30"/>
      <c r="E84" s="6"/>
      <c r="F84" s="44"/>
      <c r="G84" s="46"/>
      <c r="H84" s="30"/>
      <c r="I84" s="6"/>
      <c r="J84" s="44"/>
      <c r="K84" s="46"/>
      <c r="L84" s="30"/>
      <c r="M84" s="6"/>
      <c r="N84" s="44"/>
      <c r="O84" s="46"/>
      <c r="P84" s="30"/>
      <c r="Q84" s="6"/>
      <c r="R84" s="44"/>
      <c r="S84" s="46"/>
      <c r="T84" s="30"/>
      <c r="U84" s="6"/>
      <c r="V84" s="44"/>
      <c r="W84" s="46"/>
      <c r="X84" s="30"/>
      <c r="Y84" s="6"/>
      <c r="Z84" s="3"/>
      <c r="AA84" s="11"/>
      <c r="AB84" s="3"/>
      <c r="AC84" s="52"/>
      <c r="AD84" s="53"/>
      <c r="AE84" s="11"/>
      <c r="AF84" s="17"/>
      <c r="AG84" s="59"/>
      <c r="AH84" s="53"/>
      <c r="AI84" s="11"/>
      <c r="AJ84" s="17"/>
      <c r="AK84" s="52"/>
      <c r="AL84" s="53"/>
      <c r="AM84" s="11"/>
      <c r="AN84" s="17"/>
      <c r="AO84" s="59"/>
      <c r="AP84" s="53"/>
      <c r="AQ84" s="23"/>
      <c r="AR84" s="17"/>
      <c r="AS84" s="52"/>
      <c r="AT84" s="53"/>
      <c r="AU84" s="23"/>
      <c r="AV84" s="17"/>
      <c r="AW84" s="52"/>
      <c r="AX84" s="53"/>
      <c r="AY84" s="11"/>
      <c r="AZ84" s="17"/>
      <c r="BA84" s="59"/>
      <c r="BB84" s="53"/>
      <c r="BC84" s="11"/>
      <c r="BD84" s="17"/>
      <c r="BE84" s="11"/>
      <c r="BF84" s="11"/>
      <c r="BG84" s="3"/>
      <c r="BH84" s="44"/>
      <c r="BI84" s="46"/>
      <c r="BJ84" s="3"/>
      <c r="BK84" s="6"/>
      <c r="BL84" s="49"/>
      <c r="BM84" s="46"/>
      <c r="BN84" s="3"/>
      <c r="BO84" s="6"/>
      <c r="BP84" s="44"/>
      <c r="BQ84" s="46"/>
      <c r="BR84" s="30"/>
      <c r="BS84" s="6"/>
      <c r="BT84" s="44"/>
      <c r="BU84" s="46"/>
      <c r="BV84" s="3"/>
      <c r="BW84" s="11"/>
      <c r="BX84" s="3"/>
      <c r="BY84" s="44"/>
      <c r="BZ84" s="46"/>
      <c r="CA84" s="30"/>
      <c r="CB84" s="6"/>
      <c r="CC84" s="44"/>
      <c r="CD84" s="46"/>
      <c r="CE84" s="30"/>
      <c r="CF84" s="6"/>
      <c r="CG84" s="44"/>
      <c r="CH84" s="46"/>
      <c r="CI84" s="30"/>
      <c r="CJ84" s="6"/>
      <c r="CK84" s="44"/>
      <c r="CL84" s="46"/>
    </row>
    <row r="85" spans="1:90" ht="7.5" customHeight="1" thickBot="1" x14ac:dyDescent="0.4">
      <c r="A85" s="27"/>
      <c r="B85" s="44"/>
      <c r="C85" s="46"/>
      <c r="D85" s="30"/>
      <c r="E85" s="6"/>
      <c r="F85" s="44"/>
      <c r="G85" s="46"/>
      <c r="H85" s="30"/>
      <c r="I85" s="6"/>
      <c r="J85" s="44"/>
      <c r="K85" s="46"/>
      <c r="L85" s="30"/>
      <c r="M85" s="6"/>
      <c r="N85" s="44"/>
      <c r="O85" s="46"/>
      <c r="P85" s="30"/>
      <c r="Q85" s="6"/>
      <c r="R85" s="44"/>
      <c r="S85" s="46"/>
      <c r="T85" s="30"/>
      <c r="U85" s="6"/>
      <c r="V85" s="44"/>
      <c r="W85" s="46"/>
      <c r="X85" s="30"/>
      <c r="Y85" s="6"/>
      <c r="Z85" s="3"/>
      <c r="AA85" s="11"/>
      <c r="AB85" s="3"/>
      <c r="AC85" s="52"/>
      <c r="AD85" s="53"/>
      <c r="AE85" s="11"/>
      <c r="AF85" s="17"/>
      <c r="AG85" s="59"/>
      <c r="AH85" s="53"/>
      <c r="AI85" s="11"/>
      <c r="AJ85" s="17"/>
      <c r="AK85" s="52"/>
      <c r="AL85" s="53"/>
      <c r="AM85" s="11"/>
      <c r="AN85" s="17"/>
      <c r="AO85" s="59"/>
      <c r="AP85" s="53"/>
      <c r="AQ85" s="23"/>
      <c r="AR85" s="17"/>
      <c r="AS85" s="52"/>
      <c r="AT85" s="53"/>
      <c r="AU85" s="23"/>
      <c r="AV85" s="17"/>
      <c r="AW85" s="52"/>
      <c r="AX85" s="53"/>
      <c r="AY85" s="11"/>
      <c r="AZ85" s="17"/>
      <c r="BA85" s="59"/>
      <c r="BB85" s="53"/>
      <c r="BC85" s="11"/>
      <c r="BD85" s="17"/>
      <c r="BE85" s="11"/>
      <c r="BF85" s="11"/>
      <c r="BG85" s="3"/>
      <c r="BH85" s="44"/>
      <c r="BI85" s="46"/>
      <c r="BJ85" s="3"/>
      <c r="BK85" s="6"/>
      <c r="BL85" s="49"/>
      <c r="BM85" s="46"/>
      <c r="BN85" s="3"/>
      <c r="BO85" s="6"/>
      <c r="BP85" s="44"/>
      <c r="BQ85" s="46"/>
      <c r="BR85" s="30"/>
      <c r="BS85" s="6"/>
      <c r="BT85" s="44"/>
      <c r="BU85" s="46"/>
      <c r="BV85" s="3"/>
      <c r="BW85" s="11"/>
      <c r="BX85" s="3"/>
      <c r="BY85" s="44"/>
      <c r="BZ85" s="46"/>
      <c r="CA85" s="30"/>
      <c r="CB85" s="6"/>
      <c r="CC85" s="44"/>
      <c r="CD85" s="46"/>
      <c r="CE85" s="30"/>
      <c r="CF85" s="6"/>
      <c r="CG85" s="44"/>
      <c r="CH85" s="46"/>
      <c r="CI85" s="30"/>
      <c r="CJ85" s="6"/>
      <c r="CK85" s="44"/>
      <c r="CL85" s="46"/>
    </row>
    <row r="86" spans="1:90" ht="7.5" customHeight="1" x14ac:dyDescent="0.35">
      <c r="A86" s="27"/>
      <c r="B86" s="44"/>
      <c r="C86" s="46"/>
      <c r="D86" s="30"/>
      <c r="E86" s="6"/>
      <c r="F86" s="44"/>
      <c r="G86" s="46"/>
      <c r="H86" s="30"/>
      <c r="I86" s="6"/>
      <c r="J86" s="44"/>
      <c r="K86" s="46"/>
      <c r="L86" s="30"/>
      <c r="M86" s="6"/>
      <c r="N86" s="44"/>
      <c r="O86" s="46"/>
      <c r="P86" s="30"/>
      <c r="Q86" s="6"/>
      <c r="R86" s="44"/>
      <c r="S86" s="46"/>
      <c r="T86" s="30"/>
      <c r="U86" s="6"/>
      <c r="V86" s="44"/>
      <c r="W86" s="46"/>
      <c r="X86" s="30"/>
      <c r="Y86" s="6"/>
      <c r="Z86" s="3"/>
      <c r="AA86" s="11"/>
      <c r="AB86" s="3"/>
      <c r="AC86" s="52"/>
      <c r="AD86" s="53"/>
      <c r="AE86" s="11"/>
      <c r="AF86" s="17"/>
      <c r="AG86" s="59"/>
      <c r="AH86" s="53"/>
      <c r="AI86" s="11"/>
      <c r="AJ86" s="17"/>
      <c r="AK86" s="52"/>
      <c r="AL86" s="53"/>
      <c r="AM86" s="11"/>
      <c r="AN86" s="17"/>
      <c r="AO86" s="59"/>
      <c r="AP86" s="53"/>
      <c r="AQ86" s="23"/>
      <c r="AR86" s="17"/>
      <c r="AS86" s="52"/>
      <c r="AT86" s="53"/>
      <c r="AU86" s="23"/>
      <c r="AV86" s="17"/>
      <c r="AW86" s="52"/>
      <c r="AX86" s="53"/>
      <c r="AY86" s="266"/>
      <c r="AZ86" s="16"/>
      <c r="BA86" s="55"/>
      <c r="BB86" s="57"/>
      <c r="BC86" s="37"/>
      <c r="BD86" s="20"/>
      <c r="BE86" s="25"/>
      <c r="BF86" s="285" t="str">
        <f>Technologies!$A$33</f>
        <v>PROTRA_PP_solid_fossil</v>
      </c>
      <c r="BG86" s="8"/>
      <c r="BH86" s="66"/>
      <c r="BI86" s="49"/>
      <c r="BJ86" s="30"/>
      <c r="BK86" s="6"/>
      <c r="BL86" s="49"/>
      <c r="BM86" s="46"/>
      <c r="BN86" s="3"/>
      <c r="BO86" s="6"/>
      <c r="BP86" s="44"/>
      <c r="BQ86" s="46"/>
      <c r="BR86" s="30"/>
      <c r="BS86" s="6"/>
      <c r="BT86" s="44"/>
      <c r="BU86" s="46"/>
      <c r="BV86" s="3"/>
      <c r="BW86" s="11"/>
      <c r="BX86" s="3"/>
      <c r="BY86" s="44"/>
      <c r="BZ86" s="46"/>
      <c r="CA86" s="30"/>
      <c r="CB86" s="6"/>
      <c r="CC86" s="44"/>
      <c r="CD86" s="46"/>
      <c r="CE86" s="30"/>
      <c r="CF86" s="6"/>
      <c r="CG86" s="44"/>
      <c r="CH86" s="46"/>
      <c r="CI86" s="30"/>
      <c r="CJ86" s="6"/>
      <c r="CK86" s="44"/>
      <c r="CL86" s="46"/>
    </row>
    <row r="87" spans="1:90" ht="7.5" customHeight="1" thickBot="1" x14ac:dyDescent="0.4">
      <c r="A87" s="27"/>
      <c r="B87" s="44"/>
      <c r="C87" s="46"/>
      <c r="D87" s="30"/>
      <c r="E87" s="6"/>
      <c r="F87" s="44"/>
      <c r="G87" s="46"/>
      <c r="H87" s="30"/>
      <c r="I87" s="6"/>
      <c r="J87" s="44"/>
      <c r="K87" s="46"/>
      <c r="L87" s="30"/>
      <c r="M87" s="6"/>
      <c r="N87" s="44"/>
      <c r="O87" s="46"/>
      <c r="P87" s="30"/>
      <c r="Q87" s="6"/>
      <c r="R87" s="44"/>
      <c r="S87" s="46"/>
      <c r="T87" s="30"/>
      <c r="U87" s="6"/>
      <c r="V87" s="44"/>
      <c r="W87" s="46"/>
      <c r="X87" s="30"/>
      <c r="Y87" s="6"/>
      <c r="Z87" s="3"/>
      <c r="AA87" s="11"/>
      <c r="AB87" s="3"/>
      <c r="AC87" s="52"/>
      <c r="AD87" s="53"/>
      <c r="AE87" s="11"/>
      <c r="AF87" s="17"/>
      <c r="AG87" s="59"/>
      <c r="AH87" s="53"/>
      <c r="AI87" s="11"/>
      <c r="AJ87" s="17"/>
      <c r="AK87" s="52"/>
      <c r="AL87" s="53"/>
      <c r="AM87" s="11"/>
      <c r="AN87" s="17"/>
      <c r="AO87" s="59"/>
      <c r="AP87" s="53"/>
      <c r="AQ87" s="23"/>
      <c r="AR87" s="17"/>
      <c r="AS87" s="52"/>
      <c r="AT87" s="53"/>
      <c r="AU87" s="23"/>
      <c r="AV87" s="17"/>
      <c r="AW87" s="52"/>
      <c r="AX87" s="53"/>
      <c r="AY87" s="11"/>
      <c r="AZ87" s="17"/>
      <c r="BA87" s="59"/>
      <c r="BB87" s="53"/>
      <c r="BC87" s="23"/>
      <c r="BD87" s="17"/>
      <c r="BE87" s="11"/>
      <c r="BF87" s="286"/>
      <c r="BG87" s="3"/>
      <c r="BH87" s="44"/>
      <c r="BI87" s="46"/>
      <c r="BJ87" s="3"/>
      <c r="BK87" s="6"/>
      <c r="BL87" s="49"/>
      <c r="BM87" s="46"/>
      <c r="BN87" s="3"/>
      <c r="BO87" s="6"/>
      <c r="BP87" s="44"/>
      <c r="BQ87" s="46"/>
      <c r="BR87" s="30"/>
      <c r="BS87" s="6"/>
      <c r="BT87" s="44"/>
      <c r="BU87" s="46"/>
      <c r="BV87" s="3"/>
      <c r="BW87" s="11"/>
      <c r="BX87" s="3"/>
      <c r="BY87" s="44"/>
      <c r="BZ87" s="46"/>
      <c r="CA87" s="30"/>
      <c r="CB87" s="6"/>
      <c r="CC87" s="44"/>
      <c r="CD87" s="46"/>
      <c r="CE87" s="30"/>
      <c r="CF87" s="6"/>
      <c r="CG87" s="44"/>
      <c r="CH87" s="46"/>
      <c r="CI87" s="30"/>
      <c r="CJ87" s="6"/>
      <c r="CK87" s="44"/>
      <c r="CL87" s="46"/>
    </row>
    <row r="88" spans="1:90" ht="7.5" customHeight="1" x14ac:dyDescent="0.35">
      <c r="A88" s="27"/>
      <c r="B88" s="44"/>
      <c r="C88" s="46"/>
      <c r="D88" s="30"/>
      <c r="E88" s="6"/>
      <c r="F88" s="44"/>
      <c r="G88" s="46"/>
      <c r="H88" s="30"/>
      <c r="I88" s="6"/>
      <c r="J88" s="44"/>
      <c r="K88" s="46"/>
      <c r="L88" s="30"/>
      <c r="M88" s="6"/>
      <c r="N88" s="44"/>
      <c r="O88" s="46"/>
      <c r="P88" s="30"/>
      <c r="Q88" s="6"/>
      <c r="R88" s="44"/>
      <c r="S88" s="46"/>
      <c r="T88" s="30"/>
      <c r="U88" s="6"/>
      <c r="V88" s="44"/>
      <c r="W88" s="46"/>
      <c r="X88" s="30"/>
      <c r="Y88" s="6"/>
      <c r="Z88" s="3"/>
      <c r="AA88" s="11"/>
      <c r="AB88" s="3"/>
      <c r="AC88" s="52"/>
      <c r="AD88" s="53"/>
      <c r="AE88" s="11"/>
      <c r="AF88" s="17"/>
      <c r="AG88" s="59"/>
      <c r="AH88" s="53"/>
      <c r="AI88" s="11"/>
      <c r="AJ88" s="17"/>
      <c r="AK88" s="52"/>
      <c r="AL88" s="53"/>
      <c r="AM88" s="11"/>
      <c r="AN88" s="17"/>
      <c r="AO88" s="59"/>
      <c r="AP88" s="53"/>
      <c r="AQ88" s="23"/>
      <c r="AR88" s="17"/>
      <c r="AS88" s="52"/>
      <c r="AT88" s="53"/>
      <c r="AU88" s="23"/>
      <c r="AV88" s="17"/>
      <c r="AW88" s="52"/>
      <c r="AX88" s="53"/>
      <c r="AY88" s="11"/>
      <c r="AZ88" s="17"/>
      <c r="BA88" s="59"/>
      <c r="BB88" s="53"/>
      <c r="BC88" s="11"/>
      <c r="BD88" s="17"/>
      <c r="BE88" s="11"/>
      <c r="BF88" s="11"/>
      <c r="BG88" s="3"/>
      <c r="BH88" s="44"/>
      <c r="BI88" s="46"/>
      <c r="BJ88" s="3"/>
      <c r="BK88" s="6"/>
      <c r="BL88" s="49"/>
      <c r="BM88" s="46"/>
      <c r="BN88" s="3"/>
      <c r="BO88" s="6"/>
      <c r="BP88" s="44"/>
      <c r="BQ88" s="46"/>
      <c r="BR88" s="30"/>
      <c r="BS88" s="6"/>
      <c r="BT88" s="44"/>
      <c r="BU88" s="46"/>
      <c r="BV88" s="3"/>
      <c r="BW88" s="11"/>
      <c r="BX88" s="3"/>
      <c r="BY88" s="44"/>
      <c r="BZ88" s="46"/>
      <c r="CA88" s="30"/>
      <c r="CB88" s="6"/>
      <c r="CC88" s="44"/>
      <c r="CD88" s="46"/>
      <c r="CE88" s="30"/>
      <c r="CF88" s="6"/>
      <c r="CG88" s="44"/>
      <c r="CH88" s="46"/>
      <c r="CI88" s="30"/>
      <c r="CJ88" s="6"/>
      <c r="CK88" s="44"/>
      <c r="CL88" s="46"/>
    </row>
    <row r="89" spans="1:90" ht="7.5" customHeight="1" thickBot="1" x14ac:dyDescent="0.4">
      <c r="A89" s="27"/>
      <c r="B89" s="44"/>
      <c r="C89" s="46"/>
      <c r="D89" s="30"/>
      <c r="E89" s="6"/>
      <c r="F89" s="44"/>
      <c r="G89" s="46"/>
      <c r="H89" s="30"/>
      <c r="I89" s="6"/>
      <c r="J89" s="44"/>
      <c r="K89" s="46"/>
      <c r="L89" s="30"/>
      <c r="M89" s="6"/>
      <c r="N89" s="44"/>
      <c r="O89" s="46"/>
      <c r="P89" s="30"/>
      <c r="Q89" s="6"/>
      <c r="R89" s="44"/>
      <c r="S89" s="46"/>
      <c r="T89" s="30"/>
      <c r="U89" s="6"/>
      <c r="V89" s="44"/>
      <c r="W89" s="46"/>
      <c r="X89" s="30"/>
      <c r="Y89" s="6"/>
      <c r="Z89" s="3"/>
      <c r="AA89" s="11"/>
      <c r="AB89" s="3"/>
      <c r="AC89" s="52"/>
      <c r="AD89" s="53"/>
      <c r="AE89" s="11"/>
      <c r="AF89" s="17"/>
      <c r="AG89" s="59"/>
      <c r="AH89" s="53"/>
      <c r="AI89" s="11"/>
      <c r="AJ89" s="17"/>
      <c r="AK89" s="52"/>
      <c r="AL89" s="53"/>
      <c r="AM89" s="11"/>
      <c r="AN89" s="17"/>
      <c r="AO89" s="59"/>
      <c r="AP89" s="53"/>
      <c r="AQ89" s="23"/>
      <c r="AR89" s="17"/>
      <c r="AS89" s="52"/>
      <c r="AT89" s="53"/>
      <c r="AU89" s="23"/>
      <c r="AV89" s="17"/>
      <c r="AW89" s="52"/>
      <c r="AX89" s="53"/>
      <c r="AY89" s="11"/>
      <c r="AZ89" s="17"/>
      <c r="BA89" s="59"/>
      <c r="BB89" s="53"/>
      <c r="BC89" s="11"/>
      <c r="BD89" s="17"/>
      <c r="BE89" s="11"/>
      <c r="BF89" s="11"/>
      <c r="BG89" s="3"/>
      <c r="BH89" s="44"/>
      <c r="BI89" s="46"/>
      <c r="BJ89" s="3"/>
      <c r="BK89" s="6"/>
      <c r="BL89" s="49"/>
      <c r="BM89" s="46"/>
      <c r="BN89" s="3"/>
      <c r="BO89" s="6"/>
      <c r="BP89" s="44"/>
      <c r="BQ89" s="46"/>
      <c r="BR89" s="30"/>
      <c r="BS89" s="6"/>
      <c r="BT89" s="44"/>
      <c r="BU89" s="46"/>
      <c r="BV89" s="3"/>
      <c r="BW89" s="11"/>
      <c r="BX89" s="3"/>
      <c r="BY89" s="44"/>
      <c r="BZ89" s="46"/>
      <c r="CA89" s="30"/>
      <c r="CB89" s="6"/>
      <c r="CC89" s="44"/>
      <c r="CD89" s="46"/>
      <c r="CE89" s="30"/>
      <c r="CF89" s="6"/>
      <c r="CG89" s="44"/>
      <c r="CH89" s="46"/>
      <c r="CI89" s="30"/>
      <c r="CJ89" s="6"/>
      <c r="CK89" s="44"/>
      <c r="CL89" s="46"/>
    </row>
    <row r="90" spans="1:90" ht="7.5" customHeight="1" x14ac:dyDescent="0.35">
      <c r="A90" s="27"/>
      <c r="B90" s="44"/>
      <c r="C90" s="46"/>
      <c r="D90" s="30"/>
      <c r="E90" s="6"/>
      <c r="F90" s="44"/>
      <c r="G90" s="46"/>
      <c r="H90" s="30"/>
      <c r="I90" s="6"/>
      <c r="J90" s="44"/>
      <c r="K90" s="46"/>
      <c r="L90" s="30"/>
      <c r="M90" s="6"/>
      <c r="N90" s="44"/>
      <c r="O90" s="46"/>
      <c r="P90" s="30"/>
      <c r="Q90" s="6"/>
      <c r="R90" s="44"/>
      <c r="S90" s="46"/>
      <c r="T90" s="30"/>
      <c r="U90" s="6"/>
      <c r="V90" s="44"/>
      <c r="W90" s="46"/>
      <c r="X90" s="30"/>
      <c r="Y90" s="6"/>
      <c r="Z90" s="3"/>
      <c r="AA90" s="11"/>
      <c r="AB90" s="3"/>
      <c r="AC90" s="52"/>
      <c r="AD90" s="53"/>
      <c r="AE90" s="11"/>
      <c r="AF90" s="17"/>
      <c r="AG90" s="59"/>
      <c r="AH90" s="53"/>
      <c r="AI90" s="11"/>
      <c r="AJ90" s="17"/>
      <c r="AK90" s="52"/>
      <c r="AL90" s="53"/>
      <c r="AM90" s="11"/>
      <c r="AN90" s="17"/>
      <c r="AO90" s="59"/>
      <c r="AP90" s="53"/>
      <c r="AQ90" s="23"/>
      <c r="AR90" s="17"/>
      <c r="AS90" s="52"/>
      <c r="AT90" s="53"/>
      <c r="AU90" s="23"/>
      <c r="AV90" s="17"/>
      <c r="AW90" s="52"/>
      <c r="AX90" s="53"/>
      <c r="AY90" s="11"/>
      <c r="AZ90" s="17"/>
      <c r="BA90" s="53"/>
      <c r="BB90" s="45"/>
      <c r="BC90" s="10"/>
      <c r="BD90" s="20"/>
      <c r="BE90" s="25"/>
      <c r="BF90" s="285" t="str">
        <f>Technologies!$A$34</f>
        <v>PROTRA_PP_waste</v>
      </c>
      <c r="BG90" s="8"/>
      <c r="BH90" s="66"/>
      <c r="BI90" s="49"/>
      <c r="BJ90" s="30"/>
      <c r="BK90" s="6"/>
      <c r="BL90" s="49"/>
      <c r="BM90" s="46"/>
      <c r="BN90" s="3"/>
      <c r="BO90" s="6"/>
      <c r="BP90" s="44"/>
      <c r="BQ90" s="46"/>
      <c r="BR90" s="30"/>
      <c r="BS90" s="6"/>
      <c r="BT90" s="44"/>
      <c r="BU90" s="46"/>
      <c r="BV90" s="3"/>
      <c r="BW90" s="11"/>
      <c r="BX90" s="3"/>
      <c r="BY90" s="44"/>
      <c r="BZ90" s="46"/>
      <c r="CA90" s="30"/>
      <c r="CB90" s="6"/>
      <c r="CC90" s="44"/>
      <c r="CD90" s="46"/>
      <c r="CE90" s="30"/>
      <c r="CF90" s="6"/>
      <c r="CG90" s="44"/>
      <c r="CH90" s="46"/>
      <c r="CI90" s="30"/>
      <c r="CJ90" s="6"/>
      <c r="CK90" s="44"/>
      <c r="CL90" s="46"/>
    </row>
    <row r="91" spans="1:90" ht="7.5" customHeight="1" thickBot="1" x14ac:dyDescent="0.4">
      <c r="A91" s="27"/>
      <c r="B91" s="44"/>
      <c r="C91" s="46"/>
      <c r="D91" s="30"/>
      <c r="E91" s="6"/>
      <c r="F91" s="44"/>
      <c r="G91" s="46"/>
      <c r="H91" s="30"/>
      <c r="I91" s="6"/>
      <c r="J91" s="44"/>
      <c r="K91" s="46"/>
      <c r="L91" s="30"/>
      <c r="M91" s="6"/>
      <c r="N91" s="44"/>
      <c r="O91" s="46"/>
      <c r="P91" s="30"/>
      <c r="Q91" s="6"/>
      <c r="R91" s="44"/>
      <c r="S91" s="46"/>
      <c r="T91" s="30"/>
      <c r="U91" s="6"/>
      <c r="V91" s="44"/>
      <c r="W91" s="46"/>
      <c r="X91" s="30"/>
      <c r="Y91" s="6"/>
      <c r="Z91" s="3"/>
      <c r="AA91" s="11"/>
      <c r="AB91" s="3"/>
      <c r="AC91" s="52"/>
      <c r="AD91" s="53"/>
      <c r="AE91" s="11"/>
      <c r="AF91" s="17"/>
      <c r="AG91" s="59"/>
      <c r="AH91" s="53"/>
      <c r="AI91" s="11"/>
      <c r="AJ91" s="17"/>
      <c r="AK91" s="52"/>
      <c r="AL91" s="53"/>
      <c r="AM91" s="11"/>
      <c r="AN91" s="17"/>
      <c r="AO91" s="59"/>
      <c r="AP91" s="53"/>
      <c r="AQ91" s="23"/>
      <c r="AR91" s="17"/>
      <c r="AS91" s="52"/>
      <c r="AT91" s="53"/>
      <c r="AU91" s="23"/>
      <c r="AV91" s="17"/>
      <c r="AW91" s="52"/>
      <c r="AX91" s="53"/>
      <c r="AY91" s="11"/>
      <c r="AZ91" s="17"/>
      <c r="BA91" s="59"/>
      <c r="BB91" s="53"/>
      <c r="BC91" s="11"/>
      <c r="BD91" s="17"/>
      <c r="BE91" s="11"/>
      <c r="BF91" s="286"/>
      <c r="BG91" s="3"/>
      <c r="BH91" s="44"/>
      <c r="BI91" s="46"/>
      <c r="BJ91" s="3"/>
      <c r="BK91" s="6"/>
      <c r="BL91" s="49"/>
      <c r="BM91" s="46"/>
      <c r="BN91" s="3"/>
      <c r="BO91" s="6"/>
      <c r="BP91" s="44"/>
      <c r="BQ91" s="46"/>
      <c r="BR91" s="30"/>
      <c r="BS91" s="6"/>
      <c r="BT91" s="44"/>
      <c r="BU91" s="46"/>
      <c r="BV91" s="3"/>
      <c r="BW91" s="11"/>
      <c r="BX91" s="3"/>
      <c r="BY91" s="44"/>
      <c r="BZ91" s="46"/>
      <c r="CA91" s="30"/>
      <c r="CB91" s="6"/>
      <c r="CC91" s="44"/>
      <c r="CD91" s="46"/>
      <c r="CE91" s="30"/>
      <c r="CF91" s="6"/>
      <c r="CG91" s="44"/>
      <c r="CH91" s="46"/>
      <c r="CI91" s="30"/>
      <c r="CJ91" s="6"/>
      <c r="CK91" s="44"/>
      <c r="CL91" s="46"/>
    </row>
    <row r="92" spans="1:90" ht="7.5" customHeight="1" x14ac:dyDescent="0.35">
      <c r="A92" s="27"/>
      <c r="B92" s="44"/>
      <c r="C92" s="46"/>
      <c r="D92" s="30"/>
      <c r="E92" s="6"/>
      <c r="F92" s="44"/>
      <c r="G92" s="46"/>
      <c r="H92" s="30"/>
      <c r="I92" s="6"/>
      <c r="J92" s="44"/>
      <c r="K92" s="46"/>
      <c r="L92" s="30"/>
      <c r="M92" s="6"/>
      <c r="N92" s="44"/>
      <c r="O92" s="46"/>
      <c r="P92" s="30"/>
      <c r="Q92" s="6"/>
      <c r="R92" s="44"/>
      <c r="S92" s="46"/>
      <c r="T92" s="30"/>
      <c r="U92" s="6"/>
      <c r="V92" s="44"/>
      <c r="W92" s="46"/>
      <c r="X92" s="30"/>
      <c r="Y92" s="6"/>
      <c r="Z92" s="3"/>
      <c r="AA92" s="11"/>
      <c r="AB92" s="3"/>
      <c r="AC92" s="52"/>
      <c r="AD92" s="53"/>
      <c r="AE92" s="11"/>
      <c r="AF92" s="17"/>
      <c r="AG92" s="59"/>
      <c r="AH92" s="53"/>
      <c r="AI92" s="11"/>
      <c r="AJ92" s="17"/>
      <c r="AK92" s="52"/>
      <c r="AL92" s="53"/>
      <c r="AM92" s="11"/>
      <c r="AN92" s="17"/>
      <c r="AO92" s="59"/>
      <c r="AP92" s="53"/>
      <c r="AQ92" s="23"/>
      <c r="AR92" s="17"/>
      <c r="AS92" s="52"/>
      <c r="AT92" s="53"/>
      <c r="AU92" s="23"/>
      <c r="AV92" s="17"/>
      <c r="AW92" s="52"/>
      <c r="AX92" s="53"/>
      <c r="AY92" s="11"/>
      <c r="AZ92" s="17"/>
      <c r="BA92" s="59"/>
      <c r="BB92" s="53"/>
      <c r="BC92" s="23"/>
      <c r="BD92" s="17"/>
      <c r="BE92" s="11"/>
      <c r="BF92" s="11"/>
      <c r="BG92" s="3"/>
      <c r="BH92" s="44"/>
      <c r="BI92" s="46"/>
      <c r="BJ92" s="3"/>
      <c r="BK92" s="6"/>
      <c r="BL92" s="49"/>
      <c r="BM92" s="46"/>
      <c r="BN92" s="3"/>
      <c r="BO92" s="6"/>
      <c r="BP92" s="44"/>
      <c r="BQ92" s="46"/>
      <c r="BR92" s="30"/>
      <c r="BS92" s="6"/>
      <c r="BT92" s="44"/>
      <c r="BU92" s="46"/>
      <c r="BV92" s="3"/>
      <c r="BW92" s="11"/>
      <c r="BX92" s="3"/>
      <c r="BY92" s="44"/>
      <c r="BZ92" s="46"/>
      <c r="CA92" s="30"/>
      <c r="CB92" s="6"/>
      <c r="CC92" s="44"/>
      <c r="CD92" s="46"/>
      <c r="CE92" s="30"/>
      <c r="CF92" s="6"/>
      <c r="CG92" s="44"/>
      <c r="CH92" s="46"/>
      <c r="CI92" s="30"/>
      <c r="CJ92" s="6"/>
      <c r="CK92" s="44"/>
      <c r="CL92" s="46"/>
    </row>
    <row r="93" spans="1:90" ht="7.5" customHeight="1" thickBot="1" x14ac:dyDescent="0.4">
      <c r="A93" s="27"/>
      <c r="B93" s="44"/>
      <c r="C93" s="46"/>
      <c r="D93" s="30"/>
      <c r="E93" s="6"/>
      <c r="F93" s="44"/>
      <c r="G93" s="46"/>
      <c r="H93" s="30"/>
      <c r="I93" s="6"/>
      <c r="J93" s="44"/>
      <c r="K93" s="46"/>
      <c r="L93" s="30"/>
      <c r="M93" s="6"/>
      <c r="N93" s="44"/>
      <c r="O93" s="46"/>
      <c r="P93" s="30"/>
      <c r="Q93" s="6"/>
      <c r="R93" s="44"/>
      <c r="S93" s="46"/>
      <c r="T93" s="30"/>
      <c r="U93" s="6"/>
      <c r="V93" s="44"/>
      <c r="W93" s="46"/>
      <c r="X93" s="30"/>
      <c r="Y93" s="6"/>
      <c r="Z93" s="3"/>
      <c r="AA93" s="11"/>
      <c r="AB93" s="3"/>
      <c r="AC93" s="52"/>
      <c r="AD93" s="53"/>
      <c r="AE93" s="11"/>
      <c r="AF93" s="17"/>
      <c r="AG93" s="59"/>
      <c r="AH93" s="53"/>
      <c r="AI93" s="11"/>
      <c r="AJ93" s="17"/>
      <c r="AK93" s="52"/>
      <c r="AL93" s="53"/>
      <c r="AM93" s="11"/>
      <c r="AN93" s="17"/>
      <c r="AO93" s="59"/>
      <c r="AP93" s="53"/>
      <c r="AQ93" s="23"/>
      <c r="AR93" s="17"/>
      <c r="AS93" s="52"/>
      <c r="AT93" s="53"/>
      <c r="AU93" s="23"/>
      <c r="AV93" s="17"/>
      <c r="AW93" s="52"/>
      <c r="AX93" s="53"/>
      <c r="AY93" s="11"/>
      <c r="AZ93" s="17"/>
      <c r="BA93" s="59"/>
      <c r="BB93" s="53"/>
      <c r="BC93" s="23"/>
      <c r="BD93" s="17"/>
      <c r="BE93" s="11"/>
      <c r="BF93" s="11"/>
      <c r="BG93" s="3"/>
      <c r="BH93" s="44"/>
      <c r="BI93" s="46"/>
      <c r="BJ93" s="3"/>
      <c r="BK93" s="6"/>
      <c r="BL93" s="49"/>
      <c r="BM93" s="46"/>
      <c r="BN93" s="3"/>
      <c r="BO93" s="6"/>
      <c r="BP93" s="44"/>
      <c r="BQ93" s="46"/>
      <c r="BR93" s="30"/>
      <c r="BS93" s="6"/>
      <c r="BT93" s="44"/>
      <c r="BU93" s="46"/>
      <c r="BV93" s="3"/>
      <c r="BW93" s="11"/>
      <c r="BX93" s="3"/>
      <c r="BY93" s="44"/>
      <c r="BZ93" s="46"/>
      <c r="CA93" s="30"/>
      <c r="CB93" s="6"/>
      <c r="CC93" s="44"/>
      <c r="CD93" s="46"/>
      <c r="CE93" s="30"/>
      <c r="CF93" s="6"/>
      <c r="CG93" s="44"/>
      <c r="CH93" s="46"/>
      <c r="CI93" s="30"/>
      <c r="CJ93" s="6"/>
      <c r="CK93" s="44"/>
      <c r="CL93" s="46"/>
    </row>
    <row r="94" spans="1:90" ht="7.5" customHeight="1" x14ac:dyDescent="0.35">
      <c r="A94" s="27"/>
      <c r="B94" s="44"/>
      <c r="C94" s="46"/>
      <c r="D94" s="30"/>
      <c r="E94" s="6"/>
      <c r="F94" s="44"/>
      <c r="G94" s="46"/>
      <c r="H94" s="30"/>
      <c r="I94" s="6"/>
      <c r="J94" s="44"/>
      <c r="K94" s="46"/>
      <c r="L94" s="30"/>
      <c r="M94" s="6"/>
      <c r="N94" s="44"/>
      <c r="O94" s="46"/>
      <c r="P94" s="30"/>
      <c r="Q94" s="6"/>
      <c r="R94" s="44"/>
      <c r="S94" s="46"/>
      <c r="T94" s="30"/>
      <c r="U94" s="6"/>
      <c r="V94" s="44"/>
      <c r="W94" s="46"/>
      <c r="X94" s="30"/>
      <c r="Y94" s="6"/>
      <c r="Z94" s="3"/>
      <c r="AA94" s="11"/>
      <c r="AB94" s="3"/>
      <c r="AC94" s="52"/>
      <c r="AD94" s="53"/>
      <c r="AE94" s="11"/>
      <c r="AF94" s="17"/>
      <c r="AG94" s="59"/>
      <c r="AH94" s="53"/>
      <c r="AI94" s="11"/>
      <c r="AJ94" s="17"/>
      <c r="AK94" s="52"/>
      <c r="AL94" s="53"/>
      <c r="AM94" s="11"/>
      <c r="AN94" s="17"/>
      <c r="AO94" s="59"/>
      <c r="AP94" s="53"/>
      <c r="AQ94" s="23"/>
      <c r="AR94" s="17"/>
      <c r="AS94" s="52"/>
      <c r="AT94" s="53"/>
      <c r="AU94" s="23"/>
      <c r="AV94" s="17"/>
      <c r="AW94" s="52"/>
      <c r="AX94" s="53"/>
      <c r="AY94" s="11"/>
      <c r="AZ94" s="17"/>
      <c r="BA94" s="59"/>
      <c r="BB94" s="53"/>
      <c r="BC94" s="17"/>
      <c r="BD94" s="16"/>
      <c r="BE94" s="10"/>
      <c r="BF94" s="285" t="str">
        <f>Technologies!$A$35</f>
        <v>PROTRA_PP_wind_onshore</v>
      </c>
      <c r="BG94" s="8"/>
      <c r="BH94" s="66"/>
      <c r="BI94" s="49"/>
      <c r="BJ94" s="30"/>
      <c r="BK94" s="6"/>
      <c r="BL94" s="49"/>
      <c r="BM94" s="46"/>
      <c r="BN94" s="3"/>
      <c r="BO94" s="6"/>
      <c r="BP94" s="44"/>
      <c r="BQ94" s="46"/>
      <c r="BR94" s="30"/>
      <c r="BS94" s="6"/>
      <c r="BT94" s="44"/>
      <c r="BU94" s="46"/>
      <c r="BV94" s="30"/>
      <c r="BW94" s="11"/>
      <c r="BX94" s="3"/>
      <c r="BY94" s="44"/>
      <c r="BZ94" s="46"/>
      <c r="CA94" s="30"/>
      <c r="CB94" s="6"/>
      <c r="CC94" s="44"/>
      <c r="CD94" s="46"/>
      <c r="CE94" s="30"/>
      <c r="CF94" s="6"/>
      <c r="CG94" s="44"/>
      <c r="CH94" s="46"/>
      <c r="CI94" s="30"/>
      <c r="CJ94" s="6"/>
      <c r="CK94" s="44"/>
      <c r="CL94" s="46"/>
    </row>
    <row r="95" spans="1:90" ht="7.5" customHeight="1" thickBot="1" x14ac:dyDescent="0.4">
      <c r="A95" s="27"/>
      <c r="B95" s="44"/>
      <c r="C95" s="46"/>
      <c r="D95" s="30"/>
      <c r="E95" s="6"/>
      <c r="F95" s="44"/>
      <c r="G95" s="46"/>
      <c r="H95" s="30"/>
      <c r="I95" s="6"/>
      <c r="J95" s="44"/>
      <c r="K95" s="46"/>
      <c r="L95" s="30"/>
      <c r="M95" s="6"/>
      <c r="N95" s="44"/>
      <c r="O95" s="46"/>
      <c r="P95" s="30"/>
      <c r="Q95" s="6"/>
      <c r="R95" s="44"/>
      <c r="S95" s="46"/>
      <c r="T95" s="30"/>
      <c r="U95" s="6"/>
      <c r="V95" s="44"/>
      <c r="W95" s="46"/>
      <c r="X95" s="30"/>
      <c r="Y95" s="6"/>
      <c r="Z95" s="3"/>
      <c r="AA95" s="11"/>
      <c r="AB95" s="3"/>
      <c r="AC95" s="52"/>
      <c r="AD95" s="53"/>
      <c r="AE95" s="11"/>
      <c r="AF95" s="17"/>
      <c r="AG95" s="59"/>
      <c r="AH95" s="53"/>
      <c r="AI95" s="11"/>
      <c r="AJ95" s="17"/>
      <c r="AK95" s="52"/>
      <c r="AL95" s="53"/>
      <c r="AM95" s="11"/>
      <c r="AN95" s="17"/>
      <c r="AO95" s="59"/>
      <c r="AP95" s="53"/>
      <c r="AQ95" s="23"/>
      <c r="AR95" s="17"/>
      <c r="AS95" s="52"/>
      <c r="AT95" s="53"/>
      <c r="AU95" s="23"/>
      <c r="AV95" s="17"/>
      <c r="AW95" s="52"/>
      <c r="AX95" s="53"/>
      <c r="AY95" s="11"/>
      <c r="AZ95" s="17"/>
      <c r="BA95" s="59"/>
      <c r="BB95" s="53"/>
      <c r="BC95" s="23"/>
      <c r="BD95" s="17"/>
      <c r="BE95" s="11"/>
      <c r="BF95" s="286"/>
      <c r="BG95" s="3"/>
      <c r="BH95" s="44"/>
      <c r="BI95" s="46"/>
      <c r="BJ95" s="3"/>
      <c r="BK95" s="6"/>
      <c r="BL95" s="49"/>
      <c r="BM95" s="46"/>
      <c r="BN95" s="3"/>
      <c r="BO95" s="6"/>
      <c r="BP95" s="44"/>
      <c r="BQ95" s="46"/>
      <c r="BR95" s="30"/>
      <c r="BS95" s="6"/>
      <c r="BT95" s="44"/>
      <c r="BU95" s="46"/>
      <c r="BV95" s="30"/>
      <c r="BW95" s="11"/>
      <c r="BX95" s="3"/>
      <c r="BY95" s="44"/>
      <c r="BZ95" s="46"/>
      <c r="CA95" s="30"/>
      <c r="CB95" s="6"/>
      <c r="CC95" s="44"/>
      <c r="CD95" s="46"/>
      <c r="CE95" s="30"/>
      <c r="CF95" s="6"/>
      <c r="CG95" s="44"/>
      <c r="CH95" s="46"/>
      <c r="CI95" s="30"/>
      <c r="CJ95" s="6"/>
      <c r="CK95" s="44"/>
      <c r="CL95" s="46"/>
    </row>
    <row r="96" spans="1:90" ht="7.5" customHeight="1" x14ac:dyDescent="0.35">
      <c r="A96" s="27"/>
      <c r="B96" s="44"/>
      <c r="C96" s="46"/>
      <c r="D96" s="30"/>
      <c r="E96" s="6"/>
      <c r="F96" s="44"/>
      <c r="G96" s="46"/>
      <c r="H96" s="30"/>
      <c r="I96" s="6"/>
      <c r="J96" s="44"/>
      <c r="K96" s="46"/>
      <c r="L96" s="30"/>
      <c r="M96" s="6"/>
      <c r="N96" s="44"/>
      <c r="O96" s="46"/>
      <c r="P96" s="30"/>
      <c r="Q96" s="6"/>
      <c r="R96" s="44"/>
      <c r="S96" s="46"/>
      <c r="T96" s="30"/>
      <c r="U96" s="6"/>
      <c r="V96" s="44"/>
      <c r="W96" s="46"/>
      <c r="X96" s="30"/>
      <c r="Y96" s="6"/>
      <c r="Z96" s="3"/>
      <c r="AA96" s="11"/>
      <c r="AB96" s="3"/>
      <c r="AC96" s="52"/>
      <c r="AD96" s="53"/>
      <c r="AE96" s="11"/>
      <c r="AF96" s="17"/>
      <c r="AG96" s="59"/>
      <c r="AH96" s="53"/>
      <c r="AI96" s="11"/>
      <c r="AJ96" s="17"/>
      <c r="AK96" s="52"/>
      <c r="AL96" s="53"/>
      <c r="AM96" s="11"/>
      <c r="AN96" s="17"/>
      <c r="AO96" s="59"/>
      <c r="AP96" s="53"/>
      <c r="AQ96" s="23"/>
      <c r="AR96" s="17"/>
      <c r="AS96" s="52"/>
      <c r="AT96" s="53"/>
      <c r="AU96" s="23"/>
      <c r="AV96" s="17"/>
      <c r="AW96" s="52"/>
      <c r="AX96" s="53"/>
      <c r="AY96" s="11"/>
      <c r="AZ96" s="17"/>
      <c r="BA96" s="59"/>
      <c r="BB96" s="53"/>
      <c r="BC96" s="23"/>
      <c r="BD96" s="17"/>
      <c r="BE96" s="11"/>
      <c r="BF96" s="11"/>
      <c r="BG96" s="3"/>
      <c r="BH96" s="44"/>
      <c r="BI96" s="46"/>
      <c r="BJ96" s="3"/>
      <c r="BK96" s="6"/>
      <c r="BL96" s="49"/>
      <c r="BM96" s="46"/>
      <c r="BN96" s="3"/>
      <c r="BO96" s="6"/>
      <c r="BP96" s="44"/>
      <c r="BQ96" s="46"/>
      <c r="BR96" s="30"/>
      <c r="BS96" s="6"/>
      <c r="BT96" s="44"/>
      <c r="BU96" s="46"/>
      <c r="BV96" s="3"/>
      <c r="BW96" s="11"/>
      <c r="BX96" s="3"/>
      <c r="BY96" s="44"/>
      <c r="BZ96" s="46"/>
      <c r="CA96" s="30"/>
      <c r="CB96" s="6"/>
      <c r="CC96" s="44"/>
      <c r="CD96" s="46"/>
      <c r="CE96" s="30"/>
      <c r="CF96" s="6"/>
      <c r="CG96" s="44"/>
      <c r="CH96" s="46"/>
      <c r="CI96" s="30"/>
      <c r="CJ96" s="6"/>
      <c r="CK96" s="44"/>
      <c r="CL96" s="46"/>
    </row>
    <row r="97" spans="1:90" ht="7.5" customHeight="1" thickBot="1" x14ac:dyDescent="0.4">
      <c r="A97" s="27"/>
      <c r="B97" s="44"/>
      <c r="C97" s="46"/>
      <c r="D97" s="30"/>
      <c r="E97" s="6"/>
      <c r="F97" s="44"/>
      <c r="G97" s="46"/>
      <c r="H97" s="30"/>
      <c r="I97" s="6"/>
      <c r="J97" s="44"/>
      <c r="K97" s="46"/>
      <c r="L97" s="30"/>
      <c r="M97" s="6"/>
      <c r="N97" s="44"/>
      <c r="O97" s="46"/>
      <c r="P97" s="30"/>
      <c r="Q97" s="6"/>
      <c r="R97" s="44"/>
      <c r="S97" s="46"/>
      <c r="T97" s="30"/>
      <c r="U97" s="6"/>
      <c r="V97" s="44"/>
      <c r="W97" s="46"/>
      <c r="X97" s="30"/>
      <c r="Y97" s="6"/>
      <c r="Z97" s="3"/>
      <c r="AA97" s="11"/>
      <c r="AB97" s="3"/>
      <c r="AC97" s="52"/>
      <c r="AD97" s="53"/>
      <c r="AE97" s="11"/>
      <c r="AF97" s="17"/>
      <c r="AG97" s="59"/>
      <c r="AH97" s="53"/>
      <c r="AI97" s="11"/>
      <c r="AJ97" s="17"/>
      <c r="AK97" s="52"/>
      <c r="AL97" s="53"/>
      <c r="AM97" s="11"/>
      <c r="AN97" s="17"/>
      <c r="AO97" s="59"/>
      <c r="AP97" s="53"/>
      <c r="AQ97" s="23"/>
      <c r="AR97" s="17"/>
      <c r="AS97" s="52"/>
      <c r="AT97" s="53"/>
      <c r="AU97" s="23"/>
      <c r="AV97" s="17"/>
      <c r="AW97" s="52"/>
      <c r="AX97" s="53"/>
      <c r="AY97" s="11"/>
      <c r="AZ97" s="17"/>
      <c r="BA97" s="59"/>
      <c r="BB97" s="53"/>
      <c r="BC97" s="23"/>
      <c r="BD97" s="17"/>
      <c r="BE97" s="11"/>
      <c r="BF97" s="11"/>
      <c r="BG97" s="3"/>
      <c r="BH97" s="44"/>
      <c r="BI97" s="46"/>
      <c r="BJ97" s="3"/>
      <c r="BK97" s="6"/>
      <c r="BL97" s="49"/>
      <c r="BM97" s="46"/>
      <c r="BN97" s="3"/>
      <c r="BO97" s="6"/>
      <c r="BP97" s="44"/>
      <c r="BQ97" s="46"/>
      <c r="BR97" s="30"/>
      <c r="BS97" s="6"/>
      <c r="BT97" s="44"/>
      <c r="BU97" s="46"/>
      <c r="BV97" s="3"/>
      <c r="BW97" s="11"/>
      <c r="BX97" s="3"/>
      <c r="BY97" s="44"/>
      <c r="BZ97" s="46"/>
      <c r="CA97" s="30"/>
      <c r="CB97" s="6"/>
      <c r="CC97" s="44"/>
      <c r="CD97" s="46"/>
      <c r="CE97" s="30"/>
      <c r="CF97" s="6"/>
      <c r="CG97" s="44"/>
      <c r="CH97" s="46"/>
      <c r="CI97" s="30"/>
      <c r="CJ97" s="6"/>
      <c r="CK97" s="44"/>
      <c r="CL97" s="46"/>
    </row>
    <row r="98" spans="1:90" ht="7.5" customHeight="1" x14ac:dyDescent="0.35">
      <c r="A98" s="27"/>
      <c r="B98" s="44"/>
      <c r="C98" s="46"/>
      <c r="D98" s="30"/>
      <c r="E98" s="6"/>
      <c r="F98" s="44"/>
      <c r="G98" s="46"/>
      <c r="H98" s="30"/>
      <c r="I98" s="6"/>
      <c r="J98" s="44"/>
      <c r="K98" s="46"/>
      <c r="L98" s="30"/>
      <c r="M98" s="6"/>
      <c r="N98" s="44"/>
      <c r="O98" s="46"/>
      <c r="P98" s="30"/>
      <c r="Q98" s="6"/>
      <c r="R98" s="44"/>
      <c r="S98" s="46"/>
      <c r="T98" s="30"/>
      <c r="U98" s="6"/>
      <c r="V98" s="44"/>
      <c r="W98" s="46"/>
      <c r="X98" s="30"/>
      <c r="Y98" s="6"/>
      <c r="Z98" s="3"/>
      <c r="AA98" s="11"/>
      <c r="AB98" s="3"/>
      <c r="AC98" s="52"/>
      <c r="AD98" s="53"/>
      <c r="AE98" s="11"/>
      <c r="AF98" s="17"/>
      <c r="AG98" s="59"/>
      <c r="AH98" s="53"/>
      <c r="AI98" s="11"/>
      <c r="AJ98" s="17"/>
      <c r="AK98" s="52"/>
      <c r="AL98" s="53"/>
      <c r="AM98" s="11"/>
      <c r="AN98" s="17"/>
      <c r="AO98" s="59"/>
      <c r="AP98" s="53"/>
      <c r="AQ98" s="23"/>
      <c r="AR98" s="17"/>
      <c r="AS98" s="52"/>
      <c r="AT98" s="53"/>
      <c r="AU98" s="23"/>
      <c r="AV98" s="17"/>
      <c r="AW98" s="268"/>
      <c r="AX98" s="45"/>
      <c r="AY98" s="25"/>
      <c r="AZ98" s="20"/>
      <c r="BA98" s="55"/>
      <c r="BB98" s="57"/>
      <c r="BC98" s="37"/>
      <c r="BD98" s="20"/>
      <c r="BE98" s="25"/>
      <c r="BF98" s="285" t="str">
        <f>Technologies!$A$22</f>
        <v>PROTRA_PP_solid_bio</v>
      </c>
      <c r="BG98" s="8"/>
      <c r="BH98" s="66"/>
      <c r="BI98" s="49"/>
      <c r="BJ98" s="3"/>
      <c r="BK98" s="6"/>
      <c r="BL98" s="49"/>
      <c r="BM98" s="46"/>
      <c r="BN98" s="3"/>
      <c r="BO98" s="6"/>
      <c r="BP98" s="44"/>
      <c r="BQ98" s="46"/>
      <c r="BR98" s="30"/>
      <c r="BS98" s="6"/>
      <c r="BT98" s="44"/>
      <c r="BU98" s="46"/>
      <c r="BV98" s="3"/>
      <c r="BW98" s="11"/>
      <c r="BX98" s="3"/>
      <c r="BY98" s="44"/>
      <c r="BZ98" s="46"/>
      <c r="CA98" s="30"/>
      <c r="CB98" s="6"/>
      <c r="CC98" s="44"/>
      <c r="CD98" s="46"/>
      <c r="CE98" s="30"/>
      <c r="CF98" s="6"/>
      <c r="CG98" s="44"/>
      <c r="CH98" s="46"/>
      <c r="CI98" s="30"/>
      <c r="CJ98" s="6"/>
      <c r="CK98" s="44"/>
      <c r="CL98" s="46"/>
    </row>
    <row r="99" spans="1:90" ht="7.5" customHeight="1" thickBot="1" x14ac:dyDescent="0.4">
      <c r="A99" s="27"/>
      <c r="B99" s="44"/>
      <c r="C99" s="46"/>
      <c r="D99" s="30"/>
      <c r="E99" s="6"/>
      <c r="F99" s="44"/>
      <c r="G99" s="46"/>
      <c r="H99" s="30"/>
      <c r="I99" s="6"/>
      <c r="J99" s="44"/>
      <c r="K99" s="46"/>
      <c r="L99" s="30"/>
      <c r="M99" s="6"/>
      <c r="N99" s="44"/>
      <c r="O99" s="46"/>
      <c r="P99" s="30"/>
      <c r="Q99" s="6"/>
      <c r="R99" s="44"/>
      <c r="S99" s="46"/>
      <c r="T99" s="30"/>
      <c r="U99" s="6"/>
      <c r="V99" s="44"/>
      <c r="W99" s="46"/>
      <c r="X99" s="30"/>
      <c r="Y99" s="6"/>
      <c r="Z99" s="3"/>
      <c r="AA99" s="11"/>
      <c r="AB99" s="3"/>
      <c r="AC99" s="52"/>
      <c r="AD99" s="53"/>
      <c r="AE99" s="11"/>
      <c r="AF99" s="17"/>
      <c r="AG99" s="59"/>
      <c r="AH99" s="53"/>
      <c r="AI99" s="11"/>
      <c r="AJ99" s="17"/>
      <c r="AK99" s="52"/>
      <c r="AL99" s="53"/>
      <c r="AM99" s="11"/>
      <c r="AN99" s="17"/>
      <c r="AO99" s="59"/>
      <c r="AP99" s="53"/>
      <c r="AQ99" s="23"/>
      <c r="AR99" s="17"/>
      <c r="AS99" s="52"/>
      <c r="AT99" s="53"/>
      <c r="AU99" s="23"/>
      <c r="AV99" s="17"/>
      <c r="AW99" s="52"/>
      <c r="AX99" s="53"/>
      <c r="AY99" s="11"/>
      <c r="AZ99" s="17"/>
      <c r="BA99" s="59"/>
      <c r="BB99" s="53"/>
      <c r="BC99" s="23"/>
      <c r="BD99" s="17"/>
      <c r="BE99" s="11"/>
      <c r="BF99" s="286"/>
      <c r="BG99" s="3"/>
      <c r="BH99" s="44"/>
      <c r="BI99" s="46"/>
      <c r="BJ99" s="3"/>
      <c r="BK99" s="6"/>
      <c r="BL99" s="49"/>
      <c r="BM99" s="46"/>
      <c r="BN99" s="3"/>
      <c r="BO99" s="6"/>
      <c r="BP99" s="44"/>
      <c r="BQ99" s="46"/>
      <c r="BR99" s="30"/>
      <c r="BS99" s="6"/>
      <c r="BT99" s="44"/>
      <c r="BU99" s="46"/>
      <c r="BV99" s="3"/>
      <c r="BW99" s="11"/>
      <c r="BX99" s="3"/>
      <c r="BY99" s="44"/>
      <c r="BZ99" s="46"/>
      <c r="CA99" s="30"/>
      <c r="CB99" s="6"/>
      <c r="CC99" s="44"/>
      <c r="CD99" s="46"/>
      <c r="CE99" s="30"/>
      <c r="CF99" s="6"/>
      <c r="CG99" s="44"/>
      <c r="CH99" s="46"/>
      <c r="CI99" s="30"/>
      <c r="CJ99" s="6"/>
      <c r="CK99" s="44"/>
      <c r="CL99" s="46"/>
    </row>
    <row r="100" spans="1:90" ht="7.5" customHeight="1" x14ac:dyDescent="0.35">
      <c r="A100" s="27"/>
      <c r="B100" s="44"/>
      <c r="C100" s="46"/>
      <c r="D100" s="30"/>
      <c r="E100" s="6"/>
      <c r="F100" s="44"/>
      <c r="G100" s="46"/>
      <c r="H100" s="30"/>
      <c r="I100" s="6"/>
      <c r="J100" s="44"/>
      <c r="K100" s="46"/>
      <c r="L100" s="30"/>
      <c r="M100" s="6"/>
      <c r="N100" s="44"/>
      <c r="O100" s="46"/>
      <c r="P100" s="30"/>
      <c r="Q100" s="6"/>
      <c r="R100" s="44"/>
      <c r="S100" s="46"/>
      <c r="T100" s="30"/>
      <c r="U100" s="6"/>
      <c r="V100" s="44"/>
      <c r="W100" s="46"/>
      <c r="X100" s="30"/>
      <c r="Y100" s="6"/>
      <c r="Z100" s="3"/>
      <c r="AA100" s="11"/>
      <c r="AB100" s="3"/>
      <c r="AC100" s="52"/>
      <c r="AD100" s="53"/>
      <c r="AE100" s="11"/>
      <c r="AF100" s="17"/>
      <c r="AG100" s="59"/>
      <c r="AH100" s="53"/>
      <c r="AI100" s="11"/>
      <c r="AJ100" s="17"/>
      <c r="AK100" s="52"/>
      <c r="AL100" s="53"/>
      <c r="AM100" s="11"/>
      <c r="AN100" s="17"/>
      <c r="AO100" s="59"/>
      <c r="AP100" s="53"/>
      <c r="AQ100" s="23"/>
      <c r="AR100" s="17"/>
      <c r="AS100" s="52"/>
      <c r="AT100" s="53"/>
      <c r="AU100" s="23"/>
      <c r="AV100" s="17"/>
      <c r="AW100" s="52"/>
      <c r="AX100" s="53"/>
      <c r="AY100" s="11"/>
      <c r="AZ100" s="17"/>
      <c r="BA100" s="59"/>
      <c r="BB100" s="53"/>
      <c r="BC100" s="23"/>
      <c r="BD100" s="17"/>
      <c r="BE100" s="11"/>
      <c r="BF100" s="11"/>
      <c r="BG100" s="3"/>
      <c r="BH100" s="44"/>
      <c r="BI100" s="46"/>
      <c r="BJ100" s="3"/>
      <c r="BK100" s="6"/>
      <c r="BL100" s="49"/>
      <c r="BM100" s="46"/>
      <c r="BN100" s="3"/>
      <c r="BO100" s="6"/>
      <c r="BP100" s="44"/>
      <c r="BQ100" s="46"/>
      <c r="BR100" s="30"/>
      <c r="BS100" s="6"/>
      <c r="BT100" s="44"/>
      <c r="BU100" s="46"/>
      <c r="BV100" s="3"/>
      <c r="BW100" s="11"/>
      <c r="BX100" s="3"/>
      <c r="BY100" s="44"/>
      <c r="BZ100" s="46"/>
      <c r="CA100" s="30"/>
      <c r="CB100" s="6"/>
      <c r="CC100" s="44"/>
      <c r="CD100" s="46"/>
      <c r="CE100" s="30"/>
      <c r="CF100" s="6"/>
      <c r="CG100" s="44"/>
      <c r="CH100" s="46"/>
      <c r="CI100" s="30"/>
      <c r="CJ100" s="6"/>
      <c r="CK100" s="44"/>
      <c r="CL100" s="46"/>
    </row>
    <row r="101" spans="1:90" ht="7.5" customHeight="1" thickBot="1" x14ac:dyDescent="0.4">
      <c r="A101" s="27"/>
      <c r="B101" s="44"/>
      <c r="C101" s="46"/>
      <c r="D101" s="30"/>
      <c r="E101" s="6"/>
      <c r="F101" s="44"/>
      <c r="G101" s="46"/>
      <c r="H101" s="30"/>
      <c r="I101" s="6"/>
      <c r="J101" s="44"/>
      <c r="K101" s="46"/>
      <c r="L101" s="30"/>
      <c r="M101" s="6"/>
      <c r="N101" s="44"/>
      <c r="O101" s="46"/>
      <c r="P101" s="30"/>
      <c r="Q101" s="6"/>
      <c r="R101" s="44"/>
      <c r="S101" s="46"/>
      <c r="T101" s="30"/>
      <c r="U101" s="6"/>
      <c r="V101" s="44"/>
      <c r="W101" s="46"/>
      <c r="X101" s="30"/>
      <c r="Y101" s="6"/>
      <c r="Z101" s="3"/>
      <c r="AA101" s="11"/>
      <c r="AB101" s="3"/>
      <c r="AC101" s="52"/>
      <c r="AD101" s="53"/>
      <c r="AE101" s="11"/>
      <c r="AF101" s="17"/>
      <c r="AG101" s="59"/>
      <c r="AH101" s="53"/>
      <c r="AI101" s="11"/>
      <c r="AJ101" s="17"/>
      <c r="AK101" s="52"/>
      <c r="AL101" s="53"/>
      <c r="AM101" s="11"/>
      <c r="AN101" s="17"/>
      <c r="AO101" s="59"/>
      <c r="AP101" s="53"/>
      <c r="AQ101" s="23"/>
      <c r="AR101" s="17"/>
      <c r="AS101" s="52"/>
      <c r="AT101" s="53"/>
      <c r="AU101" s="23"/>
      <c r="AV101" s="17"/>
      <c r="AW101" s="52"/>
      <c r="AX101" s="53"/>
      <c r="AY101" s="11"/>
      <c r="AZ101" s="17"/>
      <c r="BA101" s="59"/>
      <c r="BB101" s="53"/>
      <c r="BC101" s="23"/>
      <c r="BD101" s="17"/>
      <c r="BE101" s="11"/>
      <c r="BF101" s="11"/>
      <c r="BG101" s="3"/>
      <c r="BH101" s="44"/>
      <c r="BI101" s="46"/>
      <c r="BJ101" s="3"/>
      <c r="BK101" s="6"/>
      <c r="BL101" s="49"/>
      <c r="BM101" s="46"/>
      <c r="BN101" s="3"/>
      <c r="BO101" s="6"/>
      <c r="BP101" s="44"/>
      <c r="BQ101" s="46"/>
      <c r="BR101" s="30"/>
      <c r="BS101" s="6"/>
      <c r="BT101" s="44"/>
      <c r="BU101" s="46"/>
      <c r="BV101" s="3"/>
      <c r="BW101" s="11"/>
      <c r="BX101" s="3"/>
      <c r="BY101" s="44"/>
      <c r="BZ101" s="46"/>
      <c r="CA101" s="30"/>
      <c r="CB101" s="6"/>
      <c r="CC101" s="44"/>
      <c r="CD101" s="46"/>
      <c r="CE101" s="30"/>
      <c r="CF101" s="6"/>
      <c r="CG101" s="44"/>
      <c r="CH101" s="46"/>
      <c r="CI101" s="30"/>
      <c r="CJ101" s="6"/>
      <c r="CK101" s="44"/>
      <c r="CL101" s="46"/>
    </row>
    <row r="102" spans="1:90" ht="7.5" customHeight="1" x14ac:dyDescent="0.35">
      <c r="A102" s="27"/>
      <c r="B102" s="44"/>
      <c r="C102" s="46"/>
      <c r="D102" s="30"/>
      <c r="E102" s="6"/>
      <c r="F102" s="44"/>
      <c r="G102" s="46"/>
      <c r="H102" s="30"/>
      <c r="I102" s="6"/>
      <c r="J102" s="44"/>
      <c r="K102" s="46"/>
      <c r="L102" s="30"/>
      <c r="M102" s="6"/>
      <c r="N102" s="44"/>
      <c r="O102" s="46"/>
      <c r="P102" s="30"/>
      <c r="Q102" s="6"/>
      <c r="R102" s="44"/>
      <c r="S102" s="46"/>
      <c r="T102" s="30"/>
      <c r="U102" s="6"/>
      <c r="V102" s="44"/>
      <c r="W102" s="46"/>
      <c r="X102" s="30"/>
      <c r="Y102" s="6"/>
      <c r="Z102" s="3"/>
      <c r="AA102" s="11"/>
      <c r="AB102" s="3"/>
      <c r="AC102" s="58"/>
      <c r="AD102" s="45"/>
      <c r="AE102" s="10"/>
      <c r="AF102" s="16"/>
      <c r="AG102" s="50"/>
      <c r="AH102" s="57"/>
      <c r="AI102" s="25"/>
      <c r="AJ102" s="20"/>
      <c r="AK102" s="56"/>
      <c r="AL102" s="57"/>
      <c r="AM102" s="25"/>
      <c r="AN102" s="20"/>
      <c r="AO102" s="55"/>
      <c r="AP102" s="57"/>
      <c r="AQ102" s="37"/>
      <c r="AR102" s="20"/>
      <c r="AS102" s="56"/>
      <c r="AT102" s="57"/>
      <c r="AU102" s="37"/>
      <c r="AV102" s="20"/>
      <c r="AW102" s="56"/>
      <c r="AX102" s="57"/>
      <c r="AY102" s="25"/>
      <c r="AZ102" s="20"/>
      <c r="BA102" s="50"/>
      <c r="BB102" s="57"/>
      <c r="BC102" s="37"/>
      <c r="BD102" s="20"/>
      <c r="BE102" s="25"/>
      <c r="BF102" s="285" t="str">
        <f>Technologies!$A$41</f>
        <v>PROTRA_blending_gas_fuels</v>
      </c>
      <c r="BG102" s="10"/>
      <c r="BH102" s="47"/>
      <c r="BI102" s="48"/>
      <c r="BJ102" s="13"/>
      <c r="BK102" s="30"/>
      <c r="BL102" s="44"/>
      <c r="BM102" s="46"/>
      <c r="BN102" s="3"/>
      <c r="BO102" s="6"/>
      <c r="BP102" s="44"/>
      <c r="BQ102" s="46"/>
      <c r="BR102" s="30"/>
      <c r="BS102" s="6"/>
      <c r="BT102" s="44"/>
      <c r="BU102" s="46"/>
      <c r="BV102" s="3"/>
      <c r="BW102" s="11"/>
      <c r="BX102" s="3"/>
      <c r="BY102" s="44"/>
      <c r="BZ102" s="46"/>
      <c r="CA102" s="30"/>
      <c r="CB102" s="6"/>
      <c r="CC102" s="44"/>
      <c r="CD102" s="46"/>
      <c r="CE102" s="30"/>
      <c r="CF102" s="6"/>
      <c r="CG102" s="44"/>
      <c r="CH102" s="46"/>
      <c r="CI102" s="30"/>
      <c r="CJ102" s="6"/>
      <c r="CK102" s="44"/>
      <c r="CL102" s="46"/>
    </row>
    <row r="103" spans="1:90" ht="7.5" customHeight="1" thickBot="1" x14ac:dyDescent="0.4">
      <c r="A103" s="27"/>
      <c r="B103" s="44"/>
      <c r="C103" s="46"/>
      <c r="D103" s="30"/>
      <c r="E103" s="6"/>
      <c r="F103" s="44"/>
      <c r="G103" s="46"/>
      <c r="H103" s="30"/>
      <c r="I103" s="6"/>
      <c r="J103" s="44"/>
      <c r="K103" s="46"/>
      <c r="L103" s="30"/>
      <c r="M103" s="6"/>
      <c r="N103" s="44"/>
      <c r="O103" s="46"/>
      <c r="P103" s="30"/>
      <c r="Q103" s="6"/>
      <c r="R103" s="44"/>
      <c r="S103" s="46"/>
      <c r="T103" s="30"/>
      <c r="U103" s="6"/>
      <c r="V103" s="44"/>
      <c r="W103" s="46"/>
      <c r="X103" s="30"/>
      <c r="Y103" s="6"/>
      <c r="Z103" s="3"/>
      <c r="AA103" s="11"/>
      <c r="AB103" s="3"/>
      <c r="AC103" s="52"/>
      <c r="AD103" s="53"/>
      <c r="AE103" s="11"/>
      <c r="AF103" s="17"/>
      <c r="AG103" s="59"/>
      <c r="AH103" s="53"/>
      <c r="AI103" s="11"/>
      <c r="AJ103" s="17"/>
      <c r="AK103" s="52"/>
      <c r="AL103" s="53"/>
      <c r="AM103" s="11"/>
      <c r="AN103" s="17"/>
      <c r="AO103" s="59"/>
      <c r="AP103" s="53"/>
      <c r="AQ103" s="23"/>
      <c r="AR103" s="17"/>
      <c r="AS103" s="52"/>
      <c r="AT103" s="53"/>
      <c r="AU103" s="23"/>
      <c r="AV103" s="17"/>
      <c r="AW103" s="52"/>
      <c r="AX103" s="53"/>
      <c r="AY103" s="11"/>
      <c r="AZ103" s="17"/>
      <c r="BA103" s="59"/>
      <c r="BB103" s="53"/>
      <c r="BC103" s="23"/>
      <c r="BD103" s="17"/>
      <c r="BE103" s="11"/>
      <c r="BF103" s="286"/>
      <c r="BG103" s="3"/>
      <c r="BH103" s="44"/>
      <c r="BI103" s="46"/>
      <c r="BJ103" s="3"/>
      <c r="BK103" s="6"/>
      <c r="BL103" s="49"/>
      <c r="BM103" s="46"/>
      <c r="BN103" s="3"/>
      <c r="BO103" s="6"/>
      <c r="BP103" s="44"/>
      <c r="BQ103" s="46"/>
      <c r="BR103" s="30"/>
      <c r="BS103" s="6"/>
      <c r="BT103" s="44"/>
      <c r="BU103" s="46"/>
      <c r="BV103" s="3"/>
      <c r="BW103" s="11"/>
      <c r="BX103" s="3"/>
      <c r="BY103" s="44"/>
      <c r="BZ103" s="46"/>
      <c r="CA103" s="30"/>
      <c r="CB103" s="6"/>
      <c r="CC103" s="44"/>
      <c r="CD103" s="46"/>
      <c r="CE103" s="30"/>
      <c r="CF103" s="6"/>
      <c r="CG103" s="44"/>
      <c r="CH103" s="46"/>
      <c r="CI103" s="30"/>
      <c r="CJ103" s="6"/>
      <c r="CK103" s="44"/>
      <c r="CL103" s="46"/>
    </row>
    <row r="104" spans="1:90" ht="7.5" customHeight="1" x14ac:dyDescent="0.35">
      <c r="A104" s="27"/>
      <c r="B104" s="44"/>
      <c r="C104" s="46"/>
      <c r="D104" s="30"/>
      <c r="E104" s="6"/>
      <c r="F104" s="44"/>
      <c r="G104" s="46"/>
      <c r="H104" s="30"/>
      <c r="I104" s="6"/>
      <c r="J104" s="44"/>
      <c r="K104" s="46"/>
      <c r="L104" s="30"/>
      <c r="M104" s="6"/>
      <c r="N104" s="44"/>
      <c r="O104" s="46"/>
      <c r="P104" s="30"/>
      <c r="Q104" s="6"/>
      <c r="R104" s="44"/>
      <c r="S104" s="46"/>
      <c r="T104" s="30"/>
      <c r="U104" s="6"/>
      <c r="V104" s="44"/>
      <c r="W104" s="46"/>
      <c r="X104" s="30"/>
      <c r="Y104" s="6"/>
      <c r="Z104" s="3"/>
      <c r="AA104" s="11"/>
      <c r="AB104" s="3"/>
      <c r="AC104" s="52"/>
      <c r="AD104" s="53"/>
      <c r="AE104" s="11"/>
      <c r="AF104" s="17"/>
      <c r="AG104" s="59"/>
      <c r="AH104" s="53"/>
      <c r="AI104" s="11"/>
      <c r="AJ104" s="17"/>
      <c r="AK104" s="52"/>
      <c r="AL104" s="53"/>
      <c r="AM104" s="11"/>
      <c r="AN104" s="17"/>
      <c r="AO104" s="59"/>
      <c r="AP104" s="53"/>
      <c r="AQ104" s="23"/>
      <c r="AR104" s="17"/>
      <c r="AS104" s="52"/>
      <c r="AT104" s="53"/>
      <c r="AU104" s="23"/>
      <c r="AV104" s="17"/>
      <c r="AW104" s="52"/>
      <c r="AX104" s="53"/>
      <c r="AY104" s="11"/>
      <c r="AZ104" s="17"/>
      <c r="BA104" s="59"/>
      <c r="BB104" s="53"/>
      <c r="BC104" s="23"/>
      <c r="BD104" s="17"/>
      <c r="BE104" s="11"/>
      <c r="BF104" s="11"/>
      <c r="BG104" s="3"/>
      <c r="BH104" s="44"/>
      <c r="BI104" s="46"/>
      <c r="BJ104" s="3"/>
      <c r="BK104" s="6"/>
      <c r="BL104" s="49"/>
      <c r="BM104" s="46"/>
      <c r="BN104" s="3"/>
      <c r="BO104" s="6"/>
      <c r="BP104" s="44"/>
      <c r="BQ104" s="46"/>
      <c r="BR104" s="30"/>
      <c r="BS104" s="6"/>
      <c r="BT104" s="44"/>
      <c r="BU104" s="46"/>
      <c r="BV104" s="3"/>
      <c r="BW104" s="11"/>
      <c r="BX104" s="3"/>
      <c r="BY104" s="44"/>
      <c r="BZ104" s="46"/>
      <c r="CA104" s="30"/>
      <c r="CB104" s="6"/>
      <c r="CC104" s="44"/>
      <c r="CD104" s="46"/>
      <c r="CE104" s="30"/>
      <c r="CF104" s="6"/>
      <c r="CG104" s="44"/>
      <c r="CH104" s="46"/>
      <c r="CI104" s="30"/>
      <c r="CJ104" s="6"/>
      <c r="CK104" s="44"/>
      <c r="CL104" s="46"/>
    </row>
    <row r="105" spans="1:90" ht="7.5" customHeight="1" thickBot="1" x14ac:dyDescent="0.4">
      <c r="A105" s="27"/>
      <c r="B105" s="44"/>
      <c r="C105" s="46"/>
      <c r="D105" s="30"/>
      <c r="E105" s="6"/>
      <c r="F105" s="44"/>
      <c r="G105" s="46"/>
      <c r="H105" s="30"/>
      <c r="I105" s="6"/>
      <c r="J105" s="44"/>
      <c r="K105" s="46"/>
      <c r="L105" s="30"/>
      <c r="M105" s="6"/>
      <c r="N105" s="44"/>
      <c r="O105" s="46"/>
      <c r="P105" s="30"/>
      <c r="Q105" s="6"/>
      <c r="R105" s="44"/>
      <c r="S105" s="46"/>
      <c r="T105" s="30"/>
      <c r="U105" s="6"/>
      <c r="V105" s="44"/>
      <c r="W105" s="46"/>
      <c r="X105" s="30"/>
      <c r="Y105" s="6"/>
      <c r="Z105" s="3"/>
      <c r="AA105" s="11"/>
      <c r="AB105" s="3"/>
      <c r="AC105" s="52"/>
      <c r="AD105" s="53"/>
      <c r="AE105" s="11"/>
      <c r="AF105" s="17"/>
      <c r="AG105" s="59"/>
      <c r="AH105" s="53"/>
      <c r="AI105" s="11"/>
      <c r="AJ105" s="17"/>
      <c r="AK105" s="52"/>
      <c r="AL105" s="53"/>
      <c r="AM105" s="11"/>
      <c r="AN105" s="17"/>
      <c r="AO105" s="59"/>
      <c r="AP105" s="53"/>
      <c r="AQ105" s="11"/>
      <c r="AR105" s="17"/>
      <c r="AS105" s="52"/>
      <c r="AT105" s="53"/>
      <c r="AU105" s="23"/>
      <c r="AV105" s="17"/>
      <c r="AW105" s="52"/>
      <c r="AX105" s="53"/>
      <c r="AY105" s="11"/>
      <c r="AZ105" s="17"/>
      <c r="BA105" s="59"/>
      <c r="BB105" s="53"/>
      <c r="BC105" s="23"/>
      <c r="BD105" s="17"/>
      <c r="BE105" s="11"/>
      <c r="BF105" s="11"/>
      <c r="BG105" s="3"/>
      <c r="BH105" s="44"/>
      <c r="BI105" s="46"/>
      <c r="BJ105" s="3"/>
      <c r="BK105" s="6"/>
      <c r="BL105" s="49"/>
      <c r="BM105" s="46"/>
      <c r="BN105" s="3"/>
      <c r="BO105" s="6"/>
      <c r="BP105" s="44"/>
      <c r="BQ105" s="46"/>
      <c r="BR105" s="30"/>
      <c r="BS105" s="6"/>
      <c r="BT105" s="44"/>
      <c r="BU105" s="46"/>
      <c r="BV105" s="3"/>
      <c r="BW105" s="11"/>
      <c r="BX105" s="3"/>
      <c r="BY105" s="44"/>
      <c r="BZ105" s="46"/>
      <c r="CA105" s="30"/>
      <c r="CB105" s="6"/>
      <c r="CC105" s="44"/>
      <c r="CD105" s="46"/>
      <c r="CE105" s="30"/>
      <c r="CF105" s="6"/>
      <c r="CG105" s="44"/>
      <c r="CH105" s="46"/>
      <c r="CI105" s="30"/>
      <c r="CJ105" s="6"/>
      <c r="CK105" s="44"/>
      <c r="CL105" s="46"/>
    </row>
    <row r="106" spans="1:90" ht="7.5" customHeight="1" x14ac:dyDescent="0.35">
      <c r="A106" s="27"/>
      <c r="B106" s="44"/>
      <c r="C106" s="46"/>
      <c r="D106" s="30"/>
      <c r="E106" s="6"/>
      <c r="F106" s="44"/>
      <c r="G106" s="46"/>
      <c r="H106" s="30"/>
      <c r="I106" s="6"/>
      <c r="J106" s="44"/>
      <c r="K106" s="46"/>
      <c r="L106" s="30"/>
      <c r="M106" s="6"/>
      <c r="N106" s="44"/>
      <c r="O106" s="46"/>
      <c r="P106" s="30"/>
      <c r="Q106" s="6"/>
      <c r="R106" s="44"/>
      <c r="S106" s="46"/>
      <c r="T106" s="30"/>
      <c r="U106" s="6"/>
      <c r="V106" s="44"/>
      <c r="W106" s="46"/>
      <c r="X106" s="30"/>
      <c r="Y106" s="6"/>
      <c r="Z106" s="3"/>
      <c r="AA106" s="11"/>
      <c r="AB106" s="3"/>
      <c r="AC106" s="52"/>
      <c r="AD106" s="53"/>
      <c r="AE106" s="11"/>
      <c r="AF106" s="17"/>
      <c r="AG106" s="59"/>
      <c r="AH106" s="53"/>
      <c r="AI106" s="11"/>
      <c r="AJ106" s="17"/>
      <c r="AK106" s="52"/>
      <c r="AL106" s="53"/>
      <c r="AM106" s="38"/>
      <c r="AN106" s="16"/>
      <c r="AO106" s="50"/>
      <c r="AP106" s="45"/>
      <c r="AQ106" s="10"/>
      <c r="AR106" s="20"/>
      <c r="AS106" s="56"/>
      <c r="AT106" s="57"/>
      <c r="AU106" s="37"/>
      <c r="AV106" s="20"/>
      <c r="AW106" s="56"/>
      <c r="AX106" s="57"/>
      <c r="AY106" s="25"/>
      <c r="AZ106" s="20"/>
      <c r="BA106" s="55"/>
      <c r="BB106" s="57"/>
      <c r="BC106" s="37"/>
      <c r="BD106" s="20"/>
      <c r="BE106" s="25"/>
      <c r="BF106" s="285" t="str">
        <f>Technologies!$A$42</f>
        <v>PROTRA_blending_liquid_fuels</v>
      </c>
      <c r="BG106" s="10"/>
      <c r="BH106" s="47"/>
      <c r="BI106" s="48"/>
      <c r="BJ106" s="10"/>
      <c r="BK106" s="9"/>
      <c r="BL106" s="50"/>
      <c r="BM106" s="48"/>
      <c r="BN106" s="10"/>
      <c r="BO106" s="9"/>
      <c r="BP106" s="66"/>
      <c r="BQ106" s="44"/>
      <c r="BR106" s="30"/>
      <c r="BS106" s="6"/>
      <c r="BT106" s="44"/>
      <c r="BU106" s="46"/>
      <c r="BV106" s="3"/>
      <c r="BW106" s="11"/>
      <c r="BX106" s="3"/>
      <c r="BY106" s="44"/>
      <c r="BZ106" s="46"/>
      <c r="CA106" s="30"/>
      <c r="CB106" s="6"/>
      <c r="CC106" s="44"/>
      <c r="CD106" s="46"/>
      <c r="CE106" s="30"/>
      <c r="CF106" s="6"/>
      <c r="CG106" s="44"/>
      <c r="CH106" s="46"/>
      <c r="CI106" s="30"/>
      <c r="CJ106" s="6"/>
      <c r="CK106" s="44"/>
      <c r="CL106" s="46"/>
    </row>
    <row r="107" spans="1:90" ht="7.5" customHeight="1" thickBot="1" x14ac:dyDescent="0.4">
      <c r="A107" s="27"/>
      <c r="B107" s="44"/>
      <c r="C107" s="46"/>
      <c r="D107" s="30"/>
      <c r="E107" s="6"/>
      <c r="F107" s="44"/>
      <c r="G107" s="46"/>
      <c r="H107" s="30"/>
      <c r="I107" s="6"/>
      <c r="J107" s="44"/>
      <c r="K107" s="46"/>
      <c r="L107" s="30"/>
      <c r="M107" s="6"/>
      <c r="N107" s="44"/>
      <c r="O107" s="46"/>
      <c r="P107" s="30"/>
      <c r="Q107" s="6"/>
      <c r="R107" s="44"/>
      <c r="S107" s="46"/>
      <c r="T107" s="30"/>
      <c r="U107" s="6"/>
      <c r="V107" s="44"/>
      <c r="W107" s="46"/>
      <c r="X107" s="30"/>
      <c r="Y107" s="6"/>
      <c r="Z107" s="3"/>
      <c r="AA107" s="11"/>
      <c r="AB107" s="3"/>
      <c r="AC107" s="52"/>
      <c r="AD107" s="53"/>
      <c r="AE107" s="11"/>
      <c r="AF107" s="17"/>
      <c r="AG107" s="59"/>
      <c r="AH107" s="53"/>
      <c r="AI107" s="11"/>
      <c r="AJ107" s="17"/>
      <c r="AK107" s="52"/>
      <c r="AL107" s="53"/>
      <c r="AM107" s="11"/>
      <c r="AN107" s="17"/>
      <c r="AO107" s="59"/>
      <c r="AP107" s="53"/>
      <c r="AQ107" s="11"/>
      <c r="AR107" s="17"/>
      <c r="AS107" s="52"/>
      <c r="AT107" s="53"/>
      <c r="AU107" s="23"/>
      <c r="AV107" s="17"/>
      <c r="AW107" s="52"/>
      <c r="AX107" s="53"/>
      <c r="AY107" s="11"/>
      <c r="AZ107" s="17"/>
      <c r="BA107" s="59"/>
      <c r="BB107" s="53"/>
      <c r="BC107" s="23"/>
      <c r="BD107" s="17"/>
      <c r="BE107" s="11"/>
      <c r="BF107" s="286"/>
      <c r="BG107" s="3"/>
      <c r="BH107" s="44"/>
      <c r="BI107" s="46"/>
      <c r="BJ107" s="3"/>
      <c r="BK107" s="6"/>
      <c r="BL107" s="49"/>
      <c r="BM107" s="46"/>
      <c r="BN107" s="3"/>
      <c r="BO107" s="6"/>
      <c r="BP107" s="44"/>
      <c r="BQ107" s="46"/>
      <c r="BR107" s="30"/>
      <c r="BS107" s="6"/>
      <c r="BT107" s="44"/>
      <c r="BU107" s="46"/>
      <c r="BV107" s="3"/>
      <c r="BW107" s="11"/>
      <c r="BX107" s="3"/>
      <c r="BY107" s="44"/>
      <c r="BZ107" s="46"/>
      <c r="CA107" s="30"/>
      <c r="CB107" s="6"/>
      <c r="CC107" s="44"/>
      <c r="CD107" s="46"/>
      <c r="CE107" s="30"/>
      <c r="CF107" s="6"/>
      <c r="CG107" s="44"/>
      <c r="CH107" s="46"/>
      <c r="CI107" s="30"/>
      <c r="CJ107" s="6"/>
      <c r="CK107" s="44"/>
      <c r="CL107" s="46"/>
    </row>
    <row r="108" spans="1:90" ht="8.25" customHeight="1" x14ac:dyDescent="0.35">
      <c r="A108" s="27"/>
      <c r="B108" s="44"/>
      <c r="C108" s="46"/>
      <c r="D108" s="30"/>
      <c r="E108" s="6"/>
      <c r="F108" s="44"/>
      <c r="G108" s="46"/>
      <c r="H108" s="30"/>
      <c r="I108" s="6"/>
      <c r="J108" s="44"/>
      <c r="K108" s="46"/>
      <c r="L108" s="30"/>
      <c r="M108" s="6"/>
      <c r="N108" s="44"/>
      <c r="O108" s="46"/>
      <c r="P108" s="30"/>
      <c r="Q108" s="6"/>
      <c r="R108" s="44"/>
      <c r="S108" s="46"/>
      <c r="T108" s="30"/>
      <c r="U108" s="6"/>
      <c r="V108" s="44"/>
      <c r="W108" s="46"/>
      <c r="X108" s="30"/>
      <c r="Y108" s="6"/>
      <c r="Z108" s="3"/>
      <c r="AA108" s="11"/>
      <c r="AB108" s="3"/>
      <c r="AC108" s="52"/>
      <c r="AD108" s="53"/>
      <c r="AE108" s="11"/>
      <c r="AF108" s="17"/>
      <c r="AG108" s="59"/>
      <c r="AH108" s="53"/>
      <c r="AI108" s="11"/>
      <c r="AJ108" s="17"/>
      <c r="AK108" s="59"/>
      <c r="AL108" s="53"/>
      <c r="AM108" s="11"/>
      <c r="AN108" s="17"/>
      <c r="AO108" s="59"/>
      <c r="AP108" s="53"/>
      <c r="AQ108" s="23"/>
      <c r="AR108" s="17"/>
      <c r="AS108" s="52"/>
      <c r="AT108" s="53"/>
      <c r="AU108" s="23"/>
      <c r="AV108" s="17"/>
      <c r="AW108" s="52"/>
      <c r="AX108" s="53"/>
      <c r="AY108" s="11"/>
      <c r="AZ108" s="17"/>
      <c r="BA108" s="59"/>
      <c r="BB108" s="53"/>
      <c r="BC108" s="23"/>
      <c r="BD108" s="17"/>
      <c r="BE108" s="11"/>
      <c r="BF108" s="11"/>
      <c r="BG108" s="3"/>
      <c r="BH108" s="44"/>
      <c r="BI108" s="46"/>
      <c r="BJ108" s="3"/>
      <c r="BK108" s="6"/>
      <c r="BL108" s="44"/>
      <c r="BM108" s="46"/>
      <c r="BN108" s="3"/>
      <c r="BO108" s="6"/>
      <c r="BP108" s="44"/>
      <c r="BQ108" s="46"/>
      <c r="BR108" s="30"/>
      <c r="BS108" s="6"/>
      <c r="BT108" s="44"/>
      <c r="BU108" s="46"/>
      <c r="BV108" s="3"/>
      <c r="BW108" s="11"/>
      <c r="BX108" s="3"/>
      <c r="BY108" s="44"/>
      <c r="BZ108" s="46"/>
      <c r="CA108" s="30"/>
      <c r="CB108" s="6"/>
      <c r="CC108" s="44"/>
      <c r="CD108" s="46"/>
      <c r="CE108" s="30"/>
      <c r="CF108" s="6"/>
      <c r="CG108" s="44"/>
      <c r="CH108" s="46"/>
      <c r="CI108" s="30"/>
      <c r="CJ108" s="6"/>
      <c r="CK108" s="44"/>
      <c r="CL108" s="46"/>
    </row>
    <row r="109" spans="1:90" ht="8.25" customHeight="1" thickBot="1" x14ac:dyDescent="0.4">
      <c r="A109" s="27"/>
      <c r="B109" s="44"/>
      <c r="C109" s="46"/>
      <c r="D109" s="30"/>
      <c r="E109" s="6"/>
      <c r="F109" s="44"/>
      <c r="G109" s="46"/>
      <c r="H109" s="30"/>
      <c r="I109" s="6"/>
      <c r="J109" s="44"/>
      <c r="K109" s="46"/>
      <c r="L109" s="30"/>
      <c r="M109" s="6"/>
      <c r="N109" s="44"/>
      <c r="O109" s="46"/>
      <c r="P109" s="30"/>
      <c r="Q109" s="6"/>
      <c r="R109" s="44"/>
      <c r="S109" s="46"/>
      <c r="T109" s="30"/>
      <c r="U109" s="6"/>
      <c r="V109" s="44"/>
      <c r="W109" s="46"/>
      <c r="X109" s="30"/>
      <c r="Y109" s="6"/>
      <c r="Z109" s="3"/>
      <c r="AA109" s="11"/>
      <c r="AB109" s="3"/>
      <c r="AC109" s="52"/>
      <c r="AD109" s="53"/>
      <c r="AE109" s="11"/>
      <c r="AF109" s="17"/>
      <c r="AG109" s="59"/>
      <c r="AH109" s="53"/>
      <c r="AI109" s="11"/>
      <c r="AJ109" s="17"/>
      <c r="AK109" s="59"/>
      <c r="AL109" s="53"/>
      <c r="AM109" s="11"/>
      <c r="AN109" s="17"/>
      <c r="AO109" s="59"/>
      <c r="AP109" s="53"/>
      <c r="AQ109" s="23"/>
      <c r="AR109" s="17"/>
      <c r="AS109" s="52"/>
      <c r="AT109" s="53"/>
      <c r="AU109" s="23"/>
      <c r="AV109" s="17"/>
      <c r="AW109" s="52"/>
      <c r="AX109" s="53"/>
      <c r="AY109" s="11"/>
      <c r="AZ109" s="17"/>
      <c r="BA109" s="59"/>
      <c r="BB109" s="53"/>
      <c r="BC109" s="23"/>
      <c r="BD109" s="17"/>
      <c r="BE109" s="11"/>
      <c r="BF109" s="11"/>
      <c r="BG109" s="3"/>
      <c r="BH109" s="44"/>
      <c r="BI109" s="46"/>
      <c r="BJ109" s="3"/>
      <c r="BK109" s="6"/>
      <c r="BL109" s="44"/>
      <c r="BM109" s="46"/>
      <c r="BN109" s="3"/>
      <c r="BO109" s="6"/>
      <c r="BP109" s="44"/>
      <c r="BQ109" s="46"/>
      <c r="BR109" s="30"/>
      <c r="BS109" s="6"/>
      <c r="BT109" s="44"/>
      <c r="BU109" s="46"/>
      <c r="BV109" s="3"/>
      <c r="BW109" s="11"/>
      <c r="BX109" s="3"/>
      <c r="BY109" s="44"/>
      <c r="BZ109" s="46"/>
      <c r="CA109" s="30"/>
      <c r="CB109" s="6"/>
      <c r="CC109" s="44"/>
      <c r="CD109" s="46"/>
      <c r="CE109" s="30"/>
      <c r="CF109" s="6"/>
      <c r="CG109" s="44"/>
      <c r="CH109" s="46"/>
      <c r="CI109" s="30"/>
      <c r="CJ109" s="6"/>
      <c r="CK109" s="44"/>
      <c r="CL109" s="46"/>
    </row>
    <row r="110" spans="1:90" ht="8.25" customHeight="1" x14ac:dyDescent="0.35">
      <c r="A110" s="27"/>
      <c r="B110" s="44"/>
      <c r="C110" s="46"/>
      <c r="D110" s="30"/>
      <c r="E110" s="6"/>
      <c r="F110" s="44"/>
      <c r="G110" s="46"/>
      <c r="H110" s="30"/>
      <c r="I110" s="6"/>
      <c r="J110" s="44"/>
      <c r="K110" s="46"/>
      <c r="L110" s="30"/>
      <c r="M110" s="6"/>
      <c r="N110" s="44"/>
      <c r="O110" s="46"/>
      <c r="P110" s="30"/>
      <c r="Q110" s="6"/>
      <c r="R110" s="44"/>
      <c r="S110" s="46"/>
      <c r="T110" s="30"/>
      <c r="U110" s="6"/>
      <c r="V110" s="44"/>
      <c r="W110" s="46"/>
      <c r="X110" s="30"/>
      <c r="Y110" s="6"/>
      <c r="Z110" s="3"/>
      <c r="AA110" s="11"/>
      <c r="AB110" s="3"/>
      <c r="AC110" s="58"/>
      <c r="AD110" s="45"/>
      <c r="AE110" s="10"/>
      <c r="AF110" s="16"/>
      <c r="AG110" s="50"/>
      <c r="AH110" s="57"/>
      <c r="AI110" s="25"/>
      <c r="AJ110" s="20"/>
      <c r="AK110" s="56"/>
      <c r="AL110" s="57"/>
      <c r="AM110" s="25"/>
      <c r="AN110" s="20"/>
      <c r="AO110" s="55"/>
      <c r="AP110" s="57"/>
      <c r="AQ110" s="37"/>
      <c r="AR110" s="20"/>
      <c r="AS110" s="56"/>
      <c r="AT110" s="57"/>
      <c r="AU110" s="37"/>
      <c r="AV110" s="20"/>
      <c r="AW110" s="56"/>
      <c r="AX110" s="57"/>
      <c r="AY110" s="25"/>
      <c r="AZ110" s="20"/>
      <c r="BA110" s="50"/>
      <c r="BB110" s="57"/>
      <c r="BC110" s="37"/>
      <c r="BD110" s="20"/>
      <c r="BE110" s="25"/>
      <c r="BF110" s="285" t="str">
        <f>Technologies!$A$8</f>
        <v>PROTRA_CHP_gas_fuels_CCS</v>
      </c>
      <c r="BG110" s="8"/>
      <c r="BH110" s="66"/>
      <c r="BI110" s="50"/>
      <c r="BJ110" s="36"/>
      <c r="BK110" s="9"/>
      <c r="BL110" s="66"/>
      <c r="BM110" s="67"/>
      <c r="BN110" s="3"/>
      <c r="BO110" s="6"/>
      <c r="BP110" s="44"/>
      <c r="BQ110" s="46"/>
      <c r="BR110" s="30"/>
      <c r="BS110" s="6"/>
      <c r="BT110" s="44"/>
      <c r="BU110" s="46"/>
      <c r="BV110" s="3"/>
      <c r="BW110" s="11"/>
      <c r="BX110" s="3"/>
      <c r="BY110" s="44"/>
      <c r="BZ110" s="46"/>
      <c r="CA110" s="30"/>
      <c r="CB110" s="6"/>
      <c r="CC110" s="44"/>
      <c r="CD110" s="46"/>
      <c r="CE110" s="30"/>
      <c r="CF110" s="6"/>
      <c r="CG110" s="44"/>
      <c r="CH110" s="46"/>
      <c r="CI110" s="30"/>
      <c r="CJ110" s="6"/>
      <c r="CK110" s="44"/>
      <c r="CL110" s="46"/>
    </row>
    <row r="111" spans="1:90" ht="8.25" customHeight="1" thickBot="1" x14ac:dyDescent="0.4">
      <c r="A111" s="27"/>
      <c r="B111" s="44"/>
      <c r="C111" s="46"/>
      <c r="D111" s="30"/>
      <c r="E111" s="6"/>
      <c r="F111" s="44"/>
      <c r="G111" s="46"/>
      <c r="H111" s="30"/>
      <c r="I111" s="6"/>
      <c r="J111" s="44"/>
      <c r="K111" s="46"/>
      <c r="L111" s="30"/>
      <c r="M111" s="6"/>
      <c r="N111" s="44"/>
      <c r="O111" s="46"/>
      <c r="P111" s="30"/>
      <c r="Q111" s="6"/>
      <c r="R111" s="44"/>
      <c r="S111" s="46"/>
      <c r="T111" s="30"/>
      <c r="U111" s="6"/>
      <c r="V111" s="44"/>
      <c r="W111" s="46"/>
      <c r="X111" s="30"/>
      <c r="Y111" s="6"/>
      <c r="Z111" s="3"/>
      <c r="AA111" s="11"/>
      <c r="AB111" s="3"/>
      <c r="AC111" s="52"/>
      <c r="AD111" s="53"/>
      <c r="AE111" s="11"/>
      <c r="AF111" s="17"/>
      <c r="AG111" s="59"/>
      <c r="AH111" s="53"/>
      <c r="AI111" s="11"/>
      <c r="AJ111" s="17"/>
      <c r="AK111" s="52"/>
      <c r="AL111" s="53"/>
      <c r="AM111" s="11"/>
      <c r="AN111" s="17"/>
      <c r="AO111" s="59"/>
      <c r="AP111" s="53"/>
      <c r="AQ111" s="23"/>
      <c r="AR111" s="17"/>
      <c r="AS111" s="52"/>
      <c r="AT111" s="53"/>
      <c r="AU111" s="23"/>
      <c r="AV111" s="17"/>
      <c r="AW111" s="52"/>
      <c r="AX111" s="53"/>
      <c r="AY111" s="11"/>
      <c r="AZ111" s="17"/>
      <c r="BA111" s="59"/>
      <c r="BB111" s="53"/>
      <c r="BC111" s="23"/>
      <c r="BD111" s="17"/>
      <c r="BE111" s="11"/>
      <c r="BF111" s="286"/>
      <c r="BG111" s="3"/>
      <c r="BH111" s="44"/>
      <c r="BI111" s="46"/>
      <c r="BJ111" s="3"/>
      <c r="BK111" s="6"/>
      <c r="BL111" s="44"/>
      <c r="BM111" s="46"/>
      <c r="BN111" s="3"/>
      <c r="BO111" s="6"/>
      <c r="BP111" s="44"/>
      <c r="BQ111" s="46"/>
      <c r="BR111" s="30"/>
      <c r="BS111" s="6"/>
      <c r="BT111" s="44"/>
      <c r="BU111" s="46"/>
      <c r="BV111" s="3"/>
      <c r="BW111" s="11"/>
      <c r="BX111" s="3"/>
      <c r="BY111" s="44"/>
      <c r="BZ111" s="46"/>
      <c r="CA111" s="30"/>
      <c r="CB111" s="6"/>
      <c r="CC111" s="44"/>
      <c r="CD111" s="46"/>
      <c r="CE111" s="30"/>
      <c r="CF111" s="6"/>
      <c r="CG111" s="44"/>
      <c r="CH111" s="46"/>
      <c r="CI111" s="30"/>
      <c r="CJ111" s="6"/>
      <c r="CK111" s="44"/>
      <c r="CL111" s="46"/>
    </row>
    <row r="112" spans="1:90" ht="8.25" customHeight="1" x14ac:dyDescent="0.35">
      <c r="A112" s="27"/>
      <c r="B112" s="44"/>
      <c r="C112" s="46"/>
      <c r="D112" s="30"/>
      <c r="E112" s="6"/>
      <c r="F112" s="44"/>
      <c r="G112" s="46"/>
      <c r="H112" s="30"/>
      <c r="I112" s="6"/>
      <c r="J112" s="44"/>
      <c r="K112" s="46"/>
      <c r="L112" s="30"/>
      <c r="M112" s="6"/>
      <c r="N112" s="44"/>
      <c r="O112" s="46"/>
      <c r="P112" s="30"/>
      <c r="Q112" s="6"/>
      <c r="R112" s="44"/>
      <c r="S112" s="46"/>
      <c r="T112" s="30"/>
      <c r="U112" s="6"/>
      <c r="V112" s="44"/>
      <c r="W112" s="46"/>
      <c r="X112" s="30"/>
      <c r="Y112" s="6"/>
      <c r="Z112" s="3"/>
      <c r="AA112" s="11"/>
      <c r="AB112" s="3"/>
      <c r="AC112" s="52"/>
      <c r="AD112" s="53"/>
      <c r="AE112" s="11"/>
      <c r="AF112" s="17"/>
      <c r="AG112" s="59"/>
      <c r="AH112" s="53"/>
      <c r="AI112" s="11"/>
      <c r="AJ112" s="17"/>
      <c r="AK112" s="59"/>
      <c r="AL112" s="53"/>
      <c r="AM112" s="11"/>
      <c r="AN112" s="17"/>
      <c r="AO112" s="59"/>
      <c r="AP112" s="53"/>
      <c r="AQ112" s="23"/>
      <c r="AR112" s="17"/>
      <c r="AS112" s="52"/>
      <c r="AT112" s="53"/>
      <c r="AU112" s="23"/>
      <c r="AV112" s="17"/>
      <c r="AW112" s="52"/>
      <c r="AX112" s="53"/>
      <c r="AY112" s="11"/>
      <c r="AZ112" s="17"/>
      <c r="BA112" s="59"/>
      <c r="BB112" s="53"/>
      <c r="BC112" s="23"/>
      <c r="BD112" s="17"/>
      <c r="BE112" s="11"/>
      <c r="BF112" s="11"/>
      <c r="BG112" s="3"/>
      <c r="BH112" s="44"/>
      <c r="BI112" s="46"/>
      <c r="BJ112" s="3"/>
      <c r="BK112" s="6"/>
      <c r="BL112" s="44"/>
      <c r="BM112" s="46"/>
      <c r="BN112" s="3"/>
      <c r="BO112" s="6"/>
      <c r="BP112" s="44"/>
      <c r="BQ112" s="46"/>
      <c r="BR112" s="30"/>
      <c r="BS112" s="6"/>
      <c r="BT112" s="44"/>
      <c r="BU112" s="46"/>
      <c r="BV112" s="3"/>
      <c r="BW112" s="11"/>
      <c r="BX112" s="3"/>
      <c r="BY112" s="44"/>
      <c r="BZ112" s="46"/>
      <c r="CA112" s="30"/>
      <c r="CB112" s="6"/>
      <c r="CC112" s="44"/>
      <c r="CD112" s="46"/>
      <c r="CE112" s="30"/>
      <c r="CF112" s="6"/>
      <c r="CG112" s="44"/>
      <c r="CH112" s="46"/>
      <c r="CI112" s="30"/>
      <c r="CJ112" s="6"/>
      <c r="CK112" s="44"/>
      <c r="CL112" s="46"/>
    </row>
    <row r="113" spans="1:90" ht="8.25" customHeight="1" thickBot="1" x14ac:dyDescent="0.4">
      <c r="A113" s="27"/>
      <c r="B113" s="44"/>
      <c r="C113" s="46"/>
      <c r="D113" s="30"/>
      <c r="E113" s="6"/>
      <c r="F113" s="44"/>
      <c r="G113" s="46"/>
      <c r="H113" s="30"/>
      <c r="I113" s="6"/>
      <c r="J113" s="44"/>
      <c r="K113" s="46"/>
      <c r="L113" s="30"/>
      <c r="M113" s="6"/>
      <c r="N113" s="44"/>
      <c r="O113" s="46"/>
      <c r="P113" s="30"/>
      <c r="Q113" s="6"/>
      <c r="R113" s="44"/>
      <c r="S113" s="46"/>
      <c r="T113" s="30"/>
      <c r="U113" s="6"/>
      <c r="V113" s="44"/>
      <c r="W113" s="46"/>
      <c r="X113" s="30"/>
      <c r="Y113" s="6"/>
      <c r="Z113" s="3"/>
      <c r="AA113" s="11"/>
      <c r="AB113" s="3"/>
      <c r="AC113" s="52"/>
      <c r="AD113" s="53"/>
      <c r="AE113" s="11"/>
      <c r="AF113" s="17"/>
      <c r="AG113" s="59"/>
      <c r="AH113" s="53"/>
      <c r="AI113" s="11"/>
      <c r="AJ113" s="17"/>
      <c r="AK113" s="59"/>
      <c r="AL113" s="53"/>
      <c r="AM113" s="11"/>
      <c r="AN113" s="17"/>
      <c r="AO113" s="59"/>
      <c r="AP113" s="53"/>
      <c r="AQ113" s="23"/>
      <c r="AR113" s="17"/>
      <c r="AS113" s="52"/>
      <c r="AT113" s="53"/>
      <c r="AU113" s="23"/>
      <c r="AV113" s="17"/>
      <c r="AW113" s="52"/>
      <c r="AX113" s="53"/>
      <c r="AY113" s="11"/>
      <c r="AZ113" s="17"/>
      <c r="BA113" s="59"/>
      <c r="BB113" s="53"/>
      <c r="BC113" s="23"/>
      <c r="BD113" s="17"/>
      <c r="BE113" s="11"/>
      <c r="BF113" s="11"/>
      <c r="BG113" s="3"/>
      <c r="BH113" s="44"/>
      <c r="BI113" s="46"/>
      <c r="BJ113" s="3"/>
      <c r="BK113" s="6"/>
      <c r="BL113" s="44"/>
      <c r="BM113" s="46"/>
      <c r="BN113" s="3"/>
      <c r="BO113" s="6"/>
      <c r="BP113" s="44"/>
      <c r="BQ113" s="46"/>
      <c r="BR113" s="30"/>
      <c r="BS113" s="6"/>
      <c r="BT113" s="44"/>
      <c r="BU113" s="46"/>
      <c r="BV113" s="3"/>
      <c r="BW113" s="11"/>
      <c r="BX113" s="3"/>
      <c r="BY113" s="44"/>
      <c r="BZ113" s="46"/>
      <c r="CA113" s="30"/>
      <c r="CB113" s="6"/>
      <c r="CC113" s="44"/>
      <c r="CD113" s="46"/>
      <c r="CE113" s="30"/>
      <c r="CF113" s="6"/>
      <c r="CG113" s="44"/>
      <c r="CH113" s="46"/>
      <c r="CI113" s="30"/>
      <c r="CJ113" s="6"/>
      <c r="CK113" s="44"/>
      <c r="CL113" s="46"/>
    </row>
    <row r="114" spans="1:90" ht="7.5" customHeight="1" x14ac:dyDescent="0.35">
      <c r="A114" s="27"/>
      <c r="B114" s="44"/>
      <c r="C114" s="46"/>
      <c r="D114" s="30"/>
      <c r="E114" s="6"/>
      <c r="F114" s="44"/>
      <c r="G114" s="46"/>
      <c r="H114" s="30"/>
      <c r="I114" s="6"/>
      <c r="J114" s="44"/>
      <c r="K114" s="46"/>
      <c r="L114" s="30"/>
      <c r="M114" s="6"/>
      <c r="N114" s="44"/>
      <c r="O114" s="46"/>
      <c r="P114" s="30"/>
      <c r="Q114" s="6"/>
      <c r="R114" s="44"/>
      <c r="S114" s="46"/>
      <c r="T114" s="30"/>
      <c r="U114" s="6"/>
      <c r="V114" s="44"/>
      <c r="W114" s="46"/>
      <c r="X114" s="30"/>
      <c r="Y114" s="6"/>
      <c r="Z114" s="3"/>
      <c r="AA114" s="11"/>
      <c r="AB114" s="3"/>
      <c r="AC114" s="52"/>
      <c r="AD114" s="53"/>
      <c r="AE114" s="11"/>
      <c r="AF114" s="17"/>
      <c r="AG114" s="59"/>
      <c r="AH114" s="53"/>
      <c r="AI114" s="11"/>
      <c r="AJ114" s="17"/>
      <c r="AK114" s="59"/>
      <c r="AL114" s="53"/>
      <c r="AM114" s="11"/>
      <c r="AN114" s="17"/>
      <c r="AO114" s="59"/>
      <c r="AP114" s="53"/>
      <c r="AQ114" s="23"/>
      <c r="AR114" s="17"/>
      <c r="AS114" s="52"/>
      <c r="AT114" s="53"/>
      <c r="AU114" s="23"/>
      <c r="AV114" s="17"/>
      <c r="AW114" s="268"/>
      <c r="AX114" s="45"/>
      <c r="AY114" s="25"/>
      <c r="AZ114" s="20"/>
      <c r="BA114" s="55"/>
      <c r="BB114" s="57"/>
      <c r="BC114" s="37"/>
      <c r="BD114" s="20"/>
      <c r="BE114" s="25"/>
      <c r="BF114" s="285" t="str">
        <f>Technologies!$A$10</f>
        <v>PROTRA_CHP_solid_bio_CCS</v>
      </c>
      <c r="BG114" s="8"/>
      <c r="BH114" s="66"/>
      <c r="BI114" s="50"/>
      <c r="BJ114" s="36"/>
      <c r="BK114" s="9"/>
      <c r="BL114" s="66"/>
      <c r="BM114" s="67"/>
      <c r="BN114" s="3"/>
      <c r="BO114" s="6"/>
      <c r="BP114" s="44"/>
      <c r="BQ114" s="46"/>
      <c r="BR114" s="30"/>
      <c r="BS114" s="6"/>
      <c r="BT114" s="44"/>
      <c r="BU114" s="46"/>
      <c r="BV114" s="3"/>
      <c r="BW114" s="11"/>
      <c r="BX114" s="3"/>
      <c r="BY114" s="44"/>
      <c r="BZ114" s="46"/>
      <c r="CA114" s="30"/>
      <c r="CB114" s="6"/>
      <c r="CC114" s="44"/>
      <c r="CD114" s="46"/>
      <c r="CE114" s="30"/>
      <c r="CF114" s="6"/>
      <c r="CG114" s="44"/>
      <c r="CH114" s="46"/>
      <c r="CI114" s="30"/>
      <c r="CJ114" s="6"/>
      <c r="CK114" s="44"/>
      <c r="CL114" s="46"/>
    </row>
    <row r="115" spans="1:90" ht="7.5" customHeight="1" thickBot="1" x14ac:dyDescent="0.4">
      <c r="A115" s="27"/>
      <c r="B115" s="44"/>
      <c r="C115" s="46"/>
      <c r="D115" s="30"/>
      <c r="E115" s="6"/>
      <c r="F115" s="44"/>
      <c r="G115" s="46"/>
      <c r="H115" s="30"/>
      <c r="I115" s="6"/>
      <c r="J115" s="44"/>
      <c r="K115" s="46"/>
      <c r="L115" s="30"/>
      <c r="M115" s="6"/>
      <c r="N115" s="44"/>
      <c r="O115" s="46"/>
      <c r="P115" s="30"/>
      <c r="Q115" s="6"/>
      <c r="R115" s="44"/>
      <c r="S115" s="46"/>
      <c r="T115" s="30"/>
      <c r="U115" s="6"/>
      <c r="V115" s="44"/>
      <c r="W115" s="46"/>
      <c r="X115" s="30"/>
      <c r="Y115" s="6"/>
      <c r="Z115" s="3"/>
      <c r="AA115" s="11"/>
      <c r="AB115" s="3"/>
      <c r="AC115" s="52"/>
      <c r="AD115" s="53"/>
      <c r="AE115" s="11"/>
      <c r="AF115" s="17"/>
      <c r="AG115" s="59"/>
      <c r="AH115" s="53"/>
      <c r="AI115" s="11"/>
      <c r="AJ115" s="17"/>
      <c r="AK115" s="59"/>
      <c r="AL115" s="53"/>
      <c r="AM115" s="11"/>
      <c r="AN115" s="17"/>
      <c r="AO115" s="59"/>
      <c r="AP115" s="53"/>
      <c r="AQ115" s="23"/>
      <c r="AR115" s="17"/>
      <c r="AS115" s="52"/>
      <c r="AT115" s="53"/>
      <c r="AU115" s="23"/>
      <c r="AV115" s="17"/>
      <c r="AW115" s="52"/>
      <c r="AX115" s="53"/>
      <c r="AY115" s="11"/>
      <c r="AZ115" s="17"/>
      <c r="BA115" s="59"/>
      <c r="BB115" s="53"/>
      <c r="BC115" s="23"/>
      <c r="BD115" s="17"/>
      <c r="BE115" s="11"/>
      <c r="BF115" s="286"/>
      <c r="BG115" s="3"/>
      <c r="BH115" s="44"/>
      <c r="BI115" s="46"/>
      <c r="BJ115" s="3"/>
      <c r="BK115" s="6"/>
      <c r="BL115" s="44"/>
      <c r="BM115" s="46"/>
      <c r="BN115" s="3"/>
      <c r="BO115" s="6"/>
      <c r="BP115" s="44"/>
      <c r="BQ115" s="46"/>
      <c r="BR115" s="30"/>
      <c r="BS115" s="6"/>
      <c r="BT115" s="44"/>
      <c r="BU115" s="46"/>
      <c r="BV115" s="3"/>
      <c r="BW115" s="11"/>
      <c r="BX115" s="3"/>
      <c r="BY115" s="44"/>
      <c r="BZ115" s="46"/>
      <c r="CA115" s="30"/>
      <c r="CB115" s="6"/>
      <c r="CC115" s="44"/>
      <c r="CD115" s="46"/>
      <c r="CE115" s="30"/>
      <c r="CF115" s="6"/>
      <c r="CG115" s="44"/>
      <c r="CH115" s="46"/>
      <c r="CI115" s="30"/>
      <c r="CJ115" s="6"/>
      <c r="CK115" s="44"/>
      <c r="CL115" s="46"/>
    </row>
    <row r="116" spans="1:90" ht="7.5" customHeight="1" x14ac:dyDescent="0.35">
      <c r="A116" s="27"/>
      <c r="B116" s="44"/>
      <c r="C116" s="46"/>
      <c r="D116" s="30"/>
      <c r="E116" s="6"/>
      <c r="F116" s="44"/>
      <c r="G116" s="46"/>
      <c r="H116" s="30"/>
      <c r="I116" s="6"/>
      <c r="J116" s="44"/>
      <c r="K116" s="46"/>
      <c r="L116" s="30"/>
      <c r="M116" s="6"/>
      <c r="N116" s="44"/>
      <c r="O116" s="46"/>
      <c r="P116" s="30"/>
      <c r="Q116" s="6"/>
      <c r="R116" s="44"/>
      <c r="S116" s="46"/>
      <c r="T116" s="30"/>
      <c r="U116" s="6"/>
      <c r="V116" s="44"/>
      <c r="W116" s="46"/>
      <c r="X116" s="30"/>
      <c r="Y116" s="6"/>
      <c r="Z116" s="3"/>
      <c r="AA116" s="11"/>
      <c r="AB116" s="3"/>
      <c r="AC116" s="52"/>
      <c r="AD116" s="53"/>
      <c r="AE116" s="11"/>
      <c r="AF116" s="17"/>
      <c r="AG116" s="59"/>
      <c r="AH116" s="53"/>
      <c r="AI116" s="11"/>
      <c r="AJ116" s="17"/>
      <c r="AK116" s="59"/>
      <c r="AL116" s="53"/>
      <c r="AM116" s="11"/>
      <c r="AN116" s="17"/>
      <c r="AO116" s="59"/>
      <c r="AP116" s="53"/>
      <c r="AQ116" s="23"/>
      <c r="AR116" s="17"/>
      <c r="AS116" s="52"/>
      <c r="AT116" s="53"/>
      <c r="AU116" s="23"/>
      <c r="AV116" s="17"/>
      <c r="AW116" s="52"/>
      <c r="AX116" s="53"/>
      <c r="AY116" s="11"/>
      <c r="AZ116" s="17"/>
      <c r="BA116" s="59"/>
      <c r="BB116" s="53"/>
      <c r="BC116" s="23"/>
      <c r="BD116" s="17"/>
      <c r="BE116" s="11"/>
      <c r="BF116" s="11"/>
      <c r="BG116" s="3"/>
      <c r="BH116" s="44"/>
      <c r="BI116" s="46"/>
      <c r="BJ116" s="3"/>
      <c r="BK116" s="6"/>
      <c r="BL116" s="44"/>
      <c r="BM116" s="46"/>
      <c r="BN116" s="3"/>
      <c r="BO116" s="6"/>
      <c r="BP116" s="44"/>
      <c r="BQ116" s="46"/>
      <c r="BR116" s="30"/>
      <c r="BS116" s="6"/>
      <c r="BT116" s="44"/>
      <c r="BU116" s="46"/>
      <c r="BV116" s="3"/>
      <c r="BW116" s="11"/>
      <c r="BX116" s="3"/>
      <c r="BY116" s="44"/>
      <c r="BZ116" s="46"/>
      <c r="CA116" s="30"/>
      <c r="CB116" s="6"/>
      <c r="CC116" s="44"/>
      <c r="CD116" s="46"/>
      <c r="CE116" s="30"/>
      <c r="CF116" s="6"/>
      <c r="CG116" s="44"/>
      <c r="CH116" s="46"/>
      <c r="CI116" s="30"/>
      <c r="CJ116" s="6"/>
      <c r="CK116" s="44"/>
      <c r="CL116" s="46"/>
    </row>
    <row r="117" spans="1:90" ht="7.5" customHeight="1" thickBot="1" x14ac:dyDescent="0.4">
      <c r="A117" s="27"/>
      <c r="B117" s="44"/>
      <c r="C117" s="46"/>
      <c r="D117" s="30"/>
      <c r="E117" s="6"/>
      <c r="F117" s="44"/>
      <c r="G117" s="46"/>
      <c r="H117" s="30"/>
      <c r="I117" s="6"/>
      <c r="J117" s="44"/>
      <c r="K117" s="46"/>
      <c r="L117" s="30"/>
      <c r="M117" s="6"/>
      <c r="N117" s="44"/>
      <c r="O117" s="46"/>
      <c r="P117" s="30"/>
      <c r="Q117" s="6"/>
      <c r="R117" s="44"/>
      <c r="S117" s="46"/>
      <c r="T117" s="30"/>
      <c r="U117" s="6"/>
      <c r="V117" s="44"/>
      <c r="W117" s="46"/>
      <c r="X117" s="30"/>
      <c r="Y117" s="6"/>
      <c r="Z117" s="3"/>
      <c r="AA117" s="11"/>
      <c r="AB117" s="3"/>
      <c r="AC117" s="52"/>
      <c r="AD117" s="53"/>
      <c r="AE117" s="11"/>
      <c r="AF117" s="17"/>
      <c r="AG117" s="59"/>
      <c r="AH117" s="53"/>
      <c r="AI117" s="11"/>
      <c r="AJ117" s="17"/>
      <c r="AK117" s="59"/>
      <c r="AL117" s="53"/>
      <c r="AM117" s="11"/>
      <c r="AN117" s="17"/>
      <c r="AO117" s="59"/>
      <c r="AP117" s="53"/>
      <c r="AQ117" s="23"/>
      <c r="AR117" s="17"/>
      <c r="AS117" s="52"/>
      <c r="AT117" s="53"/>
      <c r="AU117" s="23"/>
      <c r="AV117" s="17"/>
      <c r="AW117" s="52"/>
      <c r="AX117" s="53"/>
      <c r="AY117" s="11"/>
      <c r="AZ117" s="17"/>
      <c r="BA117" s="59"/>
      <c r="BB117" s="53"/>
      <c r="BC117" s="23"/>
      <c r="BD117" s="17"/>
      <c r="BE117" s="11"/>
      <c r="BF117" s="11"/>
      <c r="BG117" s="3"/>
      <c r="BH117" s="44"/>
      <c r="BI117" s="46"/>
      <c r="BJ117" s="3"/>
      <c r="BK117" s="6"/>
      <c r="BL117" s="44"/>
      <c r="BM117" s="46"/>
      <c r="BN117" s="3"/>
      <c r="BO117" s="6"/>
      <c r="BP117" s="44"/>
      <c r="BQ117" s="46"/>
      <c r="BR117" s="30"/>
      <c r="BS117" s="6"/>
      <c r="BT117" s="44"/>
      <c r="BU117" s="46"/>
      <c r="BV117" s="3"/>
      <c r="BW117" s="11"/>
      <c r="BX117" s="3"/>
      <c r="BY117" s="44"/>
      <c r="BZ117" s="46"/>
      <c r="CA117" s="30"/>
      <c r="CB117" s="6"/>
      <c r="CC117" s="44"/>
      <c r="CD117" s="46"/>
      <c r="CE117" s="30"/>
      <c r="CF117" s="6"/>
      <c r="CG117" s="44"/>
      <c r="CH117" s="46"/>
      <c r="CI117" s="30"/>
      <c r="CJ117" s="6"/>
      <c r="CK117" s="44"/>
      <c r="CL117" s="46"/>
    </row>
    <row r="118" spans="1:90" ht="9" customHeight="1" x14ac:dyDescent="0.35">
      <c r="A118" s="27"/>
      <c r="B118" s="44"/>
      <c r="C118" s="46"/>
      <c r="D118" s="30"/>
      <c r="E118" s="6"/>
      <c r="F118" s="44"/>
      <c r="G118" s="46"/>
      <c r="H118" s="30"/>
      <c r="I118" s="6"/>
      <c r="J118" s="44"/>
      <c r="K118" s="46"/>
      <c r="L118" s="30"/>
      <c r="M118" s="6"/>
      <c r="N118" s="44"/>
      <c r="O118" s="46"/>
      <c r="P118" s="30"/>
      <c r="Q118" s="6"/>
      <c r="R118" s="44"/>
      <c r="S118" s="46"/>
      <c r="T118" s="30"/>
      <c r="U118" s="6"/>
      <c r="V118" s="44"/>
      <c r="W118" s="46"/>
      <c r="X118" s="30"/>
      <c r="Y118" s="6"/>
      <c r="Z118" s="3"/>
      <c r="AA118" s="11"/>
      <c r="AB118" s="3"/>
      <c r="AC118" s="52"/>
      <c r="AD118" s="53"/>
      <c r="AE118" s="11"/>
      <c r="AF118" s="17"/>
      <c r="AG118" s="59"/>
      <c r="AH118" s="53"/>
      <c r="AI118" s="11"/>
      <c r="AJ118" s="17"/>
      <c r="AK118" s="59"/>
      <c r="AL118" s="53"/>
      <c r="AM118" s="11"/>
      <c r="AN118" s="17"/>
      <c r="AO118" s="59"/>
      <c r="AP118" s="53"/>
      <c r="AQ118" s="23"/>
      <c r="AR118" s="17"/>
      <c r="AS118" s="52"/>
      <c r="AT118" s="53"/>
      <c r="AU118" s="23"/>
      <c r="AV118" s="17"/>
      <c r="AW118" s="52"/>
      <c r="AX118" s="53"/>
      <c r="AY118" s="266"/>
      <c r="AZ118" s="16"/>
      <c r="BA118" s="55"/>
      <c r="BB118" s="57"/>
      <c r="BC118" s="37"/>
      <c r="BD118" s="20"/>
      <c r="BE118" s="25"/>
      <c r="BF118" s="285" t="str">
        <f>Technologies!$A$9</f>
        <v>PROTRA_CHP_solid_fossil_CCS</v>
      </c>
      <c r="BG118" s="8"/>
      <c r="BH118" s="66"/>
      <c r="BI118" s="50"/>
      <c r="BJ118" s="36"/>
      <c r="BK118" s="9"/>
      <c r="BL118" s="66"/>
      <c r="BM118" s="67"/>
      <c r="BN118" s="3"/>
      <c r="BO118" s="6"/>
      <c r="BP118" s="44"/>
      <c r="BQ118" s="46"/>
      <c r="BR118" s="30"/>
      <c r="BS118" s="6"/>
      <c r="BT118" s="44"/>
      <c r="BU118" s="46"/>
      <c r="BV118" s="3"/>
      <c r="BW118" s="11"/>
      <c r="BX118" s="3"/>
      <c r="BY118" s="44"/>
      <c r="BZ118" s="46"/>
      <c r="CA118" s="30"/>
      <c r="CB118" s="6"/>
      <c r="CC118" s="44"/>
      <c r="CD118" s="46"/>
      <c r="CE118" s="30"/>
      <c r="CF118" s="6"/>
      <c r="CG118" s="44"/>
      <c r="CH118" s="46"/>
      <c r="CI118" s="30"/>
      <c r="CJ118" s="6"/>
      <c r="CK118" s="44"/>
      <c r="CL118" s="46"/>
    </row>
    <row r="119" spans="1:90" ht="8.25" customHeight="1" thickBot="1" x14ac:dyDescent="0.4">
      <c r="A119" s="27"/>
      <c r="B119" s="44"/>
      <c r="C119" s="46"/>
      <c r="D119" s="30"/>
      <c r="E119" s="6"/>
      <c r="F119" s="44"/>
      <c r="G119" s="46"/>
      <c r="H119" s="30"/>
      <c r="I119" s="6"/>
      <c r="J119" s="44"/>
      <c r="K119" s="46"/>
      <c r="L119" s="30"/>
      <c r="M119" s="6"/>
      <c r="N119" s="44"/>
      <c r="O119" s="46"/>
      <c r="P119" s="30"/>
      <c r="Q119" s="6"/>
      <c r="R119" s="44"/>
      <c r="S119" s="46"/>
      <c r="T119" s="30"/>
      <c r="U119" s="6"/>
      <c r="V119" s="44"/>
      <c r="W119" s="46"/>
      <c r="X119" s="30"/>
      <c r="Y119" s="6"/>
      <c r="Z119" s="3"/>
      <c r="AA119" s="11"/>
      <c r="AB119" s="3"/>
      <c r="AC119" s="52"/>
      <c r="AD119" s="53"/>
      <c r="AE119" s="11"/>
      <c r="AF119" s="17"/>
      <c r="AG119" s="59"/>
      <c r="AH119" s="53"/>
      <c r="AI119" s="11"/>
      <c r="AJ119" s="17"/>
      <c r="AK119" s="59"/>
      <c r="AL119" s="53"/>
      <c r="AM119" s="11"/>
      <c r="AN119" s="17"/>
      <c r="AO119" s="59"/>
      <c r="AP119" s="53"/>
      <c r="AQ119" s="23"/>
      <c r="AR119" s="17"/>
      <c r="AS119" s="52"/>
      <c r="AT119" s="53"/>
      <c r="AU119" s="23"/>
      <c r="AV119" s="17"/>
      <c r="AW119" s="52"/>
      <c r="AX119" s="53"/>
      <c r="AY119" s="11"/>
      <c r="AZ119" s="17"/>
      <c r="BA119" s="59"/>
      <c r="BB119" s="53"/>
      <c r="BC119" s="23"/>
      <c r="BD119" s="17"/>
      <c r="BE119" s="11"/>
      <c r="BF119" s="286"/>
      <c r="BG119" s="3"/>
      <c r="BH119" s="44"/>
      <c r="BI119" s="46"/>
      <c r="BJ119" s="3"/>
      <c r="BK119" s="6"/>
      <c r="BL119" s="44"/>
      <c r="BM119" s="46"/>
      <c r="BN119" s="3"/>
      <c r="BO119" s="6"/>
      <c r="BP119" s="44"/>
      <c r="BQ119" s="46"/>
      <c r="BR119" s="30"/>
      <c r="BS119" s="6"/>
      <c r="BT119" s="44"/>
      <c r="BU119" s="46"/>
      <c r="BV119" s="3"/>
      <c r="BW119" s="11"/>
      <c r="BX119" s="3"/>
      <c r="BY119" s="44"/>
      <c r="BZ119" s="46"/>
      <c r="CA119" s="30"/>
      <c r="CB119" s="6"/>
      <c r="CC119" s="44"/>
      <c r="CD119" s="46"/>
      <c r="CE119" s="30"/>
      <c r="CF119" s="6"/>
      <c r="CG119" s="44"/>
      <c r="CH119" s="46"/>
      <c r="CI119" s="30"/>
      <c r="CJ119" s="6"/>
      <c r="CK119" s="44"/>
      <c r="CL119" s="46"/>
    </row>
    <row r="120" spans="1:90" ht="8.25" customHeight="1" x14ac:dyDescent="0.35">
      <c r="A120" s="27"/>
      <c r="B120" s="44"/>
      <c r="C120" s="46"/>
      <c r="D120" s="30"/>
      <c r="E120" s="6"/>
      <c r="F120" s="44"/>
      <c r="G120" s="46"/>
      <c r="H120" s="30"/>
      <c r="I120" s="6"/>
      <c r="J120" s="44"/>
      <c r="K120" s="46"/>
      <c r="L120" s="30"/>
      <c r="M120" s="6"/>
      <c r="N120" s="44"/>
      <c r="O120" s="46"/>
      <c r="P120" s="30"/>
      <c r="Q120" s="6"/>
      <c r="R120" s="44"/>
      <c r="S120" s="46"/>
      <c r="T120" s="30"/>
      <c r="U120" s="6"/>
      <c r="V120" s="44"/>
      <c r="W120" s="46"/>
      <c r="X120" s="30"/>
      <c r="Y120" s="6"/>
      <c r="Z120" s="3"/>
      <c r="AA120" s="11"/>
      <c r="AB120" s="3"/>
      <c r="AC120" s="52"/>
      <c r="AD120" s="53"/>
      <c r="AE120" s="11"/>
      <c r="AF120" s="17"/>
      <c r="AG120" s="59"/>
      <c r="AH120" s="53"/>
      <c r="AI120" s="11"/>
      <c r="AJ120" s="17"/>
      <c r="AK120" s="59"/>
      <c r="AL120" s="53"/>
      <c r="AM120" s="11"/>
      <c r="AN120" s="17"/>
      <c r="AO120" s="59"/>
      <c r="AP120" s="53"/>
      <c r="AQ120" s="23"/>
      <c r="AR120" s="17"/>
      <c r="AS120" s="52"/>
      <c r="AT120" s="53"/>
      <c r="AU120" s="23"/>
      <c r="AV120" s="17"/>
      <c r="AW120" s="52"/>
      <c r="AX120" s="53"/>
      <c r="AY120" s="11"/>
      <c r="AZ120" s="17"/>
      <c r="BA120" s="59"/>
      <c r="BB120" s="53"/>
      <c r="BC120" s="23"/>
      <c r="BD120" s="17"/>
      <c r="BE120" s="11"/>
      <c r="BF120" s="11"/>
      <c r="BG120" s="3"/>
      <c r="BH120" s="44"/>
      <c r="BI120" s="46"/>
      <c r="BJ120" s="3"/>
      <c r="BK120" s="6"/>
      <c r="BL120" s="44"/>
      <c r="BM120" s="46"/>
      <c r="BN120" s="3"/>
      <c r="BO120" s="6"/>
      <c r="BP120" s="44"/>
      <c r="BQ120" s="46"/>
      <c r="BR120" s="30"/>
      <c r="BS120" s="6"/>
      <c r="BT120" s="44"/>
      <c r="BU120" s="46"/>
      <c r="BV120" s="3"/>
      <c r="BW120" s="11"/>
      <c r="BX120" s="3"/>
      <c r="BY120" s="44"/>
      <c r="BZ120" s="46"/>
      <c r="CA120" s="30"/>
      <c r="CB120" s="6"/>
      <c r="CC120" s="44"/>
      <c r="CD120" s="46"/>
      <c r="CE120" s="30"/>
      <c r="CF120" s="6"/>
      <c r="CG120" s="44"/>
      <c r="CH120" s="46"/>
      <c r="CI120" s="30"/>
      <c r="CJ120" s="6"/>
      <c r="CK120" s="44"/>
      <c r="CL120" s="46"/>
    </row>
    <row r="121" spans="1:90" ht="8.25" customHeight="1" thickBot="1" x14ac:dyDescent="0.4">
      <c r="A121" s="27"/>
      <c r="B121" s="44"/>
      <c r="C121" s="46"/>
      <c r="D121" s="30"/>
      <c r="E121" s="6"/>
      <c r="F121" s="44"/>
      <c r="G121" s="46"/>
      <c r="H121" s="30"/>
      <c r="I121" s="6"/>
      <c r="J121" s="44"/>
      <c r="K121" s="46"/>
      <c r="L121" s="30"/>
      <c r="M121" s="6"/>
      <c r="N121" s="44"/>
      <c r="O121" s="46"/>
      <c r="P121" s="30"/>
      <c r="Q121" s="6"/>
      <c r="R121" s="44"/>
      <c r="S121" s="46"/>
      <c r="T121" s="30"/>
      <c r="U121" s="6"/>
      <c r="V121" s="44"/>
      <c r="W121" s="46"/>
      <c r="X121" s="30"/>
      <c r="Y121" s="6"/>
      <c r="Z121" s="3"/>
      <c r="AA121" s="11"/>
      <c r="AB121" s="3"/>
      <c r="AC121" s="52"/>
      <c r="AD121" s="53"/>
      <c r="AE121" s="11"/>
      <c r="AF121" s="17"/>
      <c r="AG121" s="59"/>
      <c r="AH121" s="53"/>
      <c r="AI121" s="11"/>
      <c r="AJ121" s="17"/>
      <c r="AK121" s="59"/>
      <c r="AL121" s="53"/>
      <c r="AM121" s="11"/>
      <c r="AN121" s="17"/>
      <c r="AO121" s="59"/>
      <c r="AP121" s="53"/>
      <c r="AQ121" s="23"/>
      <c r="AR121" s="17"/>
      <c r="AS121" s="52"/>
      <c r="AT121" s="53"/>
      <c r="AU121" s="23"/>
      <c r="AV121" s="17"/>
      <c r="AW121" s="52"/>
      <c r="AX121" s="53"/>
      <c r="AY121" s="11"/>
      <c r="AZ121" s="17"/>
      <c r="BA121" s="59"/>
      <c r="BB121" s="53"/>
      <c r="BC121" s="23"/>
      <c r="BD121" s="17"/>
      <c r="BE121" s="11"/>
      <c r="BF121" s="11"/>
      <c r="BG121" s="3"/>
      <c r="BH121" s="44"/>
      <c r="BI121" s="46"/>
      <c r="BJ121" s="3"/>
      <c r="BK121" s="6"/>
      <c r="BL121" s="44"/>
      <c r="BM121" s="46"/>
      <c r="BN121" s="3"/>
      <c r="BO121" s="6"/>
      <c r="BP121" s="44"/>
      <c r="BQ121" s="46"/>
      <c r="BR121" s="30"/>
      <c r="BS121" s="6"/>
      <c r="BT121" s="44"/>
      <c r="BU121" s="46"/>
      <c r="BV121" s="3"/>
      <c r="BW121" s="11"/>
      <c r="BX121" s="3"/>
      <c r="BY121" s="44"/>
      <c r="BZ121" s="46"/>
      <c r="CA121" s="30"/>
      <c r="CB121" s="6"/>
      <c r="CC121" s="44"/>
      <c r="CD121" s="46"/>
      <c r="CE121" s="30"/>
      <c r="CF121" s="6"/>
      <c r="CG121" s="44"/>
      <c r="CH121" s="46"/>
      <c r="CI121" s="30"/>
      <c r="CJ121" s="6"/>
      <c r="CK121" s="44"/>
      <c r="CL121" s="46"/>
    </row>
    <row r="122" spans="1:90" ht="9" customHeight="1" x14ac:dyDescent="0.35">
      <c r="A122" s="27"/>
      <c r="B122" s="44"/>
      <c r="C122" s="46"/>
      <c r="D122" s="30"/>
      <c r="E122" s="6"/>
      <c r="F122" s="44"/>
      <c r="G122" s="46"/>
      <c r="H122" s="30"/>
      <c r="I122" s="6"/>
      <c r="J122" s="44"/>
      <c r="K122" s="46"/>
      <c r="L122" s="30"/>
      <c r="M122" s="6"/>
      <c r="N122" s="44"/>
      <c r="O122" s="46"/>
      <c r="P122" s="30"/>
      <c r="Q122" s="6"/>
      <c r="R122" s="44"/>
      <c r="S122" s="46"/>
      <c r="T122" s="30"/>
      <c r="U122" s="6"/>
      <c r="V122" s="44"/>
      <c r="W122" s="46"/>
      <c r="X122" s="30"/>
      <c r="Y122" s="6"/>
      <c r="Z122" s="3"/>
      <c r="AA122" s="11"/>
      <c r="AB122" s="3"/>
      <c r="AC122" s="52"/>
      <c r="AD122" s="53"/>
      <c r="AE122" s="11"/>
      <c r="AF122" s="17"/>
      <c r="AG122" s="59"/>
      <c r="AH122" s="53"/>
      <c r="AI122" s="11"/>
      <c r="AJ122" s="17"/>
      <c r="AK122" s="59"/>
      <c r="AL122" s="53"/>
      <c r="AM122" s="38"/>
      <c r="AN122" s="16"/>
      <c r="AO122" s="50"/>
      <c r="AP122" s="45"/>
      <c r="AQ122" s="10"/>
      <c r="AR122" s="20"/>
      <c r="AS122" s="56"/>
      <c r="AT122" s="57"/>
      <c r="AU122" s="37"/>
      <c r="AV122" s="20"/>
      <c r="AW122" s="56"/>
      <c r="AX122" s="57"/>
      <c r="AY122" s="25"/>
      <c r="AZ122" s="20"/>
      <c r="BA122" s="55"/>
      <c r="BB122" s="57"/>
      <c r="BC122" s="37"/>
      <c r="BD122" s="20"/>
      <c r="BE122" s="25"/>
      <c r="BF122" s="291" t="str">
        <f>Technologies!$A$12</f>
        <v>PROTRA_CHP_liquid_fuels_CCS</v>
      </c>
      <c r="BG122" s="8"/>
      <c r="BH122" s="66"/>
      <c r="BI122" s="50"/>
      <c r="BJ122" s="36"/>
      <c r="BK122" s="9"/>
      <c r="BL122" s="66"/>
      <c r="BM122" s="67"/>
      <c r="BN122" s="3"/>
      <c r="BO122" s="6"/>
      <c r="BP122" s="44"/>
      <c r="BQ122" s="46"/>
      <c r="BR122" s="30"/>
      <c r="BS122" s="6"/>
      <c r="BT122" s="44"/>
      <c r="BU122" s="46"/>
      <c r="BV122" s="3"/>
      <c r="BW122" s="11"/>
      <c r="BX122" s="3"/>
      <c r="BY122" s="44"/>
      <c r="BZ122" s="46"/>
      <c r="CA122" s="30"/>
      <c r="CB122" s="6"/>
      <c r="CC122" s="44"/>
      <c r="CD122" s="46"/>
      <c r="CE122" s="30"/>
      <c r="CF122" s="6"/>
      <c r="CG122" s="44"/>
      <c r="CH122" s="46"/>
      <c r="CI122" s="30"/>
      <c r="CJ122" s="6"/>
      <c r="CK122" s="44"/>
      <c r="CL122" s="46"/>
    </row>
    <row r="123" spans="1:90" ht="8.25" customHeight="1" thickBot="1" x14ac:dyDescent="0.4">
      <c r="A123" s="27"/>
      <c r="B123" s="44"/>
      <c r="C123" s="46"/>
      <c r="D123" s="30"/>
      <c r="E123" s="6"/>
      <c r="F123" s="44"/>
      <c r="G123" s="46"/>
      <c r="H123" s="30"/>
      <c r="I123" s="6"/>
      <c r="J123" s="44"/>
      <c r="K123" s="46"/>
      <c r="L123" s="30"/>
      <c r="M123" s="6"/>
      <c r="N123" s="44"/>
      <c r="O123" s="46"/>
      <c r="P123" s="30"/>
      <c r="Q123" s="6"/>
      <c r="R123" s="44"/>
      <c r="S123" s="46"/>
      <c r="T123" s="30"/>
      <c r="U123" s="6"/>
      <c r="V123" s="44"/>
      <c r="W123" s="46"/>
      <c r="X123" s="30"/>
      <c r="Y123" s="6"/>
      <c r="Z123" s="3"/>
      <c r="AA123" s="11"/>
      <c r="AB123" s="3"/>
      <c r="AC123" s="52"/>
      <c r="AD123" s="53"/>
      <c r="AE123" s="11"/>
      <c r="AF123" s="17"/>
      <c r="AG123" s="59"/>
      <c r="AH123" s="53"/>
      <c r="AI123" s="11"/>
      <c r="AJ123" s="17"/>
      <c r="AK123" s="59"/>
      <c r="AL123" s="53"/>
      <c r="AM123" s="11"/>
      <c r="AN123" s="17"/>
      <c r="AO123" s="59"/>
      <c r="AP123" s="53"/>
      <c r="AQ123" s="11"/>
      <c r="AR123" s="17"/>
      <c r="AS123" s="52"/>
      <c r="AT123" s="53"/>
      <c r="AU123" s="23"/>
      <c r="AV123" s="17"/>
      <c r="AW123" s="52"/>
      <c r="AX123" s="53"/>
      <c r="AY123" s="11"/>
      <c r="AZ123" s="17"/>
      <c r="BA123" s="59"/>
      <c r="BB123" s="53"/>
      <c r="BC123" s="23"/>
      <c r="BD123" s="17"/>
      <c r="BE123" s="11"/>
      <c r="BF123" s="292"/>
      <c r="BG123" s="3"/>
      <c r="BH123" s="44"/>
      <c r="BI123" s="46"/>
      <c r="BJ123" s="3"/>
      <c r="BK123" s="6"/>
      <c r="BL123" s="44"/>
      <c r="BM123" s="46"/>
      <c r="BN123" s="3"/>
      <c r="BO123" s="6"/>
      <c r="BP123" s="44"/>
      <c r="BQ123" s="46"/>
      <c r="BR123" s="30"/>
      <c r="BS123" s="6"/>
      <c r="BT123" s="44"/>
      <c r="BU123" s="46"/>
      <c r="BV123" s="3"/>
      <c r="BW123" s="11"/>
      <c r="BX123" s="3"/>
      <c r="BY123" s="44"/>
      <c r="BZ123" s="46"/>
      <c r="CA123" s="30"/>
      <c r="CB123" s="6"/>
      <c r="CC123" s="44"/>
      <c r="CD123" s="46"/>
      <c r="CE123" s="30"/>
      <c r="CF123" s="6"/>
      <c r="CG123" s="44"/>
      <c r="CH123" s="46"/>
      <c r="CI123" s="30"/>
      <c r="CJ123" s="6"/>
      <c r="CK123" s="44"/>
      <c r="CL123" s="46"/>
    </row>
    <row r="124" spans="1:90" ht="7.5" customHeight="1" x14ac:dyDescent="0.35">
      <c r="A124" s="27"/>
      <c r="B124" s="44"/>
      <c r="C124" s="46"/>
      <c r="D124" s="30"/>
      <c r="E124" s="6"/>
      <c r="F124" s="44"/>
      <c r="G124" s="46"/>
      <c r="H124" s="30"/>
      <c r="I124" s="6"/>
      <c r="J124" s="44"/>
      <c r="K124" s="46"/>
      <c r="L124" s="30"/>
      <c r="M124" s="6"/>
      <c r="N124" s="44"/>
      <c r="O124" s="46"/>
      <c r="P124" s="30"/>
      <c r="Q124" s="6"/>
      <c r="R124" s="44"/>
      <c r="S124" s="46"/>
      <c r="T124" s="30"/>
      <c r="U124" s="6"/>
      <c r="V124" s="44"/>
      <c r="W124" s="46"/>
      <c r="X124" s="30"/>
      <c r="Y124" s="6"/>
      <c r="Z124" s="3"/>
      <c r="AA124" s="11"/>
      <c r="AB124" s="3"/>
      <c r="AC124" s="52"/>
      <c r="AD124" s="53"/>
      <c r="AE124" s="11"/>
      <c r="AF124" s="17"/>
      <c r="AG124" s="59"/>
      <c r="AH124" s="53"/>
      <c r="AI124" s="11"/>
      <c r="AJ124" s="17"/>
      <c r="AK124" s="52"/>
      <c r="AL124" s="53"/>
      <c r="AM124" s="11"/>
      <c r="AN124" s="17"/>
      <c r="AO124" s="59"/>
      <c r="AP124" s="53"/>
      <c r="AQ124" s="23"/>
      <c r="AR124" s="17"/>
      <c r="AS124" s="52"/>
      <c r="AT124" s="53"/>
      <c r="AU124" s="23"/>
      <c r="AV124" s="17"/>
      <c r="AW124" s="52"/>
      <c r="AX124" s="53"/>
      <c r="AY124" s="11"/>
      <c r="AZ124" s="17"/>
      <c r="BA124" s="59"/>
      <c r="BB124" s="53"/>
      <c r="BC124" s="23"/>
      <c r="BD124" s="17"/>
      <c r="BE124" s="11"/>
      <c r="BF124" s="11"/>
      <c r="BG124" s="3"/>
      <c r="BH124" s="44"/>
      <c r="BI124" s="46"/>
      <c r="BJ124" s="3"/>
      <c r="BK124" s="6"/>
      <c r="BL124" s="44"/>
      <c r="BM124" s="46"/>
      <c r="BN124" s="3"/>
      <c r="BO124" s="6"/>
      <c r="BP124" s="44"/>
      <c r="BQ124" s="46"/>
      <c r="BR124" s="30"/>
      <c r="BS124" s="6"/>
      <c r="BT124" s="44"/>
      <c r="BU124" s="46"/>
      <c r="BV124" s="3"/>
      <c r="BW124" s="11"/>
      <c r="BX124" s="3"/>
      <c r="BY124" s="44"/>
      <c r="BZ124" s="46"/>
      <c r="CA124" s="30"/>
      <c r="CB124" s="6"/>
      <c r="CC124" s="44"/>
      <c r="CD124" s="46"/>
      <c r="CE124" s="30"/>
      <c r="CF124" s="6"/>
      <c r="CG124" s="44"/>
      <c r="CH124" s="46"/>
      <c r="CI124" s="30"/>
      <c r="CJ124" s="6"/>
      <c r="CK124" s="44"/>
      <c r="CL124" s="46"/>
    </row>
    <row r="125" spans="1:90" ht="7.5" customHeight="1" thickBot="1" x14ac:dyDescent="0.4">
      <c r="A125" s="27"/>
      <c r="B125" s="44"/>
      <c r="C125" s="46"/>
      <c r="D125" s="30"/>
      <c r="E125" s="6"/>
      <c r="F125" s="44"/>
      <c r="G125" s="46"/>
      <c r="H125" s="30"/>
      <c r="I125" s="6"/>
      <c r="J125" s="44"/>
      <c r="K125" s="46"/>
      <c r="L125" s="30"/>
      <c r="M125" s="6"/>
      <c r="N125" s="44"/>
      <c r="O125" s="46"/>
      <c r="P125" s="30"/>
      <c r="Q125" s="6"/>
      <c r="R125" s="44"/>
      <c r="S125" s="46"/>
      <c r="T125" s="30"/>
      <c r="U125" s="6"/>
      <c r="V125" s="44"/>
      <c r="W125" s="46"/>
      <c r="X125" s="30"/>
      <c r="Y125" s="6"/>
      <c r="Z125" s="3"/>
      <c r="AA125" s="11"/>
      <c r="AB125" s="3"/>
      <c r="AC125" s="52"/>
      <c r="AD125" s="53"/>
      <c r="AE125" s="11"/>
      <c r="AF125" s="17"/>
      <c r="AG125" s="59"/>
      <c r="AH125" s="53"/>
      <c r="AI125" s="11"/>
      <c r="AJ125" s="17"/>
      <c r="AK125" s="59"/>
      <c r="AL125" s="53"/>
      <c r="AM125" s="11"/>
      <c r="AN125" s="17"/>
      <c r="AO125" s="59"/>
      <c r="AP125" s="53"/>
      <c r="AQ125" s="23"/>
      <c r="AR125" s="17"/>
      <c r="AS125" s="52"/>
      <c r="AT125" s="53"/>
      <c r="AU125" s="23"/>
      <c r="AV125" s="17"/>
      <c r="AW125" s="52"/>
      <c r="AX125" s="53"/>
      <c r="AY125" s="11"/>
      <c r="AZ125" s="17"/>
      <c r="BA125" s="59"/>
      <c r="BB125" s="53"/>
      <c r="BC125" s="23"/>
      <c r="BD125" s="17"/>
      <c r="BE125" s="11"/>
      <c r="BF125" s="11"/>
      <c r="BG125" s="3"/>
      <c r="BH125" s="44"/>
      <c r="BI125" s="46"/>
      <c r="BJ125" s="3"/>
      <c r="BK125" s="6"/>
      <c r="BL125" s="49"/>
      <c r="BM125" s="46"/>
      <c r="BN125" s="3"/>
      <c r="BO125" s="6"/>
      <c r="BP125" s="44"/>
      <c r="BQ125" s="46"/>
      <c r="BR125" s="30"/>
      <c r="BS125" s="6"/>
      <c r="BT125" s="44"/>
      <c r="BU125" s="46"/>
      <c r="BV125" s="3"/>
      <c r="BW125" s="11"/>
      <c r="BX125" s="3"/>
      <c r="BY125" s="44"/>
      <c r="BZ125" s="46"/>
      <c r="CA125" s="30"/>
      <c r="CB125" s="6"/>
      <c r="CC125" s="44"/>
      <c r="CD125" s="46"/>
      <c r="CE125" s="30"/>
      <c r="CF125" s="6"/>
      <c r="CG125" s="44"/>
      <c r="CH125" s="46"/>
      <c r="CI125" s="30"/>
      <c r="CJ125" s="6"/>
      <c r="CK125" s="44"/>
      <c r="CL125" s="46"/>
    </row>
    <row r="126" spans="1:90" ht="7.5" customHeight="1" x14ac:dyDescent="0.35">
      <c r="A126" s="27"/>
      <c r="B126" s="44"/>
      <c r="C126" s="46"/>
      <c r="D126" s="30"/>
      <c r="E126" s="6"/>
      <c r="F126" s="44"/>
      <c r="G126" s="46"/>
      <c r="H126" s="30"/>
      <c r="I126" s="6"/>
      <c r="J126" s="44"/>
      <c r="K126" s="46"/>
      <c r="L126" s="30"/>
      <c r="M126" s="6"/>
      <c r="N126" s="44"/>
      <c r="O126" s="46"/>
      <c r="P126" s="30"/>
      <c r="Q126" s="6"/>
      <c r="R126" s="44"/>
      <c r="S126" s="46"/>
      <c r="T126" s="30"/>
      <c r="U126" s="6"/>
      <c r="V126" s="44"/>
      <c r="W126" s="46"/>
      <c r="X126" s="30"/>
      <c r="Y126" s="6"/>
      <c r="Z126" s="3"/>
      <c r="AA126" s="11"/>
      <c r="AB126" s="3"/>
      <c r="AC126" s="58"/>
      <c r="AD126" s="45"/>
      <c r="AE126" s="10"/>
      <c r="AF126" s="16"/>
      <c r="AG126" s="50"/>
      <c r="AH126" s="57"/>
      <c r="AI126" s="25"/>
      <c r="AJ126" s="20"/>
      <c r="AK126" s="56"/>
      <c r="AL126" s="57"/>
      <c r="AM126" s="25"/>
      <c r="AN126" s="20"/>
      <c r="AO126" s="55"/>
      <c r="AP126" s="57"/>
      <c r="AQ126" s="37"/>
      <c r="AR126" s="20"/>
      <c r="AS126" s="56"/>
      <c r="AT126" s="57"/>
      <c r="AU126" s="37"/>
      <c r="AV126" s="20"/>
      <c r="AW126" s="56"/>
      <c r="AX126" s="57"/>
      <c r="AY126" s="25"/>
      <c r="AZ126" s="20"/>
      <c r="BA126" s="50"/>
      <c r="BB126" s="57"/>
      <c r="BC126" s="37"/>
      <c r="BD126" s="20"/>
      <c r="BE126" s="25"/>
      <c r="BF126" s="285" t="str">
        <f>Technologies!$A$37</f>
        <v>PROTRA_PP_gas_fuels_CCS</v>
      </c>
      <c r="BG126" s="8"/>
      <c r="BH126" s="66"/>
      <c r="BI126" s="46"/>
      <c r="BJ126" s="3"/>
      <c r="BK126" s="6"/>
      <c r="BL126" s="49"/>
      <c r="BM126" s="46"/>
      <c r="BN126" s="3"/>
      <c r="BO126" s="6"/>
      <c r="BP126" s="44"/>
      <c r="BQ126" s="46"/>
      <c r="BR126" s="30"/>
      <c r="BS126" s="6"/>
      <c r="BT126" s="44"/>
      <c r="BU126" s="46"/>
      <c r="BV126" s="3"/>
      <c r="BW126" s="11"/>
      <c r="BX126" s="3"/>
      <c r="BY126" s="44"/>
      <c r="BZ126" s="46"/>
      <c r="CA126" s="30"/>
      <c r="CB126" s="6"/>
      <c r="CC126" s="44"/>
      <c r="CD126" s="46"/>
      <c r="CE126" s="30"/>
      <c r="CF126" s="6"/>
      <c r="CG126" s="44"/>
      <c r="CH126" s="46"/>
      <c r="CI126" s="30"/>
      <c r="CJ126" s="6"/>
      <c r="CK126" s="44"/>
      <c r="CL126" s="46"/>
    </row>
    <row r="127" spans="1:90" ht="7.5" customHeight="1" thickBot="1" x14ac:dyDescent="0.4">
      <c r="A127" s="27"/>
      <c r="B127" s="44"/>
      <c r="C127" s="46"/>
      <c r="D127" s="30"/>
      <c r="E127" s="6"/>
      <c r="F127" s="44"/>
      <c r="G127" s="46"/>
      <c r="H127" s="30"/>
      <c r="I127" s="6"/>
      <c r="J127" s="44"/>
      <c r="K127" s="46"/>
      <c r="L127" s="30"/>
      <c r="M127" s="6"/>
      <c r="N127" s="44"/>
      <c r="O127" s="46"/>
      <c r="P127" s="30"/>
      <c r="Q127" s="6"/>
      <c r="R127" s="44"/>
      <c r="S127" s="46"/>
      <c r="T127" s="30"/>
      <c r="U127" s="6"/>
      <c r="V127" s="44"/>
      <c r="W127" s="46"/>
      <c r="X127" s="30"/>
      <c r="Y127" s="6"/>
      <c r="Z127" s="3"/>
      <c r="AA127" s="11"/>
      <c r="AB127" s="3"/>
      <c r="AC127" s="52"/>
      <c r="AD127" s="53"/>
      <c r="AE127" s="11"/>
      <c r="AF127" s="17"/>
      <c r="AG127" s="59"/>
      <c r="AH127" s="53"/>
      <c r="AI127" s="11"/>
      <c r="AJ127" s="17"/>
      <c r="AK127" s="52"/>
      <c r="AL127" s="53"/>
      <c r="AM127" s="11"/>
      <c r="AN127" s="17"/>
      <c r="AO127" s="59"/>
      <c r="AP127" s="53"/>
      <c r="AQ127" s="23"/>
      <c r="AR127" s="17"/>
      <c r="AS127" s="52"/>
      <c r="AT127" s="53"/>
      <c r="AU127" s="23"/>
      <c r="AV127" s="17"/>
      <c r="AW127" s="52"/>
      <c r="AX127" s="53"/>
      <c r="AY127" s="11"/>
      <c r="AZ127" s="17"/>
      <c r="BA127" s="59"/>
      <c r="BB127" s="53"/>
      <c r="BC127" s="23"/>
      <c r="BD127" s="17"/>
      <c r="BE127" s="11"/>
      <c r="BF127" s="286"/>
      <c r="BG127" s="3"/>
      <c r="BH127" s="44"/>
      <c r="BI127" s="46"/>
      <c r="BJ127" s="3"/>
      <c r="BK127" s="6"/>
      <c r="BL127" s="49"/>
      <c r="BM127" s="46"/>
      <c r="BN127" s="3"/>
      <c r="BO127" s="6"/>
      <c r="BP127" s="44"/>
      <c r="BQ127" s="46"/>
      <c r="BR127" s="30"/>
      <c r="BS127" s="6"/>
      <c r="BT127" s="44"/>
      <c r="BU127" s="46"/>
      <c r="BV127" s="3"/>
      <c r="BW127" s="11"/>
      <c r="BX127" s="3"/>
      <c r="BY127" s="44"/>
      <c r="BZ127" s="46"/>
      <c r="CA127" s="30"/>
      <c r="CB127" s="6"/>
      <c r="CC127" s="44"/>
      <c r="CD127" s="46"/>
      <c r="CE127" s="30"/>
      <c r="CF127" s="6"/>
      <c r="CG127" s="44"/>
      <c r="CH127" s="46"/>
      <c r="CI127" s="30"/>
      <c r="CJ127" s="6"/>
      <c r="CK127" s="44"/>
      <c r="CL127" s="46"/>
    </row>
    <row r="128" spans="1:90" ht="8.25" customHeight="1" x14ac:dyDescent="0.35">
      <c r="A128" s="27"/>
      <c r="B128" s="44"/>
      <c r="C128" s="46"/>
      <c r="D128" s="30"/>
      <c r="E128" s="6"/>
      <c r="F128" s="44"/>
      <c r="G128" s="46"/>
      <c r="H128" s="30"/>
      <c r="I128" s="6"/>
      <c r="J128" s="44"/>
      <c r="K128" s="46"/>
      <c r="L128" s="30"/>
      <c r="M128" s="6"/>
      <c r="N128" s="44"/>
      <c r="O128" s="46"/>
      <c r="P128" s="30"/>
      <c r="Q128" s="6"/>
      <c r="R128" s="44"/>
      <c r="S128" s="46"/>
      <c r="T128" s="30"/>
      <c r="U128" s="6"/>
      <c r="V128" s="44"/>
      <c r="W128" s="46"/>
      <c r="X128" s="30"/>
      <c r="Y128" s="6"/>
      <c r="Z128" s="3"/>
      <c r="AA128" s="11"/>
      <c r="AB128" s="3"/>
      <c r="AC128" s="52"/>
      <c r="AD128" s="53"/>
      <c r="AE128" s="11"/>
      <c r="AF128" s="17"/>
      <c r="AG128" s="59"/>
      <c r="AH128" s="53"/>
      <c r="AI128" s="11"/>
      <c r="AJ128" s="17"/>
      <c r="AK128" s="59"/>
      <c r="AL128" s="53"/>
      <c r="AM128" s="11"/>
      <c r="AN128" s="17"/>
      <c r="AO128" s="59"/>
      <c r="AP128" s="53"/>
      <c r="AQ128" s="23"/>
      <c r="AR128" s="17"/>
      <c r="AS128" s="52"/>
      <c r="AT128" s="53"/>
      <c r="AU128" s="23"/>
      <c r="AV128" s="17"/>
      <c r="AW128" s="52"/>
      <c r="AX128" s="53"/>
      <c r="AY128" s="11"/>
      <c r="AZ128" s="17"/>
      <c r="BA128" s="59"/>
      <c r="BB128" s="53"/>
      <c r="BC128" s="23"/>
      <c r="BD128" s="17"/>
      <c r="BE128" s="11"/>
      <c r="BF128" s="11"/>
      <c r="BG128" s="3"/>
      <c r="BH128" s="44"/>
      <c r="BI128" s="46"/>
      <c r="BJ128" s="3"/>
      <c r="BK128" s="6"/>
      <c r="BL128" s="49"/>
      <c r="BM128" s="46"/>
      <c r="BN128" s="3"/>
      <c r="BO128" s="6"/>
      <c r="BP128" s="44"/>
      <c r="BQ128" s="46"/>
      <c r="BR128" s="30"/>
      <c r="BS128" s="6"/>
      <c r="BT128" s="44"/>
      <c r="BU128" s="46"/>
      <c r="BV128" s="3"/>
      <c r="BW128" s="11"/>
      <c r="BX128" s="3"/>
      <c r="BY128" s="44"/>
      <c r="BZ128" s="46"/>
      <c r="CA128" s="30"/>
      <c r="CB128" s="6"/>
      <c r="CC128" s="44"/>
      <c r="CD128" s="46"/>
      <c r="CE128" s="30"/>
      <c r="CF128" s="6"/>
      <c r="CG128" s="44"/>
      <c r="CH128" s="46"/>
      <c r="CI128" s="30"/>
      <c r="CJ128" s="6"/>
      <c r="CK128" s="44"/>
      <c r="CL128" s="46"/>
    </row>
    <row r="129" spans="1:90" ht="8.25" customHeight="1" thickBot="1" x14ac:dyDescent="0.4">
      <c r="A129" s="27"/>
      <c r="B129" s="44"/>
      <c r="C129" s="46"/>
      <c r="D129" s="30"/>
      <c r="E129" s="6"/>
      <c r="F129" s="44"/>
      <c r="G129" s="46"/>
      <c r="H129" s="30"/>
      <c r="I129" s="6"/>
      <c r="J129" s="44"/>
      <c r="K129" s="46"/>
      <c r="L129" s="30"/>
      <c r="M129" s="6"/>
      <c r="N129" s="44"/>
      <c r="O129" s="46"/>
      <c r="P129" s="30"/>
      <c r="Q129" s="6"/>
      <c r="R129" s="44"/>
      <c r="S129" s="46"/>
      <c r="T129" s="30"/>
      <c r="U129" s="6"/>
      <c r="V129" s="44"/>
      <c r="W129" s="46"/>
      <c r="X129" s="30"/>
      <c r="Y129" s="6"/>
      <c r="Z129" s="3"/>
      <c r="AA129" s="11"/>
      <c r="AB129" s="3"/>
      <c r="AC129" s="52"/>
      <c r="AD129" s="53"/>
      <c r="AE129" s="11"/>
      <c r="AF129" s="17"/>
      <c r="AG129" s="59"/>
      <c r="AH129" s="53"/>
      <c r="AI129" s="11"/>
      <c r="AJ129" s="17"/>
      <c r="AK129" s="59"/>
      <c r="AL129" s="53"/>
      <c r="AM129" s="11"/>
      <c r="AN129" s="17"/>
      <c r="AO129" s="59"/>
      <c r="AP129" s="53"/>
      <c r="AQ129" s="23"/>
      <c r="AR129" s="17"/>
      <c r="AS129" s="52"/>
      <c r="AT129" s="53"/>
      <c r="AU129" s="23"/>
      <c r="AV129" s="17"/>
      <c r="AW129" s="52"/>
      <c r="AX129" s="53"/>
      <c r="AY129" s="11"/>
      <c r="AZ129" s="17"/>
      <c r="BA129" s="59"/>
      <c r="BB129" s="53"/>
      <c r="BC129" s="23"/>
      <c r="BD129" s="17"/>
      <c r="BE129" s="11"/>
      <c r="BF129" s="11"/>
      <c r="BG129" s="3"/>
      <c r="BH129" s="44"/>
      <c r="BI129" s="46"/>
      <c r="BJ129" s="3"/>
      <c r="BK129" s="6"/>
      <c r="BL129" s="49"/>
      <c r="BM129" s="46"/>
      <c r="BN129" s="3"/>
      <c r="BO129" s="6"/>
      <c r="BP129" s="44"/>
      <c r="BQ129" s="46"/>
      <c r="BR129" s="30"/>
      <c r="BS129" s="6"/>
      <c r="BT129" s="44"/>
      <c r="BU129" s="46"/>
      <c r="BV129" s="3"/>
      <c r="BW129" s="11"/>
      <c r="BX129" s="3"/>
      <c r="BY129" s="44"/>
      <c r="BZ129" s="46"/>
      <c r="CA129" s="30"/>
      <c r="CB129" s="6"/>
      <c r="CC129" s="44"/>
      <c r="CD129" s="46"/>
      <c r="CE129" s="30"/>
      <c r="CF129" s="6"/>
      <c r="CG129" s="44"/>
      <c r="CH129" s="46"/>
      <c r="CI129" s="30"/>
      <c r="CJ129" s="6"/>
      <c r="CK129" s="44"/>
      <c r="CL129" s="46"/>
    </row>
    <row r="130" spans="1:90" ht="8.25" customHeight="1" x14ac:dyDescent="0.35">
      <c r="A130" s="27"/>
      <c r="B130" s="44"/>
      <c r="C130" s="46"/>
      <c r="D130" s="30"/>
      <c r="E130" s="6"/>
      <c r="F130" s="44"/>
      <c r="G130" s="46"/>
      <c r="H130" s="30"/>
      <c r="I130" s="6"/>
      <c r="J130" s="44"/>
      <c r="K130" s="46"/>
      <c r="L130" s="30"/>
      <c r="M130" s="6"/>
      <c r="N130" s="44"/>
      <c r="O130" s="46"/>
      <c r="P130" s="30"/>
      <c r="Q130" s="6"/>
      <c r="R130" s="44"/>
      <c r="S130" s="46"/>
      <c r="T130" s="30"/>
      <c r="U130" s="6"/>
      <c r="V130" s="44"/>
      <c r="W130" s="46"/>
      <c r="X130" s="30"/>
      <c r="Y130" s="6"/>
      <c r="Z130" s="3"/>
      <c r="AA130" s="11"/>
      <c r="AB130" s="3"/>
      <c r="AC130" s="52"/>
      <c r="AD130" s="53"/>
      <c r="AE130" s="11"/>
      <c r="AF130" s="17"/>
      <c r="AG130" s="59"/>
      <c r="AH130" s="53"/>
      <c r="AI130" s="11"/>
      <c r="AJ130" s="17"/>
      <c r="AK130" s="59"/>
      <c r="AL130" s="53"/>
      <c r="AM130" s="11"/>
      <c r="AN130" s="17"/>
      <c r="AO130" s="59"/>
      <c r="AP130" s="53"/>
      <c r="AQ130" s="23"/>
      <c r="AR130" s="17"/>
      <c r="AS130" s="52"/>
      <c r="AT130" s="53"/>
      <c r="AU130" s="23"/>
      <c r="AV130" s="17"/>
      <c r="AW130" s="268"/>
      <c r="AX130" s="45"/>
      <c r="AY130" s="25"/>
      <c r="AZ130" s="20"/>
      <c r="BA130" s="55"/>
      <c r="BB130" s="57"/>
      <c r="BC130" s="37"/>
      <c r="BD130" s="20"/>
      <c r="BE130" s="25"/>
      <c r="BF130" s="285" t="str">
        <f>Technologies!$A$61</f>
        <v>PROTRA_PP_solid_bio_CCS</v>
      </c>
      <c r="BG130" s="8"/>
      <c r="BH130" s="66"/>
      <c r="BI130" s="46"/>
      <c r="BJ130" s="3"/>
      <c r="BK130" s="6"/>
      <c r="BL130" s="49"/>
      <c r="BM130" s="46"/>
      <c r="BN130" s="3"/>
      <c r="BO130" s="6"/>
      <c r="BP130" s="44"/>
      <c r="BQ130" s="46"/>
      <c r="BR130" s="30"/>
      <c r="BS130" s="6"/>
      <c r="BT130" s="44"/>
      <c r="BU130" s="46"/>
      <c r="BV130" s="3"/>
      <c r="BW130" s="11"/>
      <c r="BX130" s="3"/>
      <c r="BY130" s="44"/>
      <c r="BZ130" s="46"/>
      <c r="CA130" s="30"/>
      <c r="CB130" s="6"/>
      <c r="CC130" s="44"/>
      <c r="CD130" s="46"/>
      <c r="CE130" s="30"/>
      <c r="CF130" s="6"/>
      <c r="CG130" s="44"/>
      <c r="CH130" s="46"/>
      <c r="CI130" s="30"/>
      <c r="CJ130" s="6"/>
      <c r="CK130" s="44"/>
      <c r="CL130" s="46"/>
    </row>
    <row r="131" spans="1:90" ht="8.25" customHeight="1" thickBot="1" x14ac:dyDescent="0.4">
      <c r="A131" s="27"/>
      <c r="B131" s="44"/>
      <c r="C131" s="46"/>
      <c r="D131" s="30"/>
      <c r="E131" s="6"/>
      <c r="F131" s="44"/>
      <c r="G131" s="46"/>
      <c r="H131" s="30"/>
      <c r="I131" s="6"/>
      <c r="J131" s="44"/>
      <c r="K131" s="46"/>
      <c r="L131" s="30"/>
      <c r="M131" s="6"/>
      <c r="N131" s="44"/>
      <c r="O131" s="46"/>
      <c r="P131" s="30"/>
      <c r="Q131" s="6"/>
      <c r="R131" s="44"/>
      <c r="S131" s="46"/>
      <c r="T131" s="30"/>
      <c r="U131" s="6"/>
      <c r="V131" s="44"/>
      <c r="W131" s="46"/>
      <c r="X131" s="30"/>
      <c r="Y131" s="6"/>
      <c r="Z131" s="3"/>
      <c r="AA131" s="11"/>
      <c r="AB131" s="3"/>
      <c r="AC131" s="52"/>
      <c r="AD131" s="53"/>
      <c r="AE131" s="11"/>
      <c r="AF131" s="17"/>
      <c r="AG131" s="59"/>
      <c r="AH131" s="53"/>
      <c r="AI131" s="11"/>
      <c r="AJ131" s="17"/>
      <c r="AK131" s="59"/>
      <c r="AL131" s="53"/>
      <c r="AM131" s="11"/>
      <c r="AN131" s="17"/>
      <c r="AO131" s="59"/>
      <c r="AP131" s="53"/>
      <c r="AQ131" s="23"/>
      <c r="AR131" s="17"/>
      <c r="AS131" s="52"/>
      <c r="AT131" s="53"/>
      <c r="AU131" s="23"/>
      <c r="AV131" s="17"/>
      <c r="AW131" s="52"/>
      <c r="AX131" s="53"/>
      <c r="AY131" s="11"/>
      <c r="AZ131" s="17"/>
      <c r="BA131" s="59"/>
      <c r="BB131" s="53"/>
      <c r="BC131" s="23"/>
      <c r="BD131" s="17"/>
      <c r="BE131" s="11"/>
      <c r="BF131" s="286"/>
      <c r="BG131" s="3"/>
      <c r="BH131" s="44"/>
      <c r="BI131" s="46"/>
      <c r="BJ131" s="3"/>
      <c r="BK131" s="6"/>
      <c r="BL131" s="49"/>
      <c r="BM131" s="46"/>
      <c r="BN131" s="3"/>
      <c r="BO131" s="6"/>
      <c r="BP131" s="44"/>
      <c r="BQ131" s="46"/>
      <c r="BR131" s="30"/>
      <c r="BS131" s="6"/>
      <c r="BT131" s="44"/>
      <c r="BU131" s="46"/>
      <c r="BV131" s="3"/>
      <c r="BW131" s="11"/>
      <c r="BX131" s="3"/>
      <c r="BY131" s="44"/>
      <c r="BZ131" s="46"/>
      <c r="CA131" s="30"/>
      <c r="CB131" s="6"/>
      <c r="CC131" s="44"/>
      <c r="CD131" s="46"/>
      <c r="CE131" s="30"/>
      <c r="CF131" s="6"/>
      <c r="CG131" s="44"/>
      <c r="CH131" s="46"/>
      <c r="CI131" s="30"/>
      <c r="CJ131" s="6"/>
      <c r="CK131" s="44"/>
      <c r="CL131" s="46"/>
    </row>
    <row r="132" spans="1:90" ht="8.25" customHeight="1" x14ac:dyDescent="0.35">
      <c r="A132" s="27"/>
      <c r="B132" s="44"/>
      <c r="C132" s="46"/>
      <c r="D132" s="30"/>
      <c r="E132" s="6"/>
      <c r="F132" s="44"/>
      <c r="G132" s="46"/>
      <c r="H132" s="30"/>
      <c r="I132" s="6"/>
      <c r="J132" s="44"/>
      <c r="K132" s="46"/>
      <c r="L132" s="30"/>
      <c r="M132" s="6"/>
      <c r="N132" s="44"/>
      <c r="O132" s="46"/>
      <c r="P132" s="30"/>
      <c r="Q132" s="6"/>
      <c r="R132" s="44"/>
      <c r="S132" s="46"/>
      <c r="T132" s="30"/>
      <c r="U132" s="6"/>
      <c r="V132" s="44"/>
      <c r="W132" s="46"/>
      <c r="X132" s="30"/>
      <c r="Y132" s="6"/>
      <c r="Z132" s="3"/>
      <c r="AA132" s="11"/>
      <c r="AB132" s="3"/>
      <c r="AC132" s="52"/>
      <c r="AD132" s="53"/>
      <c r="AE132" s="11"/>
      <c r="AF132" s="17"/>
      <c r="AG132" s="59"/>
      <c r="AH132" s="53"/>
      <c r="AI132" s="11"/>
      <c r="AJ132" s="17"/>
      <c r="AK132" s="59"/>
      <c r="AL132" s="53"/>
      <c r="AM132" s="11"/>
      <c r="AN132" s="17"/>
      <c r="AO132" s="59"/>
      <c r="AP132" s="53"/>
      <c r="AQ132" s="23"/>
      <c r="AR132" s="17"/>
      <c r="AS132" s="52"/>
      <c r="AT132" s="53"/>
      <c r="AU132" s="23"/>
      <c r="AV132" s="17"/>
      <c r="AW132" s="52"/>
      <c r="AX132" s="53"/>
      <c r="AY132" s="11"/>
      <c r="AZ132" s="17"/>
      <c r="BA132" s="59"/>
      <c r="BB132" s="53"/>
      <c r="BC132" s="23"/>
      <c r="BD132" s="17"/>
      <c r="BE132" s="11"/>
      <c r="BF132" s="11"/>
      <c r="BG132" s="3"/>
      <c r="BH132" s="44"/>
      <c r="BI132" s="46"/>
      <c r="BJ132" s="3"/>
      <c r="BK132" s="6"/>
      <c r="BL132" s="49"/>
      <c r="BM132" s="46"/>
      <c r="BN132" s="3"/>
      <c r="BO132" s="6"/>
      <c r="BP132" s="44"/>
      <c r="BQ132" s="46"/>
      <c r="BR132" s="30"/>
      <c r="BS132" s="6"/>
      <c r="BT132" s="44"/>
      <c r="BU132" s="46"/>
      <c r="BV132" s="3"/>
      <c r="BW132" s="11"/>
      <c r="BX132" s="3"/>
      <c r="BY132" s="44"/>
      <c r="BZ132" s="46"/>
      <c r="CA132" s="30"/>
      <c r="CB132" s="6"/>
      <c r="CC132" s="44"/>
      <c r="CD132" s="46"/>
      <c r="CE132" s="30"/>
      <c r="CF132" s="6"/>
      <c r="CG132" s="44"/>
      <c r="CH132" s="46"/>
      <c r="CI132" s="30"/>
      <c r="CJ132" s="6"/>
      <c r="CK132" s="44"/>
      <c r="CL132" s="46"/>
    </row>
    <row r="133" spans="1:90" ht="8.25" customHeight="1" thickBot="1" x14ac:dyDescent="0.4">
      <c r="A133" s="27"/>
      <c r="B133" s="44"/>
      <c r="C133" s="46"/>
      <c r="D133" s="30"/>
      <c r="E133" s="6"/>
      <c r="F133" s="44"/>
      <c r="G133" s="46"/>
      <c r="H133" s="30"/>
      <c r="I133" s="6"/>
      <c r="J133" s="44"/>
      <c r="K133" s="46"/>
      <c r="L133" s="30"/>
      <c r="M133" s="6"/>
      <c r="N133" s="44"/>
      <c r="O133" s="46"/>
      <c r="P133" s="30"/>
      <c r="Q133" s="6"/>
      <c r="R133" s="44"/>
      <c r="S133" s="46"/>
      <c r="T133" s="30"/>
      <c r="U133" s="6"/>
      <c r="V133" s="44"/>
      <c r="W133" s="46"/>
      <c r="X133" s="30"/>
      <c r="Y133" s="6"/>
      <c r="Z133" s="3"/>
      <c r="AA133" s="11"/>
      <c r="AB133" s="3"/>
      <c r="AC133" s="52"/>
      <c r="AD133" s="53"/>
      <c r="AE133" s="11"/>
      <c r="AF133" s="17"/>
      <c r="AG133" s="59"/>
      <c r="AH133" s="53"/>
      <c r="AI133" s="11"/>
      <c r="AJ133" s="17"/>
      <c r="AK133" s="59"/>
      <c r="AL133" s="53"/>
      <c r="AM133" s="11"/>
      <c r="AN133" s="17"/>
      <c r="AO133" s="59"/>
      <c r="AP133" s="53"/>
      <c r="AQ133" s="23"/>
      <c r="AR133" s="17"/>
      <c r="AS133" s="52"/>
      <c r="AT133" s="53"/>
      <c r="AU133" s="23"/>
      <c r="AV133" s="17"/>
      <c r="AW133" s="52"/>
      <c r="AX133" s="53"/>
      <c r="AY133" s="11"/>
      <c r="AZ133" s="17"/>
      <c r="BA133" s="59"/>
      <c r="BB133" s="53"/>
      <c r="BC133" s="23"/>
      <c r="BD133" s="17"/>
      <c r="BE133" s="11"/>
      <c r="BF133" s="11"/>
      <c r="BG133" s="3"/>
      <c r="BH133" s="44"/>
      <c r="BI133" s="46"/>
      <c r="BJ133" s="3"/>
      <c r="BK133" s="6"/>
      <c r="BL133" s="49"/>
      <c r="BM133" s="46"/>
      <c r="BN133" s="3"/>
      <c r="BO133" s="6"/>
      <c r="BP133" s="44"/>
      <c r="BQ133" s="46"/>
      <c r="BR133" s="30"/>
      <c r="BS133" s="6"/>
      <c r="BT133" s="44"/>
      <c r="BU133" s="46"/>
      <c r="BV133" s="3"/>
      <c r="BW133" s="11"/>
      <c r="BX133" s="3"/>
      <c r="BY133" s="44"/>
      <c r="BZ133" s="46"/>
      <c r="CA133" s="30"/>
      <c r="CB133" s="6"/>
      <c r="CC133" s="44"/>
      <c r="CD133" s="46"/>
      <c r="CE133" s="30"/>
      <c r="CF133" s="6"/>
      <c r="CG133" s="44"/>
      <c r="CH133" s="46"/>
      <c r="CI133" s="30"/>
      <c r="CJ133" s="6"/>
      <c r="CK133" s="44"/>
      <c r="CL133" s="46"/>
    </row>
    <row r="134" spans="1:90" ht="7.5" customHeight="1" x14ac:dyDescent="0.35">
      <c r="A134" s="27"/>
      <c r="B134" s="44"/>
      <c r="C134" s="46"/>
      <c r="D134" s="30"/>
      <c r="E134" s="6"/>
      <c r="F134" s="44"/>
      <c r="G134" s="46"/>
      <c r="H134" s="30"/>
      <c r="I134" s="6"/>
      <c r="J134" s="44"/>
      <c r="K134" s="46"/>
      <c r="L134" s="30"/>
      <c r="M134" s="6"/>
      <c r="N134" s="44"/>
      <c r="O134" s="46"/>
      <c r="P134" s="30"/>
      <c r="Q134" s="6"/>
      <c r="R134" s="44"/>
      <c r="S134" s="46"/>
      <c r="T134" s="30"/>
      <c r="U134" s="6"/>
      <c r="V134" s="44"/>
      <c r="W134" s="46"/>
      <c r="X134" s="30"/>
      <c r="Y134" s="6"/>
      <c r="Z134" s="3"/>
      <c r="AA134" s="11"/>
      <c r="AB134" s="3"/>
      <c r="AC134" s="52"/>
      <c r="AD134" s="53"/>
      <c r="AE134" s="11"/>
      <c r="AF134" s="17"/>
      <c r="AG134" s="59"/>
      <c r="AH134" s="53"/>
      <c r="AI134" s="11"/>
      <c r="AJ134" s="17"/>
      <c r="AK134" s="59"/>
      <c r="AL134" s="53"/>
      <c r="AM134" s="11"/>
      <c r="AN134" s="17"/>
      <c r="AO134" s="59"/>
      <c r="AP134" s="53"/>
      <c r="AQ134" s="23"/>
      <c r="AR134" s="17"/>
      <c r="AS134" s="52"/>
      <c r="AT134" s="53"/>
      <c r="AU134" s="23"/>
      <c r="AV134" s="17"/>
      <c r="AW134" s="52"/>
      <c r="AX134" s="53"/>
      <c r="AY134" s="266"/>
      <c r="AZ134" s="16"/>
      <c r="BA134" s="55"/>
      <c r="BB134" s="57"/>
      <c r="BC134" s="37"/>
      <c r="BD134" s="20"/>
      <c r="BE134" s="25"/>
      <c r="BF134" s="285" t="str">
        <f>Technologies!$A$39</f>
        <v>PROTRA_PP_solid_fossil_CCS</v>
      </c>
      <c r="BG134" s="8"/>
      <c r="BH134" s="66"/>
      <c r="BI134" s="46"/>
      <c r="BJ134" s="3"/>
      <c r="BK134" s="6"/>
      <c r="BL134" s="49"/>
      <c r="BM134" s="46"/>
      <c r="BN134" s="3"/>
      <c r="BO134" s="6"/>
      <c r="BP134" s="44"/>
      <c r="BQ134" s="46"/>
      <c r="BR134" s="30"/>
      <c r="BS134" s="6"/>
      <c r="BT134" s="44"/>
      <c r="BU134" s="46"/>
      <c r="BV134" s="3"/>
      <c r="BW134" s="11"/>
      <c r="BX134" s="3"/>
      <c r="BY134" s="44"/>
      <c r="BZ134" s="46"/>
      <c r="CA134" s="30"/>
      <c r="CB134" s="6"/>
      <c r="CC134" s="44"/>
      <c r="CD134" s="46"/>
      <c r="CE134" s="30"/>
      <c r="CF134" s="6"/>
      <c r="CG134" s="44"/>
      <c r="CH134" s="46"/>
      <c r="CI134" s="30"/>
      <c r="CJ134" s="6"/>
      <c r="CK134" s="44"/>
      <c r="CL134" s="46"/>
    </row>
    <row r="135" spans="1:90" ht="7.5" customHeight="1" thickBot="1" x14ac:dyDescent="0.4">
      <c r="A135" s="27"/>
      <c r="B135" s="44"/>
      <c r="C135" s="46"/>
      <c r="D135" s="30"/>
      <c r="E135" s="6"/>
      <c r="F135" s="44"/>
      <c r="G135" s="46"/>
      <c r="H135" s="30"/>
      <c r="I135" s="6"/>
      <c r="J135" s="44"/>
      <c r="K135" s="46"/>
      <c r="L135" s="30"/>
      <c r="M135" s="6"/>
      <c r="N135" s="44"/>
      <c r="O135" s="46"/>
      <c r="P135" s="30"/>
      <c r="Q135" s="6"/>
      <c r="R135" s="44"/>
      <c r="S135" s="46"/>
      <c r="T135" s="30"/>
      <c r="U135" s="6"/>
      <c r="V135" s="44"/>
      <c r="W135" s="46"/>
      <c r="X135" s="30"/>
      <c r="Y135" s="6"/>
      <c r="Z135" s="3"/>
      <c r="AA135" s="11"/>
      <c r="AB135" s="3"/>
      <c r="AC135" s="52"/>
      <c r="AD135" s="53"/>
      <c r="AE135" s="11"/>
      <c r="AF135" s="17"/>
      <c r="AG135" s="59"/>
      <c r="AH135" s="53"/>
      <c r="AI135" s="11"/>
      <c r="AJ135" s="17"/>
      <c r="AK135" s="59"/>
      <c r="AL135" s="53"/>
      <c r="AM135" s="11"/>
      <c r="AN135" s="17"/>
      <c r="AO135" s="59"/>
      <c r="AP135" s="53"/>
      <c r="AQ135" s="23"/>
      <c r="AR135" s="17"/>
      <c r="AS135" s="52"/>
      <c r="AT135" s="53"/>
      <c r="AU135" s="23"/>
      <c r="AV135" s="17"/>
      <c r="AW135" s="52"/>
      <c r="AX135" s="53"/>
      <c r="AY135" s="11"/>
      <c r="AZ135" s="17"/>
      <c r="BA135" s="59"/>
      <c r="BB135" s="53"/>
      <c r="BC135" s="23"/>
      <c r="BD135" s="17"/>
      <c r="BE135" s="11"/>
      <c r="BF135" s="286"/>
      <c r="BG135" s="3"/>
      <c r="BH135" s="44"/>
      <c r="BI135" s="46"/>
      <c r="BJ135" s="3"/>
      <c r="BK135" s="6"/>
      <c r="BL135" s="49"/>
      <c r="BM135" s="46"/>
      <c r="BN135" s="3"/>
      <c r="BO135" s="6"/>
      <c r="BP135" s="44"/>
      <c r="BQ135" s="46"/>
      <c r="BR135" s="30"/>
      <c r="BS135" s="6"/>
      <c r="BT135" s="44"/>
      <c r="BU135" s="46"/>
      <c r="BV135" s="3"/>
      <c r="BW135" s="11"/>
      <c r="BX135" s="3"/>
      <c r="BY135" s="44"/>
      <c r="BZ135" s="46"/>
      <c r="CA135" s="30"/>
      <c r="CB135" s="6"/>
      <c r="CC135" s="44"/>
      <c r="CD135" s="46"/>
      <c r="CE135" s="30"/>
      <c r="CF135" s="6"/>
      <c r="CG135" s="44"/>
      <c r="CH135" s="46"/>
      <c r="CI135" s="30"/>
      <c r="CJ135" s="6"/>
      <c r="CK135" s="44"/>
      <c r="CL135" s="46"/>
    </row>
    <row r="136" spans="1:90" ht="7.5" customHeight="1" x14ac:dyDescent="0.35">
      <c r="A136" s="27"/>
      <c r="B136" s="44"/>
      <c r="C136" s="46"/>
      <c r="D136" s="30"/>
      <c r="E136" s="6"/>
      <c r="F136" s="44"/>
      <c r="G136" s="46"/>
      <c r="H136" s="30"/>
      <c r="I136" s="6"/>
      <c r="J136" s="44"/>
      <c r="K136" s="46"/>
      <c r="L136" s="30"/>
      <c r="M136" s="6"/>
      <c r="N136" s="44"/>
      <c r="O136" s="46"/>
      <c r="P136" s="30"/>
      <c r="Q136" s="6"/>
      <c r="R136" s="44"/>
      <c r="S136" s="46"/>
      <c r="T136" s="30"/>
      <c r="U136" s="6"/>
      <c r="V136" s="44"/>
      <c r="W136" s="46"/>
      <c r="X136" s="30"/>
      <c r="Y136" s="6"/>
      <c r="Z136" s="3"/>
      <c r="AA136" s="11"/>
      <c r="AB136" s="3"/>
      <c r="AC136" s="52"/>
      <c r="AD136" s="53"/>
      <c r="AE136" s="11"/>
      <c r="AF136" s="17"/>
      <c r="AG136" s="59"/>
      <c r="AH136" s="53"/>
      <c r="AI136" s="11"/>
      <c r="AJ136" s="17"/>
      <c r="AK136" s="59"/>
      <c r="AL136" s="53"/>
      <c r="AM136" s="11"/>
      <c r="AN136" s="17"/>
      <c r="AO136" s="59"/>
      <c r="AP136" s="53"/>
      <c r="AQ136" s="23"/>
      <c r="AR136" s="17"/>
      <c r="AS136" s="52"/>
      <c r="AT136" s="53"/>
      <c r="AU136" s="23"/>
      <c r="AV136" s="17"/>
      <c r="AW136" s="52"/>
      <c r="AX136" s="53"/>
      <c r="AY136" s="11"/>
      <c r="AZ136" s="17"/>
      <c r="BA136" s="59"/>
      <c r="BB136" s="53"/>
      <c r="BC136" s="23"/>
      <c r="BD136" s="17"/>
      <c r="BE136" s="11"/>
      <c r="BF136" s="11"/>
      <c r="BG136" s="3"/>
      <c r="BH136" s="44"/>
      <c r="BI136" s="46"/>
      <c r="BJ136" s="3"/>
      <c r="BK136" s="6"/>
      <c r="BL136" s="49"/>
      <c r="BM136" s="46"/>
      <c r="BN136" s="3"/>
      <c r="BO136" s="6"/>
      <c r="BP136" s="44"/>
      <c r="BQ136" s="46"/>
      <c r="BR136" s="30"/>
      <c r="BS136" s="6"/>
      <c r="BT136" s="44"/>
      <c r="BU136" s="46"/>
      <c r="BV136" s="3"/>
      <c r="BW136" s="11"/>
      <c r="BX136" s="3"/>
      <c r="BY136" s="44"/>
      <c r="BZ136" s="46"/>
      <c r="CA136" s="30"/>
      <c r="CB136" s="6"/>
      <c r="CC136" s="44"/>
      <c r="CD136" s="46"/>
      <c r="CE136" s="30"/>
      <c r="CF136" s="6"/>
      <c r="CG136" s="44"/>
      <c r="CH136" s="46"/>
      <c r="CI136" s="30"/>
      <c r="CJ136" s="6"/>
      <c r="CK136" s="44"/>
      <c r="CL136" s="46"/>
    </row>
    <row r="137" spans="1:90" ht="7.5" customHeight="1" thickBot="1" x14ac:dyDescent="0.4">
      <c r="A137" s="27"/>
      <c r="B137" s="44"/>
      <c r="C137" s="46"/>
      <c r="D137" s="30"/>
      <c r="E137" s="6"/>
      <c r="F137" s="44"/>
      <c r="G137" s="46"/>
      <c r="H137" s="30"/>
      <c r="I137" s="6"/>
      <c r="J137" s="44"/>
      <c r="K137" s="46"/>
      <c r="L137" s="30"/>
      <c r="M137" s="6"/>
      <c r="N137" s="44"/>
      <c r="O137" s="46"/>
      <c r="P137" s="30"/>
      <c r="Q137" s="6"/>
      <c r="R137" s="44"/>
      <c r="S137" s="46"/>
      <c r="T137" s="30"/>
      <c r="U137" s="6"/>
      <c r="V137" s="44"/>
      <c r="W137" s="46"/>
      <c r="X137" s="30"/>
      <c r="Y137" s="6"/>
      <c r="Z137" s="3"/>
      <c r="AA137" s="11"/>
      <c r="AB137" s="3"/>
      <c r="AC137" s="52"/>
      <c r="AD137" s="53"/>
      <c r="AE137" s="11"/>
      <c r="AF137" s="17"/>
      <c r="AG137" s="59"/>
      <c r="AH137" s="53"/>
      <c r="AI137" s="11"/>
      <c r="AJ137" s="17"/>
      <c r="AK137" s="59"/>
      <c r="AL137" s="53"/>
      <c r="AM137" s="11"/>
      <c r="AN137" s="17"/>
      <c r="AO137" s="59"/>
      <c r="AP137" s="53"/>
      <c r="AQ137" s="23"/>
      <c r="AR137" s="17"/>
      <c r="AS137" s="52"/>
      <c r="AT137" s="53"/>
      <c r="AU137" s="23"/>
      <c r="AV137" s="17"/>
      <c r="AW137" s="52"/>
      <c r="AX137" s="53"/>
      <c r="AY137" s="11"/>
      <c r="AZ137" s="17"/>
      <c r="BA137" s="59"/>
      <c r="BB137" s="53"/>
      <c r="BC137" s="23"/>
      <c r="BD137" s="17"/>
      <c r="BE137" s="11"/>
      <c r="BF137" s="11"/>
      <c r="BG137" s="3"/>
      <c r="BH137" s="44"/>
      <c r="BI137" s="46"/>
      <c r="BJ137" s="3"/>
      <c r="BK137" s="6"/>
      <c r="BL137" s="49"/>
      <c r="BM137" s="46"/>
      <c r="BN137" s="3"/>
      <c r="BO137" s="6"/>
      <c r="BP137" s="44"/>
      <c r="BQ137" s="46"/>
      <c r="BR137" s="30"/>
      <c r="BS137" s="6"/>
      <c r="BT137" s="44"/>
      <c r="BU137" s="46"/>
      <c r="BV137" s="3"/>
      <c r="BW137" s="11"/>
      <c r="BX137" s="3"/>
      <c r="BY137" s="44"/>
      <c r="BZ137" s="46"/>
      <c r="CA137" s="30"/>
      <c r="CB137" s="6"/>
      <c r="CC137" s="44"/>
      <c r="CD137" s="46"/>
      <c r="CE137" s="30"/>
      <c r="CF137" s="6"/>
      <c r="CG137" s="44"/>
      <c r="CH137" s="46"/>
      <c r="CI137" s="30"/>
      <c r="CJ137" s="6"/>
      <c r="CK137" s="44"/>
      <c r="CL137" s="46"/>
    </row>
    <row r="138" spans="1:90" ht="9" customHeight="1" x14ac:dyDescent="0.35">
      <c r="A138" s="27"/>
      <c r="B138" s="44"/>
      <c r="C138" s="46"/>
      <c r="D138" s="30"/>
      <c r="E138" s="6"/>
      <c r="F138" s="44"/>
      <c r="G138" s="46"/>
      <c r="H138" s="30"/>
      <c r="I138" s="6"/>
      <c r="J138" s="44"/>
      <c r="K138" s="46"/>
      <c r="L138" s="30"/>
      <c r="M138" s="6"/>
      <c r="N138" s="44"/>
      <c r="O138" s="46"/>
      <c r="P138" s="30"/>
      <c r="Q138" s="6"/>
      <c r="R138" s="44"/>
      <c r="S138" s="46"/>
      <c r="T138" s="30"/>
      <c r="U138" s="6"/>
      <c r="V138" s="44"/>
      <c r="W138" s="46"/>
      <c r="X138" s="30"/>
      <c r="Y138" s="6"/>
      <c r="Z138" s="3"/>
      <c r="AA138" s="11"/>
      <c r="AB138" s="3"/>
      <c r="AC138" s="52"/>
      <c r="AD138" s="53"/>
      <c r="AE138" s="11"/>
      <c r="AF138" s="17"/>
      <c r="AG138" s="59"/>
      <c r="AH138" s="53"/>
      <c r="AI138" s="11"/>
      <c r="AJ138" s="17"/>
      <c r="AK138" s="59"/>
      <c r="AL138" s="53"/>
      <c r="AM138" s="38"/>
      <c r="AN138" s="16"/>
      <c r="AO138" s="50"/>
      <c r="AP138" s="45"/>
      <c r="AQ138" s="10"/>
      <c r="AR138" s="20"/>
      <c r="AS138" s="56"/>
      <c r="AT138" s="57"/>
      <c r="AU138" s="37"/>
      <c r="AV138" s="20"/>
      <c r="AW138" s="56"/>
      <c r="AX138" s="57"/>
      <c r="AY138" s="25"/>
      <c r="AZ138" s="20"/>
      <c r="BA138" s="55"/>
      <c r="BB138" s="57"/>
      <c r="BC138" s="37"/>
      <c r="BD138" s="20"/>
      <c r="BE138" s="25"/>
      <c r="BF138" s="285" t="str">
        <f>Technologies!$A$38</f>
        <v>PROTRA_PP_liquid_fuels_CCS</v>
      </c>
      <c r="BG138" s="8"/>
      <c r="BH138" s="66"/>
      <c r="BI138" s="46"/>
      <c r="BJ138" s="3"/>
      <c r="BK138" s="6"/>
      <c r="BL138" s="49"/>
      <c r="BM138" s="46"/>
      <c r="BN138" s="3"/>
      <c r="BO138" s="6"/>
      <c r="BP138" s="44"/>
      <c r="BQ138" s="46"/>
      <c r="BR138" s="30"/>
      <c r="BS138" s="6"/>
      <c r="BT138" s="44"/>
      <c r="BU138" s="46"/>
      <c r="BV138" s="3"/>
      <c r="BW138" s="11"/>
      <c r="BX138" s="3"/>
      <c r="BY138" s="44"/>
      <c r="BZ138" s="46"/>
      <c r="CA138" s="30"/>
      <c r="CB138" s="6"/>
      <c r="CC138" s="44"/>
      <c r="CD138" s="46"/>
      <c r="CE138" s="30"/>
      <c r="CF138" s="6"/>
      <c r="CG138" s="44"/>
      <c r="CH138" s="46"/>
      <c r="CI138" s="30"/>
      <c r="CJ138" s="6"/>
      <c r="CK138" s="44"/>
      <c r="CL138" s="46"/>
    </row>
    <row r="139" spans="1:90" ht="8.25" customHeight="1" thickBot="1" x14ac:dyDescent="0.4">
      <c r="A139" s="27"/>
      <c r="B139" s="44"/>
      <c r="C139" s="46"/>
      <c r="D139" s="30"/>
      <c r="E139" s="6"/>
      <c r="F139" s="44"/>
      <c r="G139" s="46"/>
      <c r="H139" s="30"/>
      <c r="I139" s="6"/>
      <c r="J139" s="44"/>
      <c r="K139" s="46"/>
      <c r="L139" s="30"/>
      <c r="M139" s="6"/>
      <c r="N139" s="44"/>
      <c r="O139" s="46"/>
      <c r="P139" s="30"/>
      <c r="Q139" s="6"/>
      <c r="R139" s="44"/>
      <c r="S139" s="46"/>
      <c r="T139" s="30"/>
      <c r="U139" s="6"/>
      <c r="V139" s="44"/>
      <c r="W139" s="46"/>
      <c r="X139" s="30"/>
      <c r="Y139" s="6"/>
      <c r="Z139" s="3"/>
      <c r="AA139" s="11"/>
      <c r="AB139" s="3"/>
      <c r="AC139" s="52"/>
      <c r="AD139" s="53"/>
      <c r="AE139" s="11"/>
      <c r="AF139" s="17"/>
      <c r="AG139" s="59"/>
      <c r="AH139" s="53"/>
      <c r="AI139" s="11"/>
      <c r="AJ139" s="17"/>
      <c r="AK139" s="59"/>
      <c r="AL139" s="53"/>
      <c r="AM139" s="11"/>
      <c r="AN139" s="17"/>
      <c r="AO139" s="59"/>
      <c r="AP139" s="53"/>
      <c r="AQ139" s="11"/>
      <c r="AR139" s="17"/>
      <c r="AS139" s="52"/>
      <c r="AT139" s="53"/>
      <c r="AU139" s="23"/>
      <c r="AV139" s="17"/>
      <c r="AW139" s="52"/>
      <c r="AX139" s="53"/>
      <c r="AY139" s="11"/>
      <c r="AZ139" s="17"/>
      <c r="BA139" s="59"/>
      <c r="BB139" s="53"/>
      <c r="BC139" s="23"/>
      <c r="BD139" s="17"/>
      <c r="BE139" s="11"/>
      <c r="BF139" s="286"/>
      <c r="BG139" s="3"/>
      <c r="BH139" s="44"/>
      <c r="BI139" s="46"/>
      <c r="BJ139" s="3"/>
      <c r="BK139" s="6"/>
      <c r="BL139" s="49"/>
      <c r="BM139" s="46"/>
      <c r="BN139" s="3"/>
      <c r="BO139" s="6"/>
      <c r="BP139" s="44"/>
      <c r="BQ139" s="46"/>
      <c r="BR139" s="30"/>
      <c r="BS139" s="6"/>
      <c r="BT139" s="44"/>
      <c r="BU139" s="46"/>
      <c r="BV139" s="3"/>
      <c r="BW139" s="11"/>
      <c r="BX139" s="3"/>
      <c r="BY139" s="44"/>
      <c r="BZ139" s="46"/>
      <c r="CA139" s="30"/>
      <c r="CB139" s="6"/>
      <c r="CC139" s="44"/>
      <c r="CD139" s="46"/>
      <c r="CE139" s="30"/>
      <c r="CF139" s="6"/>
      <c r="CG139" s="44"/>
      <c r="CH139" s="46"/>
      <c r="CI139" s="30"/>
      <c r="CJ139" s="6"/>
      <c r="CK139" s="44"/>
      <c r="CL139" s="46"/>
    </row>
    <row r="140" spans="1:90" ht="8.25" customHeight="1" x14ac:dyDescent="0.35">
      <c r="A140" s="27"/>
      <c r="B140" s="44"/>
      <c r="C140" s="46"/>
      <c r="D140" s="30"/>
      <c r="E140" s="6"/>
      <c r="F140" s="44"/>
      <c r="G140" s="46"/>
      <c r="H140" s="30"/>
      <c r="I140" s="6"/>
      <c r="J140" s="44"/>
      <c r="K140" s="46"/>
      <c r="L140" s="30"/>
      <c r="M140" s="6"/>
      <c r="N140" s="44"/>
      <c r="O140" s="46"/>
      <c r="P140" s="30"/>
      <c r="Q140" s="6"/>
      <c r="R140" s="44"/>
      <c r="S140" s="46"/>
      <c r="T140" s="30"/>
      <c r="U140" s="6"/>
      <c r="V140" s="44"/>
      <c r="W140" s="46"/>
      <c r="X140" s="30"/>
      <c r="Y140" s="6"/>
      <c r="Z140" s="3"/>
      <c r="AA140" s="11"/>
      <c r="AB140" s="3"/>
      <c r="AC140" s="52"/>
      <c r="AD140" s="53"/>
      <c r="AE140" s="11"/>
      <c r="AF140" s="17"/>
      <c r="AG140" s="59"/>
      <c r="AH140" s="53"/>
      <c r="AI140" s="11"/>
      <c r="AJ140" s="17"/>
      <c r="AK140" s="59"/>
      <c r="AL140" s="53"/>
      <c r="AM140" s="11"/>
      <c r="AN140" s="17"/>
      <c r="AO140" s="59"/>
      <c r="AP140" s="53"/>
      <c r="AQ140" s="23"/>
      <c r="AR140" s="17"/>
      <c r="AS140" s="52"/>
      <c r="AT140" s="53"/>
      <c r="AU140" s="23"/>
      <c r="AV140" s="17"/>
      <c r="AW140" s="52"/>
      <c r="AX140" s="53"/>
      <c r="AY140" s="11"/>
      <c r="AZ140" s="17"/>
      <c r="BA140" s="59"/>
      <c r="BB140" s="53"/>
      <c r="BC140" s="23"/>
      <c r="BD140" s="17"/>
      <c r="BE140" s="11"/>
      <c r="BF140" s="11"/>
      <c r="BG140" s="3"/>
      <c r="BH140" s="44"/>
      <c r="BI140" s="46"/>
      <c r="BJ140" s="3"/>
      <c r="BK140" s="6"/>
      <c r="BL140" s="49"/>
      <c r="BM140" s="46"/>
      <c r="BN140" s="3"/>
      <c r="BO140" s="6"/>
      <c r="BP140" s="44"/>
      <c r="BQ140" s="46"/>
      <c r="BR140" s="30"/>
      <c r="BS140" s="6"/>
      <c r="BT140" s="44"/>
      <c r="BU140" s="46"/>
      <c r="BV140" s="3"/>
      <c r="BW140" s="11"/>
      <c r="BX140" s="3"/>
      <c r="BY140" s="44"/>
      <c r="BZ140" s="46"/>
      <c r="CA140" s="30"/>
      <c r="CB140" s="6"/>
      <c r="CC140" s="44"/>
      <c r="CD140" s="46"/>
      <c r="CE140" s="30"/>
      <c r="CF140" s="6"/>
      <c r="CG140" s="44"/>
      <c r="CH140" s="46"/>
      <c r="CI140" s="30"/>
      <c r="CJ140" s="6"/>
      <c r="CK140" s="44"/>
      <c r="CL140" s="46"/>
    </row>
    <row r="141" spans="1:90" ht="8.25" customHeight="1" thickBot="1" x14ac:dyDescent="0.4">
      <c r="A141" s="27"/>
      <c r="B141" s="44"/>
      <c r="C141" s="46"/>
      <c r="D141" s="30"/>
      <c r="E141" s="6"/>
      <c r="F141" s="44"/>
      <c r="G141" s="46"/>
      <c r="H141" s="30"/>
      <c r="I141" s="6"/>
      <c r="J141" s="44"/>
      <c r="K141" s="46"/>
      <c r="L141" s="30"/>
      <c r="M141" s="6"/>
      <c r="N141" s="44"/>
      <c r="O141" s="46"/>
      <c r="P141" s="30"/>
      <c r="Q141" s="6"/>
      <c r="R141" s="44"/>
      <c r="S141" s="46"/>
      <c r="T141" s="30"/>
      <c r="U141" s="6"/>
      <c r="V141" s="44"/>
      <c r="W141" s="46"/>
      <c r="X141" s="30"/>
      <c r="Y141" s="6"/>
      <c r="Z141" s="3"/>
      <c r="AA141" s="11"/>
      <c r="AB141" s="3"/>
      <c r="AC141" s="52"/>
      <c r="AD141" s="53"/>
      <c r="AE141" s="11"/>
      <c r="AF141" s="17"/>
      <c r="AG141" s="59"/>
      <c r="AH141" s="53"/>
      <c r="AI141" s="11"/>
      <c r="AJ141" s="17"/>
      <c r="AK141" s="59"/>
      <c r="AL141" s="53"/>
      <c r="AM141" s="11"/>
      <c r="AN141" s="17"/>
      <c r="AO141" s="59"/>
      <c r="AP141" s="53"/>
      <c r="AQ141" s="23"/>
      <c r="AR141" s="17"/>
      <c r="AS141" s="52"/>
      <c r="AT141" s="53"/>
      <c r="AU141" s="23"/>
      <c r="AV141" s="17"/>
      <c r="AW141" s="52"/>
      <c r="AX141" s="53"/>
      <c r="AY141" s="11"/>
      <c r="AZ141" s="17"/>
      <c r="BA141" s="59"/>
      <c r="BB141" s="53"/>
      <c r="BC141" s="23"/>
      <c r="BD141" s="17"/>
      <c r="BE141" s="11"/>
      <c r="BF141" s="11"/>
      <c r="BG141" s="3"/>
      <c r="BH141" s="44"/>
      <c r="BI141" s="46"/>
      <c r="BJ141" s="3"/>
      <c r="BK141" s="6"/>
      <c r="BL141" s="49"/>
      <c r="BM141" s="46"/>
      <c r="BN141" s="3"/>
      <c r="BO141" s="6"/>
      <c r="BP141" s="44"/>
      <c r="BQ141" s="46"/>
      <c r="BR141" s="30"/>
      <c r="BS141" s="6"/>
      <c r="BT141" s="44"/>
      <c r="BU141" s="46"/>
      <c r="BV141" s="3"/>
      <c r="BW141" s="11"/>
      <c r="BX141" s="3"/>
      <c r="BY141" s="44"/>
      <c r="BZ141" s="46"/>
      <c r="CA141" s="30"/>
      <c r="CB141" s="6"/>
      <c r="CC141" s="44"/>
      <c r="CD141" s="46"/>
      <c r="CE141" s="30"/>
      <c r="CF141" s="6"/>
      <c r="CG141" s="44"/>
      <c r="CH141" s="46"/>
      <c r="CI141" s="30"/>
      <c r="CJ141" s="6"/>
      <c r="CK141" s="44"/>
      <c r="CL141" s="46"/>
    </row>
    <row r="142" spans="1:90" ht="9" customHeight="1" x14ac:dyDescent="0.35">
      <c r="A142" s="27"/>
      <c r="B142" s="44"/>
      <c r="C142" s="46"/>
      <c r="D142" s="30"/>
      <c r="E142" s="6"/>
      <c r="F142" s="44"/>
      <c r="G142" s="46"/>
      <c r="H142" s="30"/>
      <c r="I142" s="6"/>
      <c r="J142" s="44"/>
      <c r="K142" s="46"/>
      <c r="L142" s="30"/>
      <c r="M142" s="6"/>
      <c r="N142" s="44"/>
      <c r="O142" s="46"/>
      <c r="P142" s="30"/>
      <c r="Q142" s="6"/>
      <c r="R142" s="44"/>
      <c r="S142" s="46"/>
      <c r="T142" s="30"/>
      <c r="U142" s="6"/>
      <c r="V142" s="44"/>
      <c r="W142" s="46"/>
      <c r="X142" s="30"/>
      <c r="Y142" s="6"/>
      <c r="Z142" s="3"/>
      <c r="AA142" s="11"/>
      <c r="AB142" s="3"/>
      <c r="AC142" s="52"/>
      <c r="AD142" s="53"/>
      <c r="AE142" s="11"/>
      <c r="AF142" s="17"/>
      <c r="AG142" s="59"/>
      <c r="AH142" s="53"/>
      <c r="AI142" s="11"/>
      <c r="AJ142" s="17"/>
      <c r="AK142" s="59"/>
      <c r="AL142" s="53"/>
      <c r="AM142" s="11"/>
      <c r="AN142" s="17"/>
      <c r="AO142" s="59"/>
      <c r="AP142" s="53"/>
      <c r="AQ142" s="23"/>
      <c r="AR142" s="17"/>
      <c r="AS142" s="52"/>
      <c r="AT142" s="53"/>
      <c r="AU142" s="23"/>
      <c r="AV142" s="17"/>
      <c r="AW142" s="52"/>
      <c r="AX142" s="53"/>
      <c r="AY142" s="11"/>
      <c r="AZ142" s="17"/>
      <c r="BA142" s="59"/>
      <c r="BB142" s="270"/>
      <c r="BC142" s="37"/>
      <c r="BD142" s="20"/>
      <c r="BE142" s="32"/>
      <c r="BF142" s="291" t="str">
        <f>Technologies!$A$40</f>
        <v>PROTRA_PP_waste_CCS</v>
      </c>
      <c r="BG142" s="8"/>
      <c r="BH142" s="66"/>
      <c r="BI142" s="46"/>
      <c r="BJ142" s="3"/>
      <c r="BK142" s="6"/>
      <c r="BL142" s="49"/>
      <c r="BM142" s="46"/>
      <c r="BN142" s="3"/>
      <c r="BO142" s="6"/>
      <c r="BP142" s="44"/>
      <c r="BQ142" s="46"/>
      <c r="BR142" s="30"/>
      <c r="BS142" s="6"/>
      <c r="BT142" s="44"/>
      <c r="BU142" s="46"/>
      <c r="BV142" s="3"/>
      <c r="BW142" s="11"/>
      <c r="BX142" s="3"/>
      <c r="BY142" s="44"/>
      <c r="BZ142" s="46"/>
      <c r="CA142" s="30"/>
      <c r="CB142" s="6"/>
      <c r="CC142" s="44"/>
      <c r="CD142" s="46"/>
      <c r="CE142" s="30"/>
      <c r="CF142" s="6"/>
      <c r="CG142" s="44"/>
      <c r="CH142" s="46"/>
      <c r="CI142" s="30"/>
      <c r="CJ142" s="6"/>
      <c r="CK142" s="44"/>
      <c r="CL142" s="46"/>
    </row>
    <row r="143" spans="1:90" ht="8.25" customHeight="1" thickBot="1" x14ac:dyDescent="0.4">
      <c r="A143" s="27"/>
      <c r="B143" s="44"/>
      <c r="C143" s="46"/>
      <c r="D143" s="30"/>
      <c r="E143" s="6"/>
      <c r="F143" s="44"/>
      <c r="G143" s="46"/>
      <c r="H143" s="30"/>
      <c r="I143" s="6"/>
      <c r="J143" s="44"/>
      <c r="K143" s="46"/>
      <c r="L143" s="30"/>
      <c r="M143" s="6"/>
      <c r="N143" s="44"/>
      <c r="O143" s="46"/>
      <c r="P143" s="30"/>
      <c r="Q143" s="6"/>
      <c r="R143" s="44"/>
      <c r="S143" s="46"/>
      <c r="T143" s="30"/>
      <c r="U143" s="6"/>
      <c r="V143" s="44"/>
      <c r="W143" s="46"/>
      <c r="X143" s="30"/>
      <c r="Y143" s="6"/>
      <c r="Z143" s="3"/>
      <c r="AA143" s="11"/>
      <c r="AB143" s="3"/>
      <c r="AC143" s="52"/>
      <c r="AD143" s="53"/>
      <c r="AE143" s="11"/>
      <c r="AF143" s="17"/>
      <c r="AG143" s="59"/>
      <c r="AH143" s="53"/>
      <c r="AI143" s="11"/>
      <c r="AJ143" s="17"/>
      <c r="AK143" s="59"/>
      <c r="AL143" s="53"/>
      <c r="AM143" s="11"/>
      <c r="AN143" s="17"/>
      <c r="AO143" s="59"/>
      <c r="AP143" s="53"/>
      <c r="AQ143" s="23"/>
      <c r="AR143" s="17"/>
      <c r="AS143" s="52"/>
      <c r="AT143" s="53"/>
      <c r="AU143" s="23"/>
      <c r="AV143" s="17"/>
      <c r="AW143" s="52"/>
      <c r="AX143" s="53"/>
      <c r="AY143" s="11"/>
      <c r="AZ143" s="17"/>
      <c r="BA143" s="59"/>
      <c r="BB143" s="53"/>
      <c r="BC143" s="23"/>
      <c r="BD143" s="17"/>
      <c r="BE143" s="11"/>
      <c r="BF143" s="292"/>
      <c r="BG143" s="3"/>
      <c r="BH143" s="44"/>
      <c r="BI143" s="46"/>
      <c r="BJ143" s="3"/>
      <c r="BK143" s="6"/>
      <c r="BL143" s="49"/>
      <c r="BM143" s="46"/>
      <c r="BN143" s="3"/>
      <c r="BO143" s="6"/>
      <c r="BP143" s="44"/>
      <c r="BQ143" s="46"/>
      <c r="BR143" s="30"/>
      <c r="BS143" s="6"/>
      <c r="BT143" s="44"/>
      <c r="BU143" s="46"/>
      <c r="BV143" s="3"/>
      <c r="BW143" s="11"/>
      <c r="BX143" s="3"/>
      <c r="BY143" s="44"/>
      <c r="BZ143" s="46"/>
      <c r="CA143" s="30"/>
      <c r="CB143" s="6"/>
      <c r="CC143" s="44"/>
      <c r="CD143" s="46"/>
      <c r="CE143" s="30"/>
      <c r="CF143" s="6"/>
      <c r="CG143" s="44"/>
      <c r="CH143" s="46"/>
      <c r="CI143" s="30"/>
      <c r="CJ143" s="6"/>
      <c r="CK143" s="44"/>
      <c r="CL143" s="46"/>
    </row>
    <row r="144" spans="1:90" ht="9" customHeight="1" x14ac:dyDescent="0.35">
      <c r="A144" s="27"/>
      <c r="B144" s="44"/>
      <c r="C144" s="46"/>
      <c r="D144" s="30"/>
      <c r="E144" s="6"/>
      <c r="F144" s="44"/>
      <c r="G144" s="46"/>
      <c r="H144" s="30"/>
      <c r="I144" s="6"/>
      <c r="J144" s="44"/>
      <c r="K144" s="46"/>
      <c r="L144" s="30"/>
      <c r="M144" s="6"/>
      <c r="N144" s="44"/>
      <c r="O144" s="46"/>
      <c r="P144" s="30"/>
      <c r="Q144" s="6"/>
      <c r="R144" s="44"/>
      <c r="S144" s="46"/>
      <c r="T144" s="30"/>
      <c r="U144" s="6"/>
      <c r="V144" s="44"/>
      <c r="W144" s="46"/>
      <c r="X144" s="30"/>
      <c r="Y144" s="6"/>
      <c r="Z144" s="3"/>
      <c r="AA144" s="11"/>
      <c r="AB144" s="3"/>
      <c r="AC144" s="52"/>
      <c r="AD144" s="53"/>
      <c r="AE144" s="11"/>
      <c r="AF144" s="17"/>
      <c r="AG144" s="59"/>
      <c r="AH144" s="53"/>
      <c r="AI144" s="11"/>
      <c r="AJ144" s="17"/>
      <c r="AK144" s="59"/>
      <c r="AL144" s="53"/>
      <c r="AM144" s="11"/>
      <c r="AN144" s="17"/>
      <c r="AO144" s="59"/>
      <c r="AP144" s="53"/>
      <c r="AQ144" s="23"/>
      <c r="AR144" s="17"/>
      <c r="AS144" s="52"/>
      <c r="AT144" s="53"/>
      <c r="AU144" s="23"/>
      <c r="AV144" s="17"/>
      <c r="AW144" s="52"/>
      <c r="AX144" s="53"/>
      <c r="AY144" s="11"/>
      <c r="AZ144" s="17"/>
      <c r="BA144" s="59"/>
      <c r="BB144" s="53"/>
      <c r="BC144" s="23"/>
      <c r="BD144" s="17"/>
      <c r="BE144" s="11"/>
      <c r="BF144" s="11"/>
      <c r="BG144" s="3"/>
      <c r="BH144" s="44"/>
      <c r="BI144" s="46"/>
      <c r="BJ144" s="3"/>
      <c r="BK144" s="6"/>
      <c r="BL144" s="49"/>
      <c r="BM144" s="46"/>
      <c r="BN144" s="3"/>
      <c r="BO144" s="6"/>
      <c r="BP144" s="44"/>
      <c r="BQ144" s="46"/>
      <c r="BR144" s="30"/>
      <c r="BS144" s="6"/>
      <c r="BT144" s="44"/>
      <c r="BU144" s="46"/>
      <c r="BV144" s="3"/>
      <c r="BW144" s="11"/>
      <c r="BX144" s="3"/>
      <c r="BY144" s="44"/>
      <c r="BZ144" s="46"/>
      <c r="CA144" s="30"/>
      <c r="CB144" s="6"/>
      <c r="CC144" s="44"/>
      <c r="CD144" s="46"/>
      <c r="CE144" s="30"/>
      <c r="CF144" s="6"/>
      <c r="CG144" s="44"/>
      <c r="CH144" s="46"/>
      <c r="CI144" s="30"/>
      <c r="CJ144" s="6"/>
      <c r="CK144" s="44"/>
      <c r="CL144" s="46"/>
    </row>
    <row r="145" spans="1:90" ht="8.25" customHeight="1" thickBot="1" x14ac:dyDescent="0.4">
      <c r="A145" s="27"/>
      <c r="B145" s="44"/>
      <c r="C145" s="46"/>
      <c r="D145" s="30"/>
      <c r="E145" s="6"/>
      <c r="F145" s="44"/>
      <c r="G145" s="46"/>
      <c r="H145" s="30"/>
      <c r="I145" s="6"/>
      <c r="J145" s="44"/>
      <c r="K145" s="46"/>
      <c r="L145" s="30"/>
      <c r="M145" s="6"/>
      <c r="N145" s="44"/>
      <c r="O145" s="46"/>
      <c r="P145" s="30"/>
      <c r="Q145" s="6"/>
      <c r="R145" s="44"/>
      <c r="S145" s="46"/>
      <c r="T145" s="30"/>
      <c r="U145" s="6"/>
      <c r="V145" s="44"/>
      <c r="W145" s="46"/>
      <c r="X145" s="30"/>
      <c r="Y145" s="6"/>
      <c r="Z145" s="3"/>
      <c r="AA145" s="11"/>
      <c r="AB145" s="3"/>
      <c r="AC145" s="52"/>
      <c r="AD145" s="53"/>
      <c r="AE145" s="11"/>
      <c r="AF145" s="17"/>
      <c r="AG145" s="59"/>
      <c r="AH145" s="53"/>
      <c r="AI145" s="11"/>
      <c r="AJ145" s="17"/>
      <c r="AK145" s="59"/>
      <c r="AL145" s="53"/>
      <c r="AM145" s="11"/>
      <c r="AN145" s="17"/>
      <c r="AO145" s="59"/>
      <c r="AP145" s="53"/>
      <c r="AQ145" s="23"/>
      <c r="AR145" s="17"/>
      <c r="AS145" s="52"/>
      <c r="AT145" s="53"/>
      <c r="AU145" s="23"/>
      <c r="AV145" s="17"/>
      <c r="AW145" s="52"/>
      <c r="AX145" s="53"/>
      <c r="AY145" s="11"/>
      <c r="AZ145" s="17"/>
      <c r="BA145" s="59"/>
      <c r="BB145" s="53"/>
      <c r="BC145" s="23"/>
      <c r="BD145" s="17"/>
      <c r="BE145" s="11"/>
      <c r="BF145" s="11"/>
      <c r="BG145" s="3"/>
      <c r="BH145" s="44"/>
      <c r="BI145" s="46"/>
      <c r="BJ145" s="3"/>
      <c r="BK145" s="6"/>
      <c r="BL145" s="49"/>
      <c r="BM145" s="46"/>
      <c r="BN145" s="3"/>
      <c r="BO145" s="6"/>
      <c r="BP145" s="44"/>
      <c r="BQ145" s="46"/>
      <c r="BR145" s="30"/>
      <c r="BS145" s="6"/>
      <c r="BT145" s="44"/>
      <c r="BU145" s="46"/>
      <c r="BV145" s="3"/>
      <c r="BW145" s="11"/>
      <c r="BX145" s="3"/>
      <c r="BY145" s="44"/>
      <c r="BZ145" s="46"/>
      <c r="CA145" s="30"/>
      <c r="CB145" s="6"/>
      <c r="CC145" s="44"/>
      <c r="CD145" s="46"/>
      <c r="CE145" s="30"/>
      <c r="CF145" s="6"/>
      <c r="CG145" s="44"/>
      <c r="CH145" s="46"/>
      <c r="CI145" s="30"/>
      <c r="CJ145" s="6"/>
      <c r="CK145" s="44"/>
      <c r="CL145" s="46"/>
    </row>
    <row r="146" spans="1:90" ht="8.25" customHeight="1" x14ac:dyDescent="0.35">
      <c r="A146" s="27"/>
      <c r="B146" s="44"/>
      <c r="C146" s="46"/>
      <c r="D146" s="30"/>
      <c r="E146" s="6"/>
      <c r="F146" s="44"/>
      <c r="G146" s="46"/>
      <c r="H146" s="30"/>
      <c r="I146" s="6"/>
      <c r="J146" s="44"/>
      <c r="K146" s="46"/>
      <c r="L146" s="30"/>
      <c r="M146" s="6"/>
      <c r="N146" s="44"/>
      <c r="O146" s="46"/>
      <c r="P146" s="30"/>
      <c r="Q146" s="6"/>
      <c r="R146" s="44"/>
      <c r="S146" s="46"/>
      <c r="T146" s="30"/>
      <c r="U146" s="6"/>
      <c r="V146" s="44"/>
      <c r="W146" s="46"/>
      <c r="X146" s="30"/>
      <c r="Y146" s="6"/>
      <c r="Z146" s="3"/>
      <c r="AA146" s="11"/>
      <c r="AB146" s="3"/>
      <c r="AC146" s="52"/>
      <c r="AD146" s="53"/>
      <c r="AE146" s="11"/>
      <c r="AF146" s="17"/>
      <c r="AG146" s="59"/>
      <c r="AH146" s="53"/>
      <c r="AI146" s="17"/>
      <c r="AJ146" s="16"/>
      <c r="AK146" s="50"/>
      <c r="AL146" s="57"/>
      <c r="AM146" s="25"/>
      <c r="AN146" s="20"/>
      <c r="AO146" s="55"/>
      <c r="AP146" s="57"/>
      <c r="AQ146" s="37"/>
      <c r="AR146" s="20"/>
      <c r="AS146" s="56"/>
      <c r="AT146" s="57"/>
      <c r="AU146" s="37"/>
      <c r="AV146" s="20"/>
      <c r="AW146" s="56"/>
      <c r="AX146" s="57"/>
      <c r="AY146" s="25"/>
      <c r="AZ146" s="20"/>
      <c r="BA146" s="55"/>
      <c r="BB146" s="57"/>
      <c r="BC146" s="37"/>
      <c r="BD146" s="20"/>
      <c r="BE146" s="25"/>
      <c r="BF146" s="287" t="s">
        <v>298</v>
      </c>
      <c r="BG146" s="10"/>
      <c r="BH146" s="47"/>
      <c r="BI146" s="48"/>
      <c r="BJ146" s="10"/>
      <c r="BK146" s="9"/>
      <c r="BL146" s="50"/>
      <c r="BM146" s="48"/>
      <c r="BN146" s="13"/>
      <c r="BO146" s="30"/>
      <c r="BP146" s="44"/>
      <c r="BQ146" s="46"/>
      <c r="BR146" s="30"/>
      <c r="BS146" s="6"/>
      <c r="BT146" s="44"/>
      <c r="BU146" s="46"/>
      <c r="BV146" s="3"/>
      <c r="BW146" s="11"/>
      <c r="BX146" s="3"/>
      <c r="BY146" s="44"/>
      <c r="BZ146" s="46"/>
      <c r="CA146" s="30"/>
      <c r="CB146" s="6"/>
      <c r="CC146" s="44"/>
      <c r="CD146" s="46"/>
      <c r="CE146" s="30"/>
      <c r="CF146" s="6"/>
      <c r="CG146" s="44"/>
      <c r="CH146" s="46"/>
      <c r="CI146" s="30"/>
      <c r="CJ146" s="6"/>
      <c r="CK146" s="44"/>
      <c r="CL146" s="46"/>
    </row>
    <row r="147" spans="1:90" ht="8.25" customHeight="1" thickBot="1" x14ac:dyDescent="0.4">
      <c r="A147" s="27"/>
      <c r="B147" s="44"/>
      <c r="C147" s="46"/>
      <c r="D147" s="30"/>
      <c r="E147" s="6"/>
      <c r="F147" s="44"/>
      <c r="G147" s="46"/>
      <c r="H147" s="30"/>
      <c r="I147" s="6"/>
      <c r="J147" s="44"/>
      <c r="K147" s="46"/>
      <c r="L147" s="30"/>
      <c r="M147" s="6"/>
      <c r="N147" s="44"/>
      <c r="O147" s="46"/>
      <c r="P147" s="30"/>
      <c r="Q147" s="6"/>
      <c r="R147" s="44"/>
      <c r="S147" s="46"/>
      <c r="T147" s="30"/>
      <c r="U147" s="6"/>
      <c r="V147" s="44"/>
      <c r="W147" s="46"/>
      <c r="X147" s="30"/>
      <c r="Y147" s="6"/>
      <c r="Z147" s="3"/>
      <c r="AA147" s="11"/>
      <c r="AB147" s="3"/>
      <c r="AC147" s="52"/>
      <c r="AD147" s="53"/>
      <c r="AE147" s="11"/>
      <c r="AF147" s="17"/>
      <c r="AG147" s="59"/>
      <c r="AH147" s="53"/>
      <c r="AI147" s="11"/>
      <c r="AJ147" s="17"/>
      <c r="AK147" s="59"/>
      <c r="AL147" s="53"/>
      <c r="AM147" s="11"/>
      <c r="AN147" s="17"/>
      <c r="AO147" s="59"/>
      <c r="AP147" s="53"/>
      <c r="AQ147" s="23"/>
      <c r="AR147" s="17"/>
      <c r="AS147" s="52"/>
      <c r="AT147" s="53"/>
      <c r="AU147" s="23"/>
      <c r="AV147" s="17"/>
      <c r="AW147" s="52"/>
      <c r="AX147" s="53"/>
      <c r="AY147" s="11"/>
      <c r="AZ147" s="17"/>
      <c r="BA147" s="59"/>
      <c r="BB147" s="53"/>
      <c r="BC147" s="23"/>
      <c r="BD147" s="17"/>
      <c r="BE147" s="11"/>
      <c r="BF147" s="288"/>
      <c r="BG147" s="3"/>
      <c r="BH147" s="44"/>
      <c r="BI147" s="46"/>
      <c r="BJ147" s="3"/>
      <c r="BK147" s="6"/>
      <c r="BL147" s="49"/>
      <c r="BM147" s="46"/>
      <c r="BN147" s="3"/>
      <c r="BO147" s="6"/>
      <c r="BP147" s="44"/>
      <c r="BQ147" s="46"/>
      <c r="BR147" s="30"/>
      <c r="BS147" s="6"/>
      <c r="BT147" s="44"/>
      <c r="BU147" s="46"/>
      <c r="BV147" s="3"/>
      <c r="BW147" s="11"/>
      <c r="BX147" s="3"/>
      <c r="BY147" s="44"/>
      <c r="BZ147" s="46"/>
      <c r="CA147" s="30"/>
      <c r="CB147" s="6"/>
      <c r="CC147" s="44"/>
      <c r="CD147" s="46"/>
      <c r="CE147" s="30"/>
      <c r="CF147" s="6"/>
      <c r="CG147" s="44"/>
      <c r="CH147" s="46"/>
      <c r="CI147" s="30"/>
      <c r="CJ147" s="6"/>
      <c r="CK147" s="44"/>
      <c r="CL147" s="46"/>
    </row>
    <row r="148" spans="1:90" ht="9" customHeight="1" x14ac:dyDescent="0.35">
      <c r="A148" s="27"/>
      <c r="B148" s="44"/>
      <c r="C148" s="46"/>
      <c r="D148" s="30"/>
      <c r="E148" s="6"/>
      <c r="F148" s="44"/>
      <c r="G148" s="46"/>
      <c r="H148" s="30"/>
      <c r="I148" s="6"/>
      <c r="J148" s="44"/>
      <c r="K148" s="46"/>
      <c r="L148" s="30"/>
      <c r="M148" s="6"/>
      <c r="N148" s="44"/>
      <c r="O148" s="46"/>
      <c r="P148" s="30"/>
      <c r="Q148" s="6"/>
      <c r="R148" s="44"/>
      <c r="S148" s="46"/>
      <c r="T148" s="30"/>
      <c r="U148" s="6"/>
      <c r="V148" s="44"/>
      <c r="W148" s="46"/>
      <c r="X148" s="30"/>
      <c r="Y148" s="6"/>
      <c r="Z148" s="3"/>
      <c r="AA148" s="11"/>
      <c r="AB148" s="3"/>
      <c r="AC148" s="52"/>
      <c r="AD148" s="53"/>
      <c r="AE148" s="11"/>
      <c r="AF148" s="17"/>
      <c r="AG148" s="59"/>
      <c r="AH148" s="53"/>
      <c r="AI148" s="11"/>
      <c r="AJ148" s="17"/>
      <c r="AK148" s="52"/>
      <c r="AL148" s="53"/>
      <c r="AM148" s="11"/>
      <c r="AN148" s="17"/>
      <c r="AO148" s="59"/>
      <c r="AP148" s="53"/>
      <c r="AQ148" s="23"/>
      <c r="AR148" s="17"/>
      <c r="AS148" s="52"/>
      <c r="AT148" s="53"/>
      <c r="AU148" s="23"/>
      <c r="AV148" s="17"/>
      <c r="AW148" s="52"/>
      <c r="AX148" s="53"/>
      <c r="AY148" s="11"/>
      <c r="AZ148" s="17"/>
      <c r="BA148" s="59"/>
      <c r="BB148" s="53"/>
      <c r="BC148" s="23"/>
      <c r="BD148" s="17"/>
      <c r="BE148" s="11"/>
      <c r="BF148" s="11"/>
      <c r="BG148" s="3"/>
      <c r="BH148" s="44"/>
      <c r="BI148" s="46"/>
      <c r="BJ148" s="3"/>
      <c r="BK148" s="6"/>
      <c r="BL148" s="49"/>
      <c r="BM148" s="46"/>
      <c r="BN148" s="3"/>
      <c r="BO148" s="6"/>
      <c r="BP148" s="44"/>
      <c r="BQ148" s="46"/>
      <c r="BR148" s="30"/>
      <c r="BS148" s="6"/>
      <c r="BT148" s="44"/>
      <c r="BU148" s="46"/>
      <c r="BV148" s="3"/>
      <c r="BW148" s="11"/>
      <c r="BX148" s="3"/>
      <c r="BY148" s="44"/>
      <c r="BZ148" s="46"/>
      <c r="CA148" s="30"/>
      <c r="CB148" s="6"/>
      <c r="CC148" s="44"/>
      <c r="CD148" s="46"/>
      <c r="CE148" s="30"/>
      <c r="CF148" s="6"/>
      <c r="CG148" s="44"/>
      <c r="CH148" s="46"/>
      <c r="CI148" s="30"/>
      <c r="CJ148" s="6"/>
      <c r="CK148" s="44"/>
      <c r="CL148" s="46"/>
    </row>
    <row r="149" spans="1:90" ht="8.25" customHeight="1" thickBot="1" x14ac:dyDescent="0.4">
      <c r="A149" s="27"/>
      <c r="B149" s="44"/>
      <c r="C149" s="46"/>
      <c r="D149" s="30"/>
      <c r="E149" s="6"/>
      <c r="F149" s="44"/>
      <c r="G149" s="46"/>
      <c r="H149" s="30"/>
      <c r="I149" s="6"/>
      <c r="J149" s="44"/>
      <c r="K149" s="46"/>
      <c r="L149" s="30"/>
      <c r="M149" s="6"/>
      <c r="N149" s="44"/>
      <c r="O149" s="46"/>
      <c r="P149" s="30"/>
      <c r="Q149" s="6"/>
      <c r="R149" s="44"/>
      <c r="S149" s="46"/>
      <c r="T149" s="30"/>
      <c r="U149" s="6"/>
      <c r="V149" s="44"/>
      <c r="W149" s="46"/>
      <c r="X149" s="30"/>
      <c r="Y149" s="6"/>
      <c r="Z149" s="3"/>
      <c r="AA149" s="11"/>
      <c r="AB149" s="3"/>
      <c r="AC149" s="52"/>
      <c r="AD149" s="53"/>
      <c r="AE149" s="11"/>
      <c r="AF149" s="17"/>
      <c r="AG149" s="59"/>
      <c r="AH149" s="53"/>
      <c r="AI149" s="11"/>
      <c r="AJ149" s="17"/>
      <c r="AK149" s="52"/>
      <c r="AL149" s="53"/>
      <c r="AM149" s="11"/>
      <c r="AN149" s="17"/>
      <c r="AO149" s="59"/>
      <c r="AP149" s="53"/>
      <c r="AQ149" s="23"/>
      <c r="AR149" s="17"/>
      <c r="AS149" s="52"/>
      <c r="AT149" s="53"/>
      <c r="AU149" s="23"/>
      <c r="AV149" s="17"/>
      <c r="AW149" s="52"/>
      <c r="AX149" s="53"/>
      <c r="AY149" s="11"/>
      <c r="AZ149" s="17"/>
      <c r="BA149" s="59"/>
      <c r="BB149" s="53"/>
      <c r="BC149" s="23"/>
      <c r="BD149" s="17"/>
      <c r="BE149" s="11"/>
      <c r="BF149" s="11"/>
      <c r="BG149" s="3"/>
      <c r="BH149" s="44"/>
      <c r="BI149" s="46"/>
      <c r="BJ149" s="3"/>
      <c r="BK149" s="6"/>
      <c r="BL149" s="49"/>
      <c r="BM149" s="46"/>
      <c r="BN149" s="3"/>
      <c r="BO149" s="6"/>
      <c r="BP149" s="44"/>
      <c r="BQ149" s="46"/>
      <c r="BR149" s="30"/>
      <c r="BS149" s="6"/>
      <c r="BT149" s="44"/>
      <c r="BU149" s="46"/>
      <c r="BV149" s="3"/>
      <c r="BW149" s="11"/>
      <c r="BX149" s="3"/>
      <c r="BY149" s="44"/>
      <c r="BZ149" s="46"/>
      <c r="CA149" s="30"/>
      <c r="CB149" s="6"/>
      <c r="CC149" s="44"/>
      <c r="CD149" s="46"/>
      <c r="CE149" s="30"/>
      <c r="CF149" s="6"/>
      <c r="CG149" s="44"/>
      <c r="CH149" s="46"/>
      <c r="CI149" s="30"/>
      <c r="CJ149" s="6"/>
      <c r="CK149" s="44"/>
      <c r="CL149" s="46"/>
    </row>
    <row r="150" spans="1:90" ht="8.25" customHeight="1" x14ac:dyDescent="0.35">
      <c r="A150" s="27"/>
      <c r="B150" s="44"/>
      <c r="C150" s="46"/>
      <c r="D150" s="30"/>
      <c r="E150" s="6"/>
      <c r="F150" s="44"/>
      <c r="G150" s="46"/>
      <c r="H150" s="30"/>
      <c r="I150" s="6"/>
      <c r="J150" s="44"/>
      <c r="K150" s="46"/>
      <c r="L150" s="30"/>
      <c r="M150" s="6"/>
      <c r="N150" s="44"/>
      <c r="O150" s="46"/>
      <c r="P150" s="30"/>
      <c r="Q150" s="6"/>
      <c r="R150" s="44"/>
      <c r="S150" s="46"/>
      <c r="T150" s="30"/>
      <c r="U150" s="6"/>
      <c r="V150" s="44"/>
      <c r="W150" s="46"/>
      <c r="X150" s="30"/>
      <c r="Y150" s="6"/>
      <c r="Z150" s="3"/>
      <c r="AA150" s="11"/>
      <c r="AB150" s="3"/>
      <c r="AC150" s="52"/>
      <c r="AD150" s="53"/>
      <c r="AE150" s="11"/>
      <c r="AF150" s="17"/>
      <c r="AG150" s="59"/>
      <c r="AH150" s="53"/>
      <c r="AI150" s="11"/>
      <c r="AJ150" s="17"/>
      <c r="AK150" s="52"/>
      <c r="AL150" s="53"/>
      <c r="AM150" s="11"/>
      <c r="AN150" s="17"/>
      <c r="AO150" s="59"/>
      <c r="AP150" s="53"/>
      <c r="AQ150" s="23"/>
      <c r="AR150" s="17"/>
      <c r="AS150" s="52"/>
      <c r="AT150" s="53"/>
      <c r="AU150" s="23"/>
      <c r="AV150" s="17"/>
      <c r="AW150" s="52"/>
      <c r="AX150" s="53"/>
      <c r="AY150" s="17"/>
      <c r="AZ150" s="16"/>
      <c r="BA150" s="55"/>
      <c r="BB150" s="57"/>
      <c r="BC150" s="37"/>
      <c r="BD150" s="20"/>
      <c r="BE150" s="25"/>
      <c r="BF150" s="287" t="s">
        <v>298</v>
      </c>
      <c r="BG150" s="10"/>
      <c r="BH150" s="47"/>
      <c r="BI150" s="48"/>
      <c r="BJ150" s="10"/>
      <c r="BK150" s="9"/>
      <c r="BL150" s="50"/>
      <c r="BM150" s="48"/>
      <c r="BN150" s="10"/>
      <c r="BO150" s="9"/>
      <c r="BP150" s="47"/>
      <c r="BQ150" s="48"/>
      <c r="BR150" s="36"/>
      <c r="BS150" s="9"/>
      <c r="BT150" s="66"/>
      <c r="BU150" s="46"/>
      <c r="BV150" s="3"/>
      <c r="BW150" s="11"/>
      <c r="BX150" s="3"/>
      <c r="BY150" s="44"/>
      <c r="BZ150" s="46"/>
      <c r="CA150" s="30"/>
      <c r="CB150" s="6"/>
      <c r="CC150" s="44"/>
      <c r="CD150" s="46"/>
      <c r="CE150" s="30"/>
      <c r="CF150" s="6"/>
      <c r="CG150" s="44"/>
      <c r="CH150" s="46"/>
      <c r="CI150" s="30"/>
      <c r="CJ150" s="6"/>
      <c r="CK150" s="44"/>
      <c r="CL150" s="46"/>
    </row>
    <row r="151" spans="1:90" ht="8.25" customHeight="1" thickBot="1" x14ac:dyDescent="0.4">
      <c r="A151" s="27"/>
      <c r="B151" s="44"/>
      <c r="C151" s="46"/>
      <c r="D151" s="30"/>
      <c r="E151" s="6"/>
      <c r="F151" s="44"/>
      <c r="G151" s="46"/>
      <c r="H151" s="30"/>
      <c r="I151" s="6"/>
      <c r="J151" s="44"/>
      <c r="K151" s="46"/>
      <c r="L151" s="30"/>
      <c r="M151" s="6"/>
      <c r="N151" s="44"/>
      <c r="O151" s="46"/>
      <c r="P151" s="30"/>
      <c r="Q151" s="6"/>
      <c r="R151" s="44"/>
      <c r="S151" s="46"/>
      <c r="T151" s="30"/>
      <c r="U151" s="6"/>
      <c r="V151" s="44"/>
      <c r="W151" s="46"/>
      <c r="X151" s="30"/>
      <c r="Y151" s="6"/>
      <c r="Z151" s="3"/>
      <c r="AA151" s="11"/>
      <c r="AB151" s="3"/>
      <c r="AC151" s="52"/>
      <c r="AD151" s="53"/>
      <c r="AE151" s="11"/>
      <c r="AF151" s="17"/>
      <c r="AG151" s="59"/>
      <c r="AH151" s="53"/>
      <c r="AI151" s="11"/>
      <c r="AJ151" s="17"/>
      <c r="AK151" s="52"/>
      <c r="AL151" s="53"/>
      <c r="AM151" s="11"/>
      <c r="AN151" s="17"/>
      <c r="AO151" s="59"/>
      <c r="AP151" s="53"/>
      <c r="AQ151" s="23"/>
      <c r="AR151" s="17"/>
      <c r="AS151" s="52"/>
      <c r="AT151" s="53"/>
      <c r="AU151" s="23"/>
      <c r="AV151" s="17"/>
      <c r="AW151" s="52"/>
      <c r="AX151" s="53"/>
      <c r="AY151" s="11"/>
      <c r="AZ151" s="17"/>
      <c r="BA151" s="59"/>
      <c r="BB151" s="53"/>
      <c r="BC151" s="23"/>
      <c r="BD151" s="17"/>
      <c r="BE151" s="11"/>
      <c r="BF151" s="288"/>
      <c r="BG151" s="3"/>
      <c r="BH151" s="44"/>
      <c r="BI151" s="46"/>
      <c r="BJ151" s="3"/>
      <c r="BK151" s="6"/>
      <c r="BL151" s="49"/>
      <c r="BM151" s="46"/>
      <c r="BN151" s="3"/>
      <c r="BO151" s="6"/>
      <c r="BP151" s="44"/>
      <c r="BQ151" s="46"/>
      <c r="BR151" s="30"/>
      <c r="BS151" s="6"/>
      <c r="BT151" s="44"/>
      <c r="BU151" s="46"/>
      <c r="BV151" s="3"/>
      <c r="BW151" s="11"/>
      <c r="BX151" s="3"/>
      <c r="BY151" s="44"/>
      <c r="BZ151" s="46"/>
      <c r="CA151" s="30"/>
      <c r="CB151" s="6"/>
      <c r="CC151" s="44"/>
      <c r="CD151" s="46"/>
      <c r="CE151" s="30"/>
      <c r="CF151" s="6"/>
      <c r="CG151" s="44"/>
      <c r="CH151" s="46"/>
      <c r="CI151" s="30"/>
      <c r="CJ151" s="6"/>
      <c r="CK151" s="44"/>
      <c r="CL151" s="46"/>
    </row>
    <row r="152" spans="1:90" ht="8.25" customHeight="1" x14ac:dyDescent="0.35">
      <c r="A152" s="27"/>
      <c r="B152" s="44"/>
      <c r="C152" s="46"/>
      <c r="D152" s="30"/>
      <c r="E152" s="6"/>
      <c r="F152" s="44"/>
      <c r="G152" s="46"/>
      <c r="H152" s="30"/>
      <c r="I152" s="6"/>
      <c r="J152" s="44"/>
      <c r="K152" s="46"/>
      <c r="L152" s="30"/>
      <c r="M152" s="6"/>
      <c r="N152" s="44"/>
      <c r="O152" s="46"/>
      <c r="P152" s="30"/>
      <c r="Q152" s="6"/>
      <c r="R152" s="44"/>
      <c r="S152" s="46"/>
      <c r="T152" s="30"/>
      <c r="U152" s="6"/>
      <c r="V152" s="44"/>
      <c r="W152" s="46"/>
      <c r="X152" s="30"/>
      <c r="Y152" s="6"/>
      <c r="Z152" s="3"/>
      <c r="AA152" s="11"/>
      <c r="AB152" s="3"/>
      <c r="AC152" s="52"/>
      <c r="AD152" s="53"/>
      <c r="AE152" s="11"/>
      <c r="AF152" s="17"/>
      <c r="AG152" s="59"/>
      <c r="AH152" s="53"/>
      <c r="AI152" s="11"/>
      <c r="AJ152" s="17"/>
      <c r="AK152" s="52"/>
      <c r="AL152" s="53"/>
      <c r="AM152" s="11"/>
      <c r="AN152" s="17"/>
      <c r="AO152" s="59"/>
      <c r="AP152" s="53"/>
      <c r="AQ152" s="23"/>
      <c r="AR152" s="17"/>
      <c r="AS152" s="52"/>
      <c r="AT152" s="53"/>
      <c r="AU152" s="23"/>
      <c r="AV152" s="17"/>
      <c r="AW152" s="52"/>
      <c r="AX152" s="53"/>
      <c r="AY152" s="11"/>
      <c r="AZ152" s="17"/>
      <c r="BA152" s="59"/>
      <c r="BB152" s="53"/>
      <c r="BC152" s="23"/>
      <c r="BD152" s="17"/>
      <c r="BE152" s="11"/>
      <c r="BF152" s="11"/>
      <c r="BG152" s="3"/>
      <c r="BH152" s="44"/>
      <c r="BI152" s="46"/>
      <c r="BJ152" s="3"/>
      <c r="BK152" s="6"/>
      <c r="BL152" s="49"/>
      <c r="BM152" s="46"/>
      <c r="BN152" s="3"/>
      <c r="BO152" s="6"/>
      <c r="BP152" s="44"/>
      <c r="BQ152" s="46"/>
      <c r="BR152" s="30"/>
      <c r="BS152" s="6"/>
      <c r="BT152" s="44"/>
      <c r="BU152" s="46"/>
      <c r="BV152" s="3"/>
      <c r="BW152" s="11"/>
      <c r="BX152" s="3"/>
      <c r="BY152" s="44"/>
      <c r="BZ152" s="46"/>
      <c r="CA152" s="30"/>
      <c r="CB152" s="6"/>
      <c r="CC152" s="44"/>
      <c r="CD152" s="46"/>
      <c r="CE152" s="30"/>
      <c r="CF152" s="6"/>
      <c r="CG152" s="44"/>
      <c r="CH152" s="46"/>
      <c r="CI152" s="30"/>
      <c r="CJ152" s="6"/>
      <c r="CK152" s="44"/>
      <c r="CL152" s="46"/>
    </row>
    <row r="153" spans="1:90" ht="8.25" customHeight="1" thickBot="1" x14ac:dyDescent="0.4">
      <c r="A153" s="27"/>
      <c r="B153" s="44"/>
      <c r="C153" s="46"/>
      <c r="D153" s="30"/>
      <c r="E153" s="6"/>
      <c r="F153" s="44"/>
      <c r="G153" s="46"/>
      <c r="H153" s="30"/>
      <c r="I153" s="6"/>
      <c r="J153" s="44"/>
      <c r="K153" s="46"/>
      <c r="L153" s="30"/>
      <c r="M153" s="6"/>
      <c r="N153" s="44"/>
      <c r="O153" s="46"/>
      <c r="P153" s="30"/>
      <c r="Q153" s="6"/>
      <c r="R153" s="44"/>
      <c r="S153" s="46"/>
      <c r="T153" s="30"/>
      <c r="U153" s="6"/>
      <c r="V153" s="44"/>
      <c r="W153" s="46"/>
      <c r="X153" s="30"/>
      <c r="Y153" s="6"/>
      <c r="Z153" s="3"/>
      <c r="AA153" s="11"/>
      <c r="AB153" s="3"/>
      <c r="AC153" s="52"/>
      <c r="AD153" s="53"/>
      <c r="AE153" s="11"/>
      <c r="AF153" s="17"/>
      <c r="AG153" s="59"/>
      <c r="AH153" s="53"/>
      <c r="AI153" s="11"/>
      <c r="AJ153" s="17"/>
      <c r="AK153" s="52"/>
      <c r="AL153" s="53"/>
      <c r="AM153" s="11"/>
      <c r="AN153" s="17"/>
      <c r="AO153" s="59"/>
      <c r="AP153" s="53"/>
      <c r="AQ153" s="23"/>
      <c r="AR153" s="17"/>
      <c r="AS153" s="52"/>
      <c r="AT153" s="53"/>
      <c r="AU153" s="23"/>
      <c r="AV153" s="17"/>
      <c r="AW153" s="52"/>
      <c r="AX153" s="53"/>
      <c r="AY153" s="11"/>
      <c r="AZ153" s="17"/>
      <c r="BA153" s="59"/>
      <c r="BB153" s="53"/>
      <c r="BC153" s="23"/>
      <c r="BD153" s="17"/>
      <c r="BE153" s="11"/>
      <c r="BF153" s="11"/>
      <c r="BG153" s="3"/>
      <c r="BH153" s="44"/>
      <c r="BI153" s="46"/>
      <c r="BJ153" s="3"/>
      <c r="BK153" s="6"/>
      <c r="BL153" s="49"/>
      <c r="BM153" s="46"/>
      <c r="BN153" s="3"/>
      <c r="BO153" s="6"/>
      <c r="BP153" s="44"/>
      <c r="BQ153" s="46"/>
      <c r="BR153" s="30"/>
      <c r="BS153" s="6"/>
      <c r="BT153" s="44"/>
      <c r="BU153" s="46"/>
      <c r="BV153" s="3"/>
      <c r="BW153" s="11"/>
      <c r="BX153" s="3"/>
      <c r="BY153" s="44"/>
      <c r="BZ153" s="46"/>
      <c r="CA153" s="30"/>
      <c r="CB153" s="6"/>
      <c r="CC153" s="44"/>
      <c r="CD153" s="46"/>
      <c r="CE153" s="30"/>
      <c r="CF153" s="6"/>
      <c r="CG153" s="44"/>
      <c r="CH153" s="46"/>
      <c r="CI153" s="30"/>
      <c r="CJ153" s="6"/>
      <c r="CK153" s="44"/>
      <c r="CL153" s="46"/>
    </row>
    <row r="154" spans="1:90" ht="8.25" customHeight="1" x14ac:dyDescent="0.35">
      <c r="A154" s="27"/>
      <c r="B154" s="44"/>
      <c r="C154" s="46"/>
      <c r="D154" s="30"/>
      <c r="E154" s="6"/>
      <c r="F154" s="44"/>
      <c r="G154" s="46"/>
      <c r="H154" s="30"/>
      <c r="I154" s="6"/>
      <c r="J154" s="44"/>
      <c r="K154" s="46"/>
      <c r="L154" s="30"/>
      <c r="M154" s="6"/>
      <c r="N154" s="44"/>
      <c r="O154" s="46"/>
      <c r="P154" s="30"/>
      <c r="Q154" s="6"/>
      <c r="R154" s="44"/>
      <c r="S154" s="46"/>
      <c r="T154" s="30"/>
      <c r="U154" s="6"/>
      <c r="V154" s="44"/>
      <c r="W154" s="46"/>
      <c r="X154" s="30"/>
      <c r="Y154" s="6"/>
      <c r="Z154" s="3"/>
      <c r="AA154" s="11"/>
      <c r="AB154" s="3"/>
      <c r="AC154" s="52"/>
      <c r="AD154" s="53"/>
      <c r="AE154" s="11"/>
      <c r="AF154" s="17"/>
      <c r="AG154" s="59"/>
      <c r="AH154" s="53"/>
      <c r="AI154" s="11"/>
      <c r="AJ154" s="17"/>
      <c r="AK154" s="52"/>
      <c r="AL154" s="53"/>
      <c r="AM154" s="11"/>
      <c r="AN154" s="17"/>
      <c r="AO154" s="59"/>
      <c r="AP154" s="53"/>
      <c r="AQ154" s="23"/>
      <c r="AR154" s="17"/>
      <c r="AS154" s="52"/>
      <c r="AT154" s="53"/>
      <c r="AU154" s="23"/>
      <c r="AV154" s="17"/>
      <c r="AW154" s="58"/>
      <c r="AX154" s="45"/>
      <c r="AY154" s="10"/>
      <c r="AZ154" s="20"/>
      <c r="BA154" s="55"/>
      <c r="BB154" s="57"/>
      <c r="BC154" s="37"/>
      <c r="BD154" s="20"/>
      <c r="BE154" s="25"/>
      <c r="BF154" s="287" t="s">
        <v>298</v>
      </c>
      <c r="BG154" s="10"/>
      <c r="BH154" s="47"/>
      <c r="BI154" s="48"/>
      <c r="BJ154" s="10"/>
      <c r="BK154" s="9"/>
      <c r="BL154" s="50"/>
      <c r="BM154" s="48"/>
      <c r="BN154" s="10"/>
      <c r="BO154" s="9"/>
      <c r="BP154" s="47"/>
      <c r="BQ154" s="48"/>
      <c r="BR154" s="12"/>
      <c r="BS154" s="30"/>
      <c r="BT154" s="44"/>
      <c r="BU154" s="46"/>
      <c r="BV154" s="3"/>
      <c r="BW154" s="11"/>
      <c r="BX154" s="3"/>
      <c r="BY154" s="44"/>
      <c r="BZ154" s="46"/>
      <c r="CA154" s="30"/>
      <c r="CB154" s="6"/>
      <c r="CC154" s="44"/>
      <c r="CD154" s="46"/>
      <c r="CE154" s="30"/>
      <c r="CF154" s="6"/>
      <c r="CG154" s="44"/>
      <c r="CH154" s="46"/>
      <c r="CI154" s="30"/>
      <c r="CJ154" s="6"/>
      <c r="CK154" s="44"/>
      <c r="CL154" s="46"/>
    </row>
    <row r="155" spans="1:90" ht="8.25" customHeight="1" thickBot="1" x14ac:dyDescent="0.4">
      <c r="A155" s="27"/>
      <c r="B155" s="44"/>
      <c r="C155" s="46"/>
      <c r="D155" s="30"/>
      <c r="E155" s="6"/>
      <c r="F155" s="44"/>
      <c r="G155" s="46"/>
      <c r="H155" s="30"/>
      <c r="I155" s="6"/>
      <c r="J155" s="44"/>
      <c r="K155" s="46"/>
      <c r="L155" s="30"/>
      <c r="M155" s="6"/>
      <c r="N155" s="44"/>
      <c r="O155" s="46"/>
      <c r="P155" s="30"/>
      <c r="Q155" s="6"/>
      <c r="R155" s="44"/>
      <c r="S155" s="46"/>
      <c r="T155" s="30"/>
      <c r="U155" s="6"/>
      <c r="V155" s="44"/>
      <c r="W155" s="46"/>
      <c r="X155" s="30"/>
      <c r="Y155" s="6"/>
      <c r="Z155" s="3"/>
      <c r="AA155" s="11"/>
      <c r="AB155" s="3"/>
      <c r="AC155" s="52"/>
      <c r="AD155" s="53"/>
      <c r="AE155" s="11"/>
      <c r="AF155" s="17"/>
      <c r="AG155" s="59"/>
      <c r="AH155" s="53"/>
      <c r="AI155" s="11"/>
      <c r="AJ155" s="17"/>
      <c r="AK155" s="52"/>
      <c r="AL155" s="53"/>
      <c r="AM155" s="11"/>
      <c r="AN155" s="17"/>
      <c r="AO155" s="59"/>
      <c r="AP155" s="53"/>
      <c r="AQ155" s="23"/>
      <c r="AR155" s="17"/>
      <c r="AS155" s="52"/>
      <c r="AT155" s="53"/>
      <c r="AU155" s="23"/>
      <c r="AV155" s="17"/>
      <c r="AW155" s="52"/>
      <c r="AX155" s="53"/>
      <c r="AY155" s="11"/>
      <c r="AZ155" s="17"/>
      <c r="BA155" s="59"/>
      <c r="BB155" s="53"/>
      <c r="BC155" s="23"/>
      <c r="BD155" s="17"/>
      <c r="BE155" s="11"/>
      <c r="BF155" s="288"/>
      <c r="BG155" s="3"/>
      <c r="BH155" s="44"/>
      <c r="BI155" s="46"/>
      <c r="BJ155" s="3"/>
      <c r="BK155" s="6"/>
      <c r="BL155" s="49"/>
      <c r="BM155" s="46"/>
      <c r="BN155" s="3"/>
      <c r="BO155" s="6"/>
      <c r="BP155" s="44"/>
      <c r="BQ155" s="46"/>
      <c r="BR155" s="30"/>
      <c r="BS155" s="6"/>
      <c r="BT155" s="44"/>
      <c r="BU155" s="46"/>
      <c r="BV155" s="3"/>
      <c r="BW155" s="11"/>
      <c r="BX155" s="3"/>
      <c r="BY155" s="44"/>
      <c r="BZ155" s="46"/>
      <c r="CA155" s="30"/>
      <c r="CB155" s="6"/>
      <c r="CC155" s="44"/>
      <c r="CD155" s="46"/>
      <c r="CE155" s="30"/>
      <c r="CF155" s="6"/>
      <c r="CG155" s="44"/>
      <c r="CH155" s="46"/>
      <c r="CI155" s="30"/>
      <c r="CJ155" s="6"/>
      <c r="CK155" s="44"/>
      <c r="CL155" s="46"/>
    </row>
    <row r="156" spans="1:90" ht="8.25" customHeight="1" x14ac:dyDescent="0.35">
      <c r="A156" s="27"/>
      <c r="B156" s="44"/>
      <c r="C156" s="46"/>
      <c r="D156" s="30"/>
      <c r="E156" s="6"/>
      <c r="F156" s="44"/>
      <c r="G156" s="46"/>
      <c r="H156" s="30"/>
      <c r="I156" s="6"/>
      <c r="J156" s="44"/>
      <c r="K156" s="46"/>
      <c r="L156" s="30"/>
      <c r="M156" s="6"/>
      <c r="N156" s="44"/>
      <c r="O156" s="46"/>
      <c r="P156" s="30"/>
      <c r="Q156" s="6"/>
      <c r="R156" s="44"/>
      <c r="S156" s="46"/>
      <c r="T156" s="30"/>
      <c r="U156" s="6"/>
      <c r="V156" s="44"/>
      <c r="W156" s="46"/>
      <c r="X156" s="30"/>
      <c r="Y156" s="6"/>
      <c r="Z156" s="3"/>
      <c r="AA156" s="11"/>
      <c r="AB156" s="3"/>
      <c r="AC156" s="52"/>
      <c r="AD156" s="53"/>
      <c r="AE156" s="11"/>
      <c r="AF156" s="17"/>
      <c r="AG156" s="59"/>
      <c r="AH156" s="53"/>
      <c r="AI156" s="11"/>
      <c r="AJ156" s="17"/>
      <c r="AK156" s="59"/>
      <c r="AL156" s="53"/>
      <c r="AM156" s="11"/>
      <c r="AN156" s="17"/>
      <c r="AO156" s="59"/>
      <c r="AP156" s="53"/>
      <c r="AQ156" s="23"/>
      <c r="AR156" s="17"/>
      <c r="AS156" s="52"/>
      <c r="AT156" s="53"/>
      <c r="AU156" s="23"/>
      <c r="AV156" s="17"/>
      <c r="AW156" s="52"/>
      <c r="AX156" s="53"/>
      <c r="AY156" s="11"/>
      <c r="AZ156" s="17"/>
      <c r="BA156" s="59"/>
      <c r="BB156" s="53"/>
      <c r="BC156" s="23"/>
      <c r="BD156" s="17"/>
      <c r="BE156" s="11"/>
      <c r="BF156" s="11"/>
      <c r="BG156" s="3"/>
      <c r="BH156" s="44"/>
      <c r="BI156" s="46"/>
      <c r="BJ156" s="3"/>
      <c r="BK156" s="6"/>
      <c r="BL156" s="49"/>
      <c r="BM156" s="46"/>
      <c r="BN156" s="3"/>
      <c r="BO156" s="6"/>
      <c r="BP156" s="44"/>
      <c r="BQ156" s="46"/>
      <c r="BR156" s="30"/>
      <c r="BS156" s="6"/>
      <c r="BT156" s="44"/>
      <c r="BU156" s="46"/>
      <c r="BV156" s="3"/>
      <c r="BW156" s="11"/>
      <c r="BX156" s="3"/>
      <c r="BY156" s="44"/>
      <c r="BZ156" s="46"/>
      <c r="CA156" s="30"/>
      <c r="CB156" s="6"/>
      <c r="CC156" s="44"/>
      <c r="CD156" s="46"/>
      <c r="CE156" s="30"/>
      <c r="CF156" s="6"/>
      <c r="CG156" s="44"/>
      <c r="CH156" s="46"/>
      <c r="CI156" s="30"/>
      <c r="CJ156" s="6"/>
      <c r="CK156" s="44"/>
      <c r="CL156" s="46"/>
    </row>
    <row r="157" spans="1:90" ht="9" customHeight="1" x14ac:dyDescent="0.35">
      <c r="A157" s="27"/>
      <c r="B157" s="44"/>
      <c r="C157" s="46"/>
      <c r="D157" s="30"/>
      <c r="E157" s="6"/>
      <c r="F157" s="44"/>
      <c r="G157" s="46"/>
      <c r="H157" s="30"/>
      <c r="I157" s="6"/>
      <c r="J157" s="44"/>
      <c r="K157" s="46"/>
      <c r="L157" s="30"/>
      <c r="M157" s="6"/>
      <c r="N157" s="44"/>
      <c r="O157" s="46"/>
      <c r="P157" s="30"/>
      <c r="Q157" s="6"/>
      <c r="R157" s="44"/>
      <c r="S157" s="46"/>
      <c r="T157" s="30"/>
      <c r="U157" s="6"/>
      <c r="V157" s="44"/>
      <c r="W157" s="46"/>
      <c r="X157" s="30"/>
      <c r="Y157" s="6"/>
      <c r="Z157" s="3"/>
      <c r="AA157" s="11"/>
      <c r="AB157" s="3"/>
      <c r="AC157" s="52"/>
      <c r="AD157" s="53"/>
      <c r="AE157" s="11"/>
      <c r="AF157" s="17"/>
      <c r="AG157" s="59"/>
      <c r="AH157" s="53"/>
      <c r="AI157" s="11"/>
      <c r="AJ157" s="17"/>
      <c r="AK157" s="59"/>
      <c r="AL157" s="53"/>
      <c r="AM157" s="11"/>
      <c r="AN157" s="17"/>
      <c r="AO157" s="59"/>
      <c r="AP157" s="53"/>
      <c r="AQ157" s="23"/>
      <c r="AR157" s="17"/>
      <c r="AS157" s="52"/>
      <c r="AT157" s="53"/>
      <c r="AU157" s="23"/>
      <c r="AV157" s="17"/>
      <c r="AW157" s="52"/>
      <c r="AX157" s="53"/>
      <c r="AY157" s="11"/>
      <c r="AZ157" s="17"/>
      <c r="BA157" s="59"/>
      <c r="BB157" s="53"/>
      <c r="BC157" s="23"/>
      <c r="BD157" s="17"/>
      <c r="BE157" s="11"/>
      <c r="BF157" s="11"/>
      <c r="BG157" s="3"/>
      <c r="BH157" s="44"/>
      <c r="BI157" s="46"/>
      <c r="BJ157" s="3"/>
      <c r="BK157" s="6"/>
      <c r="BL157" s="49"/>
      <c r="BM157" s="46"/>
      <c r="BN157" s="3"/>
      <c r="BO157" s="6"/>
      <c r="BP157" s="44"/>
      <c r="BQ157" s="46"/>
      <c r="BR157" s="30"/>
      <c r="BS157" s="6"/>
      <c r="BT157" s="44"/>
      <c r="BU157" s="46"/>
      <c r="BV157" s="3"/>
      <c r="BW157" s="11"/>
      <c r="BX157" s="3"/>
      <c r="BY157" s="44"/>
      <c r="BZ157" s="46"/>
      <c r="CA157" s="30"/>
      <c r="CB157" s="6"/>
      <c r="CC157" s="44"/>
      <c r="CD157" s="46"/>
      <c r="CE157" s="30"/>
      <c r="CF157" s="6"/>
      <c r="CG157" s="44"/>
      <c r="CH157" s="46"/>
      <c r="CI157" s="30"/>
      <c r="CJ157" s="6"/>
      <c r="CK157" s="44"/>
      <c r="CL157" s="46"/>
    </row>
    <row r="158" spans="1:90" ht="8.25" customHeight="1" x14ac:dyDescent="0.35">
      <c r="A158" s="27"/>
      <c r="B158" s="44"/>
      <c r="C158" s="46"/>
      <c r="D158" s="30"/>
      <c r="E158" s="6"/>
      <c r="F158" s="44"/>
      <c r="G158" s="46"/>
      <c r="H158" s="30"/>
      <c r="I158" s="6"/>
      <c r="J158" s="44"/>
      <c r="K158" s="46"/>
      <c r="L158" s="30"/>
      <c r="M158" s="6"/>
      <c r="N158" s="44"/>
      <c r="O158" s="46"/>
      <c r="P158" s="30"/>
      <c r="Q158" s="6"/>
      <c r="R158" s="44"/>
      <c r="S158" s="46"/>
      <c r="T158" s="30"/>
      <c r="U158" s="6"/>
      <c r="V158" s="44"/>
      <c r="W158" s="46"/>
      <c r="X158" s="30"/>
      <c r="Y158" s="6"/>
      <c r="Z158" s="3"/>
      <c r="AA158" s="11"/>
      <c r="AB158" s="3"/>
      <c r="AC158" s="52"/>
      <c r="AD158" s="53"/>
      <c r="AE158" s="11"/>
      <c r="AF158" s="17"/>
      <c r="AG158" s="59"/>
      <c r="AH158" s="53"/>
      <c r="AI158" s="11"/>
      <c r="AJ158" s="17"/>
      <c r="AK158" s="59"/>
      <c r="AL158" s="53"/>
      <c r="AM158" s="11"/>
      <c r="AN158" s="17"/>
      <c r="AO158" s="59"/>
      <c r="AP158" s="53"/>
      <c r="AQ158" s="23"/>
      <c r="AR158" s="17"/>
      <c r="AS158" s="52"/>
      <c r="AT158" s="53"/>
      <c r="AU158" s="23"/>
      <c r="AV158" s="17"/>
      <c r="AW158" s="52"/>
      <c r="AX158" s="53"/>
      <c r="AY158" s="11"/>
      <c r="AZ158" s="17"/>
      <c r="BA158" s="59"/>
      <c r="BB158" s="53"/>
      <c r="BC158" s="23"/>
      <c r="BD158" s="17"/>
      <c r="BE158" s="11"/>
      <c r="BF158" s="11"/>
      <c r="BG158" s="3"/>
      <c r="BH158" s="44"/>
      <c r="BI158" s="46"/>
      <c r="BJ158" s="3"/>
      <c r="BK158" s="6"/>
      <c r="BL158" s="49"/>
      <c r="BM158" s="46"/>
      <c r="BN158" s="3"/>
      <c r="BO158" s="6"/>
      <c r="BP158" s="44"/>
      <c r="BQ158" s="46"/>
      <c r="BR158" s="30"/>
      <c r="BS158" s="6"/>
      <c r="BT158" s="44"/>
      <c r="BU158" s="46"/>
      <c r="BV158" s="3"/>
      <c r="BW158" s="11"/>
      <c r="BX158" s="3"/>
      <c r="BY158" s="44"/>
      <c r="BZ158" s="46"/>
      <c r="CA158" s="30"/>
      <c r="CB158" s="6"/>
      <c r="CC158" s="44"/>
      <c r="CD158" s="46"/>
      <c r="CE158" s="30"/>
      <c r="CF158" s="6"/>
      <c r="CG158" s="44"/>
      <c r="CH158" s="46"/>
      <c r="CI158" s="30"/>
      <c r="CJ158" s="6"/>
      <c r="CK158" s="44"/>
      <c r="CL158" s="46"/>
    </row>
    <row r="159" spans="1:90" ht="8.25" customHeight="1" x14ac:dyDescent="0.35">
      <c r="A159" s="27"/>
      <c r="B159" s="44"/>
      <c r="C159" s="46"/>
      <c r="D159" s="30"/>
      <c r="E159" s="6"/>
      <c r="F159" s="44"/>
      <c r="G159" s="46"/>
      <c r="H159" s="30"/>
      <c r="I159" s="6"/>
      <c r="J159" s="44"/>
      <c r="K159" s="46"/>
      <c r="L159" s="30"/>
      <c r="M159" s="6"/>
      <c r="N159" s="44"/>
      <c r="O159" s="46"/>
      <c r="P159" s="30"/>
      <c r="Q159" s="6"/>
      <c r="R159" s="44"/>
      <c r="S159" s="46"/>
      <c r="T159" s="30"/>
      <c r="U159" s="6"/>
      <c r="V159" s="44"/>
      <c r="W159" s="46"/>
      <c r="X159" s="30"/>
      <c r="Y159" s="6"/>
      <c r="Z159" s="3"/>
      <c r="AA159" s="11"/>
      <c r="AB159" s="3"/>
      <c r="AC159" s="52"/>
      <c r="AD159" s="53"/>
      <c r="AE159" s="11"/>
      <c r="AF159" s="17"/>
      <c r="AG159" s="59"/>
      <c r="AH159" s="53"/>
      <c r="AI159" s="11"/>
      <c r="AJ159" s="17"/>
      <c r="AK159" s="59"/>
      <c r="AL159" s="53"/>
      <c r="AM159" s="11"/>
      <c r="AN159" s="17"/>
      <c r="AO159" s="59"/>
      <c r="AP159" s="53"/>
      <c r="AQ159" s="23"/>
      <c r="AR159" s="17"/>
      <c r="AS159" s="52"/>
      <c r="AT159" s="53"/>
      <c r="AU159" s="23"/>
      <c r="AV159" s="17"/>
      <c r="AW159" s="52"/>
      <c r="AX159" s="53"/>
      <c r="AY159" s="11"/>
      <c r="AZ159" s="17"/>
      <c r="BA159" s="59"/>
      <c r="BB159" s="53"/>
      <c r="BC159" s="23"/>
      <c r="BD159" s="17"/>
      <c r="BE159" s="11"/>
      <c r="BF159" s="11"/>
      <c r="BG159" s="3"/>
      <c r="BH159" s="44"/>
      <c r="BI159" s="46"/>
      <c r="BJ159" s="3"/>
      <c r="BK159" s="6"/>
      <c r="BL159" s="49"/>
      <c r="BM159" s="46"/>
      <c r="BN159" s="3"/>
      <c r="BO159" s="6"/>
      <c r="BP159" s="44"/>
      <c r="BQ159" s="46"/>
      <c r="BR159" s="30"/>
      <c r="BS159" s="6"/>
      <c r="BT159" s="44"/>
      <c r="BU159" s="46"/>
      <c r="BV159" s="3"/>
      <c r="BW159" s="11"/>
      <c r="BX159" s="3"/>
      <c r="BY159" s="44"/>
      <c r="BZ159" s="46"/>
      <c r="CA159" s="30"/>
      <c r="CB159" s="6"/>
      <c r="CC159" s="44"/>
      <c r="CD159" s="46"/>
      <c r="CE159" s="30"/>
      <c r="CF159" s="6"/>
      <c r="CG159" s="44"/>
      <c r="CH159" s="46"/>
      <c r="CI159" s="30"/>
      <c r="CJ159" s="6"/>
      <c r="CK159" s="44"/>
      <c r="CL159" s="46"/>
    </row>
    <row r="160" spans="1:90" ht="8.25" customHeight="1" x14ac:dyDescent="0.35">
      <c r="A160" s="27"/>
      <c r="B160" s="44"/>
      <c r="C160" s="46"/>
      <c r="D160" s="30"/>
      <c r="E160" s="6"/>
      <c r="F160" s="44"/>
      <c r="G160" s="46"/>
      <c r="H160" s="30"/>
      <c r="I160" s="6"/>
      <c r="J160" s="44"/>
      <c r="K160" s="46"/>
      <c r="L160" s="30"/>
      <c r="M160" s="6"/>
      <c r="N160" s="44"/>
      <c r="O160" s="46"/>
      <c r="P160" s="30"/>
      <c r="Q160" s="6"/>
      <c r="R160" s="44"/>
      <c r="S160" s="46"/>
      <c r="T160" s="30"/>
      <c r="U160" s="6"/>
      <c r="V160" s="44"/>
      <c r="W160" s="46"/>
      <c r="X160" s="30"/>
      <c r="Y160" s="6"/>
      <c r="Z160" s="3"/>
      <c r="AA160" s="11"/>
      <c r="AB160" s="3"/>
      <c r="AC160" s="52"/>
      <c r="AD160" s="53"/>
      <c r="AE160" s="11"/>
      <c r="AF160" s="17"/>
      <c r="AG160" s="59"/>
      <c r="AH160" s="53"/>
      <c r="AI160" s="11"/>
      <c r="AJ160" s="17"/>
      <c r="AK160" s="59"/>
      <c r="AL160" s="53"/>
      <c r="AM160" s="11"/>
      <c r="AN160" s="17"/>
      <c r="AO160" s="59"/>
      <c r="AP160" s="53"/>
      <c r="AQ160" s="23"/>
      <c r="AR160" s="17"/>
      <c r="AS160" s="52"/>
      <c r="AT160" s="53"/>
      <c r="AU160" s="23"/>
      <c r="AV160" s="17"/>
      <c r="AW160" s="52"/>
      <c r="AX160" s="53"/>
      <c r="AY160" s="11"/>
      <c r="AZ160" s="17"/>
      <c r="BA160" s="59"/>
      <c r="BB160" s="53"/>
      <c r="BC160" s="23"/>
      <c r="BD160" s="17"/>
      <c r="BE160" s="11"/>
      <c r="BF160" s="11"/>
      <c r="BG160" s="3"/>
      <c r="BH160" s="44"/>
      <c r="BI160" s="46"/>
      <c r="BJ160" s="3"/>
      <c r="BK160" s="6"/>
      <c r="BL160" s="49"/>
      <c r="BM160" s="46"/>
      <c r="BN160" s="3"/>
      <c r="BO160" s="6"/>
      <c r="BP160" s="44"/>
      <c r="BQ160" s="46"/>
      <c r="BR160" s="30"/>
      <c r="BS160" s="6"/>
      <c r="BT160" s="44"/>
      <c r="BU160" s="46"/>
      <c r="BV160" s="3"/>
      <c r="BW160" s="11"/>
      <c r="BX160" s="3"/>
      <c r="BY160" s="44"/>
      <c r="BZ160" s="46"/>
      <c r="CA160" s="30"/>
      <c r="CB160" s="6"/>
      <c r="CC160" s="44"/>
      <c r="CD160" s="46"/>
      <c r="CE160" s="30"/>
      <c r="CF160" s="6"/>
      <c r="CG160" s="44"/>
      <c r="CH160" s="46"/>
      <c r="CI160" s="30"/>
      <c r="CJ160" s="6"/>
      <c r="CK160" s="44"/>
      <c r="CL160" s="46"/>
    </row>
    <row r="161" spans="1:90" ht="8.25" customHeight="1" x14ac:dyDescent="0.35">
      <c r="A161" s="27"/>
      <c r="B161" s="44"/>
      <c r="C161" s="46"/>
      <c r="D161" s="30"/>
      <c r="E161" s="6"/>
      <c r="F161" s="44"/>
      <c r="G161" s="46"/>
      <c r="H161" s="30"/>
      <c r="I161" s="6"/>
      <c r="J161" s="44"/>
      <c r="K161" s="46"/>
      <c r="L161" s="30"/>
      <c r="M161" s="6"/>
      <c r="N161" s="44"/>
      <c r="O161" s="46"/>
      <c r="P161" s="30"/>
      <c r="Q161" s="6"/>
      <c r="R161" s="44"/>
      <c r="S161" s="46"/>
      <c r="T161" s="30"/>
      <c r="U161" s="6"/>
      <c r="V161" s="44"/>
      <c r="W161" s="46"/>
      <c r="X161" s="30"/>
      <c r="Y161" s="6"/>
      <c r="Z161" s="3"/>
      <c r="AA161" s="11"/>
      <c r="AB161" s="3"/>
      <c r="AC161" s="52"/>
      <c r="AD161" s="53"/>
      <c r="AE161" s="11"/>
      <c r="AF161" s="17"/>
      <c r="AG161" s="59"/>
      <c r="AH161" s="53"/>
      <c r="AI161" s="11"/>
      <c r="AJ161" s="17"/>
      <c r="AK161" s="59"/>
      <c r="AL161" s="53"/>
      <c r="AM161" s="11"/>
      <c r="AN161" s="17"/>
      <c r="AO161" s="59"/>
      <c r="AP161" s="53"/>
      <c r="AQ161" s="23"/>
      <c r="AR161" s="17"/>
      <c r="AS161" s="52"/>
      <c r="AT161" s="53"/>
      <c r="AU161" s="23"/>
      <c r="AV161" s="17"/>
      <c r="AW161" s="52"/>
      <c r="AX161" s="53"/>
      <c r="AY161" s="11"/>
      <c r="AZ161" s="17"/>
      <c r="BA161" s="59"/>
      <c r="BB161" s="53"/>
      <c r="BC161" s="23"/>
      <c r="BD161" s="17"/>
      <c r="BE161" s="11"/>
      <c r="BF161" s="11"/>
      <c r="BG161" s="3"/>
      <c r="BH161" s="44"/>
      <c r="BI161" s="46"/>
      <c r="BJ161" s="3"/>
      <c r="BK161" s="6"/>
      <c r="BL161" s="49"/>
      <c r="BM161" s="46"/>
      <c r="BN161" s="3"/>
      <c r="BO161" s="6"/>
      <c r="BP161" s="44"/>
      <c r="BQ161" s="46"/>
      <c r="BR161" s="30"/>
      <c r="BS161" s="6"/>
      <c r="BT161" s="44"/>
      <c r="BU161" s="46"/>
      <c r="BV161" s="3"/>
      <c r="BW161" s="11"/>
      <c r="BX161" s="3"/>
      <c r="BY161" s="44"/>
      <c r="BZ161" s="46"/>
      <c r="CA161" s="30"/>
      <c r="CB161" s="6"/>
      <c r="CC161" s="44"/>
      <c r="CD161" s="46"/>
      <c r="CE161" s="30"/>
      <c r="CF161" s="6"/>
      <c r="CG161" s="44"/>
      <c r="CH161" s="46"/>
      <c r="CI161" s="30"/>
      <c r="CJ161" s="6"/>
      <c r="CK161" s="44"/>
      <c r="CL161" s="46"/>
    </row>
    <row r="162" spans="1:90" ht="8.25" customHeight="1" x14ac:dyDescent="0.35">
      <c r="A162" s="27"/>
      <c r="B162" s="44"/>
      <c r="C162" s="46"/>
      <c r="D162" s="30"/>
      <c r="E162" s="6"/>
      <c r="F162" s="44"/>
      <c r="G162" s="46"/>
      <c r="H162" s="30"/>
      <c r="I162" s="6"/>
      <c r="J162" s="44"/>
      <c r="K162" s="46"/>
      <c r="L162" s="30"/>
      <c r="M162" s="6"/>
      <c r="N162" s="44"/>
      <c r="O162" s="46"/>
      <c r="P162" s="30"/>
      <c r="Q162" s="6"/>
      <c r="R162" s="44"/>
      <c r="S162" s="46"/>
      <c r="T162" s="30"/>
      <c r="U162" s="6"/>
      <c r="V162" s="44"/>
      <c r="W162" s="46"/>
      <c r="X162" s="30"/>
      <c r="Y162" s="6"/>
      <c r="Z162" s="3"/>
      <c r="AA162" s="11"/>
      <c r="AB162" s="3"/>
      <c r="AC162" s="52"/>
      <c r="AD162" s="53"/>
      <c r="AE162" s="11"/>
      <c r="AF162" s="17"/>
      <c r="AG162" s="59"/>
      <c r="AH162" s="53"/>
      <c r="AI162" s="11"/>
      <c r="AJ162" s="17"/>
      <c r="AK162" s="59"/>
      <c r="AL162" s="53"/>
      <c r="AM162" s="11"/>
      <c r="AN162" s="17"/>
      <c r="AO162" s="59"/>
      <c r="AP162" s="53"/>
      <c r="AQ162" s="23"/>
      <c r="AR162" s="17"/>
      <c r="AS162" s="52"/>
      <c r="AT162" s="53"/>
      <c r="AU162" s="23"/>
      <c r="AV162" s="17"/>
      <c r="AW162" s="52"/>
      <c r="AX162" s="53"/>
      <c r="AY162" s="11"/>
      <c r="AZ162" s="17"/>
      <c r="BA162" s="59"/>
      <c r="BB162" s="53"/>
      <c r="BC162" s="23"/>
      <c r="BD162" s="17"/>
      <c r="BE162" s="11"/>
      <c r="BF162" s="11"/>
      <c r="BG162" s="3"/>
    </row>
    <row r="163" spans="1:90" ht="8.25" customHeight="1" x14ac:dyDescent="0.35">
      <c r="A163" s="27"/>
      <c r="B163" s="44"/>
      <c r="C163" s="46"/>
      <c r="D163" s="30"/>
      <c r="E163" s="6"/>
      <c r="F163" s="44"/>
      <c r="G163" s="46"/>
      <c r="H163" s="30"/>
      <c r="I163" s="6"/>
      <c r="J163" s="44"/>
      <c r="K163" s="46"/>
      <c r="L163" s="30"/>
      <c r="M163" s="6"/>
      <c r="N163" s="44"/>
      <c r="O163" s="46"/>
      <c r="P163" s="30"/>
      <c r="Q163" s="6"/>
      <c r="R163" s="44"/>
      <c r="S163" s="46"/>
      <c r="T163" s="30"/>
      <c r="U163" s="6"/>
      <c r="V163" s="44"/>
      <c r="W163" s="46"/>
      <c r="X163" s="30"/>
      <c r="Y163" s="6"/>
      <c r="Z163" s="3"/>
      <c r="AA163" s="11"/>
      <c r="AB163" s="3"/>
      <c r="AC163" s="52"/>
      <c r="AD163" s="53"/>
      <c r="AE163" s="11"/>
      <c r="AF163" s="17"/>
      <c r="AG163" s="59"/>
      <c r="AH163" s="53"/>
      <c r="AI163" s="11"/>
      <c r="AJ163" s="17"/>
      <c r="AK163" s="59"/>
      <c r="AL163" s="53"/>
      <c r="AM163" s="11"/>
      <c r="AN163" s="17"/>
      <c r="AO163" s="59"/>
      <c r="AP163" s="53"/>
      <c r="AQ163" s="23"/>
      <c r="AR163" s="17"/>
      <c r="AS163" s="52"/>
      <c r="AT163" s="53"/>
      <c r="AU163" s="23"/>
      <c r="AV163" s="17"/>
      <c r="AW163" s="52"/>
      <c r="AX163" s="53"/>
      <c r="AY163" s="11"/>
      <c r="AZ163" s="17"/>
      <c r="BA163" s="59"/>
      <c r="BB163" s="53"/>
      <c r="BC163" s="23"/>
      <c r="BD163" s="17"/>
      <c r="BE163" s="11"/>
      <c r="BF163" s="11"/>
      <c r="BG163" s="3"/>
    </row>
    <row r="164" spans="1:90" ht="8.25" customHeight="1" x14ac:dyDescent="0.35">
      <c r="A164" s="27"/>
      <c r="B164" s="44"/>
      <c r="C164" s="46"/>
      <c r="D164" s="30"/>
      <c r="E164" s="6"/>
      <c r="F164" s="44"/>
      <c r="G164" s="46"/>
      <c r="H164" s="30"/>
      <c r="I164" s="6"/>
      <c r="J164" s="44"/>
      <c r="K164" s="46"/>
      <c r="L164" s="30"/>
      <c r="M164" s="6"/>
      <c r="N164" s="44"/>
      <c r="O164" s="46"/>
      <c r="P164" s="30"/>
      <c r="Q164" s="6"/>
      <c r="R164" s="44"/>
      <c r="S164" s="46"/>
      <c r="T164" s="30"/>
      <c r="U164" s="6"/>
      <c r="V164" s="44"/>
      <c r="W164" s="46"/>
      <c r="X164" s="30"/>
      <c r="Y164" s="6"/>
      <c r="Z164" s="3"/>
      <c r="AA164" s="11"/>
      <c r="AB164" s="3"/>
      <c r="AC164" s="52"/>
      <c r="AD164" s="53"/>
      <c r="AE164" s="11"/>
      <c r="AF164" s="17"/>
      <c r="AG164" s="59"/>
      <c r="AH164" s="53"/>
      <c r="AI164" s="11"/>
      <c r="AJ164" s="17"/>
      <c r="AK164" s="52"/>
      <c r="AL164" s="53"/>
      <c r="AM164" s="11"/>
      <c r="AN164" s="17"/>
      <c r="AO164" s="59"/>
      <c r="AP164" s="53"/>
      <c r="AQ164" s="23"/>
      <c r="AR164" s="17"/>
      <c r="AS164" s="52"/>
      <c r="AT164" s="53"/>
      <c r="AU164" s="23"/>
      <c r="AV164" s="17"/>
      <c r="AW164" s="52"/>
      <c r="AX164" s="53"/>
      <c r="AY164" s="11"/>
      <c r="AZ164" s="17"/>
      <c r="BA164" s="59"/>
      <c r="BB164" s="53"/>
      <c r="BC164" s="23"/>
      <c r="BD164" s="17"/>
      <c r="BE164" s="11"/>
      <c r="BF164" s="11"/>
      <c r="BG164" s="3"/>
    </row>
  </sheetData>
  <mergeCells count="107">
    <mergeCell ref="BF146:BF147"/>
    <mergeCell ref="BF150:BF151"/>
    <mergeCell ref="BF154:BF155"/>
    <mergeCell ref="BF98:BF99"/>
    <mergeCell ref="BF102:BF103"/>
    <mergeCell ref="BF126:BF127"/>
    <mergeCell ref="BF130:BF131"/>
    <mergeCell ref="BF142:BF143"/>
    <mergeCell ref="BF106:BF107"/>
    <mergeCell ref="BF110:BF111"/>
    <mergeCell ref="BF118:BF119"/>
    <mergeCell ref="BF122:BF123"/>
    <mergeCell ref="BF114:BF115"/>
    <mergeCell ref="BF134:BF135"/>
    <mergeCell ref="T2:U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CI2:CJ2"/>
    <mergeCell ref="CK2:CL2"/>
    <mergeCell ref="BY2:BZ2"/>
    <mergeCell ref="CA2:CB2"/>
    <mergeCell ref="CG2:CH2"/>
    <mergeCell ref="CC2:CD2"/>
    <mergeCell ref="BW36:BW37"/>
    <mergeCell ref="BW40:BW41"/>
    <mergeCell ref="CE2:CF2"/>
    <mergeCell ref="BW8:BW9"/>
    <mergeCell ref="BW12:BW13"/>
    <mergeCell ref="BW16:BW17"/>
    <mergeCell ref="BW20:BW21"/>
    <mergeCell ref="BW24:BW25"/>
    <mergeCell ref="BW28:BW29"/>
    <mergeCell ref="BW32:BW33"/>
    <mergeCell ref="BH2:BI2"/>
    <mergeCell ref="BJ2:BK2"/>
    <mergeCell ref="BF70:BF71"/>
    <mergeCell ref="BN2:BO2"/>
    <mergeCell ref="BT2:BU2"/>
    <mergeCell ref="BP2:BQ2"/>
    <mergeCell ref="BF42:BF43"/>
    <mergeCell ref="BF46:BF47"/>
    <mergeCell ref="BF38:BF39"/>
    <mergeCell ref="BL2:BM2"/>
    <mergeCell ref="BR2:BS2"/>
    <mergeCell ref="BF6:BF7"/>
    <mergeCell ref="BF10:BF11"/>
    <mergeCell ref="BF14:BF15"/>
    <mergeCell ref="BF18:BF19"/>
    <mergeCell ref="BF22:BF23"/>
    <mergeCell ref="BF26:BF27"/>
    <mergeCell ref="BF30:BF31"/>
    <mergeCell ref="BF34:BF35"/>
    <mergeCell ref="BF58:BF59"/>
    <mergeCell ref="AA16:AA17"/>
    <mergeCell ref="AA12:AA13"/>
    <mergeCell ref="AA56:AA57"/>
    <mergeCell ref="AA48:AA49"/>
    <mergeCell ref="AA24:AA25"/>
    <mergeCell ref="AA28:AA29"/>
    <mergeCell ref="AA36:AA37"/>
    <mergeCell ref="BW44:BW45"/>
    <mergeCell ref="BF138:BF139"/>
    <mergeCell ref="BW48:BW49"/>
    <mergeCell ref="BF66:BF67"/>
    <mergeCell ref="BF82:BF83"/>
    <mergeCell ref="BF86:BF87"/>
    <mergeCell ref="BW52:BW53"/>
    <mergeCell ref="BW56:BW57"/>
    <mergeCell ref="BW60:BW61"/>
    <mergeCell ref="BF50:BF51"/>
    <mergeCell ref="BF62:BF63"/>
    <mergeCell ref="BF90:BF91"/>
    <mergeCell ref="BF74:BF75"/>
    <mergeCell ref="BF94:BF95"/>
    <mergeCell ref="BF78:BF79"/>
    <mergeCell ref="BF54:BF55"/>
    <mergeCell ref="AS2:AT2"/>
    <mergeCell ref="AU2:AV2"/>
    <mergeCell ref="V2:W2"/>
    <mergeCell ref="X2:Y2"/>
    <mergeCell ref="AW2:AX2"/>
    <mergeCell ref="AY2:AZ2"/>
    <mergeCell ref="BA2:BB2"/>
    <mergeCell ref="BC2:BD2"/>
    <mergeCell ref="AA60:AA61"/>
    <mergeCell ref="AA40:AA41"/>
    <mergeCell ref="AA44:AA45"/>
    <mergeCell ref="AI2:AJ2"/>
    <mergeCell ref="AK2:AL2"/>
    <mergeCell ref="AM2:AN2"/>
    <mergeCell ref="AO2:AP2"/>
    <mergeCell ref="AQ2:AR2"/>
    <mergeCell ref="AC2:AD2"/>
    <mergeCell ref="AE2:AF2"/>
    <mergeCell ref="AG2:AH2"/>
    <mergeCell ref="AA52:AA53"/>
    <mergeCell ref="AA32:AA33"/>
    <mergeCell ref="AA8:AA9"/>
    <mergeCell ref="AA20:AA21"/>
    <mergeCell ref="AA4:AA5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52" fitToHeight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>
    <tabColor theme="6"/>
    <pageSetUpPr fitToPage="1"/>
  </sheetPr>
  <dimension ref="A1:AE83"/>
  <sheetViews>
    <sheetView zoomScale="90" zoomScaleNormal="90" workbookViewId="0">
      <pane xSplit="1" ySplit="3" topLeftCell="B10" activePane="bottomRight" state="frozen"/>
      <selection activeCell="J9" sqref="J9"/>
      <selection pane="topRight" activeCell="J9" sqref="J9"/>
      <selection pane="bottomLeft" activeCell="J9" sqref="J9"/>
      <selection pane="bottomRight" activeCell="A13" sqref="A13"/>
    </sheetView>
  </sheetViews>
  <sheetFormatPr baseColWidth="10" defaultColWidth="10.7265625" defaultRowHeight="14.5" x14ac:dyDescent="0.35"/>
  <cols>
    <col min="1" max="1" width="54.54296875" customWidth="1"/>
    <col min="2" max="2" width="84" customWidth="1"/>
    <col min="3" max="3" width="21.453125" bestFit="1" customWidth="1"/>
    <col min="4" max="4" width="21.453125" customWidth="1"/>
    <col min="5" max="5" width="54.54296875" customWidth="1"/>
    <col min="6" max="6" width="25.26953125" bestFit="1" customWidth="1"/>
    <col min="7" max="7" width="27.7265625" bestFit="1" customWidth="1"/>
    <col min="8" max="8" width="26.26953125" bestFit="1" customWidth="1"/>
    <col min="9" max="9" width="31.26953125" bestFit="1" customWidth="1"/>
    <col min="10" max="11" width="18.453125" bestFit="1" customWidth="1"/>
    <col min="12" max="12" width="44.453125" bestFit="1" customWidth="1"/>
    <col min="13" max="13" width="26.453125" bestFit="1" customWidth="1"/>
    <col min="14" max="14" width="34.453125" bestFit="1" customWidth="1"/>
    <col min="15" max="15" width="38.453125" customWidth="1"/>
    <col min="16" max="16" width="21.26953125" customWidth="1"/>
    <col min="17" max="22" width="24.7265625" customWidth="1"/>
    <col min="23" max="23" width="27.54296875" customWidth="1"/>
    <col min="24" max="24" width="15.453125" customWidth="1"/>
    <col min="25" max="30" width="0" hidden="1" customWidth="1"/>
  </cols>
  <sheetData>
    <row r="1" spans="1:31" x14ac:dyDescent="0.35">
      <c r="N1" s="293" t="s">
        <v>207</v>
      </c>
      <c r="O1" s="293"/>
      <c r="P1" s="293"/>
      <c r="Q1" s="293"/>
      <c r="R1" s="293"/>
      <c r="S1" s="293"/>
      <c r="T1" s="293"/>
      <c r="U1" s="293"/>
      <c r="V1" s="293"/>
      <c r="W1" s="293"/>
      <c r="X1" s="135"/>
      <c r="Y1" s="135"/>
      <c r="Z1" s="135"/>
      <c r="AA1" s="135"/>
      <c r="AB1" s="135"/>
      <c r="AC1" s="135"/>
      <c r="AD1" s="135"/>
      <c r="AE1" s="135"/>
    </row>
    <row r="2" spans="1:31" s="138" customFormat="1" ht="29" x14ac:dyDescent="0.35">
      <c r="A2" s="138" t="s">
        <v>199</v>
      </c>
      <c r="N2" s="139" t="s">
        <v>200</v>
      </c>
      <c r="O2" s="139"/>
      <c r="P2" s="139" t="s">
        <v>198</v>
      </c>
      <c r="Q2" s="139" t="s">
        <v>201</v>
      </c>
      <c r="R2" s="139" t="s">
        <v>201</v>
      </c>
      <c r="S2" s="139" t="s">
        <v>202</v>
      </c>
      <c r="T2" s="139" t="s">
        <v>200</v>
      </c>
      <c r="U2" s="139" t="s">
        <v>200</v>
      </c>
      <c r="V2" s="139" t="s">
        <v>202</v>
      </c>
      <c r="W2" s="139" t="s">
        <v>202</v>
      </c>
    </row>
    <row r="3" spans="1:31" x14ac:dyDescent="0.35">
      <c r="A3" t="s">
        <v>128</v>
      </c>
      <c r="B3" t="s">
        <v>133</v>
      </c>
      <c r="C3" t="s">
        <v>55</v>
      </c>
      <c r="D3" t="s">
        <v>190</v>
      </c>
      <c r="E3" t="s">
        <v>0</v>
      </c>
      <c r="F3" t="s">
        <v>1</v>
      </c>
      <c r="G3" t="s">
        <v>93</v>
      </c>
      <c r="H3" t="s">
        <v>15</v>
      </c>
      <c r="I3" t="s">
        <v>32</v>
      </c>
      <c r="J3" t="s">
        <v>6</v>
      </c>
      <c r="K3" t="s">
        <v>7</v>
      </c>
      <c r="L3" t="s">
        <v>12</v>
      </c>
      <c r="M3" t="s">
        <v>4</v>
      </c>
      <c r="N3" t="s">
        <v>230</v>
      </c>
      <c r="O3" t="s">
        <v>229</v>
      </c>
      <c r="P3" t="s">
        <v>231</v>
      </c>
      <c r="Q3" t="s">
        <v>232</v>
      </c>
      <c r="R3" t="s">
        <v>233</v>
      </c>
      <c r="S3" t="s">
        <v>235</v>
      </c>
      <c r="T3" t="s">
        <v>234</v>
      </c>
      <c r="U3" t="s">
        <v>181</v>
      </c>
      <c r="V3" t="s">
        <v>236</v>
      </c>
      <c r="W3" t="s">
        <v>237</v>
      </c>
      <c r="X3" t="s">
        <v>163</v>
      </c>
      <c r="Y3" t="s">
        <v>191</v>
      </c>
      <c r="Z3" t="s">
        <v>192</v>
      </c>
      <c r="AA3" t="s">
        <v>193</v>
      </c>
      <c r="AB3" t="s">
        <v>194</v>
      </c>
      <c r="AC3" t="s">
        <v>196</v>
      </c>
      <c r="AD3" t="s">
        <v>195</v>
      </c>
    </row>
    <row r="4" spans="1:31" x14ac:dyDescent="0.35">
      <c r="A4" s="188" t="s">
        <v>332</v>
      </c>
      <c r="B4" t="s">
        <v>219</v>
      </c>
      <c r="C4" t="s">
        <v>14</v>
      </c>
      <c r="D4" t="s">
        <v>203</v>
      </c>
      <c r="E4" t="str">
        <f>Commodites!$A$10&amp;", "&amp;Commodites!$A$11</f>
        <v>TI_gas_bio, TI_gas_fossil</v>
      </c>
      <c r="F4" t="str">
        <f>Commodites!$A$36&amp;", "&amp;Commodites!$A$38</f>
        <v>TO_elec, TO_heat</v>
      </c>
      <c r="N4" t="s">
        <v>228</v>
      </c>
      <c r="O4" t="s">
        <v>226</v>
      </c>
      <c r="P4" t="s">
        <v>183</v>
      </c>
      <c r="Q4" t="s">
        <v>176</v>
      </c>
      <c r="R4" t="s">
        <v>171</v>
      </c>
      <c r="S4" t="s">
        <v>182</v>
      </c>
      <c r="T4" t="s">
        <v>175</v>
      </c>
      <c r="V4" t="s">
        <v>189</v>
      </c>
      <c r="X4" t="s">
        <v>164</v>
      </c>
    </row>
    <row r="5" spans="1:31" x14ac:dyDescent="0.35">
      <c r="A5" s="188" t="s">
        <v>334</v>
      </c>
      <c r="B5" t="s">
        <v>219</v>
      </c>
      <c r="C5" t="s">
        <v>14</v>
      </c>
      <c r="D5" t="s">
        <v>204</v>
      </c>
      <c r="E5" t="str">
        <f>Commodites!$A$12</f>
        <v>TI_geothermal</v>
      </c>
      <c r="F5" t="str">
        <f>Commodites!$A$36&amp;", "&amp;Commodites!$A$38</f>
        <v>TO_elec, TO_heat</v>
      </c>
      <c r="L5" t="s">
        <v>19</v>
      </c>
      <c r="M5" t="s">
        <v>18</v>
      </c>
      <c r="N5" t="s">
        <v>228</v>
      </c>
      <c r="O5" t="s">
        <v>226</v>
      </c>
      <c r="P5" t="s">
        <v>183</v>
      </c>
      <c r="Q5" t="s">
        <v>176</v>
      </c>
      <c r="R5" t="s">
        <v>171</v>
      </c>
      <c r="S5" t="s">
        <v>182</v>
      </c>
      <c r="T5" t="s">
        <v>175</v>
      </c>
      <c r="V5" t="s">
        <v>189</v>
      </c>
      <c r="X5" t="s">
        <v>164</v>
      </c>
    </row>
    <row r="6" spans="1:31" x14ac:dyDescent="0.35">
      <c r="A6" s="206" t="s">
        <v>511</v>
      </c>
      <c r="B6" t="s">
        <v>219</v>
      </c>
      <c r="C6" t="s">
        <v>14</v>
      </c>
      <c r="D6" t="s">
        <v>203</v>
      </c>
      <c r="E6" t="str">
        <f>Commodites!$A$20&amp;", "&amp;Commodites!$A$21</f>
        <v>TI_solid_bio, TI_solid_fossil</v>
      </c>
      <c r="F6" t="str">
        <f>Commodites!$A$36&amp;", "&amp;Commodites!$A$38</f>
        <v>TO_elec, TO_heat</v>
      </c>
      <c r="N6" t="s">
        <v>228</v>
      </c>
      <c r="O6" t="s">
        <v>226</v>
      </c>
      <c r="P6" t="s">
        <v>183</v>
      </c>
      <c r="Q6" t="s">
        <v>176</v>
      </c>
      <c r="R6" t="s">
        <v>171</v>
      </c>
      <c r="S6" t="s">
        <v>182</v>
      </c>
      <c r="T6" t="s">
        <v>175</v>
      </c>
      <c r="V6" t="s">
        <v>189</v>
      </c>
      <c r="X6" t="s">
        <v>164</v>
      </c>
    </row>
    <row r="7" spans="1:31" x14ac:dyDescent="0.35">
      <c r="A7" s="188" t="s">
        <v>339</v>
      </c>
      <c r="B7" t="s">
        <v>219</v>
      </c>
      <c r="C7" t="s">
        <v>14</v>
      </c>
      <c r="D7" t="s">
        <v>203</v>
      </c>
      <c r="E7" t="str">
        <f>Commodites!$A$22</f>
        <v>TI_waste</v>
      </c>
      <c r="F7" t="str">
        <f>Commodites!$A$36&amp;", "&amp;Commodites!$A$38</f>
        <v>TO_elec, TO_heat</v>
      </c>
      <c r="N7" t="s">
        <v>228</v>
      </c>
      <c r="O7" t="s">
        <v>226</v>
      </c>
      <c r="P7" t="s">
        <v>183</v>
      </c>
      <c r="Q7" t="s">
        <v>176</v>
      </c>
      <c r="R7" t="s">
        <v>171</v>
      </c>
      <c r="S7" t="s">
        <v>182</v>
      </c>
      <c r="T7" t="s">
        <v>175</v>
      </c>
      <c r="V7" t="s">
        <v>189</v>
      </c>
      <c r="X7" t="s">
        <v>164</v>
      </c>
    </row>
    <row r="8" spans="1:31" x14ac:dyDescent="0.35">
      <c r="A8" s="188" t="s">
        <v>333</v>
      </c>
      <c r="B8" t="s">
        <v>297</v>
      </c>
      <c r="C8" t="s">
        <v>14</v>
      </c>
      <c r="D8" t="s">
        <v>203</v>
      </c>
      <c r="E8" t="str">
        <f>Commodites!$A$10&amp;", "&amp;Commodites!$A$11</f>
        <v>TI_gas_bio, TI_gas_fossil</v>
      </c>
      <c r="F8" t="str">
        <f>Commodites!$A$36&amp;", "&amp;Commodites!$A$38</f>
        <v>TO_elec, TO_heat</v>
      </c>
      <c r="H8" t="s">
        <v>2</v>
      </c>
      <c r="N8" t="s">
        <v>228</v>
      </c>
      <c r="O8" t="s">
        <v>226</v>
      </c>
      <c r="P8" t="s">
        <v>183</v>
      </c>
      <c r="Q8" t="s">
        <v>176</v>
      </c>
      <c r="R8" t="s">
        <v>171</v>
      </c>
      <c r="S8" t="s">
        <v>182</v>
      </c>
      <c r="T8" t="s">
        <v>175</v>
      </c>
      <c r="V8" t="s">
        <v>189</v>
      </c>
      <c r="X8" t="s">
        <v>165</v>
      </c>
    </row>
    <row r="9" spans="1:31" x14ac:dyDescent="0.35">
      <c r="A9" s="206" t="s">
        <v>510</v>
      </c>
      <c r="B9" t="s">
        <v>297</v>
      </c>
      <c r="C9" t="s">
        <v>14</v>
      </c>
      <c r="D9" t="s">
        <v>203</v>
      </c>
      <c r="E9" t="str">
        <f>Commodites!$A$20&amp;", "&amp;Commodites!$A$21</f>
        <v>TI_solid_bio, TI_solid_fossil</v>
      </c>
      <c r="F9" t="str">
        <f>Commodites!$A$36&amp;", "&amp;Commodites!$A$38</f>
        <v>TO_elec, TO_heat</v>
      </c>
      <c r="H9" t="s">
        <v>2</v>
      </c>
      <c r="N9" t="s">
        <v>228</v>
      </c>
      <c r="O9" t="s">
        <v>226</v>
      </c>
      <c r="P9" t="s">
        <v>183</v>
      </c>
      <c r="Q9" t="s">
        <v>176</v>
      </c>
      <c r="R9" t="s">
        <v>171</v>
      </c>
      <c r="S9" t="s">
        <v>182</v>
      </c>
      <c r="T9" t="s">
        <v>175</v>
      </c>
      <c r="V9" t="s">
        <v>189</v>
      </c>
      <c r="X9" t="s">
        <v>165</v>
      </c>
    </row>
    <row r="10" spans="1:31" x14ac:dyDescent="0.35">
      <c r="A10" s="70" t="s">
        <v>516</v>
      </c>
      <c r="B10" t="s">
        <v>297</v>
      </c>
      <c r="C10" t="s">
        <v>14</v>
      </c>
      <c r="D10" t="s">
        <v>203</v>
      </c>
      <c r="E10" t="str">
        <f>Commodites!$A$22</f>
        <v>TI_waste</v>
      </c>
      <c r="F10" t="str">
        <f>Commodites!$A$36&amp;", "&amp;Commodites!$A$38</f>
        <v>TO_elec, TO_heat</v>
      </c>
      <c r="H10" t="s">
        <v>2</v>
      </c>
      <c r="N10" t="s">
        <v>228</v>
      </c>
      <c r="O10" t="s">
        <v>226</v>
      </c>
      <c r="P10" t="s">
        <v>183</v>
      </c>
      <c r="Q10" t="s">
        <v>176</v>
      </c>
      <c r="R10" t="s">
        <v>171</v>
      </c>
      <c r="S10" t="s">
        <v>182</v>
      </c>
      <c r="T10" t="s">
        <v>175</v>
      </c>
      <c r="V10" t="s">
        <v>189</v>
      </c>
      <c r="X10" t="s">
        <v>165</v>
      </c>
    </row>
    <row r="11" spans="1:31" x14ac:dyDescent="0.35">
      <c r="A11" s="188" t="s">
        <v>335</v>
      </c>
      <c r="B11" t="s">
        <v>219</v>
      </c>
      <c r="E11" t="str">
        <f>Commodites!$A$15&amp;", "&amp;Commodites!$A$16</f>
        <v>TI_liquid_bio, TI_liquid_fossil</v>
      </c>
      <c r="F11" t="str">
        <f>Commodites!$A$36&amp;", "&amp;Commodites!$A$38</f>
        <v>TO_elec, TO_heat</v>
      </c>
      <c r="G11" t="str">
        <f>Commodites!$A$36</f>
        <v>TO_elec</v>
      </c>
      <c r="N11" t="s">
        <v>228</v>
      </c>
      <c r="O11" t="s">
        <v>226</v>
      </c>
      <c r="P11" t="s">
        <v>183</v>
      </c>
      <c r="Q11" t="s">
        <v>176</v>
      </c>
      <c r="R11" t="s">
        <v>171</v>
      </c>
      <c r="S11" t="s">
        <v>182</v>
      </c>
      <c r="T11" t="s">
        <v>175</v>
      </c>
      <c r="V11" t="s">
        <v>189</v>
      </c>
      <c r="X11" t="s">
        <v>164</v>
      </c>
    </row>
    <row r="12" spans="1:31" x14ac:dyDescent="0.35">
      <c r="A12" s="188" t="s">
        <v>476</v>
      </c>
      <c r="B12" t="s">
        <v>297</v>
      </c>
      <c r="E12" t="str">
        <f>Commodites!$A$15&amp;", "&amp;Commodites!$A$16</f>
        <v>TI_liquid_bio, TI_liquid_fossil</v>
      </c>
      <c r="F12" t="str">
        <f>Commodites!$A$36&amp;", "&amp;Commodites!$A$38</f>
        <v>TO_elec, TO_heat</v>
      </c>
      <c r="G12" t="str">
        <f>Commodites!$A$36</f>
        <v>TO_elec</v>
      </c>
      <c r="N12" t="s">
        <v>228</v>
      </c>
      <c r="O12" t="s">
        <v>226</v>
      </c>
      <c r="P12" t="s">
        <v>183</v>
      </c>
      <c r="Q12" t="s">
        <v>176</v>
      </c>
      <c r="R12" t="s">
        <v>171</v>
      </c>
      <c r="S12" t="s">
        <v>182</v>
      </c>
      <c r="T12" t="s">
        <v>175</v>
      </c>
      <c r="V12" t="s">
        <v>189</v>
      </c>
      <c r="X12" t="s">
        <v>165</v>
      </c>
    </row>
    <row r="13" spans="1:31" x14ac:dyDescent="0.35">
      <c r="A13" s="188" t="s">
        <v>341</v>
      </c>
      <c r="B13" t="s">
        <v>220</v>
      </c>
      <c r="C13" t="s">
        <v>14</v>
      </c>
      <c r="D13" t="s">
        <v>203</v>
      </c>
      <c r="E13" t="str">
        <f>Commodites!$A$10&amp;", "&amp;Commodites!$A$11</f>
        <v>TI_gas_bio, TI_gas_fossil</v>
      </c>
      <c r="F13" t="str">
        <f>Commodites!$A$38</f>
        <v>TO_heat</v>
      </c>
      <c r="G13" t="str">
        <f>Commodites!$A$36</f>
        <v>TO_elec</v>
      </c>
      <c r="N13" t="s">
        <v>228</v>
      </c>
      <c r="O13" t="s">
        <v>226</v>
      </c>
      <c r="P13" t="s">
        <v>183</v>
      </c>
      <c r="Q13" t="s">
        <v>176</v>
      </c>
      <c r="R13" t="s">
        <v>177</v>
      </c>
      <c r="S13" t="s">
        <v>182</v>
      </c>
      <c r="T13" t="s">
        <v>175</v>
      </c>
      <c r="V13" t="s">
        <v>189</v>
      </c>
      <c r="X13" t="s">
        <v>164</v>
      </c>
    </row>
    <row r="14" spans="1:31" x14ac:dyDescent="0.35">
      <c r="A14" s="188" t="s">
        <v>343</v>
      </c>
      <c r="B14" t="s">
        <v>220</v>
      </c>
      <c r="C14" t="s">
        <v>14</v>
      </c>
      <c r="D14" t="s">
        <v>204</v>
      </c>
      <c r="E14" t="str">
        <f>Commodites!$A$12</f>
        <v>TI_geothermal</v>
      </c>
      <c r="F14" t="str">
        <f>Commodites!$A$38</f>
        <v>TO_heat</v>
      </c>
      <c r="G14" t="str">
        <f>Commodites!$A$36</f>
        <v>TO_elec</v>
      </c>
      <c r="N14" t="s">
        <v>228</v>
      </c>
      <c r="O14" t="s">
        <v>226</v>
      </c>
      <c r="P14" t="s">
        <v>183</v>
      </c>
      <c r="Q14" t="s">
        <v>176</v>
      </c>
      <c r="R14" t="s">
        <v>177</v>
      </c>
      <c r="S14" t="s">
        <v>182</v>
      </c>
      <c r="T14" t="s">
        <v>175</v>
      </c>
      <c r="V14" t="s">
        <v>189</v>
      </c>
      <c r="X14" t="s">
        <v>164</v>
      </c>
    </row>
    <row r="15" spans="1:31" x14ac:dyDescent="0.35">
      <c r="A15" s="189" t="s">
        <v>489</v>
      </c>
      <c r="B15" s="140" t="s">
        <v>216</v>
      </c>
      <c r="C15" t="s">
        <v>87</v>
      </c>
      <c r="D15" t="s">
        <v>206</v>
      </c>
      <c r="E15" t="str">
        <f>Commodites!$A$36</f>
        <v>TO_elec</v>
      </c>
      <c r="F15" t="str">
        <f>Commodites!$A$5</f>
        <v>FE_heat</v>
      </c>
      <c r="G15" t="str">
        <f>Commodites!$A$36</f>
        <v>TO_elec</v>
      </c>
      <c r="L15" t="s">
        <v>23</v>
      </c>
      <c r="M15" t="s">
        <v>22</v>
      </c>
      <c r="N15" t="s">
        <v>228</v>
      </c>
      <c r="O15" t="s">
        <v>226</v>
      </c>
      <c r="Q15" t="s">
        <v>172</v>
      </c>
      <c r="R15" t="s">
        <v>166</v>
      </c>
      <c r="S15" t="s">
        <v>166</v>
      </c>
      <c r="T15" t="s">
        <v>188</v>
      </c>
      <c r="V15" t="s">
        <v>189</v>
      </c>
      <c r="X15" t="s">
        <v>165</v>
      </c>
    </row>
    <row r="16" spans="1:31" x14ac:dyDescent="0.35">
      <c r="A16" s="188" t="s">
        <v>344</v>
      </c>
      <c r="B16" s="140" t="s">
        <v>270</v>
      </c>
      <c r="C16" t="s">
        <v>14</v>
      </c>
      <c r="D16" t="s">
        <v>203</v>
      </c>
      <c r="E16" t="str">
        <f>Commodites!$A$15&amp;", "&amp;Commodites!$A$16</f>
        <v>TI_liquid_bio, TI_liquid_fossil</v>
      </c>
      <c r="F16" t="str">
        <f>Commodites!$A$38</f>
        <v>TO_heat</v>
      </c>
      <c r="G16" t="str">
        <f>Commodites!$A$36</f>
        <v>TO_elec</v>
      </c>
      <c r="N16" t="s">
        <v>228</v>
      </c>
      <c r="O16" t="s">
        <v>226</v>
      </c>
      <c r="P16" t="s">
        <v>183</v>
      </c>
      <c r="Q16" t="s">
        <v>176</v>
      </c>
      <c r="R16" t="s">
        <v>177</v>
      </c>
      <c r="S16" t="s">
        <v>182</v>
      </c>
      <c r="T16" t="s">
        <v>175</v>
      </c>
      <c r="V16" t="s">
        <v>189</v>
      </c>
      <c r="X16" t="s">
        <v>164</v>
      </c>
    </row>
    <row r="17" spans="1:24" x14ac:dyDescent="0.35">
      <c r="A17" s="188" t="s">
        <v>346</v>
      </c>
      <c r="B17" s="140" t="s">
        <v>225</v>
      </c>
      <c r="C17" t="s">
        <v>14</v>
      </c>
      <c r="D17" t="s">
        <v>204</v>
      </c>
      <c r="E17" t="str">
        <f>Commodites!$A$19</f>
        <v>TI_solar</v>
      </c>
      <c r="F17" t="str">
        <f>Commodites!$A$38</f>
        <v>TO_heat</v>
      </c>
      <c r="G17" t="str">
        <f>Commodites!$A$36</f>
        <v>TO_elec</v>
      </c>
      <c r="N17" t="s">
        <v>228</v>
      </c>
      <c r="O17" t="s">
        <v>226</v>
      </c>
      <c r="P17" t="s">
        <v>183</v>
      </c>
      <c r="Q17" t="s">
        <v>176</v>
      </c>
      <c r="R17" t="s">
        <v>177</v>
      </c>
      <c r="S17" t="s">
        <v>182</v>
      </c>
      <c r="T17" t="s">
        <v>175</v>
      </c>
      <c r="V17" t="s">
        <v>189</v>
      </c>
      <c r="X17" t="s">
        <v>164</v>
      </c>
    </row>
    <row r="18" spans="1:24" x14ac:dyDescent="0.35">
      <c r="A18" s="206" t="s">
        <v>512</v>
      </c>
      <c r="B18" t="s">
        <v>217</v>
      </c>
      <c r="C18" t="s">
        <v>14</v>
      </c>
      <c r="D18" t="s">
        <v>204</v>
      </c>
      <c r="E18" t="str">
        <f>Commodites!$A$20&amp;", "&amp;Commodites!$A$21</f>
        <v>TI_solid_bio, TI_solid_fossil</v>
      </c>
      <c r="F18" t="str">
        <f>Commodites!$A$38</f>
        <v>TO_heat</v>
      </c>
      <c r="G18" t="str">
        <f>Commodites!$A$36</f>
        <v>TO_elec</v>
      </c>
      <c r="N18" t="s">
        <v>228</v>
      </c>
      <c r="O18" t="s">
        <v>226</v>
      </c>
      <c r="P18" t="s">
        <v>183</v>
      </c>
      <c r="Q18" t="s">
        <v>176</v>
      </c>
      <c r="R18" t="s">
        <v>177</v>
      </c>
      <c r="S18" t="s">
        <v>182</v>
      </c>
      <c r="T18" t="s">
        <v>175</v>
      </c>
      <c r="V18" t="s">
        <v>189</v>
      </c>
      <c r="X18" t="s">
        <v>164</v>
      </c>
    </row>
    <row r="19" spans="1:24" x14ac:dyDescent="0.35">
      <c r="A19" s="188" t="s">
        <v>349</v>
      </c>
      <c r="B19" t="s">
        <v>218</v>
      </c>
      <c r="C19" t="s">
        <v>14</v>
      </c>
      <c r="D19" t="s">
        <v>203</v>
      </c>
      <c r="E19" t="str">
        <f>Commodites!$A$22</f>
        <v>TI_waste</v>
      </c>
      <c r="F19" t="str">
        <f>Commodites!$A$38</f>
        <v>TO_heat</v>
      </c>
      <c r="G19" t="str">
        <f>Commodites!$A$36</f>
        <v>TO_elec</v>
      </c>
      <c r="M19" t="s">
        <v>18</v>
      </c>
      <c r="N19" t="s">
        <v>228</v>
      </c>
      <c r="O19" t="s">
        <v>226</v>
      </c>
      <c r="P19" t="s">
        <v>183</v>
      </c>
      <c r="Q19" t="s">
        <v>176</v>
      </c>
      <c r="R19" t="s">
        <v>177</v>
      </c>
      <c r="S19" t="s">
        <v>182</v>
      </c>
      <c r="T19" t="s">
        <v>175</v>
      </c>
      <c r="V19" t="s">
        <v>189</v>
      </c>
      <c r="X19" t="s">
        <v>164</v>
      </c>
    </row>
    <row r="20" spans="1:24" x14ac:dyDescent="0.35">
      <c r="A20" s="70" t="s">
        <v>508</v>
      </c>
      <c r="B20" s="70"/>
      <c r="C20" t="s">
        <v>14</v>
      </c>
      <c r="D20" t="s">
        <v>203</v>
      </c>
      <c r="E20" t="str">
        <f>Commodites!$A$10&amp;", "&amp;Commodites!$A$11</f>
        <v>TI_gas_bio, TI_gas_fossil</v>
      </c>
      <c r="F20" t="str">
        <f>Commodites!$A$38</f>
        <v>TO_heat</v>
      </c>
      <c r="G20" t="str">
        <f>Commodites!$A$36</f>
        <v>TO_elec</v>
      </c>
      <c r="H20" t="s">
        <v>2</v>
      </c>
      <c r="N20" t="s">
        <v>228</v>
      </c>
      <c r="O20" t="s">
        <v>226</v>
      </c>
      <c r="P20" t="s">
        <v>183</v>
      </c>
      <c r="Q20" t="s">
        <v>176</v>
      </c>
      <c r="R20" t="s">
        <v>177</v>
      </c>
      <c r="S20" t="s">
        <v>182</v>
      </c>
      <c r="T20" t="s">
        <v>175</v>
      </c>
      <c r="V20" t="s">
        <v>189</v>
      </c>
      <c r="X20" t="s">
        <v>165</v>
      </c>
    </row>
    <row r="21" spans="1:24" x14ac:dyDescent="0.35">
      <c r="A21" s="70" t="s">
        <v>507</v>
      </c>
      <c r="B21" s="70"/>
      <c r="C21" t="s">
        <v>14</v>
      </c>
      <c r="D21" t="s">
        <v>203</v>
      </c>
      <c r="E21" t="str">
        <f>Commodites!$A$15&amp;", "&amp;Commodites!$A$16</f>
        <v>TI_liquid_bio, TI_liquid_fossil</v>
      </c>
      <c r="F21" t="str">
        <f>Commodites!$A$38</f>
        <v>TO_heat</v>
      </c>
      <c r="G21" t="str">
        <f>Commodites!$A$36</f>
        <v>TO_elec</v>
      </c>
      <c r="H21" t="s">
        <v>2</v>
      </c>
      <c r="N21" t="s">
        <v>228</v>
      </c>
      <c r="O21" t="s">
        <v>226</v>
      </c>
      <c r="P21" t="s">
        <v>183</v>
      </c>
      <c r="Q21" t="s">
        <v>176</v>
      </c>
      <c r="R21" t="s">
        <v>177</v>
      </c>
      <c r="S21" t="s">
        <v>182</v>
      </c>
      <c r="T21" t="s">
        <v>175</v>
      </c>
      <c r="V21" t="s">
        <v>189</v>
      </c>
      <c r="X21" t="s">
        <v>165</v>
      </c>
    </row>
    <row r="22" spans="1:24" x14ac:dyDescent="0.35">
      <c r="A22" s="70" t="s">
        <v>509</v>
      </c>
      <c r="B22" s="70"/>
      <c r="C22" t="s">
        <v>14</v>
      </c>
      <c r="D22" t="s">
        <v>203</v>
      </c>
      <c r="E22" t="str">
        <f>Commodites!$A$20&amp;", "&amp;Commodites!$A$21</f>
        <v>TI_solid_bio, TI_solid_fossil</v>
      </c>
      <c r="F22" t="str">
        <f>Commodites!$A$38</f>
        <v>TO_heat</v>
      </c>
      <c r="G22" t="str">
        <f>Commodites!$A$36</f>
        <v>TO_elec</v>
      </c>
      <c r="H22" t="s">
        <v>2</v>
      </c>
      <c r="N22" t="s">
        <v>228</v>
      </c>
      <c r="O22" t="s">
        <v>226</v>
      </c>
      <c r="P22" t="s">
        <v>183</v>
      </c>
      <c r="Q22" t="s">
        <v>176</v>
      </c>
      <c r="R22" t="s">
        <v>177</v>
      </c>
      <c r="S22" t="s">
        <v>182</v>
      </c>
      <c r="T22" t="s">
        <v>175</v>
      </c>
      <c r="V22" t="s">
        <v>189</v>
      </c>
      <c r="X22" t="s">
        <v>165</v>
      </c>
    </row>
    <row r="23" spans="1:24" x14ac:dyDescent="0.35">
      <c r="A23" s="188" t="s">
        <v>351</v>
      </c>
      <c r="B23" t="s">
        <v>266</v>
      </c>
      <c r="C23" t="s">
        <v>14</v>
      </c>
      <c r="D23" t="s">
        <v>203</v>
      </c>
      <c r="E23" t="str">
        <f>Commodites!$A$10&amp;", "&amp;Commodites!$A$11</f>
        <v>TI_gas_bio, TI_gas_fossil</v>
      </c>
      <c r="F23" t="str">
        <f>Commodites!$A$36</f>
        <v>TO_elec</v>
      </c>
      <c r="N23" t="s">
        <v>228</v>
      </c>
      <c r="O23" t="s">
        <v>226</v>
      </c>
      <c r="P23" t="s">
        <v>183</v>
      </c>
      <c r="Q23" t="s">
        <v>176</v>
      </c>
      <c r="R23" t="s">
        <v>171</v>
      </c>
      <c r="S23" t="s">
        <v>182</v>
      </c>
      <c r="T23" t="s">
        <v>175</v>
      </c>
      <c r="V23" t="s">
        <v>189</v>
      </c>
      <c r="X23" t="s">
        <v>164</v>
      </c>
    </row>
    <row r="24" spans="1:24" x14ac:dyDescent="0.35">
      <c r="A24" s="188" t="s">
        <v>353</v>
      </c>
      <c r="B24" t="s">
        <v>269</v>
      </c>
      <c r="C24" t="s">
        <v>14</v>
      </c>
      <c r="D24" t="s">
        <v>204</v>
      </c>
      <c r="E24" t="str">
        <f>Commodites!$A$12</f>
        <v>TI_geothermal</v>
      </c>
      <c r="F24" t="str">
        <f>Commodites!$A$36</f>
        <v>TO_elec</v>
      </c>
      <c r="J24" t="s">
        <v>126</v>
      </c>
      <c r="K24" t="s">
        <v>126</v>
      </c>
      <c r="N24" t="s">
        <v>228</v>
      </c>
      <c r="O24" t="s">
        <v>226</v>
      </c>
      <c r="P24" t="s">
        <v>183</v>
      </c>
      <c r="Q24" t="s">
        <v>176</v>
      </c>
      <c r="R24" t="s">
        <v>171</v>
      </c>
      <c r="S24" t="s">
        <v>182</v>
      </c>
      <c r="T24" t="s">
        <v>175</v>
      </c>
      <c r="V24" t="s">
        <v>189</v>
      </c>
      <c r="X24" t="s">
        <v>164</v>
      </c>
    </row>
    <row r="25" spans="1:24" x14ac:dyDescent="0.35">
      <c r="A25" s="188" t="s">
        <v>355</v>
      </c>
      <c r="C25" t="s">
        <v>14</v>
      </c>
      <c r="D25" t="s">
        <v>204</v>
      </c>
      <c r="E25" t="str">
        <f>Commodites!$A$14</f>
        <v>TI_hydropower</v>
      </c>
      <c r="F25" t="str">
        <f>Commodites!$A$36</f>
        <v>TO_elec</v>
      </c>
      <c r="J25" t="s">
        <v>126</v>
      </c>
      <c r="K25" t="s">
        <v>126</v>
      </c>
      <c r="N25" t="s">
        <v>228</v>
      </c>
      <c r="O25" t="s">
        <v>226</v>
      </c>
      <c r="P25" t="s">
        <v>183</v>
      </c>
      <c r="Q25" t="s">
        <v>176</v>
      </c>
      <c r="R25" t="s">
        <v>171</v>
      </c>
      <c r="S25" t="s">
        <v>182</v>
      </c>
      <c r="T25" t="s">
        <v>175</v>
      </c>
      <c r="V25" t="s">
        <v>189</v>
      </c>
      <c r="X25" t="s">
        <v>164</v>
      </c>
    </row>
    <row r="26" spans="1:24" x14ac:dyDescent="0.35">
      <c r="A26" s="188" t="s">
        <v>354</v>
      </c>
      <c r="C26" t="s">
        <v>14</v>
      </c>
      <c r="D26" t="s">
        <v>204</v>
      </c>
      <c r="E26" t="str">
        <f>Commodites!$A$14</f>
        <v>TI_hydropower</v>
      </c>
      <c r="F26" t="str">
        <f>Commodites!$A$36</f>
        <v>TO_elec</v>
      </c>
      <c r="J26" t="s">
        <v>126</v>
      </c>
      <c r="K26" t="s">
        <v>126</v>
      </c>
      <c r="N26" t="s">
        <v>228</v>
      </c>
      <c r="O26" t="s">
        <v>226</v>
      </c>
      <c r="P26" t="s">
        <v>183</v>
      </c>
      <c r="Q26" t="s">
        <v>176</v>
      </c>
      <c r="R26" t="s">
        <v>171</v>
      </c>
      <c r="S26" t="s">
        <v>182</v>
      </c>
      <c r="T26" t="s">
        <v>175</v>
      </c>
      <c r="V26" t="s">
        <v>189</v>
      </c>
      <c r="X26" t="s">
        <v>164</v>
      </c>
    </row>
    <row r="27" spans="1:24" x14ac:dyDescent="0.35">
      <c r="A27" s="188" t="s">
        <v>356</v>
      </c>
      <c r="B27" t="s">
        <v>267</v>
      </c>
      <c r="C27" t="s">
        <v>14</v>
      </c>
      <c r="D27" t="s">
        <v>203</v>
      </c>
      <c r="E27" t="str">
        <f>Commodites!$A$15&amp;", "&amp;Commodites!$A$16</f>
        <v>TI_liquid_bio, TI_liquid_fossil</v>
      </c>
      <c r="F27" t="str">
        <f>Commodites!$A$36</f>
        <v>TO_elec</v>
      </c>
      <c r="J27" t="s">
        <v>126</v>
      </c>
      <c r="K27" t="s">
        <v>126</v>
      </c>
      <c r="N27" t="s">
        <v>228</v>
      </c>
      <c r="O27" t="s">
        <v>226</v>
      </c>
      <c r="P27" t="s">
        <v>183</v>
      </c>
      <c r="Q27" t="s">
        <v>176</v>
      </c>
      <c r="R27" t="s">
        <v>171</v>
      </c>
      <c r="S27" t="s">
        <v>182</v>
      </c>
      <c r="T27" t="s">
        <v>175</v>
      </c>
      <c r="V27" t="s">
        <v>189</v>
      </c>
      <c r="X27" t="s">
        <v>164</v>
      </c>
    </row>
    <row r="28" spans="1:24" x14ac:dyDescent="0.35">
      <c r="A28" s="188" t="s">
        <v>358</v>
      </c>
      <c r="B28" t="s">
        <v>210</v>
      </c>
      <c r="C28" t="s">
        <v>14</v>
      </c>
      <c r="D28" t="s">
        <v>203</v>
      </c>
      <c r="E28" t="str">
        <f>Commodites!$A$17</f>
        <v>TI_nuclear</v>
      </c>
      <c r="F28" t="str">
        <f>Commodites!$A$36</f>
        <v>TO_elec</v>
      </c>
      <c r="J28" t="s">
        <v>126</v>
      </c>
      <c r="K28" t="s">
        <v>126</v>
      </c>
      <c r="M28" t="s">
        <v>17</v>
      </c>
      <c r="N28" t="s">
        <v>228</v>
      </c>
      <c r="O28" t="s">
        <v>226</v>
      </c>
      <c r="P28" t="s">
        <v>183</v>
      </c>
      <c r="Q28" t="s">
        <v>176</v>
      </c>
      <c r="R28" t="s">
        <v>171</v>
      </c>
      <c r="S28" t="s">
        <v>182</v>
      </c>
      <c r="T28" t="s">
        <v>175</v>
      </c>
      <c r="V28" t="s">
        <v>189</v>
      </c>
      <c r="X28" t="s">
        <v>164</v>
      </c>
    </row>
    <row r="29" spans="1:24" x14ac:dyDescent="0.35">
      <c r="A29" s="188" t="s">
        <v>359</v>
      </c>
      <c r="B29" t="s">
        <v>258</v>
      </c>
      <c r="C29" t="s">
        <v>14</v>
      </c>
      <c r="D29" t="s">
        <v>204</v>
      </c>
      <c r="E29" s="140" t="str">
        <f>Commodites!A18</f>
        <v>TI_oceanic</v>
      </c>
      <c r="F29" t="str">
        <f>Commodites!$A$36</f>
        <v>TO_elec</v>
      </c>
      <c r="J29" t="s">
        <v>126</v>
      </c>
      <c r="K29" t="s">
        <v>126</v>
      </c>
      <c r="N29" t="s">
        <v>228</v>
      </c>
      <c r="O29" t="s">
        <v>226</v>
      </c>
      <c r="P29" t="s">
        <v>183</v>
      </c>
      <c r="Q29" t="s">
        <v>176</v>
      </c>
      <c r="R29" t="s">
        <v>171</v>
      </c>
      <c r="S29" t="s">
        <v>182</v>
      </c>
      <c r="T29" t="s">
        <v>175</v>
      </c>
      <c r="V29" t="s">
        <v>189</v>
      </c>
      <c r="X29" t="s">
        <v>164</v>
      </c>
    </row>
    <row r="30" spans="1:24" x14ac:dyDescent="0.35">
      <c r="A30" s="188" t="s">
        <v>626</v>
      </c>
      <c r="B30" t="s">
        <v>260</v>
      </c>
      <c r="C30" t="s">
        <v>14</v>
      </c>
      <c r="D30" t="s">
        <v>204</v>
      </c>
      <c r="E30" t="str">
        <f>Commodites!$A$19</f>
        <v>TI_solar</v>
      </c>
      <c r="F30" t="str">
        <f>Commodites!$A$36</f>
        <v>TO_elec</v>
      </c>
      <c r="J30" t="s">
        <v>126</v>
      </c>
      <c r="K30" t="s">
        <v>126</v>
      </c>
      <c r="N30" t="s">
        <v>228</v>
      </c>
      <c r="O30" t="s">
        <v>226</v>
      </c>
      <c r="P30" t="s">
        <v>183</v>
      </c>
      <c r="Q30" t="s">
        <v>176</v>
      </c>
      <c r="R30" t="s">
        <v>171</v>
      </c>
      <c r="S30" t="s">
        <v>182</v>
      </c>
      <c r="T30" t="s">
        <v>175</v>
      </c>
      <c r="V30" t="s">
        <v>189</v>
      </c>
      <c r="X30" t="s">
        <v>164</v>
      </c>
    </row>
    <row r="31" spans="1:24" x14ac:dyDescent="0.35">
      <c r="A31" s="188" t="s">
        <v>360</v>
      </c>
      <c r="B31" t="s">
        <v>261</v>
      </c>
      <c r="C31" t="s">
        <v>14</v>
      </c>
      <c r="D31" t="s">
        <v>204</v>
      </c>
      <c r="E31" t="str">
        <f>Commodites!$A$19</f>
        <v>TI_solar</v>
      </c>
      <c r="F31" t="str">
        <f>Commodites!$A$36</f>
        <v>TO_elec</v>
      </c>
      <c r="J31" t="s">
        <v>126</v>
      </c>
      <c r="K31" t="s">
        <v>126</v>
      </c>
      <c r="N31" t="s">
        <v>228</v>
      </c>
      <c r="O31" t="s">
        <v>226</v>
      </c>
      <c r="P31" t="s">
        <v>183</v>
      </c>
      <c r="Q31" t="s">
        <v>176</v>
      </c>
      <c r="R31" t="s">
        <v>171</v>
      </c>
      <c r="S31" t="s">
        <v>182</v>
      </c>
      <c r="T31" t="s">
        <v>175</v>
      </c>
      <c r="V31" t="s">
        <v>189</v>
      </c>
      <c r="X31" t="s">
        <v>164</v>
      </c>
    </row>
    <row r="32" spans="1:24" x14ac:dyDescent="0.35">
      <c r="A32" s="188" t="s">
        <v>362</v>
      </c>
      <c r="B32" t="s">
        <v>259</v>
      </c>
      <c r="C32" t="s">
        <v>14</v>
      </c>
      <c r="D32" t="s">
        <v>204</v>
      </c>
      <c r="E32" t="str">
        <f>Commodites!$A$19</f>
        <v>TI_solar</v>
      </c>
      <c r="F32" t="str">
        <f>Commodites!$A$36</f>
        <v>TO_elec</v>
      </c>
      <c r="J32" t="s">
        <v>126</v>
      </c>
      <c r="K32" t="s">
        <v>126</v>
      </c>
      <c r="N32" t="s">
        <v>228</v>
      </c>
      <c r="O32" t="s">
        <v>226</v>
      </c>
      <c r="P32" t="s">
        <v>183</v>
      </c>
      <c r="Q32" t="s">
        <v>176</v>
      </c>
      <c r="R32" t="s">
        <v>171</v>
      </c>
      <c r="S32" t="s">
        <v>182</v>
      </c>
      <c r="T32" t="s">
        <v>175</v>
      </c>
      <c r="V32" t="s">
        <v>189</v>
      </c>
      <c r="X32" t="s">
        <v>164</v>
      </c>
    </row>
    <row r="33" spans="1:24" x14ac:dyDescent="0.35">
      <c r="A33" s="206" t="s">
        <v>513</v>
      </c>
      <c r="B33" t="s">
        <v>268</v>
      </c>
      <c r="C33" t="s">
        <v>14</v>
      </c>
      <c r="D33" t="s">
        <v>203</v>
      </c>
      <c r="E33" t="str">
        <f>Commodites!$A$20&amp;", "&amp;Commodites!$A$21</f>
        <v>TI_solid_bio, TI_solid_fossil</v>
      </c>
      <c r="F33" t="str">
        <f>Commodites!$A$36</f>
        <v>TO_elec</v>
      </c>
      <c r="N33" t="s">
        <v>228</v>
      </c>
      <c r="O33" t="s">
        <v>226</v>
      </c>
      <c r="P33" t="s">
        <v>183</v>
      </c>
      <c r="Q33" t="s">
        <v>176</v>
      </c>
      <c r="R33" t="s">
        <v>171</v>
      </c>
      <c r="S33" t="s">
        <v>182</v>
      </c>
      <c r="T33" t="s">
        <v>175</v>
      </c>
      <c r="V33" t="s">
        <v>189</v>
      </c>
      <c r="X33" t="s">
        <v>164</v>
      </c>
    </row>
    <row r="34" spans="1:24" x14ac:dyDescent="0.35">
      <c r="A34" s="188" t="s">
        <v>365</v>
      </c>
      <c r="B34" t="s">
        <v>262</v>
      </c>
      <c r="C34" t="s">
        <v>14</v>
      </c>
      <c r="D34" t="s">
        <v>203</v>
      </c>
      <c r="E34" t="str">
        <f>Commodites!$A$22</f>
        <v>TI_waste</v>
      </c>
      <c r="F34" t="str">
        <f>Commodites!$A$36</f>
        <v>TO_elec</v>
      </c>
      <c r="N34" t="s">
        <v>228</v>
      </c>
      <c r="O34" t="s">
        <v>226</v>
      </c>
      <c r="P34" t="s">
        <v>183</v>
      </c>
      <c r="Q34" t="s">
        <v>176</v>
      </c>
      <c r="R34" t="s">
        <v>171</v>
      </c>
      <c r="S34" t="s">
        <v>182</v>
      </c>
      <c r="T34" t="s">
        <v>175</v>
      </c>
      <c r="V34" t="s">
        <v>189</v>
      </c>
      <c r="X34" t="s">
        <v>164</v>
      </c>
    </row>
    <row r="35" spans="1:24" x14ac:dyDescent="0.35">
      <c r="A35" s="188" t="s">
        <v>368</v>
      </c>
      <c r="B35" t="s">
        <v>263</v>
      </c>
      <c r="C35" t="s">
        <v>14</v>
      </c>
      <c r="D35" t="s">
        <v>204</v>
      </c>
      <c r="E35" t="str">
        <f>Commodites!$A$23</f>
        <v>TI_wind</v>
      </c>
      <c r="F35" t="str">
        <f>Commodites!$A$36</f>
        <v>TO_elec</v>
      </c>
      <c r="J35" t="s">
        <v>126</v>
      </c>
      <c r="K35" t="s">
        <v>126</v>
      </c>
      <c r="N35" t="s">
        <v>228</v>
      </c>
      <c r="O35" t="s">
        <v>226</v>
      </c>
      <c r="P35" t="s">
        <v>183</v>
      </c>
      <c r="Q35" t="s">
        <v>176</v>
      </c>
      <c r="R35" t="s">
        <v>171</v>
      </c>
      <c r="S35" t="s">
        <v>182</v>
      </c>
      <c r="T35" t="s">
        <v>175</v>
      </c>
      <c r="V35" t="s">
        <v>189</v>
      </c>
      <c r="X35" t="s">
        <v>164</v>
      </c>
    </row>
    <row r="36" spans="1:24" x14ac:dyDescent="0.35">
      <c r="A36" s="188" t="s">
        <v>367</v>
      </c>
      <c r="B36" t="s">
        <v>264</v>
      </c>
      <c r="C36" t="s">
        <v>14</v>
      </c>
      <c r="D36" t="s">
        <v>204</v>
      </c>
      <c r="E36" t="str">
        <f>Commodites!$A$23</f>
        <v>TI_wind</v>
      </c>
      <c r="F36" t="str">
        <f>Commodites!$A$36</f>
        <v>TO_elec</v>
      </c>
      <c r="J36" t="s">
        <v>126</v>
      </c>
      <c r="K36" t="s">
        <v>126</v>
      </c>
      <c r="N36" t="s">
        <v>228</v>
      </c>
      <c r="O36" t="s">
        <v>226</v>
      </c>
      <c r="P36" t="s">
        <v>183</v>
      </c>
      <c r="Q36" t="s">
        <v>176</v>
      </c>
      <c r="R36" t="s">
        <v>171</v>
      </c>
      <c r="S36" t="s">
        <v>182</v>
      </c>
      <c r="T36" t="s">
        <v>175</v>
      </c>
      <c r="V36" t="s">
        <v>189</v>
      </c>
      <c r="X36" t="s">
        <v>164</v>
      </c>
    </row>
    <row r="37" spans="1:24" x14ac:dyDescent="0.35">
      <c r="A37" s="188" t="s">
        <v>352</v>
      </c>
      <c r="B37" t="s">
        <v>296</v>
      </c>
      <c r="C37" t="s">
        <v>14</v>
      </c>
      <c r="D37" t="s">
        <v>203</v>
      </c>
      <c r="E37" t="str">
        <f>Commodites!$A$10&amp;", "&amp;Commodites!$A$11</f>
        <v>TI_gas_bio, TI_gas_fossil</v>
      </c>
      <c r="F37" t="str">
        <f>Commodites!$A$36</f>
        <v>TO_elec</v>
      </c>
      <c r="H37" t="s">
        <v>2</v>
      </c>
      <c r="N37" t="s">
        <v>228</v>
      </c>
      <c r="O37" t="s">
        <v>226</v>
      </c>
      <c r="P37" t="s">
        <v>183</v>
      </c>
      <c r="Q37" t="s">
        <v>176</v>
      </c>
      <c r="R37" t="s">
        <v>171</v>
      </c>
      <c r="S37" t="s">
        <v>182</v>
      </c>
      <c r="T37" t="s">
        <v>175</v>
      </c>
      <c r="V37" t="s">
        <v>189</v>
      </c>
      <c r="X37" t="s">
        <v>165</v>
      </c>
    </row>
    <row r="38" spans="1:24" x14ac:dyDescent="0.35">
      <c r="A38" s="188" t="s">
        <v>357</v>
      </c>
      <c r="B38" t="s">
        <v>296</v>
      </c>
      <c r="C38" t="s">
        <v>14</v>
      </c>
      <c r="D38" t="s">
        <v>203</v>
      </c>
      <c r="E38" t="str">
        <f>Commodites!$A$15&amp;", "&amp;Commodites!$A$16</f>
        <v>TI_liquid_bio, TI_liquid_fossil</v>
      </c>
      <c r="F38" t="str">
        <f>Commodites!$A$36</f>
        <v>TO_elec</v>
      </c>
      <c r="H38" t="s">
        <v>2</v>
      </c>
      <c r="N38" t="s">
        <v>228</v>
      </c>
      <c r="O38" t="s">
        <v>226</v>
      </c>
      <c r="P38" t="s">
        <v>183</v>
      </c>
      <c r="Q38" t="s">
        <v>176</v>
      </c>
      <c r="R38" t="s">
        <v>171</v>
      </c>
      <c r="S38" t="s">
        <v>182</v>
      </c>
      <c r="T38" t="s">
        <v>175</v>
      </c>
      <c r="V38" t="s">
        <v>189</v>
      </c>
      <c r="X38" t="s">
        <v>165</v>
      </c>
    </row>
    <row r="39" spans="1:24" x14ac:dyDescent="0.35">
      <c r="A39" s="206" t="s">
        <v>514</v>
      </c>
      <c r="B39" t="s">
        <v>296</v>
      </c>
      <c r="C39" t="s">
        <v>14</v>
      </c>
      <c r="D39" t="s">
        <v>203</v>
      </c>
      <c r="E39" t="str">
        <f>Commodites!$A$20&amp;", "&amp;Commodites!$A$21</f>
        <v>TI_solid_bio, TI_solid_fossil</v>
      </c>
      <c r="F39" t="str">
        <f>Commodites!$A$36</f>
        <v>TO_elec</v>
      </c>
      <c r="H39" t="s">
        <v>2</v>
      </c>
      <c r="L39" t="s">
        <v>16</v>
      </c>
      <c r="N39" t="s">
        <v>228</v>
      </c>
      <c r="O39" t="s">
        <v>226</v>
      </c>
      <c r="P39" t="s">
        <v>183</v>
      </c>
      <c r="Q39" t="s">
        <v>176</v>
      </c>
      <c r="R39" t="s">
        <v>171</v>
      </c>
      <c r="S39" t="s">
        <v>182</v>
      </c>
      <c r="T39" t="s">
        <v>175</v>
      </c>
      <c r="V39" t="s">
        <v>189</v>
      </c>
      <c r="X39" t="s">
        <v>165</v>
      </c>
    </row>
    <row r="40" spans="1:24" x14ac:dyDescent="0.35">
      <c r="A40" s="188" t="s">
        <v>366</v>
      </c>
      <c r="B40" t="s">
        <v>296</v>
      </c>
      <c r="C40" t="s">
        <v>14</v>
      </c>
      <c r="D40" t="s">
        <v>203</v>
      </c>
      <c r="E40" t="str">
        <f>Commodites!$A$22</f>
        <v>TI_waste</v>
      </c>
      <c r="F40" t="str">
        <f>Commodites!$A$36</f>
        <v>TO_elec</v>
      </c>
      <c r="H40" t="s">
        <v>2</v>
      </c>
      <c r="N40" t="s">
        <v>228</v>
      </c>
      <c r="O40" t="s">
        <v>226</v>
      </c>
      <c r="P40" t="s">
        <v>183</v>
      </c>
      <c r="Q40" t="s">
        <v>176</v>
      </c>
      <c r="R40" t="s">
        <v>171</v>
      </c>
      <c r="S40" t="s">
        <v>182</v>
      </c>
      <c r="T40" t="s">
        <v>175</v>
      </c>
      <c r="V40" t="s">
        <v>189</v>
      </c>
      <c r="X40" t="s">
        <v>165</v>
      </c>
    </row>
    <row r="41" spans="1:24" x14ac:dyDescent="0.35">
      <c r="A41" s="188" t="s">
        <v>369</v>
      </c>
      <c r="B41" t="s">
        <v>265</v>
      </c>
      <c r="C41" t="s">
        <v>14</v>
      </c>
      <c r="D41" t="s">
        <v>205</v>
      </c>
      <c r="E41" t="str">
        <f>Commodites!$A$10&amp;", "&amp;Commodites!$A$11</f>
        <v>TI_gas_bio, TI_gas_fossil</v>
      </c>
      <c r="F41" t="str">
        <f>Commodites!$A$37</f>
        <v>TO_gas</v>
      </c>
      <c r="I41">
        <v>1</v>
      </c>
      <c r="N41" t="s">
        <v>178</v>
      </c>
      <c r="O41" t="s">
        <v>178</v>
      </c>
      <c r="P41" t="s">
        <v>18</v>
      </c>
      <c r="Q41" t="s">
        <v>179</v>
      </c>
      <c r="R41" t="s">
        <v>18</v>
      </c>
      <c r="S41" t="s">
        <v>18</v>
      </c>
      <c r="T41" t="s">
        <v>166</v>
      </c>
      <c r="U41" t="s">
        <v>18</v>
      </c>
      <c r="V41" t="s">
        <v>18</v>
      </c>
      <c r="X41" t="s">
        <v>165</v>
      </c>
    </row>
    <row r="42" spans="1:24" x14ac:dyDescent="0.35">
      <c r="A42" s="188" t="s">
        <v>478</v>
      </c>
      <c r="B42" t="s">
        <v>265</v>
      </c>
      <c r="C42" t="s">
        <v>14</v>
      </c>
      <c r="D42" t="s">
        <v>205</v>
      </c>
      <c r="E42" t="str">
        <f>Commodites!$A$15&amp;", "&amp;Commodites!$A$16</f>
        <v>TI_liquid_bio, TI_liquid_fossil</v>
      </c>
      <c r="F42" t="str">
        <f>Commodites!$A$40</f>
        <v>TO_liquid</v>
      </c>
      <c r="I42">
        <v>1</v>
      </c>
      <c r="N42" t="s">
        <v>178</v>
      </c>
      <c r="O42" t="s">
        <v>178</v>
      </c>
      <c r="P42" t="s">
        <v>18</v>
      </c>
      <c r="Q42" t="s">
        <v>179</v>
      </c>
      <c r="R42" t="s">
        <v>18</v>
      </c>
      <c r="S42" t="s">
        <v>18</v>
      </c>
      <c r="T42" t="s">
        <v>166</v>
      </c>
      <c r="U42" t="s">
        <v>18</v>
      </c>
      <c r="V42" t="s">
        <v>18</v>
      </c>
      <c r="X42" t="s">
        <v>165</v>
      </c>
    </row>
    <row r="43" spans="1:24" x14ac:dyDescent="0.35">
      <c r="A43" s="190" t="s">
        <v>313</v>
      </c>
      <c r="B43" t="s">
        <v>257</v>
      </c>
      <c r="C43" t="s">
        <v>33</v>
      </c>
      <c r="D43" t="s">
        <v>33</v>
      </c>
      <c r="E43" t="str">
        <f>Commodites!$A$24&amp;", "&amp;Commodites!$A$27&amp;", "&amp;Commodites!$A$34</f>
        <v>PE_agriculture_products, PE_forestry_products, PE_waste</v>
      </c>
      <c r="F43" t="str">
        <f>Commodites!$A$10&amp;", "&amp;Commodites!$A$15</f>
        <v>TI_gas_bio, TI_liquid_bio</v>
      </c>
      <c r="H43" t="s">
        <v>3</v>
      </c>
      <c r="L43" t="s">
        <v>20</v>
      </c>
      <c r="N43" t="s">
        <v>228</v>
      </c>
      <c r="O43" t="s">
        <v>226</v>
      </c>
      <c r="P43" t="s">
        <v>18</v>
      </c>
      <c r="Q43" t="s">
        <v>176</v>
      </c>
      <c r="R43" t="s">
        <v>180</v>
      </c>
      <c r="S43" t="s">
        <v>18</v>
      </c>
      <c r="T43" t="s">
        <v>18</v>
      </c>
      <c r="U43" t="s">
        <v>184</v>
      </c>
      <c r="V43" t="s">
        <v>18</v>
      </c>
      <c r="X43" t="s">
        <v>164</v>
      </c>
    </row>
    <row r="44" spans="1:24" x14ac:dyDescent="0.35">
      <c r="A44" s="190" t="s">
        <v>314</v>
      </c>
      <c r="B44" t="s">
        <v>256</v>
      </c>
      <c r="C44" t="s">
        <v>33</v>
      </c>
      <c r="D44" t="s">
        <v>33</v>
      </c>
      <c r="E44" t="str">
        <f>Commodites!$A$25</f>
        <v>PE_coal</v>
      </c>
      <c r="F44" t="str">
        <f>Commodites!$A$11&amp;", "&amp;Commodites!$A$16</f>
        <v>TI_gas_fossil, TI_liquid_fossil</v>
      </c>
      <c r="G44" t="str">
        <f>Commodites!$A$36</f>
        <v>TO_elec</v>
      </c>
      <c r="N44" t="s">
        <v>228</v>
      </c>
      <c r="O44" t="s">
        <v>226</v>
      </c>
      <c r="P44" t="s">
        <v>18</v>
      </c>
      <c r="Q44" t="s">
        <v>176</v>
      </c>
      <c r="R44" t="s">
        <v>180</v>
      </c>
      <c r="S44" t="s">
        <v>18</v>
      </c>
      <c r="T44" t="s">
        <v>18</v>
      </c>
      <c r="U44" t="s">
        <v>184</v>
      </c>
      <c r="V44" t="s">
        <v>18</v>
      </c>
      <c r="X44" t="s">
        <v>164</v>
      </c>
    </row>
    <row r="45" spans="1:24" x14ac:dyDescent="0.35">
      <c r="A45" s="190" t="s">
        <v>315</v>
      </c>
      <c r="B45" t="s">
        <v>255</v>
      </c>
      <c r="C45" t="s">
        <v>33</v>
      </c>
      <c r="D45" t="s">
        <v>33</v>
      </c>
      <c r="E45" t="str">
        <f>Commodites!$A$26</f>
        <v>PE_oil</v>
      </c>
      <c r="F45" t="str">
        <f>Commodites!$A$11&amp;", "&amp;Commodites!$A$16</f>
        <v>TI_gas_fossil, TI_liquid_fossil</v>
      </c>
      <c r="G45" t="str">
        <f>Commodites!$A$36</f>
        <v>TO_elec</v>
      </c>
      <c r="N45" t="s">
        <v>228</v>
      </c>
      <c r="O45" t="s">
        <v>226</v>
      </c>
      <c r="P45" t="s">
        <v>18</v>
      </c>
      <c r="Q45" t="s">
        <v>176</v>
      </c>
      <c r="R45" t="s">
        <v>180</v>
      </c>
      <c r="S45" t="s">
        <v>18</v>
      </c>
      <c r="T45" t="s">
        <v>18</v>
      </c>
      <c r="U45" t="s">
        <v>184</v>
      </c>
      <c r="V45" t="s">
        <v>18</v>
      </c>
      <c r="X45" t="s">
        <v>164</v>
      </c>
    </row>
    <row r="46" spans="1:24" x14ac:dyDescent="0.35">
      <c r="G46" t="str">
        <f>Commodites!$A$36</f>
        <v>TO_elec</v>
      </c>
    </row>
    <row r="47" spans="1:24" x14ac:dyDescent="0.35">
      <c r="G47" t="str">
        <f>Commodites!$A$36</f>
        <v>TO_elec</v>
      </c>
    </row>
    <row r="48" spans="1:24" x14ac:dyDescent="0.35">
      <c r="G48" t="str">
        <f>Commodites!$A$36</f>
        <v>TO_elec</v>
      </c>
    </row>
    <row r="49" spans="1:25" x14ac:dyDescent="0.35">
      <c r="A49" s="190" t="s">
        <v>324</v>
      </c>
      <c r="B49" t="s">
        <v>254</v>
      </c>
      <c r="C49" t="s">
        <v>33</v>
      </c>
      <c r="D49" t="s">
        <v>33</v>
      </c>
      <c r="E49" t="str">
        <f>Commodites!$A$30</f>
        <v>PE_natural_gas</v>
      </c>
      <c r="F49" t="str">
        <f>Commodites!$A$13</f>
        <v>TI_hydrogen</v>
      </c>
      <c r="N49" t="s">
        <v>228</v>
      </c>
      <c r="O49" t="s">
        <v>226</v>
      </c>
      <c r="P49" t="s">
        <v>183</v>
      </c>
      <c r="Q49" t="s">
        <v>187</v>
      </c>
      <c r="R49" t="s">
        <v>18</v>
      </c>
      <c r="S49" t="s">
        <v>18</v>
      </c>
      <c r="T49" t="s">
        <v>18</v>
      </c>
      <c r="V49" t="s">
        <v>18</v>
      </c>
      <c r="X49" t="s">
        <v>164</v>
      </c>
      <c r="Y49" s="137" t="s">
        <v>208</v>
      </c>
    </row>
    <row r="50" spans="1:25" x14ac:dyDescent="0.35">
      <c r="G50" t="str">
        <f>Commodites!$A$36</f>
        <v>TO_elec</v>
      </c>
      <c r="Y50" s="137"/>
    </row>
    <row r="51" spans="1:25" x14ac:dyDescent="0.35">
      <c r="A51" s="189" t="s">
        <v>492</v>
      </c>
      <c r="G51" t="str">
        <f>Commodites!$A$36</f>
        <v>TO_elec</v>
      </c>
      <c r="Y51" s="137"/>
    </row>
    <row r="52" spans="1:25" x14ac:dyDescent="0.35">
      <c r="G52" t="str">
        <f>Commodites!$A$36</f>
        <v>TO_elec</v>
      </c>
      <c r="Y52" s="137"/>
    </row>
    <row r="53" spans="1:25" x14ac:dyDescent="0.35">
      <c r="A53" s="189" t="s">
        <v>479</v>
      </c>
      <c r="B53" t="s">
        <v>253</v>
      </c>
      <c r="C53" t="s">
        <v>87</v>
      </c>
      <c r="D53" t="s">
        <v>222</v>
      </c>
      <c r="E53" t="str">
        <f>Commodites!$A$36</f>
        <v>TO_elec</v>
      </c>
      <c r="F53" t="str">
        <f>Commodites!$A$3</f>
        <v>FE_elec</v>
      </c>
      <c r="N53" t="s">
        <v>166</v>
      </c>
      <c r="O53" t="s">
        <v>166</v>
      </c>
      <c r="P53" t="s">
        <v>166</v>
      </c>
      <c r="Q53" t="s">
        <v>167</v>
      </c>
      <c r="R53" t="s">
        <v>166</v>
      </c>
      <c r="S53" t="s">
        <v>18</v>
      </c>
      <c r="T53" t="s">
        <v>18</v>
      </c>
      <c r="U53" t="s">
        <v>18</v>
      </c>
      <c r="V53" t="s">
        <v>18</v>
      </c>
      <c r="X53" t="s">
        <v>164</v>
      </c>
    </row>
    <row r="54" spans="1:25" x14ac:dyDescent="0.35">
      <c r="A54" s="189" t="s">
        <v>480</v>
      </c>
      <c r="B54" t="s">
        <v>252</v>
      </c>
      <c r="C54" t="s">
        <v>87</v>
      </c>
      <c r="D54" t="s">
        <v>222</v>
      </c>
      <c r="E54" t="str">
        <f>Commodites!$A$37</f>
        <v>TO_gas</v>
      </c>
      <c r="F54" t="str">
        <f>Commodites!$A$4</f>
        <v>FE_gas</v>
      </c>
      <c r="N54" t="s">
        <v>166</v>
      </c>
      <c r="O54" t="s">
        <v>166</v>
      </c>
      <c r="P54" t="s">
        <v>166</v>
      </c>
      <c r="Q54" t="s">
        <v>168</v>
      </c>
      <c r="R54" t="s">
        <v>166</v>
      </c>
      <c r="S54" t="s">
        <v>18</v>
      </c>
      <c r="T54" t="s">
        <v>18</v>
      </c>
      <c r="U54" t="s">
        <v>18</v>
      </c>
      <c r="V54" t="s">
        <v>18</v>
      </c>
      <c r="X54" t="s">
        <v>164</v>
      </c>
    </row>
    <row r="55" spans="1:25" x14ac:dyDescent="0.35">
      <c r="A55" s="189" t="s">
        <v>481</v>
      </c>
      <c r="B55" t="s">
        <v>251</v>
      </c>
      <c r="C55" t="s">
        <v>87</v>
      </c>
      <c r="D55" t="s">
        <v>222</v>
      </c>
      <c r="E55" t="str">
        <f>Commodites!$A$38</f>
        <v>TO_heat</v>
      </c>
      <c r="F55" t="str">
        <f>Commodites!$A$5</f>
        <v>FE_heat</v>
      </c>
      <c r="G55" t="str">
        <f>Commodites!$A$36</f>
        <v>TO_elec</v>
      </c>
      <c r="N55" t="s">
        <v>166</v>
      </c>
      <c r="O55" t="s">
        <v>166</v>
      </c>
      <c r="P55" t="s">
        <v>166</v>
      </c>
      <c r="Q55" t="s">
        <v>169</v>
      </c>
      <c r="R55" t="s">
        <v>166</v>
      </c>
      <c r="S55" t="s">
        <v>18</v>
      </c>
      <c r="T55" t="s">
        <v>18</v>
      </c>
      <c r="U55" t="s">
        <v>18</v>
      </c>
      <c r="V55" t="s">
        <v>18</v>
      </c>
      <c r="X55" t="s">
        <v>164</v>
      </c>
    </row>
    <row r="56" spans="1:25" x14ac:dyDescent="0.35">
      <c r="A56" s="189" t="s">
        <v>482</v>
      </c>
      <c r="B56" t="s">
        <v>250</v>
      </c>
      <c r="C56" t="s">
        <v>87</v>
      </c>
      <c r="D56" t="s">
        <v>223</v>
      </c>
      <c r="E56" t="str">
        <f>Commodites!$A$36</f>
        <v>TO_elec</v>
      </c>
      <c r="F56" t="str">
        <f>Commodites!$A$3</f>
        <v>FE_elec</v>
      </c>
      <c r="N56" t="s">
        <v>166</v>
      </c>
      <c r="O56" t="s">
        <v>166</v>
      </c>
      <c r="P56" t="s">
        <v>166</v>
      </c>
      <c r="Q56" t="s">
        <v>170</v>
      </c>
      <c r="R56" t="s">
        <v>166</v>
      </c>
      <c r="S56" t="s">
        <v>18</v>
      </c>
      <c r="T56" t="s">
        <v>18</v>
      </c>
      <c r="U56" t="s">
        <v>184</v>
      </c>
      <c r="V56" t="s">
        <v>18</v>
      </c>
      <c r="X56" t="s">
        <v>164</v>
      </c>
      <c r="Y56" s="137" t="s">
        <v>209</v>
      </c>
    </row>
    <row r="57" spans="1:25" x14ac:dyDescent="0.35">
      <c r="A57" s="189" t="s">
        <v>483</v>
      </c>
      <c r="B57" t="s">
        <v>249</v>
      </c>
      <c r="C57" t="s">
        <v>87</v>
      </c>
      <c r="D57" t="s">
        <v>223</v>
      </c>
      <c r="E57" t="str">
        <f>Commodites!$A$37</f>
        <v>TO_gas</v>
      </c>
      <c r="F57" t="str">
        <f>Commodites!$A$4</f>
        <v>FE_gas</v>
      </c>
      <c r="N57" t="s">
        <v>166</v>
      </c>
      <c r="O57" t="s">
        <v>166</v>
      </c>
      <c r="P57" t="s">
        <v>166</v>
      </c>
      <c r="Q57" t="s">
        <v>170</v>
      </c>
      <c r="R57" t="s">
        <v>166</v>
      </c>
      <c r="S57" t="s">
        <v>18</v>
      </c>
      <c r="T57" t="s">
        <v>18</v>
      </c>
      <c r="U57" t="s">
        <v>184</v>
      </c>
      <c r="V57" t="s">
        <v>18</v>
      </c>
      <c r="X57" t="s">
        <v>164</v>
      </c>
    </row>
    <row r="58" spans="1:25" x14ac:dyDescent="0.35">
      <c r="A58" s="189" t="s">
        <v>484</v>
      </c>
      <c r="B58" t="s">
        <v>248</v>
      </c>
      <c r="C58" t="s">
        <v>87</v>
      </c>
      <c r="D58" t="s">
        <v>223</v>
      </c>
      <c r="E58" t="str">
        <f>Commodites!$A$38</f>
        <v>TO_heat</v>
      </c>
      <c r="F58" t="str">
        <f>Commodites!$A$5</f>
        <v>FE_heat</v>
      </c>
      <c r="N58" t="s">
        <v>166</v>
      </c>
      <c r="O58" t="s">
        <v>166</v>
      </c>
      <c r="P58" t="s">
        <v>166</v>
      </c>
      <c r="Q58" t="s">
        <v>170</v>
      </c>
      <c r="R58" t="s">
        <v>166</v>
      </c>
      <c r="S58" t="s">
        <v>18</v>
      </c>
      <c r="T58" t="s">
        <v>18</v>
      </c>
      <c r="U58" t="s">
        <v>184</v>
      </c>
      <c r="V58" t="s">
        <v>18</v>
      </c>
      <c r="X58" t="s">
        <v>164</v>
      </c>
    </row>
    <row r="59" spans="1:25" x14ac:dyDescent="0.35">
      <c r="A59" s="189" t="s">
        <v>882</v>
      </c>
      <c r="B59" t="s">
        <v>227</v>
      </c>
      <c r="C59" t="s">
        <v>87</v>
      </c>
      <c r="D59" t="s">
        <v>206</v>
      </c>
      <c r="E59" t="str">
        <f>Commodites!$A$36</f>
        <v>TO_elec</v>
      </c>
      <c r="F59" t="str">
        <f>Commodites!A7</f>
        <v>FE_liquid</v>
      </c>
      <c r="L59" t="s">
        <v>13</v>
      </c>
      <c r="M59" t="s">
        <v>24</v>
      </c>
      <c r="N59" t="s">
        <v>228</v>
      </c>
      <c r="O59" t="s">
        <v>226</v>
      </c>
      <c r="P59" t="s">
        <v>183</v>
      </c>
      <c r="Q59" t="s">
        <v>187</v>
      </c>
      <c r="R59" t="s">
        <v>166</v>
      </c>
      <c r="S59" t="s">
        <v>18</v>
      </c>
      <c r="T59" t="s">
        <v>18</v>
      </c>
      <c r="V59" t="s">
        <v>18</v>
      </c>
      <c r="X59" t="s">
        <v>165</v>
      </c>
    </row>
    <row r="60" spans="1:25" x14ac:dyDescent="0.35">
      <c r="A60" s="189" t="s">
        <v>883</v>
      </c>
      <c r="B60" t="s">
        <v>247</v>
      </c>
      <c r="C60" t="s">
        <v>87</v>
      </c>
      <c r="D60" t="s">
        <v>206</v>
      </c>
      <c r="E60" t="str">
        <f>Commodites!$A$36</f>
        <v>TO_elec</v>
      </c>
      <c r="F60" t="str">
        <f>Commodites!$A$4</f>
        <v>FE_gas</v>
      </c>
      <c r="L60" t="s">
        <v>21</v>
      </c>
      <c r="M60" t="s">
        <v>24</v>
      </c>
      <c r="N60" t="s">
        <v>228</v>
      </c>
      <c r="O60" t="s">
        <v>226</v>
      </c>
      <c r="P60" t="s">
        <v>183</v>
      </c>
      <c r="Q60" t="s">
        <v>187</v>
      </c>
      <c r="R60" t="s">
        <v>166</v>
      </c>
      <c r="S60" t="s">
        <v>18</v>
      </c>
      <c r="T60" t="s">
        <v>18</v>
      </c>
      <c r="V60" t="s">
        <v>18</v>
      </c>
      <c r="X60" t="s">
        <v>165</v>
      </c>
    </row>
    <row r="61" spans="1:25" x14ac:dyDescent="0.35">
      <c r="A61" s="70" t="s">
        <v>515</v>
      </c>
      <c r="C61" t="s">
        <v>14</v>
      </c>
      <c r="G61" t="str">
        <f>Commodites!$A$36</f>
        <v>TO_elec</v>
      </c>
    </row>
    <row r="62" spans="1:25" x14ac:dyDescent="0.35">
      <c r="A62" s="189" t="s">
        <v>485</v>
      </c>
      <c r="G62" t="str">
        <f>Commodites!$A$36</f>
        <v>TO_elec</v>
      </c>
    </row>
    <row r="63" spans="1:25" x14ac:dyDescent="0.35">
      <c r="A63" s="189" t="s">
        <v>486</v>
      </c>
      <c r="G63" t="str">
        <f>Commodites!$A$36</f>
        <v>TO_elec</v>
      </c>
    </row>
    <row r="64" spans="1:25" x14ac:dyDescent="0.35">
      <c r="A64" s="189" t="s">
        <v>487</v>
      </c>
      <c r="G64" t="str">
        <f>Commodites!$A$36</f>
        <v>TO_elec</v>
      </c>
    </row>
    <row r="65" spans="1:7" x14ac:dyDescent="0.35">
      <c r="A65" s="189" t="s">
        <v>488</v>
      </c>
      <c r="G65" t="str">
        <f>Commodites!$A$36</f>
        <v>TO_elec</v>
      </c>
    </row>
    <row r="66" spans="1:7" x14ac:dyDescent="0.35">
      <c r="A66" s="188" t="s">
        <v>371</v>
      </c>
      <c r="G66" t="str">
        <f>Commodites!$A$36</f>
        <v>TO_elec</v>
      </c>
    </row>
    <row r="67" spans="1:7" x14ac:dyDescent="0.35">
      <c r="A67" s="188" t="s">
        <v>372</v>
      </c>
      <c r="G67" t="str">
        <f>Commodites!$A$36</f>
        <v>TO_elec</v>
      </c>
    </row>
    <row r="68" spans="1:7" x14ac:dyDescent="0.35">
      <c r="A68" s="188" t="s">
        <v>373</v>
      </c>
      <c r="G68" t="str">
        <f>Commodites!$A$36</f>
        <v>TO_elec</v>
      </c>
    </row>
    <row r="69" spans="1:7" x14ac:dyDescent="0.35">
      <c r="A69" s="189" t="s">
        <v>388</v>
      </c>
      <c r="G69" t="str">
        <f>Commodites!$A$36</f>
        <v>TO_elec</v>
      </c>
    </row>
    <row r="70" spans="1:7" x14ac:dyDescent="0.35">
      <c r="A70" s="189" t="s">
        <v>389</v>
      </c>
      <c r="G70" t="str">
        <f>Commodites!$A$36</f>
        <v>TO_elec</v>
      </c>
    </row>
    <row r="71" spans="1:7" x14ac:dyDescent="0.35">
      <c r="A71" s="189" t="s">
        <v>390</v>
      </c>
      <c r="G71" t="str">
        <f>Commodites!$A$36</f>
        <v>TO_elec</v>
      </c>
    </row>
    <row r="72" spans="1:7" x14ac:dyDescent="0.35">
      <c r="A72" s="189" t="s">
        <v>391</v>
      </c>
      <c r="G72" t="str">
        <f>Commodites!$A$36</f>
        <v>TO_elec</v>
      </c>
    </row>
    <row r="73" spans="1:7" x14ac:dyDescent="0.35">
      <c r="A73" s="190" t="s">
        <v>321</v>
      </c>
      <c r="G73" t="str">
        <f>Commodites!$A$36</f>
        <v>TO_elec</v>
      </c>
    </row>
    <row r="74" spans="1:7" x14ac:dyDescent="0.35">
      <c r="A74" s="190" t="s">
        <v>322</v>
      </c>
      <c r="G74" t="str">
        <f>Commodites!$A$36</f>
        <v>TO_elec</v>
      </c>
    </row>
    <row r="75" spans="1:7" x14ac:dyDescent="0.35">
      <c r="A75" s="190" t="s">
        <v>323</v>
      </c>
      <c r="G75" t="str">
        <f>Commodites!$A$36</f>
        <v>TO_elec</v>
      </c>
    </row>
    <row r="76" spans="1:7" x14ac:dyDescent="0.35">
      <c r="A76" s="190" t="s">
        <v>325</v>
      </c>
      <c r="G76" t="str">
        <f>Commodites!$A$36</f>
        <v>TO_elec</v>
      </c>
    </row>
    <row r="77" spans="1:7" x14ac:dyDescent="0.35">
      <c r="A77" s="190" t="s">
        <v>326</v>
      </c>
      <c r="G77" t="str">
        <f>Commodites!$A$36</f>
        <v>TO_elec</v>
      </c>
    </row>
    <row r="78" spans="1:7" x14ac:dyDescent="0.35">
      <c r="A78" s="190" t="s">
        <v>327</v>
      </c>
      <c r="G78" t="str">
        <f>Commodites!$A$36</f>
        <v>TO_elec</v>
      </c>
    </row>
    <row r="79" spans="1:7" x14ac:dyDescent="0.35">
      <c r="A79" s="190" t="s">
        <v>328</v>
      </c>
      <c r="G79" t="str">
        <f>Commodites!$A$36</f>
        <v>TO_elec</v>
      </c>
    </row>
    <row r="80" spans="1:7" x14ac:dyDescent="0.35">
      <c r="A80" s="190" t="s">
        <v>329</v>
      </c>
      <c r="G80" t="str">
        <f>Commodites!$A$36</f>
        <v>TO_elec</v>
      </c>
    </row>
    <row r="81" spans="1:7" x14ac:dyDescent="0.35">
      <c r="A81" s="190" t="s">
        <v>330</v>
      </c>
      <c r="G81" t="str">
        <f>Commodites!$A$36</f>
        <v>TO_elec</v>
      </c>
    </row>
    <row r="82" spans="1:7" x14ac:dyDescent="0.35">
      <c r="A82" s="190" t="s">
        <v>331</v>
      </c>
      <c r="G82" t="str">
        <f>Commodites!$A$36</f>
        <v>TO_elec</v>
      </c>
    </row>
    <row r="83" spans="1:7" x14ac:dyDescent="0.35">
      <c r="A83" s="189" t="s">
        <v>613</v>
      </c>
      <c r="G83" t="str">
        <f>Commodites!$A$36</f>
        <v>TO_elec</v>
      </c>
    </row>
  </sheetData>
  <mergeCells count="1">
    <mergeCell ref="N1:W1"/>
  </mergeCells>
  <dataValidations disablePrompts="1" count="1">
    <dataValidation type="list" allowBlank="1" showInputMessage="1" showErrorMessage="1" sqref="X4:X83">
      <formula1>"Draft-Version, Final-Version, Exclude"</formula1>
    </dataValidation>
  </dataValidations>
  <pageMargins left="0.25" right="0.25" top="0.75" bottom="0.75" header="0.3" footer="0.3"/>
  <pageSetup paperSize="9" scale="45" orientation="landscape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B10" zoomScale="70" zoomScaleNormal="70" workbookViewId="0">
      <selection activeCell="F21" sqref="F21:F62"/>
    </sheetView>
  </sheetViews>
  <sheetFormatPr baseColWidth="10" defaultRowHeight="14.5" x14ac:dyDescent="0.35"/>
  <cols>
    <col min="1" max="1" width="30.7265625" bestFit="1" customWidth="1"/>
    <col min="2" max="2" width="28.26953125" bestFit="1" customWidth="1"/>
    <col min="3" max="3" width="49.453125" customWidth="1"/>
    <col min="4" max="4" width="34.26953125" bestFit="1" customWidth="1"/>
    <col min="5" max="5" width="52.26953125" bestFit="1" customWidth="1"/>
    <col min="6" max="6" width="26.26953125" bestFit="1" customWidth="1"/>
    <col min="7" max="7" width="2.7265625" bestFit="1" customWidth="1"/>
    <col min="8" max="8" width="26.26953125" bestFit="1" customWidth="1"/>
    <col min="9" max="9" width="26.453125" bestFit="1" customWidth="1"/>
    <col min="11" max="11" width="34.26953125" bestFit="1" customWidth="1"/>
    <col min="12" max="12" width="39.54296875" bestFit="1" customWidth="1"/>
    <col min="13" max="13" width="40.26953125" bestFit="1" customWidth="1"/>
    <col min="14" max="14" width="34" bestFit="1" customWidth="1"/>
    <col min="15" max="15" width="24.7265625" customWidth="1"/>
  </cols>
  <sheetData>
    <row r="1" spans="1:5" x14ac:dyDescent="0.35">
      <c r="A1" s="69" t="s">
        <v>577</v>
      </c>
    </row>
    <row r="2" spans="1:5" x14ac:dyDescent="0.35">
      <c r="A2" s="69" t="s">
        <v>584</v>
      </c>
    </row>
    <row r="3" spans="1:5" ht="15" thickBot="1" x14ac:dyDescent="0.4">
      <c r="B3" s="149" t="s">
        <v>572</v>
      </c>
      <c r="C3" s="149"/>
      <c r="E3" s="148" t="s">
        <v>578</v>
      </c>
    </row>
    <row r="4" spans="1:5" x14ac:dyDescent="0.35">
      <c r="B4" s="152" t="s">
        <v>536</v>
      </c>
      <c r="C4" s="181" t="s">
        <v>537</v>
      </c>
      <c r="E4" s="222" t="s">
        <v>579</v>
      </c>
    </row>
    <row r="5" spans="1:5" x14ac:dyDescent="0.35">
      <c r="A5">
        <v>1</v>
      </c>
      <c r="B5" s="154" t="s">
        <v>337</v>
      </c>
      <c r="C5" s="155" t="s">
        <v>511</v>
      </c>
      <c r="E5" s="222" t="s">
        <v>580</v>
      </c>
    </row>
    <row r="6" spans="1:5" x14ac:dyDescent="0.35">
      <c r="A6">
        <v>2</v>
      </c>
      <c r="B6" s="154" t="s">
        <v>338</v>
      </c>
      <c r="C6" s="155" t="s">
        <v>510</v>
      </c>
      <c r="E6" s="222" t="s">
        <v>591</v>
      </c>
    </row>
    <row r="7" spans="1:5" x14ac:dyDescent="0.35">
      <c r="A7">
        <v>3</v>
      </c>
      <c r="B7" s="154" t="s">
        <v>340</v>
      </c>
      <c r="C7" s="155" t="s">
        <v>516</v>
      </c>
      <c r="E7" s="222" t="s">
        <v>573</v>
      </c>
    </row>
    <row r="8" spans="1:5" x14ac:dyDescent="0.35">
      <c r="A8">
        <v>4</v>
      </c>
      <c r="B8" s="154" t="s">
        <v>347</v>
      </c>
      <c r="C8" s="155" t="s">
        <v>512</v>
      </c>
      <c r="E8" s="222" t="s">
        <v>574</v>
      </c>
    </row>
    <row r="9" spans="1:5" x14ac:dyDescent="0.35">
      <c r="A9">
        <v>5</v>
      </c>
      <c r="B9" s="154" t="s">
        <v>342</v>
      </c>
      <c r="C9" s="155" t="s">
        <v>508</v>
      </c>
      <c r="E9" s="222" t="s">
        <v>581</v>
      </c>
    </row>
    <row r="10" spans="1:5" x14ac:dyDescent="0.35">
      <c r="A10">
        <v>6</v>
      </c>
      <c r="B10" s="154" t="s">
        <v>345</v>
      </c>
      <c r="C10" s="155" t="s">
        <v>507</v>
      </c>
      <c r="E10" s="219" t="s">
        <v>575</v>
      </c>
    </row>
    <row r="11" spans="1:5" x14ac:dyDescent="0.35">
      <c r="A11">
        <v>7</v>
      </c>
      <c r="B11" s="154" t="s">
        <v>348</v>
      </c>
      <c r="C11" s="155" t="s">
        <v>509</v>
      </c>
      <c r="E11" s="69" t="s">
        <v>582</v>
      </c>
    </row>
    <row r="12" spans="1:5" x14ac:dyDescent="0.35">
      <c r="A12">
        <v>8</v>
      </c>
      <c r="B12" s="154" t="s">
        <v>363</v>
      </c>
      <c r="C12" s="155" t="s">
        <v>513</v>
      </c>
      <c r="E12" s="69" t="s">
        <v>583</v>
      </c>
    </row>
    <row r="13" spans="1:5" x14ac:dyDescent="0.35">
      <c r="A13">
        <v>9</v>
      </c>
      <c r="B13" s="154" t="s">
        <v>364</v>
      </c>
      <c r="C13" s="155" t="s">
        <v>514</v>
      </c>
      <c r="E13" s="220" t="s">
        <v>593</v>
      </c>
    </row>
    <row r="14" spans="1:5" ht="15" thickBot="1" x14ac:dyDescent="0.4">
      <c r="A14">
        <v>10</v>
      </c>
      <c r="B14" s="221" t="s">
        <v>477</v>
      </c>
      <c r="C14" s="157" t="s">
        <v>515</v>
      </c>
    </row>
    <row r="16" spans="1:5" x14ac:dyDescent="0.35">
      <c r="A16" s="69"/>
    </row>
    <row r="17" spans="1:13" x14ac:dyDescent="0.35">
      <c r="A17" s="69"/>
    </row>
    <row r="19" spans="1:13" x14ac:dyDescent="0.35">
      <c r="D19" s="219"/>
    </row>
    <row r="20" spans="1:13" x14ac:dyDescent="0.35">
      <c r="A20" s="220" t="s">
        <v>539</v>
      </c>
      <c r="C20" s="219" t="s">
        <v>538</v>
      </c>
      <c r="D20" s="219" t="s">
        <v>571</v>
      </c>
      <c r="E20" s="219" t="s">
        <v>605</v>
      </c>
      <c r="F20" s="219" t="s">
        <v>608</v>
      </c>
    </row>
    <row r="21" spans="1:13" x14ac:dyDescent="0.35">
      <c r="A21" t="s">
        <v>332</v>
      </c>
      <c r="B21" t="e">
        <f t="shared" ref="B21:B62" si="0">MATCH(A21,$B$5:$B$14,0)</f>
        <v>#N/A</v>
      </c>
      <c r="C21" t="str">
        <f t="shared" ref="C21:C62" si="1">IFERROR(INDEX($C$5:$C$14,B21),A21)</f>
        <v>PROTRA_CHP_gas_fuels</v>
      </c>
      <c r="D21" s="149" t="str">
        <f>C21&amp;","</f>
        <v>PROTRA_CHP_gas_fuels,</v>
      </c>
      <c r="E21" s="205" t="s">
        <v>541</v>
      </c>
      <c r="F21" s="149" t="s">
        <v>332</v>
      </c>
      <c r="K21" s="220" t="s">
        <v>592</v>
      </c>
      <c r="L21" s="219" t="s">
        <v>540</v>
      </c>
    </row>
    <row r="22" spans="1:13" x14ac:dyDescent="0.35">
      <c r="A22" t="s">
        <v>333</v>
      </c>
      <c r="B22" t="e">
        <f t="shared" si="0"/>
        <v>#N/A</v>
      </c>
      <c r="C22" t="str">
        <f t="shared" si="1"/>
        <v>PROTRA_CHP_gas_fuels_CCS</v>
      </c>
      <c r="D22" s="149" t="str">
        <f t="shared" ref="D22:D61" si="2">C22&amp;","</f>
        <v>PROTRA_CHP_gas_fuels_CCS,</v>
      </c>
      <c r="E22" s="205" t="s">
        <v>542</v>
      </c>
      <c r="F22" s="149" t="s">
        <v>333</v>
      </c>
      <c r="K22" t="s">
        <v>542</v>
      </c>
      <c r="L22" s="205" t="s">
        <v>542</v>
      </c>
    </row>
    <row r="23" spans="1:13" x14ac:dyDescent="0.35">
      <c r="A23" t="s">
        <v>334</v>
      </c>
      <c r="B23" t="e">
        <f t="shared" si="0"/>
        <v>#N/A</v>
      </c>
      <c r="C23" t="str">
        <f t="shared" si="1"/>
        <v>PROTRA_CHP_geothermal</v>
      </c>
      <c r="D23" s="149" t="str">
        <f t="shared" si="2"/>
        <v>PROTRA_CHP_geothermal,</v>
      </c>
      <c r="E23" s="205" t="s">
        <v>543</v>
      </c>
      <c r="F23" s="149" t="s">
        <v>334</v>
      </c>
      <c r="K23" t="s">
        <v>545</v>
      </c>
      <c r="L23" s="205" t="s">
        <v>545</v>
      </c>
    </row>
    <row r="24" spans="1:13" x14ac:dyDescent="0.35">
      <c r="A24" t="s">
        <v>335</v>
      </c>
      <c r="B24" t="e">
        <f t="shared" si="0"/>
        <v>#N/A</v>
      </c>
      <c r="C24" t="str">
        <f t="shared" si="1"/>
        <v>PROTRA_CHP_liquid_fuels</v>
      </c>
      <c r="D24" s="149" t="str">
        <f t="shared" si="2"/>
        <v>PROTRA_CHP_liquid_fuels,</v>
      </c>
      <c r="E24" s="205" t="s">
        <v>544</v>
      </c>
      <c r="F24" s="149" t="s">
        <v>335</v>
      </c>
      <c r="K24" t="s">
        <v>585</v>
      </c>
      <c r="L24" s="205" t="s">
        <v>547</v>
      </c>
    </row>
    <row r="25" spans="1:13" x14ac:dyDescent="0.35">
      <c r="A25" t="s">
        <v>476</v>
      </c>
      <c r="B25" t="e">
        <f t="shared" si="0"/>
        <v>#N/A</v>
      </c>
      <c r="C25" t="str">
        <f t="shared" si="1"/>
        <v>PROTRA_CHP_liquid_fuels_CCS</v>
      </c>
      <c r="D25" s="149" t="str">
        <f t="shared" si="2"/>
        <v>PROTRA_CHP_liquid_fuels_CCS,</v>
      </c>
      <c r="E25" s="205" t="s">
        <v>545</v>
      </c>
      <c r="F25" s="149" t="s">
        <v>476</v>
      </c>
      <c r="K25" t="s">
        <v>586</v>
      </c>
      <c r="L25" s="205" t="s">
        <v>549</v>
      </c>
    </row>
    <row r="26" spans="1:13" x14ac:dyDescent="0.35">
      <c r="A26" t="s">
        <v>337</v>
      </c>
      <c r="B26">
        <f t="shared" si="0"/>
        <v>1</v>
      </c>
      <c r="C26" t="str">
        <f t="shared" si="1"/>
        <v>PROTRA_CHP_solid_fossil</v>
      </c>
      <c r="D26" s="223" t="str">
        <f t="shared" si="2"/>
        <v>PROTRA_CHP_solid_fossil,</v>
      </c>
      <c r="E26" s="205" t="s">
        <v>546</v>
      </c>
      <c r="F26" s="223" t="s">
        <v>511</v>
      </c>
      <c r="K26" t="s">
        <v>587</v>
      </c>
      <c r="L26" s="205" t="s">
        <v>568</v>
      </c>
      <c r="M26" s="70"/>
    </row>
    <row r="27" spans="1:13" x14ac:dyDescent="0.35">
      <c r="A27" t="s">
        <v>338</v>
      </c>
      <c r="B27">
        <f t="shared" si="0"/>
        <v>2</v>
      </c>
      <c r="C27" t="str">
        <f t="shared" si="1"/>
        <v>PROTRA_CHP_solid_fossil_CCS</v>
      </c>
      <c r="D27" s="223" t="str">
        <f t="shared" si="2"/>
        <v>PROTRA_CHP_solid_fossil_CCS,</v>
      </c>
      <c r="E27" s="205" t="s">
        <v>547</v>
      </c>
      <c r="F27" s="223" t="s">
        <v>510</v>
      </c>
      <c r="K27" t="s">
        <v>588</v>
      </c>
      <c r="L27" s="205" t="s">
        <v>554</v>
      </c>
    </row>
    <row r="28" spans="1:13" x14ac:dyDescent="0.35">
      <c r="A28" t="s">
        <v>339</v>
      </c>
      <c r="B28" t="e">
        <f t="shared" si="0"/>
        <v>#N/A</v>
      </c>
      <c r="C28" t="str">
        <f t="shared" si="1"/>
        <v>PROTRA_CHP_waste</v>
      </c>
      <c r="D28" s="149" t="str">
        <f t="shared" si="2"/>
        <v>PROTRA_CHP_waste,</v>
      </c>
      <c r="E28" s="205" t="s">
        <v>548</v>
      </c>
      <c r="F28" s="149" t="s">
        <v>339</v>
      </c>
      <c r="K28" t="s">
        <v>589</v>
      </c>
      <c r="L28" s="205" t="s">
        <v>559</v>
      </c>
    </row>
    <row r="29" spans="1:13" x14ac:dyDescent="0.35">
      <c r="A29" t="s">
        <v>340</v>
      </c>
      <c r="B29">
        <f t="shared" si="0"/>
        <v>3</v>
      </c>
      <c r="C29" t="str">
        <f t="shared" si="1"/>
        <v>PROTRA_CHP_solid_bio_CCS</v>
      </c>
      <c r="D29" s="223" t="str">
        <f t="shared" si="2"/>
        <v>PROTRA_CHP_solid_bio_CCS,</v>
      </c>
      <c r="E29" s="205" t="s">
        <v>550</v>
      </c>
      <c r="F29" s="223" t="s">
        <v>507</v>
      </c>
      <c r="K29" t="s">
        <v>552</v>
      </c>
      <c r="L29" s="205" t="s">
        <v>566</v>
      </c>
    </row>
    <row r="30" spans="1:13" x14ac:dyDescent="0.35">
      <c r="A30" t="s">
        <v>341</v>
      </c>
      <c r="B30" t="e">
        <f t="shared" si="0"/>
        <v>#N/A</v>
      </c>
      <c r="C30" t="str">
        <f t="shared" si="1"/>
        <v>PROTRA_HP_gas_fuels</v>
      </c>
      <c r="D30" s="149" t="str">
        <f t="shared" si="2"/>
        <v>PROTRA_HP_gas_fuels,</v>
      </c>
      <c r="E30" s="205" t="s">
        <v>549</v>
      </c>
      <c r="F30" s="223" t="s">
        <v>516</v>
      </c>
      <c r="K30" t="s">
        <v>554</v>
      </c>
      <c r="L30" s="205" t="s">
        <v>576</v>
      </c>
    </row>
    <row r="31" spans="1:13" x14ac:dyDescent="0.35">
      <c r="A31" t="s">
        <v>342</v>
      </c>
      <c r="B31">
        <f t="shared" si="0"/>
        <v>5</v>
      </c>
      <c r="C31" t="str">
        <f t="shared" si="1"/>
        <v>PROTRA_HP_solid_bio</v>
      </c>
      <c r="D31" s="223" t="str">
        <f t="shared" si="2"/>
        <v>PROTRA_HP_solid_bio,</v>
      </c>
      <c r="E31" s="205" t="s">
        <v>594</v>
      </c>
      <c r="F31" s="149" t="s">
        <v>341</v>
      </c>
      <c r="K31" t="s">
        <v>559</v>
      </c>
    </row>
    <row r="32" spans="1:13" x14ac:dyDescent="0.35">
      <c r="A32" t="s">
        <v>343</v>
      </c>
      <c r="B32" t="e">
        <f t="shared" si="0"/>
        <v>#N/A</v>
      </c>
      <c r="C32" t="str">
        <f t="shared" si="1"/>
        <v>PROTRA_HP_geothermal</v>
      </c>
      <c r="D32" s="149" t="str">
        <f t="shared" si="2"/>
        <v>PROTRA_HP_geothermal,</v>
      </c>
      <c r="E32" s="205" t="s">
        <v>595</v>
      </c>
      <c r="F32" s="223" t="s">
        <v>508</v>
      </c>
      <c r="K32" t="s">
        <v>590</v>
      </c>
    </row>
    <row r="33" spans="1:11" x14ac:dyDescent="0.35">
      <c r="A33" t="s">
        <v>344</v>
      </c>
      <c r="B33" t="e">
        <f t="shared" si="0"/>
        <v>#N/A</v>
      </c>
      <c r="C33" t="str">
        <f t="shared" si="1"/>
        <v>PROTRA_HP_liquid_fuels</v>
      </c>
      <c r="D33" s="149" t="str">
        <f t="shared" si="2"/>
        <v>PROTRA_HP_liquid_fuels,</v>
      </c>
      <c r="E33" s="205" t="s">
        <v>596</v>
      </c>
      <c r="F33" s="149" t="s">
        <v>343</v>
      </c>
      <c r="K33" t="s">
        <v>366</v>
      </c>
    </row>
    <row r="34" spans="1:11" x14ac:dyDescent="0.35">
      <c r="A34" t="s">
        <v>345</v>
      </c>
      <c r="B34">
        <f t="shared" si="0"/>
        <v>6</v>
      </c>
      <c r="C34" t="str">
        <f t="shared" si="1"/>
        <v>PROTRA_CHP_solid_bio</v>
      </c>
      <c r="D34" s="223" t="str">
        <f t="shared" si="2"/>
        <v>PROTRA_CHP_solid_bio,</v>
      </c>
      <c r="E34" s="205" t="s">
        <v>597</v>
      </c>
      <c r="F34" s="149" t="s">
        <v>344</v>
      </c>
    </row>
    <row r="35" spans="1:11" x14ac:dyDescent="0.35">
      <c r="A35" t="s">
        <v>346</v>
      </c>
      <c r="B35" t="e">
        <f t="shared" si="0"/>
        <v>#N/A</v>
      </c>
      <c r="C35" t="str">
        <f t="shared" si="1"/>
        <v>PROTRA_HP_solar</v>
      </c>
      <c r="D35" s="149" t="str">
        <f t="shared" si="2"/>
        <v>PROTRA_HP_solar,</v>
      </c>
      <c r="E35" s="205" t="s">
        <v>598</v>
      </c>
      <c r="F35" s="149" t="s">
        <v>346</v>
      </c>
    </row>
    <row r="36" spans="1:11" x14ac:dyDescent="0.35">
      <c r="A36" t="s">
        <v>347</v>
      </c>
      <c r="B36">
        <f t="shared" si="0"/>
        <v>4</v>
      </c>
      <c r="C36" t="str">
        <f t="shared" si="1"/>
        <v>PROTRA_HP_solid_fossil</v>
      </c>
      <c r="D36" s="223" t="str">
        <f t="shared" si="2"/>
        <v>PROTRA_HP_solid_fossil,</v>
      </c>
      <c r="E36" s="205" t="s">
        <v>599</v>
      </c>
      <c r="F36" s="223" t="s">
        <v>512</v>
      </c>
    </row>
    <row r="37" spans="1:11" x14ac:dyDescent="0.35">
      <c r="A37" t="s">
        <v>348</v>
      </c>
      <c r="B37">
        <f t="shared" si="0"/>
        <v>7</v>
      </c>
      <c r="C37" t="str">
        <f t="shared" si="1"/>
        <v>PROTRA_PP_solid_bio</v>
      </c>
      <c r="D37" s="223" t="str">
        <f t="shared" si="2"/>
        <v>PROTRA_PP_solid_bio,</v>
      </c>
      <c r="E37" s="205" t="s">
        <v>600</v>
      </c>
      <c r="F37" s="149" t="s">
        <v>349</v>
      </c>
    </row>
    <row r="38" spans="1:11" x14ac:dyDescent="0.35">
      <c r="A38" t="s">
        <v>349</v>
      </c>
      <c r="B38" t="e">
        <f t="shared" si="0"/>
        <v>#N/A</v>
      </c>
      <c r="C38" t="str">
        <f t="shared" si="1"/>
        <v>PROTRA_HP_waste</v>
      </c>
      <c r="D38" s="149" t="str">
        <f t="shared" si="2"/>
        <v>PROTRA_HP_waste,</v>
      </c>
      <c r="E38" s="205" t="s">
        <v>551</v>
      </c>
      <c r="F38" s="223" t="s">
        <v>509</v>
      </c>
    </row>
    <row r="39" spans="1:11" x14ac:dyDescent="0.35">
      <c r="A39" t="s">
        <v>477</v>
      </c>
      <c r="B39">
        <f t="shared" si="0"/>
        <v>10</v>
      </c>
      <c r="C39" s="70" t="str">
        <f t="shared" si="1"/>
        <v>PROTRA_PP_solid_bio_CCS</v>
      </c>
      <c r="D39" s="223" t="str">
        <f t="shared" si="2"/>
        <v>PROTRA_PP_solid_bio_CCS,</v>
      </c>
      <c r="E39" s="205" t="s">
        <v>568</v>
      </c>
      <c r="F39" s="223" t="s">
        <v>515</v>
      </c>
    </row>
    <row r="40" spans="1:11" x14ac:dyDescent="0.35">
      <c r="A40" t="s">
        <v>351</v>
      </c>
      <c r="B40" t="e">
        <f t="shared" si="0"/>
        <v>#N/A</v>
      </c>
      <c r="C40" t="str">
        <f t="shared" si="1"/>
        <v>PROTRA_PP_gas_fuels</v>
      </c>
      <c r="D40" s="149" t="str">
        <f t="shared" si="2"/>
        <v>PROTRA_PP_gas_fuels,</v>
      </c>
      <c r="E40" s="205" t="s">
        <v>553</v>
      </c>
      <c r="F40" s="149" t="s">
        <v>351</v>
      </c>
      <c r="H40" s="69"/>
    </row>
    <row r="41" spans="1:11" x14ac:dyDescent="0.35">
      <c r="A41" t="s">
        <v>352</v>
      </c>
      <c r="B41" t="e">
        <f t="shared" si="0"/>
        <v>#N/A</v>
      </c>
      <c r="C41" t="str">
        <f t="shared" si="1"/>
        <v>PROTRA_PP_gas_fuels_CCS</v>
      </c>
      <c r="D41" s="149" t="str">
        <f t="shared" si="2"/>
        <v>PROTRA_PP_gas_fuels_CCS,</v>
      </c>
      <c r="E41" s="205" t="s">
        <v>554</v>
      </c>
      <c r="F41" s="149" t="s">
        <v>352</v>
      </c>
    </row>
    <row r="42" spans="1:11" x14ac:dyDescent="0.35">
      <c r="A42" t="s">
        <v>353</v>
      </c>
      <c r="B42" t="e">
        <f t="shared" si="0"/>
        <v>#N/A</v>
      </c>
      <c r="C42" t="str">
        <f t="shared" si="1"/>
        <v>PROTRA_PP_geothermal</v>
      </c>
      <c r="D42" s="149" t="str">
        <f t="shared" si="2"/>
        <v>PROTRA_PP_geothermal,</v>
      </c>
      <c r="E42" s="205" t="s">
        <v>555</v>
      </c>
      <c r="F42" s="149" t="s">
        <v>353</v>
      </c>
    </row>
    <row r="43" spans="1:11" x14ac:dyDescent="0.35">
      <c r="A43" t="s">
        <v>354</v>
      </c>
      <c r="B43" t="e">
        <f t="shared" si="0"/>
        <v>#N/A</v>
      </c>
      <c r="C43" t="str">
        <f t="shared" si="1"/>
        <v>PROTRA_PP_hydropower_dammed</v>
      </c>
      <c r="D43" s="149" t="str">
        <f t="shared" si="2"/>
        <v>PROTRA_PP_hydropower_dammed,</v>
      </c>
      <c r="E43" s="205" t="s">
        <v>556</v>
      </c>
      <c r="F43" s="149" t="s">
        <v>354</v>
      </c>
    </row>
    <row r="44" spans="1:11" x14ac:dyDescent="0.35">
      <c r="A44" t="s">
        <v>355</v>
      </c>
      <c r="B44" t="e">
        <f t="shared" si="0"/>
        <v>#N/A</v>
      </c>
      <c r="C44" t="str">
        <f t="shared" si="1"/>
        <v>PROTRA_PP_hydropower_run_of_river</v>
      </c>
      <c r="D44" s="149" t="str">
        <f t="shared" si="2"/>
        <v>PROTRA_PP_hydropower_run_of_river,</v>
      </c>
      <c r="E44" s="205" t="s">
        <v>557</v>
      </c>
      <c r="F44" s="149" t="s">
        <v>355</v>
      </c>
    </row>
    <row r="45" spans="1:11" x14ac:dyDescent="0.35">
      <c r="A45" t="s">
        <v>356</v>
      </c>
      <c r="B45" t="e">
        <f t="shared" si="0"/>
        <v>#N/A</v>
      </c>
      <c r="C45" t="str">
        <f t="shared" si="1"/>
        <v>PROTRA_PP_liquid_fuels</v>
      </c>
      <c r="D45" s="149" t="str">
        <f t="shared" si="2"/>
        <v>PROTRA_PP_liquid_fuels,</v>
      </c>
      <c r="E45" s="205" t="s">
        <v>558</v>
      </c>
      <c r="F45" s="149" t="s">
        <v>356</v>
      </c>
      <c r="H45" s="219" t="s">
        <v>573</v>
      </c>
    </row>
    <row r="46" spans="1:11" x14ac:dyDescent="0.35">
      <c r="A46" t="s">
        <v>357</v>
      </c>
      <c r="B46" t="e">
        <f t="shared" si="0"/>
        <v>#N/A</v>
      </c>
      <c r="C46" t="str">
        <f t="shared" si="1"/>
        <v>PROTRA_PP_liquid_fuels_CCS</v>
      </c>
      <c r="D46" s="149" t="str">
        <f t="shared" si="2"/>
        <v>PROTRA_PP_liquid_fuels_CCS,</v>
      </c>
      <c r="E46" s="205" t="s">
        <v>559</v>
      </c>
      <c r="F46" s="149" t="s">
        <v>357</v>
      </c>
      <c r="H46" t="s">
        <v>541</v>
      </c>
      <c r="I46" s="205" t="s">
        <v>541</v>
      </c>
    </row>
    <row r="47" spans="1:11" x14ac:dyDescent="0.35">
      <c r="A47" t="s">
        <v>358</v>
      </c>
      <c r="B47" t="e">
        <f t="shared" si="0"/>
        <v>#N/A</v>
      </c>
      <c r="C47" t="str">
        <f t="shared" si="1"/>
        <v>PROTRA_PP_nuclear</v>
      </c>
      <c r="D47" s="149" t="str">
        <f t="shared" si="2"/>
        <v>PROTRA_PP_nuclear,</v>
      </c>
      <c r="E47" s="205" t="s">
        <v>560</v>
      </c>
      <c r="F47" s="149" t="s">
        <v>358</v>
      </c>
      <c r="H47" t="s">
        <v>542</v>
      </c>
      <c r="I47" s="205" t="s">
        <v>542</v>
      </c>
    </row>
    <row r="48" spans="1:11" x14ac:dyDescent="0.35">
      <c r="A48" t="s">
        <v>359</v>
      </c>
      <c r="B48" t="e">
        <f t="shared" si="0"/>
        <v>#N/A</v>
      </c>
      <c r="C48" t="str">
        <f t="shared" si="1"/>
        <v>PROTRA_PP_oceanic</v>
      </c>
      <c r="D48" s="149" t="str">
        <f t="shared" si="2"/>
        <v>PROTRA_PP_oceanic,</v>
      </c>
      <c r="E48" s="205" t="s">
        <v>561</v>
      </c>
      <c r="F48" s="149" t="s">
        <v>359</v>
      </c>
      <c r="H48" t="s">
        <v>543</v>
      </c>
      <c r="I48" s="205" t="s">
        <v>543</v>
      </c>
    </row>
    <row r="49" spans="1:15" x14ac:dyDescent="0.35">
      <c r="A49" t="s">
        <v>360</v>
      </c>
      <c r="B49" t="e">
        <f t="shared" si="0"/>
        <v>#N/A</v>
      </c>
      <c r="C49" t="str">
        <f t="shared" si="1"/>
        <v>PROTRA_PP_solar_CSP</v>
      </c>
      <c r="D49" s="149" t="str">
        <f t="shared" si="2"/>
        <v>PROTRA_PP_solar_CSP,</v>
      </c>
      <c r="E49" s="205" t="s">
        <v>562</v>
      </c>
      <c r="F49" s="149" t="s">
        <v>360</v>
      </c>
      <c r="H49" t="s">
        <v>544</v>
      </c>
      <c r="I49" s="205" t="s">
        <v>544</v>
      </c>
    </row>
    <row r="50" spans="1:15" x14ac:dyDescent="0.35">
      <c r="A50" t="s">
        <v>361</v>
      </c>
      <c r="B50" t="e">
        <f t="shared" si="0"/>
        <v>#N/A</v>
      </c>
      <c r="C50" t="str">
        <f t="shared" si="1"/>
        <v>PROTRA_PP_solar_PV</v>
      </c>
      <c r="D50" s="149" t="str">
        <f t="shared" si="2"/>
        <v>PROTRA_PP_solar_PV,</v>
      </c>
      <c r="E50" s="205" t="s">
        <v>563</v>
      </c>
      <c r="F50" s="149" t="s">
        <v>361</v>
      </c>
      <c r="H50" t="s">
        <v>545</v>
      </c>
      <c r="I50" s="205" t="s">
        <v>545</v>
      </c>
    </row>
    <row r="51" spans="1:15" x14ac:dyDescent="0.35">
      <c r="A51" t="s">
        <v>362</v>
      </c>
      <c r="B51" t="e">
        <f t="shared" si="0"/>
        <v>#N/A</v>
      </c>
      <c r="C51" t="str">
        <f t="shared" si="1"/>
        <v>PROTRA_PP_solar_urban_PV</v>
      </c>
      <c r="D51" s="149" t="str">
        <f t="shared" si="2"/>
        <v>PROTRA_PP_solar_urban_PV,</v>
      </c>
      <c r="E51" s="205" t="s">
        <v>564</v>
      </c>
      <c r="F51" s="149" t="s">
        <v>362</v>
      </c>
      <c r="H51" t="s">
        <v>546</v>
      </c>
      <c r="I51" s="205" t="s">
        <v>546</v>
      </c>
      <c r="K51" s="220" t="s">
        <v>581</v>
      </c>
      <c r="L51" s="219" t="s">
        <v>581</v>
      </c>
      <c r="M51" s="219" t="s">
        <v>581</v>
      </c>
    </row>
    <row r="52" spans="1:15" x14ac:dyDescent="0.35">
      <c r="A52" t="s">
        <v>363</v>
      </c>
      <c r="B52">
        <f t="shared" si="0"/>
        <v>8</v>
      </c>
      <c r="C52" t="str">
        <f t="shared" si="1"/>
        <v>PROTRA_PP_solid_fossil</v>
      </c>
      <c r="D52" s="223" t="str">
        <f t="shared" si="2"/>
        <v>PROTRA_PP_solid_fossil,</v>
      </c>
      <c r="E52" s="205" t="s">
        <v>565</v>
      </c>
      <c r="F52" s="223" t="s">
        <v>513</v>
      </c>
      <c r="H52" t="s">
        <v>547</v>
      </c>
      <c r="I52" s="205" t="s">
        <v>547</v>
      </c>
      <c r="K52" t="s">
        <v>332</v>
      </c>
      <c r="L52" t="str">
        <f>IFERROR(INDEX($C$5:$C$14,MATCH(K52,$B$5:$B$14,0)),K52)</f>
        <v>PROTRA_CHP_gas_fuels</v>
      </c>
      <c r="M52" s="205" t="str">
        <f>L52&amp;","</f>
        <v>PROTRA_CHP_gas_fuels,</v>
      </c>
    </row>
    <row r="53" spans="1:15" x14ac:dyDescent="0.35">
      <c r="A53" t="s">
        <v>364</v>
      </c>
      <c r="B53">
        <f t="shared" si="0"/>
        <v>9</v>
      </c>
      <c r="C53" t="str">
        <f t="shared" si="1"/>
        <v>PROTRA_PP_solid_fossil_CCS</v>
      </c>
      <c r="D53" s="223" t="str">
        <f t="shared" si="2"/>
        <v>PROTRA_PP_solid_fossil_CCS,</v>
      </c>
      <c r="E53" s="205" t="s">
        <v>566</v>
      </c>
      <c r="F53" s="223" t="s">
        <v>514</v>
      </c>
      <c r="H53" t="s">
        <v>548</v>
      </c>
      <c r="I53" s="205" t="s">
        <v>548</v>
      </c>
      <c r="K53" t="s">
        <v>334</v>
      </c>
      <c r="L53" t="str">
        <f t="shared" ref="L53:L74" si="3">IFERROR(INDEX($C$5:$C$14,MATCH(K53,$B$5:$B$14,0)),K53)</f>
        <v>PROTRA_CHP_geothermal</v>
      </c>
      <c r="M53" s="205" t="str">
        <f t="shared" ref="M53:M74" si="4">L53&amp;","</f>
        <v>PROTRA_CHP_geothermal,</v>
      </c>
    </row>
    <row r="54" spans="1:15" x14ac:dyDescent="0.35">
      <c r="A54" t="s">
        <v>365</v>
      </c>
      <c r="B54" t="e">
        <f t="shared" si="0"/>
        <v>#N/A</v>
      </c>
      <c r="C54" t="str">
        <f t="shared" si="1"/>
        <v>PROTRA_PP_waste</v>
      </c>
      <c r="D54" s="149" t="str">
        <f t="shared" si="2"/>
        <v>PROTRA_PP_waste,</v>
      </c>
      <c r="E54" s="205" t="s">
        <v>567</v>
      </c>
      <c r="F54" s="149" t="s">
        <v>365</v>
      </c>
      <c r="H54" t="s">
        <v>549</v>
      </c>
      <c r="I54" s="205" t="s">
        <v>549</v>
      </c>
      <c r="K54" t="s">
        <v>335</v>
      </c>
      <c r="L54" t="str">
        <f t="shared" si="3"/>
        <v>PROTRA_CHP_liquid_fuels</v>
      </c>
      <c r="M54" s="205" t="str">
        <f t="shared" si="4"/>
        <v>PROTRA_CHP_liquid_fuels,</v>
      </c>
    </row>
    <row r="55" spans="1:15" x14ac:dyDescent="0.35">
      <c r="A55" t="s">
        <v>366</v>
      </c>
      <c r="B55" t="e">
        <f t="shared" si="0"/>
        <v>#N/A</v>
      </c>
      <c r="C55" t="str">
        <f t="shared" si="1"/>
        <v>PROTRA_PP_waste_CCS</v>
      </c>
      <c r="D55" s="149" t="str">
        <f t="shared" si="2"/>
        <v>PROTRA_PP_waste_CCS,</v>
      </c>
      <c r="E55" s="205" t="s">
        <v>576</v>
      </c>
      <c r="F55" s="149" t="s">
        <v>366</v>
      </c>
      <c r="H55" t="s">
        <v>550</v>
      </c>
      <c r="I55" s="205" t="s">
        <v>507</v>
      </c>
      <c r="K55" t="s">
        <v>337</v>
      </c>
      <c r="L55" t="str">
        <f t="shared" si="3"/>
        <v>PROTRA_CHP_solid_fossil</v>
      </c>
      <c r="M55" s="205" t="str">
        <f t="shared" si="4"/>
        <v>PROTRA_CHP_solid_fossil,</v>
      </c>
    </row>
    <row r="56" spans="1:15" x14ac:dyDescent="0.35">
      <c r="A56" t="s">
        <v>367</v>
      </c>
      <c r="B56" t="e">
        <f t="shared" si="0"/>
        <v>#N/A</v>
      </c>
      <c r="C56" t="str">
        <f t="shared" si="1"/>
        <v>PROTRA_PP_wind_offshore</v>
      </c>
      <c r="D56" s="149" t="str">
        <f t="shared" si="2"/>
        <v>PROTRA_PP_wind_offshore,</v>
      </c>
      <c r="E56" s="205" t="s">
        <v>569</v>
      </c>
      <c r="F56" s="149" t="s">
        <v>367</v>
      </c>
      <c r="K56" t="s">
        <v>339</v>
      </c>
      <c r="L56" t="str">
        <f t="shared" si="3"/>
        <v>PROTRA_CHP_waste</v>
      </c>
      <c r="M56" s="205" t="str">
        <f t="shared" si="4"/>
        <v>PROTRA_CHP_waste,</v>
      </c>
      <c r="O56" s="219" t="s">
        <v>607</v>
      </c>
    </row>
    <row r="57" spans="1:15" x14ac:dyDescent="0.35">
      <c r="A57" t="s">
        <v>368</v>
      </c>
      <c r="B57" t="e">
        <f t="shared" si="0"/>
        <v>#N/A</v>
      </c>
      <c r="C57" t="str">
        <f t="shared" si="1"/>
        <v>PROTRA_PP_wind_onshore</v>
      </c>
      <c r="D57" s="149" t="str">
        <f t="shared" si="2"/>
        <v>PROTRA_PP_wind_onshore,</v>
      </c>
      <c r="E57" s="205" t="s">
        <v>570</v>
      </c>
      <c r="F57" s="149" t="s">
        <v>368</v>
      </c>
      <c r="K57" t="s">
        <v>341</v>
      </c>
      <c r="L57" t="str">
        <f t="shared" si="3"/>
        <v>PROTRA_HP_gas_fuels</v>
      </c>
      <c r="M57" s="205" t="str">
        <f t="shared" si="4"/>
        <v>PROTRA_HP_gas_fuels,</v>
      </c>
      <c r="O57" t="s">
        <v>541</v>
      </c>
    </row>
    <row r="58" spans="1:15" x14ac:dyDescent="0.35">
      <c r="A58" t="s">
        <v>369</v>
      </c>
      <c r="B58" t="e">
        <f t="shared" si="0"/>
        <v>#N/A</v>
      </c>
      <c r="C58" t="str">
        <f t="shared" si="1"/>
        <v>PROTRA_blending_gas_fuels</v>
      </c>
      <c r="D58" s="149" t="str">
        <f t="shared" si="2"/>
        <v>PROTRA_blending_gas_fuels,</v>
      </c>
      <c r="E58" s="205" t="s">
        <v>601</v>
      </c>
      <c r="F58" s="149" t="s">
        <v>369</v>
      </c>
      <c r="K58" t="s">
        <v>343</v>
      </c>
      <c r="L58" t="str">
        <f t="shared" si="3"/>
        <v>PROTRA_HP_geothermal</v>
      </c>
      <c r="M58" s="205" t="str">
        <f t="shared" si="4"/>
        <v>PROTRA_HP_geothermal,</v>
      </c>
      <c r="O58" t="s">
        <v>544</v>
      </c>
    </row>
    <row r="59" spans="1:15" x14ac:dyDescent="0.35">
      <c r="A59" t="s">
        <v>478</v>
      </c>
      <c r="B59" t="e">
        <f t="shared" si="0"/>
        <v>#N/A</v>
      </c>
      <c r="C59" t="str">
        <f t="shared" si="1"/>
        <v>PROTRA_blending_liquid_fuels</v>
      </c>
      <c r="D59" s="149" t="str">
        <f t="shared" si="2"/>
        <v>PROTRA_blending_liquid_fuels,</v>
      </c>
      <c r="E59" s="205" t="s">
        <v>602</v>
      </c>
      <c r="F59" s="149" t="s">
        <v>478</v>
      </c>
      <c r="H59" s="219" t="s">
        <v>574</v>
      </c>
      <c r="K59" t="s">
        <v>344</v>
      </c>
      <c r="L59" t="str">
        <f t="shared" si="3"/>
        <v>PROTRA_HP_liquid_fuels</v>
      </c>
      <c r="M59" s="205" t="str">
        <f t="shared" si="4"/>
        <v>PROTRA_HP_liquid_fuels,</v>
      </c>
      <c r="O59" t="s">
        <v>546</v>
      </c>
    </row>
    <row r="60" spans="1:15" x14ac:dyDescent="0.35">
      <c r="A60" t="s">
        <v>371</v>
      </c>
      <c r="B60" t="e">
        <f t="shared" si="0"/>
        <v>#N/A</v>
      </c>
      <c r="C60" t="str">
        <f t="shared" si="1"/>
        <v>PROTRA_no_process_TI_hydrogen</v>
      </c>
      <c r="D60" s="149" t="str">
        <f t="shared" si="2"/>
        <v>PROTRA_no_process_TI_hydrogen,</v>
      </c>
      <c r="E60" s="205" t="s">
        <v>603</v>
      </c>
      <c r="F60" s="149" t="s">
        <v>371</v>
      </c>
      <c r="H60" t="s">
        <v>341</v>
      </c>
      <c r="I60" s="205" t="str">
        <f>H60&amp;","</f>
        <v>PROTRA_HP_gas_fuels,</v>
      </c>
      <c r="K60" t="s">
        <v>346</v>
      </c>
      <c r="L60" t="str">
        <f t="shared" si="3"/>
        <v>PROTRA_HP_solar</v>
      </c>
      <c r="M60" s="205" t="str">
        <f t="shared" si="4"/>
        <v>PROTRA_HP_solar,</v>
      </c>
      <c r="O60" t="s">
        <v>550</v>
      </c>
    </row>
    <row r="61" spans="1:15" x14ac:dyDescent="0.35">
      <c r="A61" t="s">
        <v>372</v>
      </c>
      <c r="B61" t="e">
        <f t="shared" si="0"/>
        <v>#N/A</v>
      </c>
      <c r="C61" t="str">
        <f t="shared" si="1"/>
        <v>PROTRA_no_process_TI_solid_bio</v>
      </c>
      <c r="D61" s="149" t="str">
        <f t="shared" si="2"/>
        <v>PROTRA_no_process_TI_solid_bio,</v>
      </c>
      <c r="E61" s="205" t="s">
        <v>604</v>
      </c>
      <c r="F61" s="149" t="s">
        <v>372</v>
      </c>
      <c r="H61" t="s">
        <v>508</v>
      </c>
      <c r="I61" s="205" t="str">
        <f t="shared" ref="I61:I66" si="5">H61&amp;","</f>
        <v>PROTRA_HP_solid_bio,</v>
      </c>
      <c r="K61" t="s">
        <v>351</v>
      </c>
      <c r="L61" t="str">
        <f t="shared" si="3"/>
        <v>PROTRA_PP_gas_fuels</v>
      </c>
      <c r="M61" s="205" t="str">
        <f t="shared" si="4"/>
        <v>PROTRA_PP_gas_fuels,</v>
      </c>
      <c r="O61" t="s">
        <v>551</v>
      </c>
    </row>
    <row r="62" spans="1:15" x14ac:dyDescent="0.35">
      <c r="A62" t="s">
        <v>373</v>
      </c>
      <c r="B62" t="e">
        <f t="shared" si="0"/>
        <v>#N/A</v>
      </c>
      <c r="C62" t="str">
        <f t="shared" si="1"/>
        <v>PROTRA_no_process_TI_solid_fossil</v>
      </c>
      <c r="D62" s="149" t="str">
        <f>C62&amp;","</f>
        <v>PROTRA_no_process_TI_solid_fossil,</v>
      </c>
      <c r="E62" s="205" t="s">
        <v>373</v>
      </c>
      <c r="F62" s="149" t="s">
        <v>373</v>
      </c>
      <c r="H62" t="s">
        <v>343</v>
      </c>
      <c r="I62" s="205" t="str">
        <f t="shared" si="5"/>
        <v>PROTRA_HP_geothermal,</v>
      </c>
      <c r="K62" t="s">
        <v>353</v>
      </c>
      <c r="L62" t="str">
        <f t="shared" si="3"/>
        <v>PROTRA_PP_geothermal</v>
      </c>
      <c r="M62" s="205" t="str">
        <f t="shared" si="4"/>
        <v>PROTRA_PP_geothermal,</v>
      </c>
      <c r="O62" t="s">
        <v>553</v>
      </c>
    </row>
    <row r="63" spans="1:15" x14ac:dyDescent="0.35">
      <c r="H63" t="s">
        <v>344</v>
      </c>
      <c r="I63" s="205" t="str">
        <f t="shared" si="5"/>
        <v>PROTRA_HP_liquid_fuels,</v>
      </c>
      <c r="K63" t="s">
        <v>354</v>
      </c>
      <c r="L63" t="str">
        <f t="shared" si="3"/>
        <v>PROTRA_PP_hydropower_dammed</v>
      </c>
      <c r="M63" s="205" t="str">
        <f t="shared" si="4"/>
        <v>PROTRA_PP_hydropower_dammed,</v>
      </c>
      <c r="O63" t="s">
        <v>558</v>
      </c>
    </row>
    <row r="64" spans="1:15" x14ac:dyDescent="0.35">
      <c r="H64" t="s">
        <v>346</v>
      </c>
      <c r="I64" s="205" t="str">
        <f t="shared" si="5"/>
        <v>PROTRA_HP_solar,</v>
      </c>
      <c r="K64" t="s">
        <v>355</v>
      </c>
      <c r="L64" t="str">
        <f t="shared" si="3"/>
        <v>PROTRA_PP_hydropower_run_of_river</v>
      </c>
      <c r="M64" s="205" t="str">
        <f t="shared" si="4"/>
        <v>PROTRA_PP_hydropower_run_of_river,</v>
      </c>
      <c r="O64" t="s">
        <v>565</v>
      </c>
    </row>
    <row r="65" spans="8:15" x14ac:dyDescent="0.35">
      <c r="H65" t="s">
        <v>512</v>
      </c>
      <c r="I65" s="205" t="str">
        <f t="shared" si="5"/>
        <v>PROTRA_HP_solid_fossil,</v>
      </c>
      <c r="K65" t="s">
        <v>356</v>
      </c>
      <c r="L65" t="str">
        <f t="shared" si="3"/>
        <v>PROTRA_PP_liquid_fuels</v>
      </c>
      <c r="M65" s="205" t="str">
        <f t="shared" si="4"/>
        <v>PROTRA_PP_liquid_fuels,</v>
      </c>
      <c r="O65" t="s">
        <v>606</v>
      </c>
    </row>
    <row r="66" spans="8:15" x14ac:dyDescent="0.35">
      <c r="H66" t="s">
        <v>349</v>
      </c>
      <c r="I66" s="205" t="str">
        <f t="shared" si="5"/>
        <v>PROTRA_HP_waste,</v>
      </c>
      <c r="K66" t="s">
        <v>358</v>
      </c>
      <c r="L66" t="str">
        <f t="shared" si="3"/>
        <v>PROTRA_PP_nuclear</v>
      </c>
      <c r="M66" s="205" t="str">
        <f t="shared" si="4"/>
        <v>PROTRA_PP_nuclear,</v>
      </c>
    </row>
    <row r="67" spans="8:15" x14ac:dyDescent="0.35">
      <c r="K67" t="s">
        <v>359</v>
      </c>
      <c r="L67" t="str">
        <f t="shared" si="3"/>
        <v>PROTRA_PP_oceanic</v>
      </c>
      <c r="M67" s="205" t="str">
        <f t="shared" si="4"/>
        <v>PROTRA_PP_oceanic,</v>
      </c>
    </row>
    <row r="68" spans="8:15" x14ac:dyDescent="0.35">
      <c r="K68" t="s">
        <v>360</v>
      </c>
      <c r="L68" t="str">
        <f t="shared" si="3"/>
        <v>PROTRA_PP_solar_CSP</v>
      </c>
      <c r="M68" s="205" t="str">
        <f t="shared" si="4"/>
        <v>PROTRA_PP_solar_CSP,</v>
      </c>
    </row>
    <row r="69" spans="8:15" x14ac:dyDescent="0.35">
      <c r="K69" t="s">
        <v>361</v>
      </c>
      <c r="L69" t="str">
        <f t="shared" si="3"/>
        <v>PROTRA_PP_solar_PV</v>
      </c>
      <c r="M69" s="205" t="str">
        <f t="shared" si="4"/>
        <v>PROTRA_PP_solar_PV,</v>
      </c>
    </row>
    <row r="70" spans="8:15" x14ac:dyDescent="0.35">
      <c r="K70" t="s">
        <v>362</v>
      </c>
      <c r="L70" t="str">
        <f t="shared" si="3"/>
        <v>PROTRA_PP_solar_urban_PV</v>
      </c>
      <c r="M70" s="205" t="str">
        <f t="shared" si="4"/>
        <v>PROTRA_PP_solar_urban_PV,</v>
      </c>
    </row>
    <row r="71" spans="8:15" x14ac:dyDescent="0.35">
      <c r="H71" s="219" t="s">
        <v>575</v>
      </c>
      <c r="K71" t="s">
        <v>363</v>
      </c>
      <c r="L71" t="str">
        <f t="shared" si="3"/>
        <v>PROTRA_PP_solid_fossil</v>
      </c>
      <c r="M71" s="205" t="str">
        <f t="shared" si="4"/>
        <v>PROTRA_PP_solid_fossil,</v>
      </c>
    </row>
    <row r="72" spans="8:15" x14ac:dyDescent="0.35">
      <c r="H72" s="205" t="s">
        <v>551</v>
      </c>
      <c r="K72" t="s">
        <v>365</v>
      </c>
      <c r="L72" t="str">
        <f t="shared" si="3"/>
        <v>PROTRA_PP_waste</v>
      </c>
      <c r="M72" s="205" t="str">
        <f t="shared" si="4"/>
        <v>PROTRA_PP_waste,</v>
      </c>
    </row>
    <row r="73" spans="8:15" x14ac:dyDescent="0.35">
      <c r="H73" s="205" t="s">
        <v>568</v>
      </c>
      <c r="K73" t="s">
        <v>367</v>
      </c>
      <c r="L73" t="str">
        <f t="shared" si="3"/>
        <v>PROTRA_PP_wind_offshore</v>
      </c>
      <c r="M73" s="205" t="str">
        <f t="shared" si="4"/>
        <v>PROTRA_PP_wind_offshore,</v>
      </c>
    </row>
    <row r="74" spans="8:15" x14ac:dyDescent="0.35">
      <c r="H74" s="205" t="s">
        <v>553</v>
      </c>
      <c r="K74" t="s">
        <v>368</v>
      </c>
      <c r="L74" t="str">
        <f t="shared" si="3"/>
        <v>PROTRA_PP_wind_onshore</v>
      </c>
      <c r="M74" s="205" t="str">
        <f t="shared" si="4"/>
        <v>PROTRA_PP_wind_onshore,</v>
      </c>
    </row>
    <row r="75" spans="8:15" x14ac:dyDescent="0.35">
      <c r="H75" s="205" t="s">
        <v>554</v>
      </c>
    </row>
    <row r="76" spans="8:15" x14ac:dyDescent="0.35">
      <c r="H76" s="205" t="s">
        <v>555</v>
      </c>
    </row>
    <row r="77" spans="8:15" x14ac:dyDescent="0.35">
      <c r="H77" s="205" t="s">
        <v>556</v>
      </c>
    </row>
    <row r="78" spans="8:15" x14ac:dyDescent="0.35">
      <c r="H78" s="205" t="s">
        <v>557</v>
      </c>
    </row>
    <row r="79" spans="8:15" x14ac:dyDescent="0.35">
      <c r="H79" s="205" t="s">
        <v>558</v>
      </c>
    </row>
    <row r="80" spans="8:15" x14ac:dyDescent="0.35">
      <c r="H80" s="205" t="s">
        <v>559</v>
      </c>
    </row>
    <row r="81" spans="8:8" x14ac:dyDescent="0.35">
      <c r="H81" s="205" t="s">
        <v>560</v>
      </c>
    </row>
    <row r="82" spans="8:8" x14ac:dyDescent="0.35">
      <c r="H82" s="205" t="s">
        <v>561</v>
      </c>
    </row>
    <row r="83" spans="8:8" x14ac:dyDescent="0.35">
      <c r="H83" s="205" t="s">
        <v>562</v>
      </c>
    </row>
    <row r="84" spans="8:8" x14ac:dyDescent="0.35">
      <c r="H84" s="205" t="s">
        <v>563</v>
      </c>
    </row>
    <row r="85" spans="8:8" x14ac:dyDescent="0.35">
      <c r="H85" s="205" t="s">
        <v>564</v>
      </c>
    </row>
    <row r="86" spans="8:8" x14ac:dyDescent="0.35">
      <c r="H86" s="205" t="s">
        <v>565</v>
      </c>
    </row>
    <row r="87" spans="8:8" x14ac:dyDescent="0.35">
      <c r="H87" s="205" t="s">
        <v>566</v>
      </c>
    </row>
    <row r="88" spans="8:8" x14ac:dyDescent="0.35">
      <c r="H88" s="205" t="s">
        <v>567</v>
      </c>
    </row>
    <row r="89" spans="8:8" x14ac:dyDescent="0.35">
      <c r="H89" s="205" t="s">
        <v>576</v>
      </c>
    </row>
    <row r="90" spans="8:8" x14ac:dyDescent="0.35">
      <c r="H90" s="205" t="s">
        <v>569</v>
      </c>
    </row>
    <row r="91" spans="8:8" x14ac:dyDescent="0.35">
      <c r="H91" s="205" t="s">
        <v>570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F40"/>
  <sheetViews>
    <sheetView zoomScale="130" zoomScaleNormal="130" workbookViewId="0">
      <selection activeCell="E35" sqref="E35"/>
    </sheetView>
  </sheetViews>
  <sheetFormatPr baseColWidth="10" defaultRowHeight="14.5" x14ac:dyDescent="0.35"/>
  <cols>
    <col min="1" max="3" width="33.7265625" customWidth="1"/>
    <col min="4" max="4" width="19" bestFit="1" customWidth="1"/>
    <col min="5" max="5" width="18.26953125" bestFit="1" customWidth="1"/>
  </cols>
  <sheetData>
    <row r="1" spans="1:6" x14ac:dyDescent="0.35">
      <c r="B1" t="s">
        <v>522</v>
      </c>
      <c r="C1" t="s">
        <v>523</v>
      </c>
      <c r="D1" t="s">
        <v>517</v>
      </c>
      <c r="E1" t="s">
        <v>518</v>
      </c>
      <c r="F1" t="s">
        <v>519</v>
      </c>
    </row>
    <row r="2" spans="1:6" x14ac:dyDescent="0.35">
      <c r="A2" s="202" t="s">
        <v>332</v>
      </c>
      <c r="B2" s="214" t="s">
        <v>521</v>
      </c>
      <c r="C2" s="214"/>
      <c r="D2">
        <v>1</v>
      </c>
      <c r="E2" t="s">
        <v>520</v>
      </c>
    </row>
    <row r="3" spans="1:6" x14ac:dyDescent="0.35">
      <c r="A3" s="202" t="s">
        <v>334</v>
      </c>
      <c r="B3" s="214">
        <v>0</v>
      </c>
      <c r="C3" s="69"/>
    </row>
    <row r="4" spans="1:6" x14ac:dyDescent="0.35">
      <c r="A4" s="207" t="s">
        <v>511</v>
      </c>
      <c r="B4" s="214" t="s">
        <v>521</v>
      </c>
      <c r="C4" s="214"/>
    </row>
    <row r="5" spans="1:6" x14ac:dyDescent="0.35">
      <c r="A5" s="202" t="s">
        <v>339</v>
      </c>
      <c r="B5" s="214">
        <v>0</v>
      </c>
      <c r="C5" s="69"/>
    </row>
    <row r="6" spans="1:6" x14ac:dyDescent="0.35">
      <c r="A6" s="202" t="s">
        <v>333</v>
      </c>
      <c r="B6" s="214" t="s">
        <v>521</v>
      </c>
      <c r="C6" s="214"/>
    </row>
    <row r="7" spans="1:6" x14ac:dyDescent="0.35">
      <c r="A7" s="207" t="s">
        <v>510</v>
      </c>
      <c r="B7" s="214" t="s">
        <v>521</v>
      </c>
      <c r="C7" s="214"/>
    </row>
    <row r="8" spans="1:6" x14ac:dyDescent="0.35">
      <c r="A8" s="204" t="s">
        <v>516</v>
      </c>
    </row>
    <row r="9" spans="1:6" x14ac:dyDescent="0.35">
      <c r="A9" s="202" t="s">
        <v>335</v>
      </c>
      <c r="B9" s="214" t="s">
        <v>521</v>
      </c>
      <c r="C9" s="214"/>
    </row>
    <row r="10" spans="1:6" x14ac:dyDescent="0.35">
      <c r="A10" s="202" t="s">
        <v>476</v>
      </c>
      <c r="B10" s="214" t="s">
        <v>521</v>
      </c>
      <c r="C10" s="214"/>
    </row>
    <row r="11" spans="1:6" x14ac:dyDescent="0.35">
      <c r="A11" s="202" t="s">
        <v>341</v>
      </c>
      <c r="B11" s="214" t="s">
        <v>521</v>
      </c>
      <c r="C11" s="69"/>
    </row>
    <row r="12" spans="1:6" x14ac:dyDescent="0.35">
      <c r="A12" s="202" t="s">
        <v>343</v>
      </c>
      <c r="B12" s="214">
        <v>0</v>
      </c>
      <c r="C12" s="69"/>
    </row>
    <row r="13" spans="1:6" x14ac:dyDescent="0.35">
      <c r="A13" s="203"/>
      <c r="B13" s="69"/>
      <c r="C13" s="69"/>
    </row>
    <row r="14" spans="1:6" x14ac:dyDescent="0.35">
      <c r="A14" s="202" t="s">
        <v>344</v>
      </c>
      <c r="B14" s="214" t="s">
        <v>521</v>
      </c>
      <c r="C14" s="69"/>
    </row>
    <row r="15" spans="1:6" x14ac:dyDescent="0.35">
      <c r="A15" s="202" t="s">
        <v>346</v>
      </c>
      <c r="B15" s="214">
        <v>0</v>
      </c>
      <c r="C15" s="69"/>
    </row>
    <row r="16" spans="1:6" x14ac:dyDescent="0.35">
      <c r="A16" s="207" t="s">
        <v>512</v>
      </c>
      <c r="B16" s="214" t="s">
        <v>521</v>
      </c>
      <c r="C16" s="69"/>
    </row>
    <row r="17" spans="1:3" x14ac:dyDescent="0.35">
      <c r="A17" s="202" t="s">
        <v>349</v>
      </c>
      <c r="B17" s="214"/>
      <c r="C17" s="69"/>
    </row>
    <row r="18" spans="1:3" x14ac:dyDescent="0.35">
      <c r="A18" s="204" t="s">
        <v>508</v>
      </c>
      <c r="B18" s="69"/>
      <c r="C18" s="69"/>
    </row>
    <row r="19" spans="1:3" x14ac:dyDescent="0.35">
      <c r="A19" s="204" t="s">
        <v>507</v>
      </c>
      <c r="B19" s="69"/>
      <c r="C19" s="69"/>
    </row>
    <row r="20" spans="1:3" x14ac:dyDescent="0.35">
      <c r="A20" s="204" t="s">
        <v>509</v>
      </c>
      <c r="B20" s="69"/>
      <c r="C20" s="69"/>
    </row>
    <row r="21" spans="1:3" x14ac:dyDescent="0.35">
      <c r="A21" s="202" t="s">
        <v>351</v>
      </c>
      <c r="B21" s="214" t="s">
        <v>521</v>
      </c>
      <c r="C21" s="69"/>
    </row>
    <row r="22" spans="1:3" x14ac:dyDescent="0.35">
      <c r="A22" s="202" t="s">
        <v>353</v>
      </c>
      <c r="B22" s="214"/>
      <c r="C22" s="69"/>
    </row>
    <row r="23" spans="1:3" x14ac:dyDescent="0.35">
      <c r="A23" s="202" t="s">
        <v>355</v>
      </c>
      <c r="B23" s="214">
        <v>0</v>
      </c>
      <c r="C23" s="69"/>
    </row>
    <row r="24" spans="1:3" x14ac:dyDescent="0.35">
      <c r="A24" s="202" t="s">
        <v>354</v>
      </c>
      <c r="B24" s="214">
        <v>0</v>
      </c>
      <c r="C24" s="69"/>
    </row>
    <row r="25" spans="1:3" x14ac:dyDescent="0.35">
      <c r="A25" s="202" t="s">
        <v>356</v>
      </c>
      <c r="B25" s="214" t="s">
        <v>521</v>
      </c>
      <c r="C25" s="69"/>
    </row>
    <row r="26" spans="1:3" x14ac:dyDescent="0.35">
      <c r="A26" s="202" t="s">
        <v>358</v>
      </c>
      <c r="B26" s="217">
        <v>0</v>
      </c>
      <c r="C26" s="69"/>
    </row>
    <row r="27" spans="1:3" x14ac:dyDescent="0.35">
      <c r="A27" s="202" t="s">
        <v>359</v>
      </c>
      <c r="B27" s="214">
        <v>0</v>
      </c>
      <c r="C27" s="69"/>
    </row>
    <row r="28" spans="1:3" x14ac:dyDescent="0.35">
      <c r="A28" s="202" t="s">
        <v>361</v>
      </c>
      <c r="B28" s="214">
        <v>0</v>
      </c>
      <c r="C28" s="69"/>
    </row>
    <row r="29" spans="1:3" x14ac:dyDescent="0.35">
      <c r="A29" s="202" t="s">
        <v>360</v>
      </c>
      <c r="B29" s="214">
        <v>0</v>
      </c>
      <c r="C29" s="69"/>
    </row>
    <row r="30" spans="1:3" x14ac:dyDescent="0.35">
      <c r="A30" s="202" t="s">
        <v>362</v>
      </c>
      <c r="B30" s="214">
        <v>0</v>
      </c>
      <c r="C30" s="69"/>
    </row>
    <row r="31" spans="1:3" x14ac:dyDescent="0.35">
      <c r="A31" s="207" t="s">
        <v>513</v>
      </c>
      <c r="B31" s="214" t="s">
        <v>521</v>
      </c>
      <c r="C31" s="69"/>
    </row>
    <row r="32" spans="1:3" x14ac:dyDescent="0.35">
      <c r="A32" s="202" t="s">
        <v>365</v>
      </c>
      <c r="B32" s="214">
        <v>0</v>
      </c>
      <c r="C32" s="69"/>
    </row>
    <row r="33" spans="1:3" x14ac:dyDescent="0.35">
      <c r="A33" s="202" t="s">
        <v>368</v>
      </c>
      <c r="B33" s="214">
        <v>0</v>
      </c>
      <c r="C33" s="69"/>
    </row>
    <row r="34" spans="1:3" x14ac:dyDescent="0.35">
      <c r="A34" s="202" t="s">
        <v>367</v>
      </c>
      <c r="B34" s="214">
        <v>0</v>
      </c>
      <c r="C34" s="69"/>
    </row>
    <row r="35" spans="1:3" x14ac:dyDescent="0.35">
      <c r="A35" s="202" t="s">
        <v>352</v>
      </c>
      <c r="B35" s="214" t="s">
        <v>521</v>
      </c>
      <c r="C35" s="69"/>
    </row>
    <row r="36" spans="1:3" x14ac:dyDescent="0.35">
      <c r="A36" s="202" t="s">
        <v>357</v>
      </c>
      <c r="B36" s="214" t="s">
        <v>521</v>
      </c>
      <c r="C36" s="69"/>
    </row>
    <row r="37" spans="1:3" x14ac:dyDescent="0.35">
      <c r="A37" s="207" t="s">
        <v>514</v>
      </c>
      <c r="B37" s="214" t="s">
        <v>521</v>
      </c>
      <c r="C37" s="69"/>
    </row>
    <row r="38" spans="1:3" x14ac:dyDescent="0.35">
      <c r="A38" s="204" t="s">
        <v>515</v>
      </c>
      <c r="B38" s="69"/>
      <c r="C38" s="69"/>
    </row>
    <row r="39" spans="1:3" x14ac:dyDescent="0.35">
      <c r="A39" s="202"/>
      <c r="B39" s="69"/>
      <c r="C39" s="69"/>
    </row>
    <row r="40" spans="1:3" x14ac:dyDescent="0.35">
      <c r="A40" s="202"/>
      <c r="B40" s="69"/>
      <c r="C40" s="69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D42"/>
  <sheetViews>
    <sheetView zoomScaleNormal="100" workbookViewId="0">
      <selection activeCell="C30" sqref="C30"/>
    </sheetView>
  </sheetViews>
  <sheetFormatPr baseColWidth="10" defaultRowHeight="14.5" x14ac:dyDescent="0.35"/>
  <cols>
    <col min="1" max="1" width="33.7265625" customWidth="1"/>
    <col min="2" max="2" width="45.26953125" bestFit="1" customWidth="1"/>
    <col min="3" max="3" width="33.7265625" customWidth="1"/>
    <col min="4" max="4" width="19" bestFit="1" customWidth="1"/>
    <col min="5" max="5" width="18.26953125" bestFit="1" customWidth="1"/>
  </cols>
  <sheetData>
    <row r="1" spans="1:4" x14ac:dyDescent="0.35">
      <c r="A1" t="s">
        <v>524</v>
      </c>
      <c r="B1" s="216">
        <v>0.2</v>
      </c>
      <c r="C1" s="216">
        <v>0.8</v>
      </c>
    </row>
    <row r="2" spans="1:4" x14ac:dyDescent="0.35">
      <c r="B2" t="s">
        <v>525</v>
      </c>
      <c r="C2" t="s">
        <v>526</v>
      </c>
      <c r="D2" t="s">
        <v>527</v>
      </c>
    </row>
    <row r="3" spans="1:4" s="130" customFormat="1" ht="29" x14ac:dyDescent="0.35">
      <c r="B3" s="130" t="s">
        <v>528</v>
      </c>
    </row>
    <row r="4" spans="1:4" x14ac:dyDescent="0.35">
      <c r="A4" s="202" t="s">
        <v>332</v>
      </c>
      <c r="B4" s="215">
        <v>0.6</v>
      </c>
      <c r="C4" s="215">
        <v>1</v>
      </c>
      <c r="D4">
        <f>B4*B1+C4*C1</f>
        <v>0.92</v>
      </c>
    </row>
    <row r="5" spans="1:4" x14ac:dyDescent="0.35">
      <c r="A5" s="202" t="s">
        <v>334</v>
      </c>
      <c r="B5" s="69"/>
      <c r="C5" s="69"/>
    </row>
    <row r="6" spans="1:4" x14ac:dyDescent="0.35">
      <c r="A6" s="207" t="s">
        <v>511</v>
      </c>
      <c r="B6" s="215"/>
      <c r="C6" s="215"/>
    </row>
    <row r="7" spans="1:4" x14ac:dyDescent="0.35">
      <c r="A7" s="202" t="s">
        <v>339</v>
      </c>
      <c r="B7" s="69"/>
      <c r="C7" s="69"/>
    </row>
    <row r="8" spans="1:4" x14ac:dyDescent="0.35">
      <c r="A8" s="202" t="s">
        <v>333</v>
      </c>
      <c r="B8" s="215"/>
      <c r="C8" s="215"/>
    </row>
    <row r="9" spans="1:4" x14ac:dyDescent="0.35">
      <c r="A9" s="207" t="s">
        <v>510</v>
      </c>
      <c r="B9" s="215"/>
      <c r="C9" s="215"/>
    </row>
    <row r="10" spans="1:4" x14ac:dyDescent="0.35">
      <c r="A10" s="204" t="s">
        <v>516</v>
      </c>
    </row>
    <row r="11" spans="1:4" x14ac:dyDescent="0.35">
      <c r="A11" s="202" t="s">
        <v>335</v>
      </c>
      <c r="B11" s="215"/>
      <c r="C11" s="215"/>
    </row>
    <row r="12" spans="1:4" x14ac:dyDescent="0.35">
      <c r="A12" s="202" t="s">
        <v>476</v>
      </c>
      <c r="B12" s="215"/>
      <c r="C12" s="215"/>
    </row>
    <row r="13" spans="1:4" x14ac:dyDescent="0.35">
      <c r="A13" s="202" t="s">
        <v>341</v>
      </c>
      <c r="B13" s="215"/>
      <c r="C13" s="69"/>
    </row>
    <row r="14" spans="1:4" x14ac:dyDescent="0.35">
      <c r="A14" s="202" t="s">
        <v>343</v>
      </c>
      <c r="B14" s="69"/>
      <c r="C14" s="69"/>
    </row>
    <row r="15" spans="1:4" x14ac:dyDescent="0.35">
      <c r="A15" s="203"/>
      <c r="B15" s="69"/>
      <c r="C15" s="69"/>
    </row>
    <row r="16" spans="1:4" x14ac:dyDescent="0.35">
      <c r="A16" s="202" t="s">
        <v>344</v>
      </c>
      <c r="B16" s="215"/>
      <c r="C16" s="69"/>
    </row>
    <row r="17" spans="1:3" x14ac:dyDescent="0.35">
      <c r="A17" s="202" t="s">
        <v>346</v>
      </c>
      <c r="B17" s="69"/>
      <c r="C17" s="69"/>
    </row>
    <row r="18" spans="1:3" x14ac:dyDescent="0.35">
      <c r="A18" s="207" t="s">
        <v>512</v>
      </c>
      <c r="B18" s="215"/>
      <c r="C18" s="69"/>
    </row>
    <row r="19" spans="1:3" x14ac:dyDescent="0.35">
      <c r="A19" s="202" t="s">
        <v>349</v>
      </c>
      <c r="B19" s="69"/>
      <c r="C19" s="69"/>
    </row>
    <row r="20" spans="1:3" x14ac:dyDescent="0.35">
      <c r="A20" s="204" t="s">
        <v>508</v>
      </c>
      <c r="B20" s="69"/>
      <c r="C20" s="69"/>
    </row>
    <row r="21" spans="1:3" x14ac:dyDescent="0.35">
      <c r="A21" s="204" t="s">
        <v>507</v>
      </c>
      <c r="B21" s="69"/>
      <c r="C21" s="69"/>
    </row>
    <row r="22" spans="1:3" x14ac:dyDescent="0.35">
      <c r="A22" s="204" t="s">
        <v>509</v>
      </c>
      <c r="B22" s="69"/>
      <c r="C22" s="69"/>
    </row>
    <row r="23" spans="1:3" x14ac:dyDescent="0.35">
      <c r="A23" s="202" t="s">
        <v>351</v>
      </c>
      <c r="B23" s="215"/>
      <c r="C23" s="69"/>
    </row>
    <row r="24" spans="1:3" x14ac:dyDescent="0.35">
      <c r="A24" s="202" t="s">
        <v>353</v>
      </c>
      <c r="B24" s="69"/>
      <c r="C24" s="69"/>
    </row>
    <row r="25" spans="1:3" x14ac:dyDescent="0.35">
      <c r="A25" s="202" t="s">
        <v>355</v>
      </c>
      <c r="B25" s="69"/>
      <c r="C25" s="69"/>
    </row>
    <row r="26" spans="1:3" x14ac:dyDescent="0.35">
      <c r="A26" s="202" t="s">
        <v>354</v>
      </c>
      <c r="B26" s="69"/>
      <c r="C26" s="69"/>
    </row>
    <row r="27" spans="1:3" x14ac:dyDescent="0.35">
      <c r="A27" s="202" t="s">
        <v>356</v>
      </c>
      <c r="B27" s="215"/>
      <c r="C27" s="69"/>
    </row>
    <row r="28" spans="1:3" x14ac:dyDescent="0.35">
      <c r="A28" s="202" t="s">
        <v>358</v>
      </c>
      <c r="B28" s="69"/>
      <c r="C28" s="69"/>
    </row>
    <row r="29" spans="1:3" x14ac:dyDescent="0.35">
      <c r="A29" s="202" t="s">
        <v>359</v>
      </c>
      <c r="B29" s="69"/>
      <c r="C29" s="69"/>
    </row>
    <row r="30" spans="1:3" x14ac:dyDescent="0.35">
      <c r="A30" s="202" t="s">
        <v>361</v>
      </c>
      <c r="B30" s="69"/>
      <c r="C30" s="69"/>
    </row>
    <row r="31" spans="1:3" x14ac:dyDescent="0.35">
      <c r="A31" s="202" t="s">
        <v>360</v>
      </c>
      <c r="B31" s="69"/>
      <c r="C31" s="69"/>
    </row>
    <row r="32" spans="1:3" x14ac:dyDescent="0.35">
      <c r="A32" s="202" t="s">
        <v>362</v>
      </c>
      <c r="B32" s="69"/>
      <c r="C32" s="69"/>
    </row>
    <row r="33" spans="1:3" x14ac:dyDescent="0.35">
      <c r="A33" s="207" t="s">
        <v>513</v>
      </c>
      <c r="B33" s="215"/>
      <c r="C33" s="69"/>
    </row>
    <row r="34" spans="1:3" x14ac:dyDescent="0.35">
      <c r="A34" s="202" t="s">
        <v>365</v>
      </c>
      <c r="B34" s="69"/>
      <c r="C34" s="69"/>
    </row>
    <row r="35" spans="1:3" x14ac:dyDescent="0.35">
      <c r="A35" s="202" t="s">
        <v>368</v>
      </c>
      <c r="B35" s="69"/>
      <c r="C35" s="69"/>
    </row>
    <row r="36" spans="1:3" x14ac:dyDescent="0.35">
      <c r="A36" s="202" t="s">
        <v>367</v>
      </c>
      <c r="B36" s="69"/>
      <c r="C36" s="69"/>
    </row>
    <row r="37" spans="1:3" x14ac:dyDescent="0.35">
      <c r="A37" s="202" t="s">
        <v>352</v>
      </c>
      <c r="B37" s="215"/>
      <c r="C37" s="69"/>
    </row>
    <row r="38" spans="1:3" x14ac:dyDescent="0.35">
      <c r="A38" s="202" t="s">
        <v>357</v>
      </c>
      <c r="B38" s="215"/>
      <c r="C38" s="69"/>
    </row>
    <row r="39" spans="1:3" x14ac:dyDescent="0.35">
      <c r="A39" s="207" t="s">
        <v>514</v>
      </c>
      <c r="B39" s="215"/>
      <c r="C39" s="69"/>
    </row>
    <row r="40" spans="1:3" x14ac:dyDescent="0.35">
      <c r="A40" s="204" t="s">
        <v>515</v>
      </c>
      <c r="B40" s="69"/>
      <c r="C40" s="69"/>
    </row>
    <row r="41" spans="1:3" x14ac:dyDescent="0.35">
      <c r="A41" s="202"/>
      <c r="B41" s="69"/>
      <c r="C41" s="69"/>
    </row>
    <row r="42" spans="1:3" x14ac:dyDescent="0.35">
      <c r="A42" s="202"/>
      <c r="B42" s="69"/>
      <c r="C42" s="69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K23"/>
  <sheetViews>
    <sheetView workbookViewId="0">
      <selection activeCell="C14" sqref="C14"/>
    </sheetView>
  </sheetViews>
  <sheetFormatPr baseColWidth="10" defaultColWidth="10.7265625" defaultRowHeight="14.5" x14ac:dyDescent="0.35"/>
  <cols>
    <col min="1" max="1" width="59.54296875" style="128" customWidth="1"/>
    <col min="2" max="2" width="69.453125" style="128" hidden="1" customWidth="1"/>
    <col min="3" max="3" width="46" style="128" customWidth="1"/>
    <col min="4" max="5" width="17.453125" style="128" customWidth="1"/>
    <col min="6" max="6" width="8.54296875" style="128" bestFit="1" customWidth="1"/>
    <col min="7" max="7" width="13.54296875" style="128" customWidth="1"/>
    <col min="8" max="9" width="19.7265625" style="130" customWidth="1"/>
    <col min="10" max="10" width="19.7265625" customWidth="1"/>
  </cols>
  <sheetData>
    <row r="1" spans="1:11" s="105" customFormat="1" ht="15.5" x14ac:dyDescent="0.35">
      <c r="A1" s="124"/>
      <c r="B1" s="124"/>
      <c r="C1" s="124"/>
      <c r="D1" s="294" t="s">
        <v>130</v>
      </c>
      <c r="E1" s="294"/>
      <c r="F1" s="294"/>
      <c r="G1" s="294"/>
      <c r="H1" s="295" t="s">
        <v>131</v>
      </c>
      <c r="I1" s="295"/>
      <c r="J1" s="295"/>
      <c r="K1" s="295"/>
    </row>
    <row r="2" spans="1:11" s="127" customFormat="1" ht="26" x14ac:dyDescent="0.3">
      <c r="A2" s="125" t="s">
        <v>132</v>
      </c>
      <c r="B2" s="125" t="s">
        <v>133</v>
      </c>
      <c r="C2" s="125" t="s">
        <v>127</v>
      </c>
      <c r="D2" s="126" t="s">
        <v>134</v>
      </c>
      <c r="E2" s="126" t="s">
        <v>135</v>
      </c>
      <c r="F2" s="126" t="s">
        <v>136</v>
      </c>
      <c r="G2" s="126" t="s">
        <v>137</v>
      </c>
      <c r="H2" s="126" t="s">
        <v>138</v>
      </c>
      <c r="I2" s="126" t="s">
        <v>139</v>
      </c>
      <c r="J2" s="126" t="s">
        <v>25</v>
      </c>
      <c r="K2" s="126" t="s">
        <v>140</v>
      </c>
    </row>
    <row r="3" spans="1:11" ht="29" x14ac:dyDescent="0.35">
      <c r="A3" s="128" t="s">
        <v>141</v>
      </c>
      <c r="B3" s="128" t="s">
        <v>142</v>
      </c>
      <c r="C3" s="128" t="s">
        <v>197</v>
      </c>
      <c r="D3" s="129"/>
      <c r="E3" s="129" t="s">
        <v>143</v>
      </c>
      <c r="F3" s="129"/>
      <c r="H3" s="130" t="s">
        <v>144</v>
      </c>
      <c r="J3" t="s">
        <v>145</v>
      </c>
      <c r="K3" t="s">
        <v>146</v>
      </c>
    </row>
    <row r="4" spans="1:11" ht="29" x14ac:dyDescent="0.35">
      <c r="A4" s="128" t="s">
        <v>147</v>
      </c>
      <c r="B4" s="128" t="s">
        <v>148</v>
      </c>
      <c r="C4" s="128" t="s">
        <v>197</v>
      </c>
      <c r="D4" s="129"/>
      <c r="E4" s="129" t="s">
        <v>143</v>
      </c>
      <c r="F4" s="129"/>
      <c r="H4" s="130" t="s">
        <v>144</v>
      </c>
      <c r="J4" t="s">
        <v>145</v>
      </c>
      <c r="K4" t="s">
        <v>146</v>
      </c>
    </row>
    <row r="5" spans="1:11" ht="29" x14ac:dyDescent="0.35">
      <c r="A5" s="128" t="s">
        <v>153</v>
      </c>
      <c r="B5" s="128" t="s">
        <v>154</v>
      </c>
      <c r="D5" s="129"/>
      <c r="E5" s="129"/>
      <c r="F5" s="129" t="s">
        <v>129</v>
      </c>
      <c r="H5" s="130" t="s">
        <v>144</v>
      </c>
      <c r="J5" t="s">
        <v>152</v>
      </c>
    </row>
    <row r="6" spans="1:11" ht="43.5" x14ac:dyDescent="0.35">
      <c r="A6" s="128" t="s">
        <v>155</v>
      </c>
      <c r="B6" s="128" t="s">
        <v>156</v>
      </c>
      <c r="C6" s="128" t="s">
        <v>157</v>
      </c>
      <c r="D6" s="129" t="s">
        <v>150</v>
      </c>
      <c r="E6" s="129"/>
      <c r="F6" s="129"/>
      <c r="H6" s="130" t="s">
        <v>144</v>
      </c>
      <c r="I6"/>
      <c r="J6" t="s">
        <v>149</v>
      </c>
    </row>
    <row r="7" spans="1:11" ht="43.5" x14ac:dyDescent="0.35">
      <c r="A7" s="128" t="s">
        <v>158</v>
      </c>
      <c r="B7" s="128" t="s">
        <v>159</v>
      </c>
      <c r="C7" s="128" t="s">
        <v>160</v>
      </c>
      <c r="D7" s="129" t="s">
        <v>150</v>
      </c>
      <c r="E7" s="129"/>
      <c r="F7" s="129"/>
      <c r="H7" s="130" t="s">
        <v>144</v>
      </c>
      <c r="I7"/>
    </row>
    <row r="8" spans="1:11" s="134" customFormat="1" x14ac:dyDescent="0.35">
      <c r="A8" s="131" t="s">
        <v>161</v>
      </c>
      <c r="B8" s="131" t="s">
        <v>162</v>
      </c>
      <c r="C8" s="131"/>
      <c r="D8" s="132"/>
      <c r="E8" s="132"/>
      <c r="F8" s="132"/>
      <c r="G8" s="128" t="s">
        <v>5</v>
      </c>
      <c r="H8" s="133"/>
      <c r="I8" s="134" t="s">
        <v>151</v>
      </c>
    </row>
    <row r="9" spans="1:11" x14ac:dyDescent="0.35">
      <c r="D9" s="129"/>
      <c r="E9" s="129"/>
      <c r="F9" s="129"/>
    </row>
    <row r="10" spans="1:11" x14ac:dyDescent="0.35">
      <c r="D10" s="129"/>
      <c r="E10" s="129"/>
      <c r="F10" s="129"/>
    </row>
    <row r="11" spans="1:11" x14ac:dyDescent="0.35">
      <c r="D11" s="129"/>
      <c r="E11" s="129"/>
      <c r="F11" s="129"/>
    </row>
    <row r="12" spans="1:11" x14ac:dyDescent="0.35">
      <c r="D12" s="129"/>
      <c r="E12" s="129"/>
      <c r="F12" s="129"/>
    </row>
    <row r="13" spans="1:11" x14ac:dyDescent="0.35">
      <c r="D13" s="129"/>
      <c r="E13" s="129"/>
      <c r="F13" s="129"/>
    </row>
    <row r="14" spans="1:11" s="128" customFormat="1" x14ac:dyDescent="0.35">
      <c r="D14" s="129"/>
      <c r="E14" s="129"/>
      <c r="F14" s="129"/>
      <c r="H14" s="130"/>
      <c r="I14" s="130"/>
      <c r="J14"/>
      <c r="K14"/>
    </row>
    <row r="15" spans="1:11" s="128" customFormat="1" x14ac:dyDescent="0.35">
      <c r="D15" s="129"/>
      <c r="E15" s="129"/>
      <c r="F15" s="129"/>
      <c r="H15" s="130"/>
      <c r="I15" s="130"/>
      <c r="J15"/>
      <c r="K15"/>
    </row>
    <row r="16" spans="1:11" s="128" customFormat="1" x14ac:dyDescent="0.35">
      <c r="D16" s="129"/>
      <c r="E16" s="129"/>
      <c r="F16" s="129"/>
      <c r="H16" s="130"/>
      <c r="I16" s="130"/>
      <c r="J16"/>
      <c r="K16"/>
    </row>
    <row r="17" spans="4:11" s="128" customFormat="1" x14ac:dyDescent="0.35">
      <c r="D17" s="129"/>
      <c r="E17" s="129"/>
      <c r="F17" s="129"/>
      <c r="H17" s="130"/>
      <c r="I17" s="130"/>
      <c r="J17"/>
      <c r="K17"/>
    </row>
    <row r="18" spans="4:11" s="128" customFormat="1" x14ac:dyDescent="0.35">
      <c r="D18" s="129"/>
      <c r="E18" s="129"/>
      <c r="F18" s="129"/>
      <c r="H18" s="130"/>
      <c r="I18" s="130"/>
      <c r="J18"/>
      <c r="K18"/>
    </row>
    <row r="19" spans="4:11" s="128" customFormat="1" x14ac:dyDescent="0.35">
      <c r="D19" s="129"/>
      <c r="E19" s="129"/>
      <c r="F19" s="129"/>
      <c r="H19" s="130"/>
      <c r="I19" s="130"/>
      <c r="J19"/>
      <c r="K19"/>
    </row>
    <row r="20" spans="4:11" s="128" customFormat="1" x14ac:dyDescent="0.35">
      <c r="D20" s="129"/>
      <c r="E20" s="129"/>
      <c r="F20" s="129"/>
      <c r="H20" s="130"/>
      <c r="I20" s="130"/>
      <c r="J20"/>
      <c r="K20"/>
    </row>
    <row r="21" spans="4:11" s="128" customFormat="1" x14ac:dyDescent="0.35">
      <c r="D21" s="129"/>
      <c r="E21" s="129"/>
      <c r="F21" s="129"/>
      <c r="H21" s="130"/>
      <c r="I21" s="130"/>
      <c r="J21"/>
      <c r="K21"/>
    </row>
    <row r="22" spans="4:11" s="128" customFormat="1" x14ac:dyDescent="0.35">
      <c r="D22" s="129"/>
      <c r="E22" s="129"/>
      <c r="F22" s="129"/>
      <c r="H22" s="130"/>
      <c r="I22" s="130"/>
      <c r="J22"/>
      <c r="K22"/>
    </row>
    <row r="23" spans="4:11" s="128" customFormat="1" x14ac:dyDescent="0.35">
      <c r="D23" s="129"/>
      <c r="E23" s="129"/>
      <c r="F23" s="129"/>
      <c r="H23" s="130"/>
      <c r="I23" s="130"/>
      <c r="J23"/>
      <c r="K23"/>
    </row>
  </sheetData>
  <mergeCells count="2">
    <mergeCell ref="D1:G1"/>
    <mergeCell ref="H1:K1"/>
  </mergeCells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H46"/>
  <sheetViews>
    <sheetView zoomScaleNormal="100" workbookViewId="0">
      <selection activeCell="O45" sqref="O45"/>
    </sheetView>
  </sheetViews>
  <sheetFormatPr baseColWidth="10" defaultRowHeight="14.5" x14ac:dyDescent="0.35"/>
  <cols>
    <col min="1" max="1" width="35.7265625" bestFit="1" customWidth="1"/>
    <col min="2" max="4" width="15.81640625" customWidth="1"/>
    <col min="5" max="5" width="10.81640625" style="69"/>
  </cols>
  <sheetData>
    <row r="1" spans="1:8" x14ac:dyDescent="0.35">
      <c r="A1" s="69" t="s">
        <v>865</v>
      </c>
    </row>
    <row r="2" spans="1:8" x14ac:dyDescent="0.35">
      <c r="A2" t="s">
        <v>875</v>
      </c>
    </row>
    <row r="4" spans="1:8" x14ac:dyDescent="0.35">
      <c r="A4" s="69" t="s">
        <v>866</v>
      </c>
      <c r="B4" s="69" t="s">
        <v>867</v>
      </c>
      <c r="C4" s="69" t="s">
        <v>874</v>
      </c>
      <c r="D4" s="69" t="s">
        <v>4</v>
      </c>
      <c r="E4" s="69">
        <v>2015</v>
      </c>
      <c r="F4" s="257">
        <v>2020</v>
      </c>
      <c r="G4" s="257">
        <v>2030</v>
      </c>
      <c r="H4" s="69">
        <v>2050</v>
      </c>
    </row>
    <row r="5" spans="1:8" ht="16.5" x14ac:dyDescent="0.45">
      <c r="A5" s="258" t="s">
        <v>332</v>
      </c>
      <c r="B5" s="258" t="s">
        <v>868</v>
      </c>
      <c r="C5" s="258"/>
      <c r="D5" s="258"/>
      <c r="E5" s="259"/>
      <c r="F5" s="258"/>
      <c r="G5" s="258"/>
      <c r="H5" s="258"/>
    </row>
    <row r="6" spans="1:8" ht="16.5" x14ac:dyDescent="0.45">
      <c r="A6" s="258" t="s">
        <v>333</v>
      </c>
      <c r="B6" s="258" t="s">
        <v>868</v>
      </c>
      <c r="C6" s="258"/>
      <c r="D6" s="258"/>
      <c r="E6" s="259"/>
      <c r="F6" s="258"/>
      <c r="G6" s="258"/>
      <c r="H6" s="258"/>
    </row>
    <row r="7" spans="1:8" ht="16.5" x14ac:dyDescent="0.45">
      <c r="A7" s="258" t="s">
        <v>334</v>
      </c>
      <c r="B7" s="258" t="s">
        <v>868</v>
      </c>
      <c r="C7" s="258"/>
      <c r="D7" s="258"/>
      <c r="E7" s="259"/>
      <c r="F7" s="258"/>
      <c r="G7" s="258"/>
      <c r="H7" s="258"/>
    </row>
    <row r="8" spans="1:8" ht="16.5" x14ac:dyDescent="0.45">
      <c r="A8" s="258" t="s">
        <v>335</v>
      </c>
      <c r="B8" s="258" t="s">
        <v>868</v>
      </c>
      <c r="C8" s="258"/>
      <c r="D8" s="258"/>
      <c r="E8" s="259"/>
      <c r="F8" s="258"/>
      <c r="G8" s="258"/>
      <c r="H8" s="258"/>
    </row>
    <row r="9" spans="1:8" ht="16.5" x14ac:dyDescent="0.45">
      <c r="A9" s="258" t="s">
        <v>476</v>
      </c>
      <c r="B9" s="258" t="s">
        <v>868</v>
      </c>
      <c r="C9" s="258"/>
      <c r="D9" s="258"/>
      <c r="E9" s="259"/>
      <c r="F9" s="258"/>
      <c r="G9" s="258"/>
      <c r="H9" s="258"/>
    </row>
    <row r="10" spans="1:8" ht="16.5" x14ac:dyDescent="0.45">
      <c r="A10" s="258" t="s">
        <v>511</v>
      </c>
      <c r="B10" s="258" t="s">
        <v>868</v>
      </c>
      <c r="C10" s="258"/>
      <c r="D10" s="258"/>
      <c r="E10" s="259"/>
      <c r="F10" s="258"/>
      <c r="G10" s="258"/>
      <c r="H10" s="258"/>
    </row>
    <row r="11" spans="1:8" ht="16.5" x14ac:dyDescent="0.45">
      <c r="A11" s="258" t="s">
        <v>510</v>
      </c>
      <c r="B11" s="258" t="s">
        <v>868</v>
      </c>
      <c r="C11" s="258"/>
      <c r="D11" s="258"/>
      <c r="E11" s="259"/>
      <c r="F11" s="258"/>
      <c r="G11" s="258"/>
      <c r="H11" s="258"/>
    </row>
    <row r="12" spans="1:8" ht="16.5" x14ac:dyDescent="0.45">
      <c r="A12" s="258" t="s">
        <v>339</v>
      </c>
      <c r="B12" s="258" t="s">
        <v>868</v>
      </c>
      <c r="C12" s="258"/>
      <c r="D12" s="258"/>
      <c r="E12" s="259"/>
      <c r="F12" s="258"/>
      <c r="G12" s="258"/>
      <c r="H12" s="258"/>
    </row>
    <row r="13" spans="1:8" ht="16.5" x14ac:dyDescent="0.45">
      <c r="A13" s="258" t="s">
        <v>507</v>
      </c>
      <c r="B13" s="258" t="s">
        <v>868</v>
      </c>
      <c r="C13" s="258"/>
      <c r="D13" s="258"/>
      <c r="E13" s="259"/>
      <c r="F13" s="258"/>
      <c r="G13" s="258"/>
      <c r="H13" s="258"/>
    </row>
    <row r="14" spans="1:8" ht="16.5" x14ac:dyDescent="0.45">
      <c r="A14" s="258" t="s">
        <v>516</v>
      </c>
      <c r="B14" s="258" t="s">
        <v>868</v>
      </c>
      <c r="C14" s="258"/>
      <c r="D14" s="258"/>
      <c r="E14" s="259"/>
      <c r="F14" s="258"/>
      <c r="G14" s="258"/>
      <c r="H14" s="258"/>
    </row>
    <row r="15" spans="1:8" ht="16.5" x14ac:dyDescent="0.45">
      <c r="A15" s="258" t="s">
        <v>341</v>
      </c>
      <c r="B15" s="258" t="s">
        <v>869</v>
      </c>
      <c r="C15" s="258"/>
      <c r="D15" s="258"/>
      <c r="E15" s="259"/>
      <c r="F15" s="258"/>
      <c r="G15" s="258"/>
      <c r="H15" s="258"/>
    </row>
    <row r="16" spans="1:8" ht="16.5" x14ac:dyDescent="0.45">
      <c r="A16" s="258" t="s">
        <v>508</v>
      </c>
      <c r="B16" s="258" t="s">
        <v>869</v>
      </c>
      <c r="C16" s="258"/>
      <c r="D16" s="258"/>
      <c r="E16" s="259"/>
      <c r="F16" s="258"/>
      <c r="G16" s="258"/>
      <c r="H16" s="258"/>
    </row>
    <row r="17" spans="1:8" ht="16.5" x14ac:dyDescent="0.45">
      <c r="A17" s="258" t="s">
        <v>343</v>
      </c>
      <c r="B17" s="258" t="s">
        <v>869</v>
      </c>
      <c r="C17" s="258"/>
      <c r="D17" s="258"/>
      <c r="E17" s="259"/>
      <c r="F17" s="258"/>
      <c r="G17" s="258"/>
      <c r="H17" s="258"/>
    </row>
    <row r="18" spans="1:8" ht="16.5" x14ac:dyDescent="0.45">
      <c r="A18" s="258" t="s">
        <v>344</v>
      </c>
      <c r="B18" s="258" t="s">
        <v>869</v>
      </c>
      <c r="C18" s="258"/>
      <c r="D18" s="258"/>
      <c r="E18" s="259"/>
      <c r="F18" s="258"/>
      <c r="G18" s="258"/>
      <c r="H18" s="258"/>
    </row>
    <row r="19" spans="1:8" ht="16.5" x14ac:dyDescent="0.45">
      <c r="A19" s="258" t="s">
        <v>346</v>
      </c>
      <c r="B19" s="258" t="s">
        <v>869</v>
      </c>
      <c r="C19" s="258"/>
      <c r="D19" s="258"/>
      <c r="E19" s="259"/>
      <c r="F19" s="258"/>
      <c r="G19" s="258"/>
      <c r="H19" s="258"/>
    </row>
    <row r="20" spans="1:8" ht="16.5" x14ac:dyDescent="0.45">
      <c r="A20" s="258" t="s">
        <v>512</v>
      </c>
      <c r="B20" s="258" t="s">
        <v>869</v>
      </c>
      <c r="C20" s="258"/>
      <c r="D20" s="258"/>
      <c r="E20" s="259"/>
      <c r="F20" s="258"/>
      <c r="G20" s="258"/>
      <c r="H20" s="258"/>
    </row>
    <row r="21" spans="1:8" ht="16.5" x14ac:dyDescent="0.45">
      <c r="A21" s="258" t="s">
        <v>349</v>
      </c>
      <c r="B21" s="258" t="s">
        <v>869</v>
      </c>
      <c r="C21" s="258"/>
      <c r="D21" s="258"/>
      <c r="E21" s="259"/>
      <c r="F21" s="258"/>
      <c r="G21" s="258"/>
      <c r="H21" s="258"/>
    </row>
    <row r="22" spans="1:8" ht="16.5" x14ac:dyDescent="0.45">
      <c r="A22" s="258" t="s">
        <v>509</v>
      </c>
      <c r="B22" s="258" t="s">
        <v>868</v>
      </c>
      <c r="C22" s="258"/>
      <c r="D22" s="258"/>
      <c r="E22" s="259"/>
      <c r="F22" s="258"/>
      <c r="G22" s="258"/>
      <c r="H22" s="258"/>
    </row>
    <row r="23" spans="1:8" ht="16.5" x14ac:dyDescent="0.45">
      <c r="A23" s="258" t="s">
        <v>515</v>
      </c>
      <c r="B23" s="258" t="s">
        <v>868</v>
      </c>
      <c r="C23" s="258"/>
      <c r="D23" s="258"/>
      <c r="E23" s="259"/>
      <c r="F23" s="258"/>
      <c r="G23" s="258"/>
      <c r="H23" s="258"/>
    </row>
    <row r="24" spans="1:8" ht="16.5" x14ac:dyDescent="0.45">
      <c r="A24" s="258" t="s">
        <v>351</v>
      </c>
      <c r="B24" s="258" t="s">
        <v>868</v>
      </c>
      <c r="C24" s="258"/>
      <c r="D24" s="258"/>
      <c r="E24" s="259"/>
      <c r="F24" s="258"/>
      <c r="G24" s="258"/>
      <c r="H24" s="258"/>
    </row>
    <row r="25" spans="1:8" ht="16.5" x14ac:dyDescent="0.45">
      <c r="A25" s="258" t="s">
        <v>352</v>
      </c>
      <c r="B25" s="258" t="s">
        <v>868</v>
      </c>
      <c r="C25" s="258"/>
      <c r="D25" s="258"/>
      <c r="E25" s="259"/>
      <c r="F25" s="258"/>
      <c r="G25" s="258"/>
      <c r="H25" s="258"/>
    </row>
    <row r="26" spans="1:8" ht="16.5" x14ac:dyDescent="0.45">
      <c r="A26" s="258" t="s">
        <v>353</v>
      </c>
      <c r="B26" s="258" t="s">
        <v>868</v>
      </c>
      <c r="C26" s="258"/>
      <c r="D26" s="258"/>
      <c r="E26" s="259"/>
      <c r="F26" s="258"/>
      <c r="G26" s="258"/>
      <c r="H26" s="258"/>
    </row>
    <row r="27" spans="1:8" ht="16.5" x14ac:dyDescent="0.45">
      <c r="A27" s="258" t="s">
        <v>354</v>
      </c>
      <c r="B27" s="258" t="s">
        <v>868</v>
      </c>
      <c r="C27" s="258"/>
      <c r="D27" s="258"/>
      <c r="E27" s="259"/>
      <c r="F27" s="258"/>
      <c r="G27" s="258"/>
      <c r="H27" s="258"/>
    </row>
    <row r="28" spans="1:8" ht="16.5" x14ac:dyDescent="0.45">
      <c r="A28" s="258" t="s">
        <v>355</v>
      </c>
      <c r="B28" s="258" t="s">
        <v>868</v>
      </c>
      <c r="C28" s="258"/>
      <c r="D28" s="258"/>
      <c r="E28" s="259"/>
      <c r="F28" s="258"/>
      <c r="G28" s="258"/>
      <c r="H28" s="258"/>
    </row>
    <row r="29" spans="1:8" ht="16.5" x14ac:dyDescent="0.45">
      <c r="A29" s="258" t="s">
        <v>356</v>
      </c>
      <c r="B29" s="258" t="s">
        <v>868</v>
      </c>
      <c r="C29" s="258"/>
      <c r="D29" s="258"/>
      <c r="E29" s="259"/>
      <c r="F29" s="258"/>
      <c r="G29" s="258"/>
      <c r="H29" s="258"/>
    </row>
    <row r="30" spans="1:8" ht="16.5" x14ac:dyDescent="0.45">
      <c r="A30" s="258" t="s">
        <v>357</v>
      </c>
      <c r="B30" s="258" t="s">
        <v>868</v>
      </c>
      <c r="C30" s="258"/>
      <c r="D30" s="258"/>
      <c r="E30" s="259"/>
      <c r="F30" s="258"/>
      <c r="G30" s="258"/>
      <c r="H30" s="258"/>
    </row>
    <row r="31" spans="1:8" ht="16.5" x14ac:dyDescent="0.45">
      <c r="A31" s="258" t="s">
        <v>358</v>
      </c>
      <c r="B31" s="258" t="s">
        <v>868</v>
      </c>
      <c r="C31" s="258"/>
      <c r="D31" s="258"/>
      <c r="E31" s="259"/>
      <c r="F31" s="258"/>
      <c r="G31" s="258"/>
      <c r="H31" s="258"/>
    </row>
    <row r="32" spans="1:8" ht="16.5" x14ac:dyDescent="0.45">
      <c r="A32" s="258" t="s">
        <v>359</v>
      </c>
      <c r="B32" s="258" t="s">
        <v>868</v>
      </c>
      <c r="C32" s="258"/>
      <c r="D32" s="258"/>
      <c r="E32" s="259"/>
      <c r="F32" s="258"/>
      <c r="G32" s="258"/>
      <c r="H32" s="258"/>
    </row>
    <row r="33" spans="1:8" ht="16.5" x14ac:dyDescent="0.45">
      <c r="A33" s="258" t="s">
        <v>360</v>
      </c>
      <c r="B33" s="258" t="s">
        <v>868</v>
      </c>
      <c r="C33" s="258"/>
      <c r="D33" s="258"/>
      <c r="E33" s="259"/>
      <c r="F33" s="258"/>
      <c r="G33" s="258"/>
      <c r="H33" s="258"/>
    </row>
    <row r="34" spans="1:8" ht="16.5" x14ac:dyDescent="0.45">
      <c r="A34" s="258" t="s">
        <v>626</v>
      </c>
      <c r="B34" s="258" t="s">
        <v>868</v>
      </c>
      <c r="C34" s="258"/>
      <c r="D34" s="258"/>
      <c r="E34" s="259"/>
      <c r="F34" s="258"/>
      <c r="G34" s="258"/>
      <c r="H34" s="258"/>
    </row>
    <row r="35" spans="1:8" ht="16.5" x14ac:dyDescent="0.45">
      <c r="A35" s="258" t="s">
        <v>362</v>
      </c>
      <c r="B35" s="258" t="s">
        <v>868</v>
      </c>
      <c r="C35" s="258"/>
      <c r="D35" s="258"/>
      <c r="E35" s="259"/>
      <c r="F35" s="258"/>
      <c r="G35" s="258"/>
      <c r="H35" s="258"/>
    </row>
    <row r="36" spans="1:8" ht="16.5" x14ac:dyDescent="0.45">
      <c r="A36" s="258" t="s">
        <v>513</v>
      </c>
      <c r="B36" s="258" t="s">
        <v>868</v>
      </c>
      <c r="C36" s="258"/>
      <c r="D36" s="258"/>
      <c r="E36" s="259"/>
      <c r="F36" s="258"/>
      <c r="G36" s="258"/>
      <c r="H36" s="258"/>
    </row>
    <row r="37" spans="1:8" ht="16.5" x14ac:dyDescent="0.45">
      <c r="A37" s="258" t="s">
        <v>514</v>
      </c>
      <c r="B37" s="258" t="s">
        <v>868</v>
      </c>
      <c r="C37" s="258"/>
      <c r="D37" s="258"/>
      <c r="E37" s="259"/>
      <c r="F37" s="258"/>
      <c r="G37" s="258"/>
      <c r="H37" s="258"/>
    </row>
    <row r="38" spans="1:8" ht="16.5" x14ac:dyDescent="0.45">
      <c r="A38" s="258" t="s">
        <v>365</v>
      </c>
      <c r="B38" s="258" t="s">
        <v>868</v>
      </c>
      <c r="C38" s="258"/>
      <c r="D38" s="258"/>
      <c r="E38" s="259"/>
      <c r="F38" s="258"/>
      <c r="G38" s="258"/>
      <c r="H38" s="258"/>
    </row>
    <row r="39" spans="1:8" ht="16.5" x14ac:dyDescent="0.45">
      <c r="A39" s="258" t="s">
        <v>366</v>
      </c>
      <c r="B39" s="258" t="s">
        <v>868</v>
      </c>
      <c r="C39" s="258"/>
      <c r="D39" s="258"/>
      <c r="E39" s="259"/>
      <c r="F39" s="258"/>
      <c r="G39" s="258"/>
      <c r="H39" s="258"/>
    </row>
    <row r="40" spans="1:8" ht="16.5" x14ac:dyDescent="0.45">
      <c r="A40" s="258" t="s">
        <v>367</v>
      </c>
      <c r="B40" s="258" t="s">
        <v>868</v>
      </c>
      <c r="C40" s="258"/>
      <c r="D40" s="258"/>
      <c r="E40" s="259"/>
      <c r="F40" s="258"/>
      <c r="G40" s="258"/>
      <c r="H40" s="258"/>
    </row>
    <row r="41" spans="1:8" ht="16.5" x14ac:dyDescent="0.45">
      <c r="A41" s="258" t="s">
        <v>368</v>
      </c>
      <c r="B41" s="258" t="s">
        <v>868</v>
      </c>
      <c r="C41" s="258"/>
      <c r="D41" s="258"/>
      <c r="E41" s="259"/>
      <c r="F41" s="258"/>
      <c r="G41" s="258"/>
      <c r="H41" s="258"/>
    </row>
    <row r="42" spans="1:8" x14ac:dyDescent="0.35">
      <c r="A42" s="258"/>
      <c r="B42" s="258"/>
      <c r="C42" s="258"/>
      <c r="D42" s="258"/>
      <c r="E42" s="259"/>
      <c r="F42" s="258"/>
      <c r="G42" s="258"/>
      <c r="H42" s="258"/>
    </row>
    <row r="43" spans="1:8" x14ac:dyDescent="0.35">
      <c r="A43" s="258" t="s">
        <v>872</v>
      </c>
      <c r="B43" s="258" t="s">
        <v>876</v>
      </c>
      <c r="C43" s="258"/>
      <c r="D43" s="258"/>
      <c r="E43" s="259"/>
      <c r="F43" s="258"/>
      <c r="G43" s="258"/>
      <c r="H43" s="258"/>
    </row>
    <row r="44" spans="1:8" x14ac:dyDescent="0.35">
      <c r="A44" s="258" t="s">
        <v>870</v>
      </c>
      <c r="B44" s="258" t="s">
        <v>876</v>
      </c>
      <c r="C44" s="258"/>
      <c r="D44" s="258"/>
      <c r="E44" s="259"/>
      <c r="F44" s="258"/>
      <c r="G44" s="258"/>
      <c r="H44" s="258"/>
    </row>
    <row r="45" spans="1:8" ht="16.5" x14ac:dyDescent="0.45">
      <c r="A45" s="258" t="s">
        <v>871</v>
      </c>
      <c r="B45" s="258" t="s">
        <v>868</v>
      </c>
      <c r="C45" s="258"/>
      <c r="D45" s="258"/>
      <c r="E45" s="259"/>
      <c r="F45" s="258"/>
      <c r="G45" s="258"/>
      <c r="H45" s="258"/>
    </row>
    <row r="46" spans="1:8" x14ac:dyDescent="0.35">
      <c r="A46" s="258" t="s">
        <v>873</v>
      </c>
      <c r="B46" s="258" t="s">
        <v>876</v>
      </c>
      <c r="C46" s="258"/>
      <c r="D46" s="258"/>
      <c r="E46" s="259"/>
      <c r="F46" s="258"/>
      <c r="G46" s="258"/>
      <c r="H46" s="258"/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CQ229"/>
  <sheetViews>
    <sheetView view="pageLayout" topLeftCell="A142" zoomScale="55" zoomScaleNormal="70" zoomScalePageLayoutView="55" workbookViewId="0">
      <selection activeCell="A134" sqref="A134:CL193"/>
    </sheetView>
  </sheetViews>
  <sheetFormatPr baseColWidth="10" defaultColWidth="10.7265625" defaultRowHeight="14.5" x14ac:dyDescent="0.35"/>
  <cols>
    <col min="1" max="1" width="5.26953125" style="28" bestFit="1" customWidth="1"/>
    <col min="2" max="19" width="1.54296875" customWidth="1"/>
    <col min="20" max="21" width="1.54296875" style="3" customWidth="1"/>
    <col min="22" max="23" width="1.54296875" style="49" customWidth="1"/>
    <col min="24" max="25" width="1.54296875" style="3" customWidth="1"/>
    <col min="26" max="26" width="1.54296875" customWidth="1"/>
    <col min="27" max="27" width="48.54296875" style="35" customWidth="1"/>
    <col min="28" max="48" width="1.54296875" customWidth="1"/>
    <col min="49" max="50" width="1.54296875" style="49" customWidth="1"/>
    <col min="51" max="52" width="1.54296875" style="3" customWidth="1"/>
    <col min="53" max="54" width="1.54296875" style="49" customWidth="1"/>
    <col min="55" max="56" width="1.54296875" style="3" customWidth="1"/>
    <col min="57" max="57" width="1.54296875" customWidth="1"/>
    <col min="58" max="58" width="41.54296875" style="35" bestFit="1" customWidth="1"/>
    <col min="59" max="67" width="1.54296875" customWidth="1"/>
    <col min="68" max="69" width="1.54296875" style="49" customWidth="1"/>
    <col min="70" max="71" width="1.54296875" style="3" customWidth="1"/>
    <col min="72" max="73" width="1.54296875" style="49" customWidth="1"/>
    <col min="74" max="74" width="1.54296875" customWidth="1"/>
    <col min="75" max="75" width="41.54296875" style="35" bestFit="1" customWidth="1"/>
    <col min="76" max="84" width="1.54296875" customWidth="1"/>
    <col min="85" max="86" width="1.54296875" style="49" customWidth="1"/>
    <col min="87" max="88" width="1.54296875" style="3" customWidth="1"/>
    <col min="89" max="90" width="1.54296875" style="49" customWidth="1"/>
    <col min="91" max="95" width="10.7265625" style="3"/>
  </cols>
  <sheetData>
    <row r="1" spans="1:95" s="28" customFormat="1" ht="21" x14ac:dyDescent="0.35">
      <c r="A1" s="274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33" t="s">
        <v>56</v>
      </c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33" t="s">
        <v>56</v>
      </c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33" t="s">
        <v>56</v>
      </c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</row>
    <row r="2" spans="1:95" s="2" customFormat="1" ht="128.25" customHeight="1" x14ac:dyDescent="0.35">
      <c r="A2" s="26" t="s">
        <v>25</v>
      </c>
      <c r="B2" s="281" t="s">
        <v>306</v>
      </c>
      <c r="C2" s="282"/>
      <c r="D2" s="283" t="s">
        <v>116</v>
      </c>
      <c r="E2" s="284"/>
      <c r="F2" s="281" t="s">
        <v>305</v>
      </c>
      <c r="G2" s="282"/>
      <c r="H2" s="283" t="s">
        <v>307</v>
      </c>
      <c r="I2" s="284"/>
      <c r="J2" s="281" t="s">
        <v>117</v>
      </c>
      <c r="K2" s="282"/>
      <c r="L2" s="283" t="s">
        <v>118</v>
      </c>
      <c r="M2" s="284"/>
      <c r="N2" s="281" t="s">
        <v>119</v>
      </c>
      <c r="O2" s="282"/>
      <c r="P2" s="283" t="s">
        <v>120</v>
      </c>
      <c r="Q2" s="284"/>
      <c r="R2" s="281" t="s">
        <v>311</v>
      </c>
      <c r="S2" s="282"/>
      <c r="T2" s="283" t="s">
        <v>308</v>
      </c>
      <c r="U2" s="284"/>
      <c r="V2" s="281" t="s">
        <v>121</v>
      </c>
      <c r="W2" s="282"/>
      <c r="X2" s="283" t="s">
        <v>122</v>
      </c>
      <c r="Y2" s="284"/>
      <c r="Z2" s="5"/>
      <c r="AA2" s="34" t="s">
        <v>26</v>
      </c>
      <c r="AB2" s="5"/>
      <c r="AC2" s="281" t="s">
        <v>104</v>
      </c>
      <c r="AD2" s="282"/>
      <c r="AE2" s="283" t="s">
        <v>105</v>
      </c>
      <c r="AF2" s="284"/>
      <c r="AG2" s="281" t="s">
        <v>106</v>
      </c>
      <c r="AH2" s="282"/>
      <c r="AI2" s="283" t="s">
        <v>107</v>
      </c>
      <c r="AJ2" s="284"/>
      <c r="AK2" s="281" t="s">
        <v>108</v>
      </c>
      <c r="AL2" s="282"/>
      <c r="AM2" s="283" t="s">
        <v>109</v>
      </c>
      <c r="AN2" s="284"/>
      <c r="AO2" s="281" t="s">
        <v>110</v>
      </c>
      <c r="AP2" s="282"/>
      <c r="AQ2" s="283" t="s">
        <v>111</v>
      </c>
      <c r="AR2" s="284"/>
      <c r="AS2" s="281" t="s">
        <v>309</v>
      </c>
      <c r="AT2" s="282"/>
      <c r="AU2" s="283" t="s">
        <v>310</v>
      </c>
      <c r="AV2" s="284"/>
      <c r="AW2" s="281" t="s">
        <v>112</v>
      </c>
      <c r="AX2" s="282"/>
      <c r="AY2" s="283" t="s">
        <v>113</v>
      </c>
      <c r="AZ2" s="284"/>
      <c r="BA2" s="281" t="s">
        <v>114</v>
      </c>
      <c r="BB2" s="282"/>
      <c r="BC2" s="283" t="s">
        <v>115</v>
      </c>
      <c r="BD2" s="284"/>
      <c r="BE2" s="5"/>
      <c r="BF2" s="34" t="s">
        <v>27</v>
      </c>
      <c r="BG2" s="5"/>
      <c r="BH2" s="281" t="s">
        <v>123</v>
      </c>
      <c r="BI2" s="282"/>
      <c r="BJ2" s="283" t="s">
        <v>374</v>
      </c>
      <c r="BK2" s="284"/>
      <c r="BL2" s="281" t="s">
        <v>124</v>
      </c>
      <c r="BM2" s="282"/>
      <c r="BN2" s="283" t="s">
        <v>125</v>
      </c>
      <c r="BO2" s="284"/>
      <c r="BP2" s="281" t="s">
        <v>375</v>
      </c>
      <c r="BQ2" s="282"/>
      <c r="BR2" s="283" t="s">
        <v>376</v>
      </c>
      <c r="BS2" s="284"/>
      <c r="BT2" s="281" t="s">
        <v>377</v>
      </c>
      <c r="BU2" s="282"/>
      <c r="BV2" s="5"/>
      <c r="BW2" s="34" t="s">
        <v>31</v>
      </c>
      <c r="BX2" s="5"/>
      <c r="BY2" s="281" t="s">
        <v>101</v>
      </c>
      <c r="BZ2" s="282"/>
      <c r="CA2" s="283" t="s">
        <v>392</v>
      </c>
      <c r="CB2" s="284"/>
      <c r="CC2" s="281" t="s">
        <v>102</v>
      </c>
      <c r="CD2" s="282"/>
      <c r="CE2" s="283" t="s">
        <v>103</v>
      </c>
      <c r="CF2" s="284"/>
      <c r="CG2" s="281" t="s">
        <v>393</v>
      </c>
      <c r="CH2" s="282"/>
      <c r="CI2" s="283" t="s">
        <v>394</v>
      </c>
      <c r="CJ2" s="284"/>
      <c r="CK2" s="281" t="s">
        <v>395</v>
      </c>
      <c r="CL2" s="282"/>
      <c r="CM2" s="5"/>
      <c r="CN2" s="5"/>
      <c r="CO2" s="5"/>
      <c r="CP2" s="5"/>
      <c r="CQ2" s="5"/>
    </row>
    <row r="3" spans="1:95" s="2" customFormat="1" ht="7.5" customHeight="1" thickBot="1" x14ac:dyDescent="0.4">
      <c r="A3" s="29"/>
      <c r="B3" s="42"/>
      <c r="C3" s="43"/>
      <c r="D3" s="15"/>
      <c r="E3" s="4"/>
      <c r="F3" s="42"/>
      <c r="G3" s="43"/>
      <c r="H3" s="15"/>
      <c r="I3" s="4"/>
      <c r="J3" s="42"/>
      <c r="K3" s="43"/>
      <c r="L3" s="30"/>
      <c r="M3" s="6"/>
      <c r="N3" s="44"/>
      <c r="O3" s="46"/>
      <c r="P3" s="30"/>
      <c r="Q3" s="6"/>
      <c r="R3" s="44"/>
      <c r="S3" s="46"/>
      <c r="T3" s="30"/>
      <c r="U3" s="6"/>
      <c r="V3" s="44"/>
      <c r="W3" s="46"/>
      <c r="X3" s="30"/>
      <c r="Y3" s="6"/>
      <c r="Z3" s="3"/>
      <c r="AA3" s="11"/>
      <c r="AB3" s="3"/>
      <c r="AC3" s="52"/>
      <c r="AD3" s="53"/>
      <c r="AE3" s="11"/>
      <c r="AF3" s="17"/>
      <c r="AG3" s="59"/>
      <c r="AH3" s="53"/>
      <c r="AI3" s="31"/>
      <c r="AJ3" s="19"/>
      <c r="AK3" s="62"/>
      <c r="AL3" s="63"/>
      <c r="AM3" s="31"/>
      <c r="AN3" s="19"/>
      <c r="AO3" s="65"/>
      <c r="AP3" s="63"/>
      <c r="AQ3" s="39"/>
      <c r="AR3" s="19"/>
      <c r="AS3" s="62"/>
      <c r="AT3" s="63"/>
      <c r="AU3" s="39"/>
      <c r="AV3" s="19"/>
      <c r="AW3" s="62"/>
      <c r="AX3" s="63"/>
      <c r="AY3" s="31"/>
      <c r="AZ3" s="19"/>
      <c r="BA3" s="65"/>
      <c r="BB3" s="63"/>
      <c r="BC3" s="39"/>
      <c r="BD3" s="19"/>
      <c r="BE3" s="31"/>
      <c r="BF3" s="34"/>
      <c r="BG3" s="5"/>
      <c r="BH3" s="42"/>
      <c r="BI3" s="43"/>
      <c r="BJ3" s="5"/>
      <c r="BK3" s="4"/>
      <c r="BL3" s="51"/>
      <c r="BM3" s="43"/>
      <c r="BN3" s="5"/>
      <c r="BO3" s="4"/>
      <c r="BP3" s="42"/>
      <c r="BQ3" s="43"/>
      <c r="BR3" s="15"/>
      <c r="BS3" s="4"/>
      <c r="BT3" s="42"/>
      <c r="BU3" s="43"/>
      <c r="BV3" s="5"/>
      <c r="BW3" s="31"/>
      <c r="BX3" s="5"/>
      <c r="BY3" s="42"/>
      <c r="BZ3" s="43"/>
      <c r="CA3" s="15"/>
      <c r="CB3" s="4"/>
      <c r="CC3" s="42"/>
      <c r="CD3" s="43"/>
      <c r="CE3" s="15"/>
      <c r="CF3" s="4"/>
      <c r="CG3" s="42"/>
      <c r="CH3" s="43"/>
      <c r="CI3" s="15"/>
      <c r="CJ3" s="4"/>
      <c r="CK3" s="42"/>
      <c r="CL3" s="43"/>
      <c r="CM3" s="5"/>
      <c r="CN3" s="5"/>
      <c r="CO3" s="5"/>
      <c r="CP3" s="5"/>
      <c r="CQ3" s="5"/>
    </row>
    <row r="4" spans="1:95" s="2" customFormat="1" ht="7.5" customHeight="1" x14ac:dyDescent="0.35">
      <c r="A4" s="29"/>
      <c r="B4" s="44"/>
      <c r="C4" s="45"/>
      <c r="D4" s="10"/>
      <c r="E4" s="9"/>
      <c r="F4" s="47"/>
      <c r="G4" s="48"/>
      <c r="H4" s="36"/>
      <c r="I4" s="9"/>
      <c r="J4" s="50"/>
      <c r="K4" s="48"/>
      <c r="L4" s="36"/>
      <c r="M4" s="9"/>
      <c r="N4" s="47"/>
      <c r="O4" s="48"/>
      <c r="P4" s="36"/>
      <c r="Q4" s="9"/>
      <c r="R4" s="47"/>
      <c r="S4" s="48"/>
      <c r="T4" s="36"/>
      <c r="U4" s="9"/>
      <c r="V4" s="47"/>
      <c r="W4" s="48"/>
      <c r="X4" s="36"/>
      <c r="Y4" s="9"/>
      <c r="Z4" s="10"/>
      <c r="AA4" s="285" t="s">
        <v>313</v>
      </c>
      <c r="AB4" s="10"/>
      <c r="AC4" s="54"/>
      <c r="AD4" s="55"/>
      <c r="AE4" s="37"/>
      <c r="AF4" s="20"/>
      <c r="AG4" s="55"/>
      <c r="AH4" s="57"/>
      <c r="AI4" s="25"/>
      <c r="AJ4" s="20"/>
      <c r="AK4" s="56"/>
      <c r="AL4" s="57"/>
      <c r="AM4" s="24"/>
      <c r="AN4" s="19"/>
      <c r="AO4" s="62"/>
      <c r="AP4" s="63"/>
      <c r="AQ4" s="39"/>
      <c r="AR4" s="19"/>
      <c r="AS4" s="62"/>
      <c r="AT4" s="63"/>
      <c r="AU4" s="39"/>
      <c r="AV4" s="19"/>
      <c r="AW4" s="62"/>
      <c r="AX4" s="63"/>
      <c r="AY4" s="31"/>
      <c r="AZ4" s="19"/>
      <c r="BA4" s="65"/>
      <c r="BB4" s="63"/>
      <c r="BC4" s="39"/>
      <c r="BD4" s="19"/>
      <c r="BE4" s="31"/>
      <c r="BF4" s="34"/>
      <c r="BG4" s="5"/>
      <c r="BH4" s="42"/>
      <c r="BI4" s="43"/>
      <c r="BJ4" s="5"/>
      <c r="BK4" s="4"/>
      <c r="BL4" s="51"/>
      <c r="BM4" s="43"/>
      <c r="BN4" s="5"/>
      <c r="BO4" s="4"/>
      <c r="BP4" s="42"/>
      <c r="BQ4" s="43"/>
      <c r="BR4" s="15"/>
      <c r="BS4" s="4"/>
      <c r="BT4" s="42"/>
      <c r="BU4" s="43"/>
      <c r="BV4" s="5"/>
      <c r="BW4" s="31"/>
      <c r="BX4" s="5"/>
      <c r="BY4" s="42"/>
      <c r="BZ4" s="43"/>
      <c r="CA4" s="15"/>
      <c r="CB4" s="4"/>
      <c r="CC4" s="42"/>
      <c r="CD4" s="43"/>
      <c r="CE4" s="15"/>
      <c r="CF4" s="4"/>
      <c r="CG4" s="42"/>
      <c r="CH4" s="43"/>
      <c r="CI4" s="15"/>
      <c r="CJ4" s="4"/>
      <c r="CK4" s="42"/>
      <c r="CL4" s="43"/>
      <c r="CM4" s="5"/>
      <c r="CN4" s="5"/>
      <c r="CO4" s="5"/>
      <c r="CP4" s="5"/>
      <c r="CQ4" s="5"/>
    </row>
    <row r="5" spans="1:95" s="2" customFormat="1" ht="7.5" customHeight="1" thickBot="1" x14ac:dyDescent="0.4">
      <c r="A5" s="29"/>
      <c r="B5" s="44"/>
      <c r="C5" s="46"/>
      <c r="D5" s="3"/>
      <c r="E5" s="6"/>
      <c r="F5" s="44"/>
      <c r="G5" s="46"/>
      <c r="H5" s="30"/>
      <c r="I5" s="6"/>
      <c r="J5" s="49"/>
      <c r="K5" s="46"/>
      <c r="L5" s="30"/>
      <c r="M5" s="6"/>
      <c r="N5" s="44"/>
      <c r="O5" s="46"/>
      <c r="P5" s="30"/>
      <c r="Q5" s="6"/>
      <c r="R5" s="44"/>
      <c r="S5" s="46"/>
      <c r="T5" s="30"/>
      <c r="U5" s="6"/>
      <c r="V5" s="44"/>
      <c r="W5" s="46"/>
      <c r="X5" s="30"/>
      <c r="Y5" s="6"/>
      <c r="Z5" s="3"/>
      <c r="AA5" s="286"/>
      <c r="AB5" s="3"/>
      <c r="AC5" s="52"/>
      <c r="AD5" s="53"/>
      <c r="AE5" s="11"/>
      <c r="AF5" s="17"/>
      <c r="AG5" s="59"/>
      <c r="AH5" s="53"/>
      <c r="AI5" s="11"/>
      <c r="AJ5" s="17"/>
      <c r="AK5" s="52"/>
      <c r="AL5" s="53"/>
      <c r="AM5" s="11"/>
      <c r="AN5" s="17"/>
      <c r="AO5" s="65"/>
      <c r="AP5" s="63"/>
      <c r="AQ5" s="39"/>
      <c r="AR5" s="19"/>
      <c r="AS5" s="62"/>
      <c r="AT5" s="63"/>
      <c r="AU5" s="39"/>
      <c r="AV5" s="19"/>
      <c r="AW5" s="62"/>
      <c r="AX5" s="63"/>
      <c r="AY5" s="31"/>
      <c r="AZ5" s="19"/>
      <c r="BA5" s="65"/>
      <c r="BB5" s="63"/>
      <c r="BC5" s="39"/>
      <c r="BD5" s="19"/>
      <c r="BE5" s="31"/>
      <c r="BF5" s="34"/>
      <c r="BG5" s="5"/>
      <c r="BH5" s="42"/>
      <c r="BI5" s="43"/>
      <c r="BJ5" s="5"/>
      <c r="BK5" s="4"/>
      <c r="BL5" s="51"/>
      <c r="BM5" s="43"/>
      <c r="BN5" s="5"/>
      <c r="BO5" s="4"/>
      <c r="BP5" s="42"/>
      <c r="BQ5" s="43"/>
      <c r="BR5" s="15"/>
      <c r="BS5" s="4"/>
      <c r="BT5" s="42"/>
      <c r="BU5" s="43"/>
      <c r="BV5" s="5"/>
      <c r="BW5" s="31"/>
      <c r="BX5" s="5"/>
      <c r="BY5" s="42"/>
      <c r="BZ5" s="43"/>
      <c r="CA5" s="15"/>
      <c r="CB5" s="4"/>
      <c r="CC5" s="42"/>
      <c r="CD5" s="43"/>
      <c r="CE5" s="15"/>
      <c r="CF5" s="4"/>
      <c r="CG5" s="42"/>
      <c r="CH5" s="43"/>
      <c r="CI5" s="15"/>
      <c r="CJ5" s="4"/>
      <c r="CK5" s="42"/>
      <c r="CL5" s="43"/>
      <c r="CM5" s="5"/>
      <c r="CN5" s="5"/>
      <c r="CO5" s="5"/>
      <c r="CP5" s="5"/>
      <c r="CQ5" s="5"/>
    </row>
    <row r="6" spans="1:95" ht="7.5" customHeight="1" x14ac:dyDescent="0.35">
      <c r="A6" s="27"/>
      <c r="B6" s="44"/>
      <c r="C6" s="46"/>
      <c r="D6" s="30"/>
      <c r="E6" s="6"/>
      <c r="F6" s="44"/>
      <c r="G6" s="46"/>
      <c r="H6" s="30"/>
      <c r="I6" s="6"/>
      <c r="J6" s="44"/>
      <c r="K6" s="46"/>
      <c r="L6" s="30"/>
      <c r="M6" s="6"/>
      <c r="N6" s="44"/>
      <c r="O6" s="46"/>
      <c r="P6" s="30"/>
      <c r="Q6" s="6"/>
      <c r="R6" s="44"/>
      <c r="S6" s="46"/>
      <c r="T6" s="30"/>
      <c r="U6" s="6"/>
      <c r="V6" s="44"/>
      <c r="W6" s="46"/>
      <c r="X6" s="30"/>
      <c r="Y6" s="6"/>
      <c r="Z6" s="3"/>
      <c r="AA6" s="11"/>
      <c r="AB6" s="3"/>
      <c r="AC6" s="52"/>
      <c r="AD6" s="45"/>
      <c r="AE6" s="10"/>
      <c r="AF6" s="16"/>
      <c r="AG6" s="50"/>
      <c r="AH6" s="57"/>
      <c r="AI6" s="25"/>
      <c r="AJ6" s="20"/>
      <c r="AK6" s="56"/>
      <c r="AL6" s="57"/>
      <c r="AM6" s="25"/>
      <c r="AN6" s="20"/>
      <c r="AO6" s="55"/>
      <c r="AP6" s="57"/>
      <c r="AQ6" s="37"/>
      <c r="AR6" s="20"/>
      <c r="AS6" s="56"/>
      <c r="AT6" s="57"/>
      <c r="AU6" s="37"/>
      <c r="AV6" s="20"/>
      <c r="AW6" s="56"/>
      <c r="AX6" s="57"/>
      <c r="AY6" s="25"/>
      <c r="AZ6" s="20"/>
      <c r="BA6" s="50"/>
      <c r="BB6" s="57"/>
      <c r="BC6" s="37"/>
      <c r="BD6" s="20"/>
      <c r="BE6" s="25"/>
      <c r="BF6" s="285" t="s">
        <v>332</v>
      </c>
      <c r="BG6" s="8"/>
      <c r="BH6" s="66"/>
      <c r="BI6" s="50"/>
      <c r="BJ6" s="36"/>
      <c r="BK6" s="9"/>
      <c r="BL6" s="68"/>
      <c r="BM6" s="44"/>
      <c r="BN6" s="30"/>
      <c r="BO6" s="6"/>
      <c r="BP6" s="44"/>
      <c r="BQ6" s="46"/>
      <c r="BR6" s="30"/>
      <c r="BS6" s="6"/>
      <c r="BT6" s="44"/>
      <c r="BU6" s="46"/>
      <c r="BV6" s="3"/>
      <c r="BW6" s="11"/>
      <c r="BX6" s="3"/>
      <c r="BY6" s="44"/>
      <c r="BZ6" s="46"/>
      <c r="CA6" s="30"/>
      <c r="CB6" s="6"/>
      <c r="CC6" s="44"/>
      <c r="CD6" s="46"/>
      <c r="CE6" s="30"/>
      <c r="CF6" s="6"/>
      <c r="CG6" s="44"/>
      <c r="CH6" s="46"/>
      <c r="CI6" s="30"/>
      <c r="CJ6" s="6"/>
      <c r="CK6" s="44"/>
      <c r="CL6" s="46"/>
    </row>
    <row r="7" spans="1:95" ht="7.5" customHeight="1" thickBot="1" x14ac:dyDescent="0.4">
      <c r="A7" s="27"/>
      <c r="B7" s="44"/>
      <c r="C7" s="46"/>
      <c r="D7" s="30"/>
      <c r="E7" s="6"/>
      <c r="F7" s="49"/>
      <c r="G7" s="46"/>
      <c r="H7" s="30"/>
      <c r="I7" s="6"/>
      <c r="J7" s="44"/>
      <c r="K7" s="46"/>
      <c r="L7" s="30"/>
      <c r="M7" s="6"/>
      <c r="N7" s="44"/>
      <c r="O7" s="46"/>
      <c r="P7" s="30"/>
      <c r="Q7" s="6"/>
      <c r="R7" s="44"/>
      <c r="S7" s="46"/>
      <c r="T7" s="30"/>
      <c r="U7" s="6"/>
      <c r="V7" s="44"/>
      <c r="W7" s="46"/>
      <c r="X7" s="30"/>
      <c r="Y7" s="6"/>
      <c r="Z7" s="3"/>
      <c r="AA7" s="11"/>
      <c r="AB7" s="3"/>
      <c r="AC7" s="52"/>
      <c r="AD7" s="53"/>
      <c r="AE7" s="11"/>
      <c r="AF7" s="17"/>
      <c r="AG7" s="59"/>
      <c r="AH7" s="53"/>
      <c r="AI7" s="11"/>
      <c r="AJ7" s="17"/>
      <c r="AK7" s="52"/>
      <c r="AL7" s="53"/>
      <c r="AM7" s="11"/>
      <c r="AN7" s="17"/>
      <c r="AO7" s="59"/>
      <c r="AP7" s="53"/>
      <c r="AQ7" s="23"/>
      <c r="AR7" s="17"/>
      <c r="AS7" s="52"/>
      <c r="AT7" s="53"/>
      <c r="AU7" s="23"/>
      <c r="AV7" s="17"/>
      <c r="AW7" s="52"/>
      <c r="AX7" s="53"/>
      <c r="AY7" s="11"/>
      <c r="AZ7" s="17"/>
      <c r="BA7" s="59"/>
      <c r="BB7" s="53"/>
      <c r="BC7" s="23"/>
      <c r="BD7" s="17"/>
      <c r="BE7" s="11"/>
      <c r="BF7" s="286"/>
      <c r="BG7" s="3"/>
      <c r="BH7" s="44"/>
      <c r="BI7" s="46"/>
      <c r="BJ7" s="3"/>
      <c r="BK7" s="6"/>
      <c r="BL7" s="49"/>
      <c r="BM7" s="46"/>
      <c r="BN7" s="3"/>
      <c r="BO7" s="6"/>
      <c r="BP7" s="44"/>
      <c r="BQ7" s="46"/>
      <c r="BR7" s="30"/>
      <c r="BS7" s="6"/>
      <c r="BT7" s="44"/>
      <c r="BU7" s="46"/>
      <c r="BV7" s="3"/>
      <c r="BW7" s="11"/>
      <c r="BX7" s="3"/>
      <c r="BY7" s="44"/>
      <c r="BZ7" s="46"/>
      <c r="CA7" s="30"/>
      <c r="CB7" s="6"/>
      <c r="CC7" s="44"/>
      <c r="CD7" s="46"/>
      <c r="CE7" s="30"/>
      <c r="CF7" s="6"/>
      <c r="CG7" s="44"/>
      <c r="CH7" s="46"/>
      <c r="CI7" s="30"/>
      <c r="CJ7" s="6"/>
      <c r="CK7" s="44"/>
      <c r="CL7" s="46"/>
    </row>
    <row r="8" spans="1:95" ht="7.5" customHeight="1" x14ac:dyDescent="0.35">
      <c r="A8" s="27"/>
      <c r="B8" s="44"/>
      <c r="C8" s="46"/>
      <c r="D8" s="30"/>
      <c r="E8" s="16"/>
      <c r="F8" s="50"/>
      <c r="G8" s="48"/>
      <c r="H8" s="36"/>
      <c r="I8" s="9"/>
      <c r="J8" s="47"/>
      <c r="K8" s="48"/>
      <c r="L8" s="36"/>
      <c r="M8" s="9"/>
      <c r="N8" s="47"/>
      <c r="O8" s="48"/>
      <c r="P8" s="36"/>
      <c r="Q8" s="9"/>
      <c r="R8" s="47"/>
      <c r="S8" s="48"/>
      <c r="T8" s="36"/>
      <c r="U8" s="9"/>
      <c r="V8" s="47"/>
      <c r="W8" s="48"/>
      <c r="X8" s="36"/>
      <c r="Y8" s="9"/>
      <c r="Z8" s="10"/>
      <c r="AA8" s="285" t="s">
        <v>314</v>
      </c>
      <c r="AB8" s="10"/>
      <c r="AC8" s="56"/>
      <c r="AD8" s="57"/>
      <c r="AE8" s="24"/>
      <c r="AF8" s="37"/>
      <c r="AG8" s="56"/>
      <c r="AH8" s="57"/>
      <c r="AI8" s="25"/>
      <c r="AJ8" s="20"/>
      <c r="AK8" s="56"/>
      <c r="AL8" s="57"/>
      <c r="AM8" s="25"/>
      <c r="AN8" s="20"/>
      <c r="AO8" s="60"/>
      <c r="AP8" s="52"/>
      <c r="AQ8" s="23"/>
      <c r="AR8" s="17"/>
      <c r="AS8" s="52"/>
      <c r="AT8" s="53"/>
      <c r="AU8" s="23"/>
      <c r="AV8" s="17"/>
      <c r="AW8" s="52"/>
      <c r="AX8" s="53"/>
      <c r="AY8" s="264"/>
      <c r="AZ8" s="17"/>
      <c r="BA8" s="59"/>
      <c r="BB8" s="53"/>
      <c r="BC8" s="23"/>
      <c r="BD8" s="17"/>
      <c r="BE8" s="11"/>
      <c r="BF8" s="11"/>
      <c r="BG8" s="3"/>
      <c r="BH8" s="67"/>
      <c r="BI8" s="45"/>
      <c r="BJ8" s="10"/>
      <c r="BK8" s="20"/>
      <c r="BL8" s="50"/>
      <c r="BM8" s="48"/>
      <c r="BN8" s="10"/>
      <c r="BO8" s="9"/>
      <c r="BP8" s="47"/>
      <c r="BQ8" s="48"/>
      <c r="BR8" s="36"/>
      <c r="BS8" s="9"/>
      <c r="BT8" s="47"/>
      <c r="BU8" s="48"/>
      <c r="BV8" s="10"/>
      <c r="BW8" s="285" t="s">
        <v>479</v>
      </c>
      <c r="BX8" s="10"/>
      <c r="BY8" s="66"/>
      <c r="BZ8" s="49"/>
      <c r="CA8" s="30"/>
      <c r="CB8" s="6"/>
      <c r="CC8" s="44"/>
      <c r="CD8" s="46"/>
      <c r="CE8" s="30"/>
      <c r="CF8" s="6"/>
      <c r="CG8" s="44"/>
      <c r="CH8" s="46"/>
      <c r="CI8" s="30"/>
      <c r="CJ8" s="6"/>
      <c r="CK8" s="44"/>
      <c r="CL8" s="46"/>
    </row>
    <row r="9" spans="1:95" ht="7.5" customHeight="1" thickBot="1" x14ac:dyDescent="0.4">
      <c r="A9" s="27"/>
      <c r="B9" s="44"/>
      <c r="C9" s="46"/>
      <c r="D9" s="30"/>
      <c r="E9" s="6"/>
      <c r="F9" s="49"/>
      <c r="G9" s="46"/>
      <c r="H9" s="30"/>
      <c r="I9" s="6"/>
      <c r="J9" s="44"/>
      <c r="K9" s="46"/>
      <c r="L9" s="30"/>
      <c r="M9" s="6"/>
      <c r="N9" s="44"/>
      <c r="O9" s="46"/>
      <c r="P9" s="30"/>
      <c r="Q9" s="6"/>
      <c r="R9" s="44"/>
      <c r="S9" s="46"/>
      <c r="T9" s="30"/>
      <c r="U9" s="6"/>
      <c r="V9" s="44"/>
      <c r="W9" s="46"/>
      <c r="X9" s="30"/>
      <c r="Y9" s="6"/>
      <c r="Z9" s="3"/>
      <c r="AA9" s="286"/>
      <c r="AB9" s="3"/>
      <c r="AC9" s="52"/>
      <c r="AD9" s="53"/>
      <c r="AE9" s="11"/>
      <c r="AF9" s="17"/>
      <c r="AG9" s="59"/>
      <c r="AH9" s="53"/>
      <c r="AI9" s="11"/>
      <c r="AJ9" s="17"/>
      <c r="AK9" s="52"/>
      <c r="AL9" s="53"/>
      <c r="AM9" s="11"/>
      <c r="AN9" s="17"/>
      <c r="AO9" s="59"/>
      <c r="AP9" s="53"/>
      <c r="AQ9" s="23"/>
      <c r="AR9" s="17"/>
      <c r="AS9" s="52"/>
      <c r="AT9" s="53"/>
      <c r="AU9" s="23"/>
      <c r="AV9" s="17"/>
      <c r="AW9" s="52"/>
      <c r="AX9" s="53"/>
      <c r="AY9" s="11"/>
      <c r="AZ9" s="17"/>
      <c r="BA9" s="59"/>
      <c r="BB9" s="53"/>
      <c r="BC9" s="23"/>
      <c r="BD9" s="17"/>
      <c r="BE9" s="11"/>
      <c r="BF9" s="11"/>
      <c r="BG9" s="3"/>
      <c r="BH9" s="44"/>
      <c r="BI9" s="46"/>
      <c r="BJ9" s="11"/>
      <c r="BK9" s="17"/>
      <c r="BL9" s="49"/>
      <c r="BM9" s="46"/>
      <c r="BN9" s="3"/>
      <c r="BO9" s="6"/>
      <c r="BP9" s="44"/>
      <c r="BQ9" s="46"/>
      <c r="BR9" s="30"/>
      <c r="BS9" s="6"/>
      <c r="BT9" s="44"/>
      <c r="BU9" s="46"/>
      <c r="BV9" s="3"/>
      <c r="BW9" s="286"/>
      <c r="BX9" s="3"/>
      <c r="BY9" s="44"/>
      <c r="BZ9" s="46"/>
      <c r="CA9" s="30"/>
      <c r="CB9" s="6"/>
      <c r="CC9" s="44"/>
      <c r="CD9" s="46"/>
      <c r="CE9" s="30"/>
      <c r="CF9" s="6"/>
      <c r="CG9" s="44"/>
      <c r="CH9" s="46"/>
      <c r="CI9" s="30"/>
      <c r="CJ9" s="6"/>
      <c r="CK9" s="44"/>
      <c r="CL9" s="46"/>
    </row>
    <row r="10" spans="1:95" ht="7.5" customHeight="1" x14ac:dyDescent="0.35">
      <c r="A10" s="27"/>
      <c r="B10" s="44"/>
      <c r="C10" s="46"/>
      <c r="D10" s="30"/>
      <c r="E10" s="6"/>
      <c r="F10" s="44"/>
      <c r="G10" s="46"/>
      <c r="H10" s="30"/>
      <c r="I10" s="6"/>
      <c r="J10" s="44"/>
      <c r="K10" s="46"/>
      <c r="L10" s="30"/>
      <c r="M10" s="6"/>
      <c r="N10" s="44"/>
      <c r="O10" s="46"/>
      <c r="P10" s="30"/>
      <c r="Q10" s="6"/>
      <c r="R10" s="44"/>
      <c r="S10" s="46"/>
      <c r="T10" s="30"/>
      <c r="U10" s="6"/>
      <c r="V10" s="44"/>
      <c r="W10" s="46"/>
      <c r="X10" s="30"/>
      <c r="Y10" s="6"/>
      <c r="Z10" s="3"/>
      <c r="AA10" s="11"/>
      <c r="AB10" s="3"/>
      <c r="AC10" s="52"/>
      <c r="AD10" s="53"/>
      <c r="AE10" s="11"/>
      <c r="AF10" s="17"/>
      <c r="AG10" s="59"/>
      <c r="AH10" s="46"/>
      <c r="AI10" s="267"/>
      <c r="AJ10" s="17"/>
      <c r="AK10" s="52"/>
      <c r="AL10" s="53"/>
      <c r="AM10" s="264"/>
      <c r="AN10" s="17"/>
      <c r="AO10" s="265"/>
      <c r="AP10" s="53"/>
      <c r="AQ10" s="23"/>
      <c r="AR10" s="17"/>
      <c r="AS10" s="52"/>
      <c r="AT10" s="53"/>
      <c r="AU10" s="23"/>
      <c r="AV10" s="17"/>
      <c r="AW10" s="268"/>
      <c r="AX10" s="45"/>
      <c r="AY10" s="25"/>
      <c r="AZ10" s="20"/>
      <c r="BA10" s="55"/>
      <c r="BB10" s="57"/>
      <c r="BC10" s="37"/>
      <c r="BD10" s="20"/>
      <c r="BE10" s="25"/>
      <c r="BF10" s="289" t="s">
        <v>507</v>
      </c>
      <c r="BG10" s="8"/>
      <c r="BH10" s="66"/>
      <c r="BI10" s="50"/>
      <c r="BJ10" s="36"/>
      <c r="BK10" s="9"/>
      <c r="BL10" s="68"/>
      <c r="BM10" s="44"/>
      <c r="BN10" s="30"/>
      <c r="BO10" s="6"/>
      <c r="BP10" s="44"/>
      <c r="BQ10" s="46"/>
      <c r="BR10" s="30"/>
      <c r="BS10" s="6"/>
      <c r="BT10" s="44"/>
      <c r="BU10" s="46"/>
      <c r="BV10" s="3"/>
      <c r="BW10" s="11"/>
      <c r="BX10" s="3"/>
      <c r="BY10" s="44"/>
      <c r="BZ10" s="46"/>
      <c r="CA10" s="30"/>
      <c r="CB10" s="6"/>
      <c r="CC10" s="44"/>
      <c r="CD10" s="46"/>
      <c r="CE10" s="30"/>
      <c r="CF10" s="6"/>
      <c r="CG10" s="44"/>
      <c r="CH10" s="46"/>
      <c r="CI10" s="30"/>
      <c r="CJ10" s="6"/>
      <c r="CK10" s="44"/>
      <c r="CL10" s="46"/>
    </row>
    <row r="11" spans="1:95" ht="7.5" customHeight="1" thickBot="1" x14ac:dyDescent="0.4">
      <c r="A11" s="27"/>
      <c r="B11" s="44"/>
      <c r="C11" s="46"/>
      <c r="D11" s="30"/>
      <c r="E11" s="6"/>
      <c r="F11" s="44"/>
      <c r="G11" s="46"/>
      <c r="H11" s="30"/>
      <c r="I11" s="6"/>
      <c r="J11" s="49"/>
      <c r="K11" s="46"/>
      <c r="L11" s="30"/>
      <c r="M11" s="6"/>
      <c r="N11" s="44"/>
      <c r="O11" s="46"/>
      <c r="P11" s="30"/>
      <c r="Q11" s="6"/>
      <c r="R11" s="44"/>
      <c r="S11" s="46"/>
      <c r="T11" s="30"/>
      <c r="U11" s="6"/>
      <c r="V11" s="44"/>
      <c r="W11" s="46"/>
      <c r="X11" s="30"/>
      <c r="Y11" s="6"/>
      <c r="Z11" s="3"/>
      <c r="AA11" s="11"/>
      <c r="AB11" s="3"/>
      <c r="AC11" s="52"/>
      <c r="AD11" s="53"/>
      <c r="AE11" s="11"/>
      <c r="AF11" s="17"/>
      <c r="AG11" s="59"/>
      <c r="AH11" s="53"/>
      <c r="AI11" s="11"/>
      <c r="AJ11" s="17"/>
      <c r="AK11" s="52"/>
      <c r="AL11" s="53"/>
      <c r="AM11" s="11"/>
      <c r="AN11" s="17"/>
      <c r="AO11" s="59"/>
      <c r="AP11" s="53"/>
      <c r="AQ11" s="23"/>
      <c r="AR11" s="17"/>
      <c r="AS11" s="52"/>
      <c r="AT11" s="53"/>
      <c r="AU11" s="23"/>
      <c r="AV11" s="17"/>
      <c r="AW11" s="52"/>
      <c r="AX11" s="53"/>
      <c r="AY11" s="11"/>
      <c r="AZ11" s="17"/>
      <c r="BA11" s="59"/>
      <c r="BB11" s="53"/>
      <c r="BC11" s="23"/>
      <c r="BD11" s="17"/>
      <c r="BE11" s="11"/>
      <c r="BF11" s="290"/>
      <c r="BG11" s="3"/>
      <c r="BH11" s="44"/>
      <c r="BI11" s="46"/>
      <c r="BJ11" s="3"/>
      <c r="BK11" s="6"/>
      <c r="BL11" s="49"/>
      <c r="BM11" s="46"/>
      <c r="BN11" s="3"/>
      <c r="BO11" s="6"/>
      <c r="BP11" s="44"/>
      <c r="BQ11" s="46"/>
      <c r="BR11" s="30"/>
      <c r="BS11" s="6"/>
      <c r="BT11" s="44"/>
      <c r="BU11" s="46"/>
      <c r="BV11" s="3"/>
      <c r="BW11" s="11"/>
      <c r="BX11" s="3"/>
      <c r="BY11" s="44"/>
      <c r="BZ11" s="46"/>
      <c r="CA11" s="30"/>
      <c r="CB11" s="6"/>
      <c r="CC11" s="44"/>
      <c r="CD11" s="46"/>
      <c r="CE11" s="30"/>
      <c r="CF11" s="6"/>
      <c r="CG11" s="44"/>
      <c r="CH11" s="46"/>
      <c r="CI11" s="30"/>
      <c r="CJ11" s="6"/>
      <c r="CK11" s="44"/>
      <c r="CL11" s="46"/>
    </row>
    <row r="12" spans="1:95" ht="7.5" customHeight="1" x14ac:dyDescent="0.35">
      <c r="A12" s="27"/>
      <c r="B12" s="44"/>
      <c r="C12" s="46"/>
      <c r="D12" s="30"/>
      <c r="E12" s="6"/>
      <c r="F12" s="44"/>
      <c r="G12" s="45"/>
      <c r="H12" s="10"/>
      <c r="I12" s="9"/>
      <c r="J12" s="47"/>
      <c r="K12" s="48"/>
      <c r="L12" s="36"/>
      <c r="M12" s="9"/>
      <c r="N12" s="47"/>
      <c r="O12" s="48"/>
      <c r="P12" s="36"/>
      <c r="Q12" s="9"/>
      <c r="R12" s="47"/>
      <c r="S12" s="48"/>
      <c r="T12" s="36"/>
      <c r="U12" s="9"/>
      <c r="V12" s="47"/>
      <c r="W12" s="48"/>
      <c r="X12" s="36"/>
      <c r="Y12" s="9"/>
      <c r="Z12" s="10"/>
      <c r="AA12" s="285" t="s">
        <v>315</v>
      </c>
      <c r="AB12" s="10"/>
      <c r="AC12" s="56"/>
      <c r="AD12" s="57"/>
      <c r="AE12" s="24"/>
      <c r="AF12" s="37"/>
      <c r="AG12" s="56"/>
      <c r="AH12" s="57"/>
      <c r="AI12" s="25"/>
      <c r="AJ12" s="20"/>
      <c r="AK12" s="56"/>
      <c r="AL12" s="57"/>
      <c r="AM12" s="25"/>
      <c r="AN12" s="20"/>
      <c r="AO12" s="60"/>
      <c r="AP12" s="52"/>
      <c r="AQ12" s="23"/>
      <c r="AR12" s="17"/>
      <c r="AS12" s="52"/>
      <c r="AT12" s="53"/>
      <c r="AU12" s="23"/>
      <c r="AV12" s="17"/>
      <c r="AW12" s="52"/>
      <c r="AX12" s="53"/>
      <c r="AY12" s="264"/>
      <c r="AZ12" s="17"/>
      <c r="BA12" s="59"/>
      <c r="BB12" s="53"/>
      <c r="BC12" s="23"/>
      <c r="BD12" s="17"/>
      <c r="BE12" s="11"/>
      <c r="BF12" s="11"/>
      <c r="BG12" s="3"/>
      <c r="BH12" s="44"/>
      <c r="BI12" s="46"/>
      <c r="BJ12" s="6"/>
      <c r="BK12" s="16"/>
      <c r="BL12" s="50"/>
      <c r="BM12" s="57"/>
      <c r="BN12" s="10"/>
      <c r="BO12" s="9"/>
      <c r="BP12" s="47"/>
      <c r="BQ12" s="48"/>
      <c r="BR12" s="36"/>
      <c r="BS12" s="9"/>
      <c r="BT12" s="47"/>
      <c r="BU12" s="48"/>
      <c r="BV12" s="10"/>
      <c r="BW12" s="285" t="s">
        <v>480</v>
      </c>
      <c r="BX12" s="10"/>
      <c r="BY12" s="47"/>
      <c r="BZ12" s="48"/>
      <c r="CA12" s="12"/>
      <c r="CB12" s="30"/>
      <c r="CC12" s="44"/>
      <c r="CD12" s="46"/>
      <c r="CE12" s="30"/>
      <c r="CF12" s="6"/>
      <c r="CG12" s="44"/>
      <c r="CH12" s="46"/>
      <c r="CI12" s="30"/>
      <c r="CJ12" s="6"/>
      <c r="CK12" s="44"/>
      <c r="CL12" s="46"/>
    </row>
    <row r="13" spans="1:95" ht="7.5" customHeight="1" thickBot="1" x14ac:dyDescent="0.4">
      <c r="A13" s="27"/>
      <c r="B13" s="44"/>
      <c r="C13" s="46"/>
      <c r="D13" s="30"/>
      <c r="E13" s="6"/>
      <c r="F13" s="44"/>
      <c r="G13" s="46"/>
      <c r="H13" s="3"/>
      <c r="I13" s="6"/>
      <c r="J13" s="44"/>
      <c r="K13" s="46"/>
      <c r="L13" s="30"/>
      <c r="M13" s="6"/>
      <c r="N13" s="44"/>
      <c r="O13" s="46"/>
      <c r="P13" s="30"/>
      <c r="Q13" s="6"/>
      <c r="R13" s="44"/>
      <c r="S13" s="46"/>
      <c r="T13" s="30"/>
      <c r="U13" s="6"/>
      <c r="V13" s="44"/>
      <c r="W13" s="46"/>
      <c r="X13" s="30"/>
      <c r="Y13" s="6"/>
      <c r="Z13" s="3"/>
      <c r="AA13" s="286"/>
      <c r="AB13" s="3"/>
      <c r="AC13" s="52"/>
      <c r="AD13" s="53"/>
      <c r="AE13" s="11"/>
      <c r="AF13" s="17"/>
      <c r="AG13" s="59"/>
      <c r="AH13" s="53"/>
      <c r="AI13" s="11"/>
      <c r="AJ13" s="17"/>
      <c r="AK13" s="52"/>
      <c r="AL13" s="53"/>
      <c r="AM13" s="11"/>
      <c r="AN13" s="17"/>
      <c r="AO13" s="59"/>
      <c r="AP13" s="53"/>
      <c r="AQ13" s="23"/>
      <c r="AR13" s="17"/>
      <c r="AS13" s="52"/>
      <c r="AT13" s="53"/>
      <c r="AU13" s="23"/>
      <c r="AV13" s="17"/>
      <c r="AW13" s="52"/>
      <c r="AX13" s="53"/>
      <c r="AY13" s="11"/>
      <c r="AZ13" s="17"/>
      <c r="BA13" s="59"/>
      <c r="BB13" s="53"/>
      <c r="BC13" s="23"/>
      <c r="BD13" s="17"/>
      <c r="BE13" s="11"/>
      <c r="BF13" s="11"/>
      <c r="BG13" s="3"/>
      <c r="BH13" s="44"/>
      <c r="BI13" s="46"/>
      <c r="BJ13" s="3"/>
      <c r="BK13" s="6"/>
      <c r="BL13" s="59"/>
      <c r="BM13" s="53"/>
      <c r="BN13" s="3"/>
      <c r="BO13" s="6"/>
      <c r="BP13" s="44"/>
      <c r="BQ13" s="46"/>
      <c r="BR13" s="30"/>
      <c r="BS13" s="6"/>
      <c r="BT13" s="44"/>
      <c r="BU13" s="46"/>
      <c r="BV13" s="3"/>
      <c r="BW13" s="286"/>
      <c r="BX13" s="3"/>
      <c r="BY13" s="44"/>
      <c r="BZ13" s="46"/>
      <c r="CA13" s="30"/>
      <c r="CB13" s="6"/>
      <c r="CC13" s="44"/>
      <c r="CD13" s="46"/>
      <c r="CE13" s="30"/>
      <c r="CF13" s="6"/>
      <c r="CG13" s="44"/>
      <c r="CH13" s="46"/>
      <c r="CI13" s="30"/>
      <c r="CJ13" s="6"/>
      <c r="CK13" s="44"/>
      <c r="CL13" s="46"/>
    </row>
    <row r="14" spans="1:95" ht="7.5" customHeight="1" x14ac:dyDescent="0.35">
      <c r="A14" s="27"/>
      <c r="B14" s="44"/>
      <c r="C14" s="46"/>
      <c r="D14" s="30"/>
      <c r="E14" s="6"/>
      <c r="F14" s="44"/>
      <c r="G14" s="46"/>
      <c r="H14" s="30"/>
      <c r="I14" s="6"/>
      <c r="J14" s="44"/>
      <c r="K14" s="46"/>
      <c r="L14" s="30"/>
      <c r="M14" s="6"/>
      <c r="N14" s="44"/>
      <c r="O14" s="46"/>
      <c r="P14" s="30"/>
      <c r="Q14" s="6"/>
      <c r="R14" s="44"/>
      <c r="S14" s="46"/>
      <c r="T14" s="30"/>
      <c r="U14" s="6"/>
      <c r="V14" s="44"/>
      <c r="W14" s="46"/>
      <c r="X14" s="30"/>
      <c r="Y14" s="6"/>
      <c r="Z14" s="3"/>
      <c r="AA14" s="11"/>
      <c r="AB14" s="3"/>
      <c r="AC14" s="52"/>
      <c r="AD14" s="53"/>
      <c r="AE14" s="11"/>
      <c r="AF14" s="17"/>
      <c r="AG14" s="59"/>
      <c r="AH14" s="53"/>
      <c r="AI14" s="11"/>
      <c r="AJ14" s="17"/>
      <c r="AK14" s="52"/>
      <c r="AL14" s="53"/>
      <c r="AM14" s="11"/>
      <c r="AN14" s="17"/>
      <c r="AO14" s="59"/>
      <c r="AP14" s="53"/>
      <c r="AQ14" s="23"/>
      <c r="AR14" s="17"/>
      <c r="AS14" s="52"/>
      <c r="AT14" s="53"/>
      <c r="AU14" s="23"/>
      <c r="AV14" s="17"/>
      <c r="AW14" s="58"/>
      <c r="AX14" s="45"/>
      <c r="AY14" s="10"/>
      <c r="AZ14" s="16"/>
      <c r="BA14" s="55"/>
      <c r="BB14" s="57"/>
      <c r="BC14" s="37"/>
      <c r="BD14" s="20"/>
      <c r="BE14" s="25"/>
      <c r="BF14" s="285" t="s">
        <v>511</v>
      </c>
      <c r="BG14" s="8"/>
      <c r="BH14" s="66"/>
      <c r="BI14" s="50"/>
      <c r="BJ14" s="36"/>
      <c r="BK14" s="9"/>
      <c r="BL14" s="68"/>
      <c r="BM14" s="49"/>
      <c r="BN14" s="30"/>
      <c r="BO14" s="6"/>
      <c r="BP14" s="44"/>
      <c r="BQ14" s="46"/>
      <c r="BR14" s="30"/>
      <c r="BS14" s="6"/>
      <c r="BT14" s="44"/>
      <c r="BU14" s="46"/>
      <c r="BV14" s="3"/>
      <c r="BW14" s="11"/>
      <c r="BX14" s="3"/>
      <c r="BY14" s="44"/>
      <c r="BZ14" s="46"/>
      <c r="CA14" s="30"/>
      <c r="CB14" s="6"/>
      <c r="CC14" s="44"/>
      <c r="CD14" s="46"/>
      <c r="CE14" s="30"/>
      <c r="CF14" s="6"/>
      <c r="CG14" s="44"/>
      <c r="CH14" s="46"/>
      <c r="CI14" s="30"/>
      <c r="CJ14" s="6"/>
      <c r="CK14" s="44"/>
      <c r="CL14" s="46"/>
    </row>
    <row r="15" spans="1:95" ht="7.5" customHeight="1" thickBot="1" x14ac:dyDescent="0.4">
      <c r="A15" s="27"/>
      <c r="B15" s="44"/>
      <c r="C15" s="46"/>
      <c r="D15" s="3"/>
      <c r="E15" s="6"/>
      <c r="F15" s="44"/>
      <c r="G15" s="46"/>
      <c r="H15" s="30"/>
      <c r="I15" s="6"/>
      <c r="J15" s="49"/>
      <c r="K15" s="46"/>
      <c r="L15" s="30"/>
      <c r="M15" s="6"/>
      <c r="N15" s="44"/>
      <c r="O15" s="46"/>
      <c r="P15" s="30"/>
      <c r="Q15" s="6"/>
      <c r="R15" s="44"/>
      <c r="S15" s="46"/>
      <c r="T15" s="30"/>
      <c r="U15" s="6"/>
      <c r="V15" s="44"/>
      <c r="W15" s="46"/>
      <c r="X15" s="30"/>
      <c r="Y15" s="6"/>
      <c r="Z15" s="3"/>
      <c r="AA15" s="11"/>
      <c r="AB15" s="3"/>
      <c r="AC15" s="52"/>
      <c r="AD15" s="53"/>
      <c r="AE15" s="11"/>
      <c r="AF15" s="17"/>
      <c r="AG15" s="59"/>
      <c r="AH15" s="53"/>
      <c r="AI15" s="11"/>
      <c r="AJ15" s="17"/>
      <c r="AK15" s="52"/>
      <c r="AL15" s="53"/>
      <c r="AM15" s="11"/>
      <c r="AN15" s="17"/>
      <c r="AO15" s="59"/>
      <c r="AP15" s="53"/>
      <c r="AQ15" s="23"/>
      <c r="AR15" s="17"/>
      <c r="AS15" s="52"/>
      <c r="AT15" s="53"/>
      <c r="AU15" s="23"/>
      <c r="AV15" s="17"/>
      <c r="AW15" s="52"/>
      <c r="AX15" s="53"/>
      <c r="AY15" s="11"/>
      <c r="AZ15" s="17"/>
      <c r="BA15" s="59"/>
      <c r="BB15" s="53"/>
      <c r="BC15" s="23"/>
      <c r="BD15" s="17"/>
      <c r="BE15" s="11"/>
      <c r="BF15" s="286"/>
      <c r="BG15" s="3"/>
      <c r="BH15" s="44"/>
      <c r="BI15" s="46"/>
      <c r="BJ15" s="3"/>
      <c r="BK15" s="6"/>
      <c r="BL15" s="49"/>
      <c r="BM15" s="46"/>
      <c r="BN15" s="3"/>
      <c r="BO15" s="6"/>
      <c r="BP15" s="44"/>
      <c r="BQ15" s="46"/>
      <c r="BR15" s="30"/>
      <c r="BS15" s="6"/>
      <c r="BT15" s="44"/>
      <c r="BU15" s="46"/>
      <c r="BV15" s="3"/>
      <c r="BW15" s="11"/>
      <c r="BX15" s="3"/>
      <c r="BY15" s="44"/>
      <c r="BZ15" s="46"/>
      <c r="CA15" s="30"/>
      <c r="CB15" s="6"/>
      <c r="CC15" s="44"/>
      <c r="CD15" s="46"/>
      <c r="CE15" s="30"/>
      <c r="CF15" s="6"/>
      <c r="CG15" s="44"/>
      <c r="CH15" s="46"/>
      <c r="CI15" s="30"/>
      <c r="CJ15" s="6"/>
      <c r="CK15" s="44"/>
      <c r="CL15" s="46"/>
    </row>
    <row r="16" spans="1:95" ht="7.5" customHeight="1" x14ac:dyDescent="0.35">
      <c r="A16" s="27"/>
      <c r="B16" s="44"/>
      <c r="C16" s="46"/>
      <c r="D16" s="3"/>
      <c r="E16" s="6"/>
      <c r="F16" s="44"/>
      <c r="G16" s="45"/>
      <c r="H16" s="10"/>
      <c r="I16" s="9"/>
      <c r="J16" s="47"/>
      <c r="K16" s="48"/>
      <c r="L16" s="36"/>
      <c r="M16" s="9"/>
      <c r="N16" s="47"/>
      <c r="O16" s="48"/>
      <c r="P16" s="36"/>
      <c r="Q16" s="9"/>
      <c r="R16" s="47"/>
      <c r="S16" s="48"/>
      <c r="T16" s="36"/>
      <c r="U16" s="9"/>
      <c r="V16" s="47"/>
      <c r="W16" s="48"/>
      <c r="X16" s="36"/>
      <c r="Y16" s="9"/>
      <c r="Z16" s="10"/>
      <c r="AA16" s="287" t="s">
        <v>298</v>
      </c>
      <c r="AB16" s="10"/>
      <c r="AC16" s="56"/>
      <c r="AD16" s="57"/>
      <c r="AE16" s="25"/>
      <c r="AF16" s="20"/>
      <c r="AG16" s="55"/>
      <c r="AH16" s="57"/>
      <c r="AI16" s="25"/>
      <c r="AJ16" s="20"/>
      <c r="AK16" s="56"/>
      <c r="AL16" s="57"/>
      <c r="AM16" s="25"/>
      <c r="AN16" s="20"/>
      <c r="AO16" s="55"/>
      <c r="AP16" s="57"/>
      <c r="AQ16" s="37"/>
      <c r="AR16" s="20"/>
      <c r="AS16" s="56"/>
      <c r="AT16" s="57"/>
      <c r="AU16" s="37"/>
      <c r="AV16" s="20"/>
      <c r="AW16" s="56"/>
      <c r="AX16" s="57"/>
      <c r="AY16" s="24"/>
      <c r="AZ16" s="17"/>
      <c r="BA16" s="59"/>
      <c r="BB16" s="53"/>
      <c r="BC16" s="23"/>
      <c r="BD16" s="17"/>
      <c r="BE16" s="11"/>
      <c r="BF16" s="11"/>
      <c r="BG16" s="3"/>
      <c r="BH16" s="44"/>
      <c r="BI16" s="46"/>
      <c r="BJ16" s="3"/>
      <c r="BK16" s="6"/>
      <c r="BL16" s="46"/>
      <c r="BM16" s="45"/>
      <c r="BN16" s="10"/>
      <c r="BO16" s="20"/>
      <c r="BP16" s="47"/>
      <c r="BQ16" s="48"/>
      <c r="BR16" s="36"/>
      <c r="BS16" s="9"/>
      <c r="BT16" s="47"/>
      <c r="BU16" s="48"/>
      <c r="BV16" s="10"/>
      <c r="BW16" s="285" t="s">
        <v>481</v>
      </c>
      <c r="BX16" s="10"/>
      <c r="BY16" s="47"/>
      <c r="BZ16" s="48"/>
      <c r="CA16" s="36"/>
      <c r="CB16" s="9"/>
      <c r="CC16" s="66"/>
      <c r="CD16" s="44"/>
      <c r="CE16" s="30"/>
      <c r="CF16" s="6"/>
      <c r="CG16" s="44"/>
      <c r="CH16" s="46"/>
      <c r="CI16" s="30"/>
      <c r="CJ16" s="6"/>
      <c r="CK16" s="44"/>
      <c r="CL16" s="46"/>
    </row>
    <row r="17" spans="1:91" ht="7.5" customHeight="1" thickBot="1" x14ac:dyDescent="0.4">
      <c r="A17" s="27"/>
      <c r="B17" s="44"/>
      <c r="C17" s="46"/>
      <c r="D17" s="3"/>
      <c r="E17" s="6"/>
      <c r="F17" s="44"/>
      <c r="G17" s="46"/>
      <c r="H17" s="3"/>
      <c r="I17" s="6"/>
      <c r="J17" s="44"/>
      <c r="K17" s="46"/>
      <c r="L17" s="30"/>
      <c r="M17" s="6"/>
      <c r="N17" s="44"/>
      <c r="O17" s="46"/>
      <c r="P17" s="30"/>
      <c r="Q17" s="6"/>
      <c r="R17" s="44"/>
      <c r="S17" s="46"/>
      <c r="T17" s="30"/>
      <c r="U17" s="6"/>
      <c r="V17" s="44"/>
      <c r="W17" s="46"/>
      <c r="X17" s="30"/>
      <c r="Y17" s="6"/>
      <c r="Z17" s="3"/>
      <c r="AA17" s="288"/>
      <c r="AB17" s="3"/>
      <c r="AC17" s="52"/>
      <c r="AD17" s="53"/>
      <c r="AE17" s="11"/>
      <c r="AF17" s="17"/>
      <c r="AG17" s="59"/>
      <c r="AH17" s="53"/>
      <c r="AI17" s="11"/>
      <c r="AJ17" s="17"/>
      <c r="AK17" s="52"/>
      <c r="AL17" s="53"/>
      <c r="AM17" s="11"/>
      <c r="AN17" s="17"/>
      <c r="AO17" s="59"/>
      <c r="AP17" s="53"/>
      <c r="AQ17" s="23"/>
      <c r="AR17" s="17"/>
      <c r="AS17" s="52"/>
      <c r="AT17" s="53"/>
      <c r="AU17" s="23"/>
      <c r="AV17" s="17"/>
      <c r="AW17" s="52"/>
      <c r="AX17" s="53"/>
      <c r="AY17" s="11"/>
      <c r="AZ17" s="17"/>
      <c r="BA17" s="59"/>
      <c r="BB17" s="53"/>
      <c r="BC17" s="11"/>
      <c r="BD17" s="17"/>
      <c r="BE17" s="11"/>
      <c r="BF17" s="11"/>
      <c r="BG17" s="3"/>
      <c r="BH17" s="44"/>
      <c r="BI17" s="46"/>
      <c r="BJ17" s="3"/>
      <c r="BK17" s="6"/>
      <c r="BL17" s="49"/>
      <c r="BM17" s="46"/>
      <c r="BN17" s="11"/>
      <c r="BO17" s="17"/>
      <c r="BP17" s="44"/>
      <c r="BQ17" s="46"/>
      <c r="BR17" s="30"/>
      <c r="BS17" s="6"/>
      <c r="BT17" s="44"/>
      <c r="BU17" s="46"/>
      <c r="BV17" s="3"/>
      <c r="BW17" s="286"/>
      <c r="BX17" s="3"/>
      <c r="BY17" s="44"/>
      <c r="BZ17" s="46"/>
      <c r="CA17" s="30"/>
      <c r="CB17" s="6"/>
      <c r="CC17" s="44"/>
      <c r="CD17" s="46"/>
      <c r="CE17" s="30"/>
      <c r="CF17" s="6"/>
      <c r="CG17" s="44"/>
      <c r="CH17" s="46"/>
      <c r="CI17" s="30"/>
      <c r="CJ17" s="6"/>
      <c r="CK17" s="44"/>
      <c r="CL17" s="46"/>
    </row>
    <row r="18" spans="1:91" ht="7.5" customHeight="1" x14ac:dyDescent="0.35">
      <c r="A18" s="27"/>
      <c r="B18" s="44"/>
      <c r="C18" s="46"/>
      <c r="D18" s="30"/>
      <c r="E18" s="6"/>
      <c r="F18" s="44"/>
      <c r="G18" s="46"/>
      <c r="H18" s="30"/>
      <c r="I18" s="6"/>
      <c r="J18" s="44"/>
      <c r="K18" s="46"/>
      <c r="L18" s="30"/>
      <c r="M18" s="6"/>
      <c r="N18" s="44"/>
      <c r="O18" s="46"/>
      <c r="P18" s="30"/>
      <c r="Q18" s="6"/>
      <c r="R18" s="44"/>
      <c r="S18" s="46"/>
      <c r="T18" s="30"/>
      <c r="U18" s="6"/>
      <c r="V18" s="44"/>
      <c r="W18" s="46"/>
      <c r="X18" s="30"/>
      <c r="Y18" s="6"/>
      <c r="Z18" s="3"/>
      <c r="AA18" s="11"/>
      <c r="AB18" s="3"/>
      <c r="AC18" s="52"/>
      <c r="AD18" s="53"/>
      <c r="AE18" s="11"/>
      <c r="AF18" s="17"/>
      <c r="AG18" s="59"/>
      <c r="AH18" s="53"/>
      <c r="AI18" s="11"/>
      <c r="AJ18" s="17"/>
      <c r="AK18" s="52"/>
      <c r="AL18" s="53"/>
      <c r="AM18" s="11"/>
      <c r="AN18" s="17"/>
      <c r="AO18" s="59"/>
      <c r="AP18" s="53"/>
      <c r="AQ18" s="23"/>
      <c r="AR18" s="17"/>
      <c r="AS18" s="52"/>
      <c r="AT18" s="53"/>
      <c r="AU18" s="23"/>
      <c r="AV18" s="17"/>
      <c r="AW18" s="52"/>
      <c r="AX18" s="53"/>
      <c r="AY18" s="11"/>
      <c r="AZ18" s="17"/>
      <c r="BA18" s="53"/>
      <c r="BB18" s="45"/>
      <c r="BC18" s="10"/>
      <c r="BD18" s="20"/>
      <c r="BE18" s="25"/>
      <c r="BF18" s="285" t="s">
        <v>339</v>
      </c>
      <c r="BG18" s="8"/>
      <c r="BH18" s="66"/>
      <c r="BI18" s="50"/>
      <c r="BJ18" s="36"/>
      <c r="BK18" s="9"/>
      <c r="BL18" s="68"/>
      <c r="BM18" s="44"/>
      <c r="BN18" s="30"/>
      <c r="BO18" s="6"/>
      <c r="BP18" s="44"/>
      <c r="BQ18" s="46"/>
      <c r="BR18" s="30"/>
      <c r="BS18" s="6"/>
      <c r="BT18" s="44"/>
      <c r="BU18" s="46"/>
      <c r="BV18" s="3"/>
      <c r="BW18" s="11"/>
      <c r="BX18" s="3"/>
      <c r="BY18" s="44"/>
      <c r="BZ18" s="46"/>
      <c r="CA18" s="30"/>
      <c r="CB18" s="6"/>
      <c r="CC18" s="44"/>
      <c r="CD18" s="46"/>
      <c r="CE18" s="30"/>
      <c r="CF18" s="6"/>
      <c r="CG18" s="44"/>
      <c r="CH18" s="46"/>
      <c r="CI18" s="30"/>
      <c r="CJ18" s="6"/>
      <c r="CK18" s="44"/>
      <c r="CL18" s="46"/>
    </row>
    <row r="19" spans="1:91" ht="7.5" customHeight="1" thickBot="1" x14ac:dyDescent="0.4">
      <c r="A19" s="27"/>
      <c r="B19" s="44"/>
      <c r="C19" s="46"/>
      <c r="D19" s="30"/>
      <c r="E19" s="6"/>
      <c r="F19" s="44"/>
      <c r="G19" s="46"/>
      <c r="H19" s="3"/>
      <c r="I19" s="6"/>
      <c r="J19" s="44"/>
      <c r="K19" s="46"/>
      <c r="L19" s="30"/>
      <c r="M19" s="6"/>
      <c r="N19" s="44"/>
      <c r="O19" s="46"/>
      <c r="P19" s="30"/>
      <c r="Q19" s="6"/>
      <c r="R19" s="44"/>
      <c r="S19" s="46"/>
      <c r="T19" s="30"/>
      <c r="U19" s="6"/>
      <c r="V19" s="44"/>
      <c r="W19" s="46"/>
      <c r="X19" s="30"/>
      <c r="Y19" s="6"/>
      <c r="Z19" s="3"/>
      <c r="AA19" s="11"/>
      <c r="AB19" s="3"/>
      <c r="AC19" s="52"/>
      <c r="AD19" s="53"/>
      <c r="AE19" s="11"/>
      <c r="AF19" s="17"/>
      <c r="AG19" s="59"/>
      <c r="AH19" s="53"/>
      <c r="AI19" s="11"/>
      <c r="AJ19" s="17"/>
      <c r="AK19" s="52"/>
      <c r="AL19" s="53"/>
      <c r="AM19" s="11"/>
      <c r="AN19" s="17"/>
      <c r="AO19" s="59"/>
      <c r="AP19" s="53"/>
      <c r="AQ19" s="23"/>
      <c r="AR19" s="17"/>
      <c r="AS19" s="52"/>
      <c r="AT19" s="53"/>
      <c r="AU19" s="23"/>
      <c r="AV19" s="17"/>
      <c r="AW19" s="52"/>
      <c r="AX19" s="53"/>
      <c r="AY19" s="11"/>
      <c r="AZ19" s="17"/>
      <c r="BA19" s="59"/>
      <c r="BB19" s="53"/>
      <c r="BC19" s="11"/>
      <c r="BD19" s="17"/>
      <c r="BE19" s="11"/>
      <c r="BF19" s="286"/>
      <c r="BG19" s="3"/>
      <c r="BH19" s="44"/>
      <c r="BI19" s="46"/>
      <c r="BJ19" s="3"/>
      <c r="BK19" s="6"/>
      <c r="BL19" s="49"/>
      <c r="BM19" s="46"/>
      <c r="BN19" s="3"/>
      <c r="BO19" s="6"/>
      <c r="BP19" s="44"/>
      <c r="BQ19" s="46"/>
      <c r="BR19" s="30"/>
      <c r="BS19" s="6"/>
      <c r="BT19" s="44"/>
      <c r="BU19" s="46"/>
      <c r="BV19" s="3"/>
      <c r="BW19" s="11"/>
      <c r="BX19" s="3"/>
      <c r="BY19" s="44"/>
      <c r="BZ19" s="46"/>
      <c r="CA19" s="30"/>
      <c r="CB19" s="6"/>
      <c r="CC19" s="44"/>
      <c r="CD19" s="46"/>
      <c r="CE19" s="30"/>
      <c r="CF19" s="6"/>
      <c r="CG19" s="44"/>
      <c r="CH19" s="46"/>
      <c r="CI19" s="30"/>
      <c r="CJ19" s="6"/>
      <c r="CK19" s="44"/>
      <c r="CL19" s="46"/>
    </row>
    <row r="20" spans="1:91" ht="7.5" customHeight="1" x14ac:dyDescent="0.35">
      <c r="A20" s="27"/>
      <c r="B20" s="44"/>
      <c r="C20" s="46"/>
      <c r="D20" s="30"/>
      <c r="E20" s="6"/>
      <c r="F20" s="44"/>
      <c r="G20" s="46"/>
      <c r="H20" s="30"/>
      <c r="I20" s="16"/>
      <c r="J20" s="50"/>
      <c r="K20" s="48"/>
      <c r="L20" s="36"/>
      <c r="M20" s="9"/>
      <c r="N20" s="47"/>
      <c r="O20" s="48"/>
      <c r="P20" s="36"/>
      <c r="Q20" s="9"/>
      <c r="R20" s="47"/>
      <c r="S20" s="48"/>
      <c r="T20" s="36"/>
      <c r="U20" s="9"/>
      <c r="V20" s="47"/>
      <c r="W20" s="48"/>
      <c r="X20" s="36"/>
      <c r="Y20" s="9"/>
      <c r="Z20" s="10"/>
      <c r="AA20" s="287" t="s">
        <v>298</v>
      </c>
      <c r="AB20" s="10"/>
      <c r="AC20" s="56"/>
      <c r="AD20" s="57"/>
      <c r="AE20" s="25"/>
      <c r="AF20" s="20"/>
      <c r="AG20" s="55"/>
      <c r="AH20" s="57"/>
      <c r="AI20" s="25"/>
      <c r="AJ20" s="20"/>
      <c r="AK20" s="56"/>
      <c r="AL20" s="57"/>
      <c r="AM20" s="25"/>
      <c r="AN20" s="20"/>
      <c r="AO20" s="55"/>
      <c r="AP20" s="57"/>
      <c r="AQ20" s="37"/>
      <c r="AR20" s="20"/>
      <c r="AS20" s="56"/>
      <c r="AT20" s="57"/>
      <c r="AU20" s="37"/>
      <c r="AV20" s="20"/>
      <c r="AW20" s="54"/>
      <c r="AX20" s="61"/>
      <c r="AY20" s="11"/>
      <c r="AZ20" s="17"/>
      <c r="BA20" s="59"/>
      <c r="BB20" s="53"/>
      <c r="BC20" s="23"/>
      <c r="BD20" s="17"/>
      <c r="BE20" s="11"/>
      <c r="BF20" s="11"/>
      <c r="BG20" s="3"/>
      <c r="BH20" s="67"/>
      <c r="BI20" s="45"/>
      <c r="BJ20" s="10"/>
      <c r="BK20" s="20"/>
      <c r="BL20" s="50"/>
      <c r="BM20" s="48"/>
      <c r="BN20" s="10"/>
      <c r="BO20" s="9"/>
      <c r="BP20" s="47"/>
      <c r="BQ20" s="48"/>
      <c r="BR20" s="36"/>
      <c r="BS20" s="9"/>
      <c r="BT20" s="47"/>
      <c r="BU20" s="48"/>
      <c r="BV20" s="10"/>
      <c r="BW20" s="285" t="s">
        <v>482</v>
      </c>
      <c r="BX20" s="10"/>
      <c r="BY20" s="66"/>
      <c r="BZ20" s="49"/>
      <c r="CA20" s="30"/>
      <c r="CB20" s="6"/>
      <c r="CC20" s="44"/>
      <c r="CD20" s="46"/>
      <c r="CE20" s="30"/>
      <c r="CF20" s="6"/>
      <c r="CG20" s="44"/>
      <c r="CH20" s="46"/>
      <c r="CI20" s="30"/>
      <c r="CJ20" s="6"/>
      <c r="CK20" s="44"/>
      <c r="CL20" s="46"/>
    </row>
    <row r="21" spans="1:91" ht="7.5" customHeight="1" thickBot="1" x14ac:dyDescent="0.4">
      <c r="A21" s="27"/>
      <c r="B21" s="44"/>
      <c r="C21" s="46"/>
      <c r="D21" s="30"/>
      <c r="E21" s="6"/>
      <c r="F21" s="44"/>
      <c r="G21" s="46"/>
      <c r="H21" s="30"/>
      <c r="I21" s="6"/>
      <c r="J21" s="49"/>
      <c r="K21" s="46"/>
      <c r="L21" s="30"/>
      <c r="M21" s="6"/>
      <c r="N21" s="44"/>
      <c r="O21" s="46"/>
      <c r="P21" s="30"/>
      <c r="Q21" s="6"/>
      <c r="R21" s="44"/>
      <c r="S21" s="46"/>
      <c r="T21" s="30"/>
      <c r="U21" s="6"/>
      <c r="V21" s="44"/>
      <c r="W21" s="46"/>
      <c r="X21" s="30"/>
      <c r="Y21" s="6"/>
      <c r="Z21" s="3"/>
      <c r="AA21" s="288"/>
      <c r="AB21" s="3"/>
      <c r="AC21" s="52"/>
      <c r="AD21" s="53"/>
      <c r="AE21" s="11"/>
      <c r="AF21" s="17"/>
      <c r="AG21" s="59"/>
      <c r="AH21" s="53"/>
      <c r="AI21" s="11"/>
      <c r="AJ21" s="17"/>
      <c r="AK21" s="52"/>
      <c r="AL21" s="53"/>
      <c r="AM21" s="11"/>
      <c r="AN21" s="17"/>
      <c r="AO21" s="59"/>
      <c r="AP21" s="53"/>
      <c r="AQ21" s="23"/>
      <c r="AR21" s="17"/>
      <c r="AS21" s="52"/>
      <c r="AT21" s="53"/>
      <c r="AU21" s="23"/>
      <c r="AV21" s="17"/>
      <c r="AW21" s="52"/>
      <c r="AX21" s="53"/>
      <c r="AY21" s="11"/>
      <c r="AZ21" s="17"/>
      <c r="BA21" s="59"/>
      <c r="BB21" s="53"/>
      <c r="BC21" s="23"/>
      <c r="BD21" s="17"/>
      <c r="BE21" s="11"/>
      <c r="BF21" s="11"/>
      <c r="BG21" s="3"/>
      <c r="BH21" s="44"/>
      <c r="BI21" s="46"/>
      <c r="BJ21" s="11"/>
      <c r="BK21" s="17"/>
      <c r="BL21" s="49"/>
      <c r="BM21" s="46"/>
      <c r="BN21" s="3"/>
      <c r="BO21" s="6"/>
      <c r="BP21" s="44"/>
      <c r="BQ21" s="46"/>
      <c r="BR21" s="30"/>
      <c r="BS21" s="6"/>
      <c r="BT21" s="44"/>
      <c r="BU21" s="46"/>
      <c r="BV21" s="3"/>
      <c r="BW21" s="286"/>
      <c r="BX21" s="3"/>
      <c r="BY21" s="44"/>
      <c r="BZ21" s="46"/>
      <c r="CA21" s="30"/>
      <c r="CB21" s="6"/>
      <c r="CC21" s="44"/>
      <c r="CD21" s="46"/>
      <c r="CE21" s="30"/>
      <c r="CF21" s="6"/>
      <c r="CG21" s="44"/>
      <c r="CH21" s="46"/>
      <c r="CI21" s="30"/>
      <c r="CJ21" s="6"/>
      <c r="CK21" s="44"/>
      <c r="CL21" s="46"/>
    </row>
    <row r="22" spans="1:91" ht="7.5" customHeight="1" x14ac:dyDescent="0.35">
      <c r="A22" s="27"/>
      <c r="B22" s="44"/>
      <c r="C22" s="46"/>
      <c r="D22" s="30"/>
      <c r="E22" s="6"/>
      <c r="F22" s="44"/>
      <c r="G22" s="46"/>
      <c r="H22" s="3"/>
      <c r="I22" s="6"/>
      <c r="J22" s="44"/>
      <c r="K22" s="46"/>
      <c r="L22" s="30"/>
      <c r="M22" s="6"/>
      <c r="N22" s="44"/>
      <c r="O22" s="46"/>
      <c r="P22" s="30"/>
      <c r="Q22" s="6"/>
      <c r="R22" s="44"/>
      <c r="S22" s="46"/>
      <c r="T22" s="30"/>
      <c r="U22" s="6"/>
      <c r="V22" s="44"/>
      <c r="W22" s="46"/>
      <c r="X22" s="30"/>
      <c r="Y22" s="6"/>
      <c r="Z22" s="3"/>
      <c r="AA22" s="11"/>
      <c r="AB22" s="3"/>
      <c r="AC22" s="58"/>
      <c r="AD22" s="45"/>
      <c r="AE22" s="10"/>
      <c r="AF22" s="16"/>
      <c r="AG22" s="50"/>
      <c r="AH22" s="57"/>
      <c r="AI22" s="25"/>
      <c r="AJ22" s="20"/>
      <c r="AK22" s="56"/>
      <c r="AL22" s="57"/>
      <c r="AM22" s="25"/>
      <c r="AN22" s="20"/>
      <c r="AO22" s="55"/>
      <c r="AP22" s="57"/>
      <c r="AQ22" s="37"/>
      <c r="AR22" s="20"/>
      <c r="AS22" s="56"/>
      <c r="AT22" s="57"/>
      <c r="AU22" s="37"/>
      <c r="AV22" s="20"/>
      <c r="AW22" s="56"/>
      <c r="AX22" s="57"/>
      <c r="AY22" s="25"/>
      <c r="AZ22" s="20"/>
      <c r="BA22" s="50"/>
      <c r="BB22" s="57"/>
      <c r="BC22" s="37"/>
      <c r="BD22" s="20"/>
      <c r="BE22" s="25"/>
      <c r="BF22" s="285" t="s">
        <v>341</v>
      </c>
      <c r="BG22" s="8"/>
      <c r="BH22" s="47"/>
      <c r="BI22" s="48"/>
      <c r="BJ22" s="10"/>
      <c r="BK22" s="9"/>
      <c r="BL22" s="68"/>
      <c r="BM22" s="44"/>
      <c r="BN22" s="30"/>
      <c r="BO22" s="6"/>
      <c r="BP22" s="44"/>
      <c r="BQ22" s="46"/>
      <c r="BR22" s="30"/>
      <c r="BS22" s="6"/>
      <c r="BT22" s="44"/>
      <c r="BU22" s="46"/>
      <c r="BV22" s="3"/>
      <c r="BW22" s="11"/>
      <c r="BX22" s="3"/>
      <c r="BY22" s="44"/>
      <c r="BZ22" s="46"/>
      <c r="CA22" s="30"/>
      <c r="CB22" s="6"/>
      <c r="CC22" s="44"/>
      <c r="CD22" s="46"/>
      <c r="CE22" s="30"/>
      <c r="CF22" s="6"/>
      <c r="CG22" s="44"/>
      <c r="CH22" s="46"/>
      <c r="CI22" s="30"/>
      <c r="CJ22" s="6"/>
      <c r="CK22" s="44"/>
      <c r="CL22" s="46"/>
    </row>
    <row r="23" spans="1:91" ht="7.5" customHeight="1" thickBot="1" x14ac:dyDescent="0.4">
      <c r="A23" s="27"/>
      <c r="B23" s="44"/>
      <c r="C23" s="46"/>
      <c r="D23" s="30"/>
      <c r="E23" s="6"/>
      <c r="F23" s="44"/>
      <c r="G23" s="46"/>
      <c r="H23" s="3"/>
      <c r="I23" s="6"/>
      <c r="J23" s="44"/>
      <c r="K23" s="46"/>
      <c r="L23" s="30"/>
      <c r="M23" s="6"/>
      <c r="N23" s="44"/>
      <c r="O23" s="46"/>
      <c r="P23" s="30"/>
      <c r="Q23" s="6"/>
      <c r="R23" s="44"/>
      <c r="S23" s="46"/>
      <c r="T23" s="30"/>
      <c r="U23" s="6"/>
      <c r="V23" s="44"/>
      <c r="W23" s="46"/>
      <c r="X23" s="30"/>
      <c r="Y23" s="6"/>
      <c r="Z23" s="3"/>
      <c r="AA23" s="11"/>
      <c r="AB23" s="3"/>
      <c r="AC23" s="52"/>
      <c r="AD23" s="53"/>
      <c r="AE23" s="11"/>
      <c r="AF23" s="17"/>
      <c r="AG23" s="59"/>
      <c r="AH23" s="53"/>
      <c r="AI23" s="11"/>
      <c r="AJ23" s="17"/>
      <c r="AK23" s="52"/>
      <c r="AL23" s="53"/>
      <c r="AM23" s="11"/>
      <c r="AN23" s="17"/>
      <c r="AO23" s="59"/>
      <c r="AP23" s="53"/>
      <c r="AQ23" s="23"/>
      <c r="AR23" s="17"/>
      <c r="AS23" s="52"/>
      <c r="AT23" s="53"/>
      <c r="AU23" s="23"/>
      <c r="AV23" s="17"/>
      <c r="AW23" s="52"/>
      <c r="AX23" s="53"/>
      <c r="AY23" s="11"/>
      <c r="AZ23" s="17"/>
      <c r="BA23" s="59"/>
      <c r="BB23" s="53"/>
      <c r="BC23" s="23"/>
      <c r="BD23" s="17"/>
      <c r="BE23" s="11"/>
      <c r="BF23" s="286"/>
      <c r="BG23" s="3"/>
      <c r="BH23" s="44"/>
      <c r="BI23" s="46"/>
      <c r="BJ23" s="3"/>
      <c r="BK23" s="6"/>
      <c r="BL23" s="49"/>
      <c r="BM23" s="46"/>
      <c r="BN23" s="3"/>
      <c r="BO23" s="6"/>
      <c r="BP23" s="44"/>
      <c r="BQ23" s="46"/>
      <c r="BR23" s="30"/>
      <c r="BS23" s="6"/>
      <c r="BT23" s="44"/>
      <c r="BU23" s="46"/>
      <c r="BV23" s="3"/>
      <c r="BW23" s="11"/>
      <c r="BX23" s="3"/>
      <c r="BY23" s="44"/>
      <c r="BZ23" s="46"/>
      <c r="CA23" s="30"/>
      <c r="CB23" s="6"/>
      <c r="CC23" s="44"/>
      <c r="CD23" s="46"/>
      <c r="CE23" s="30"/>
      <c r="CF23" s="6"/>
      <c r="CG23" s="44"/>
      <c r="CH23" s="46"/>
      <c r="CI23" s="30"/>
      <c r="CJ23" s="6"/>
      <c r="CK23" s="44"/>
      <c r="CL23" s="46"/>
    </row>
    <row r="24" spans="1:91" ht="7.5" customHeight="1" x14ac:dyDescent="0.35">
      <c r="A24" s="27"/>
      <c r="B24" s="44"/>
      <c r="C24" s="46"/>
      <c r="D24" s="30"/>
      <c r="E24" s="6"/>
      <c r="F24" s="44"/>
      <c r="G24" s="46"/>
      <c r="H24" s="3"/>
      <c r="I24" s="6"/>
      <c r="J24" s="44"/>
      <c r="K24" s="45"/>
      <c r="L24" s="10"/>
      <c r="M24" s="9"/>
      <c r="N24" s="47"/>
      <c r="O24" s="48"/>
      <c r="P24" s="36"/>
      <c r="Q24" s="9"/>
      <c r="R24" s="47"/>
      <c r="S24" s="48"/>
      <c r="T24" s="36"/>
      <c r="U24" s="9"/>
      <c r="V24" s="47"/>
      <c r="W24" s="48"/>
      <c r="X24" s="36"/>
      <c r="Y24" s="9"/>
      <c r="Z24" s="10"/>
      <c r="AA24" s="287" t="s">
        <v>298</v>
      </c>
      <c r="AB24" s="10"/>
      <c r="AC24" s="56"/>
      <c r="AD24" s="57"/>
      <c r="AE24" s="25"/>
      <c r="AF24" s="20"/>
      <c r="AG24" s="60"/>
      <c r="AH24" s="61"/>
      <c r="AI24" s="23"/>
      <c r="AJ24" s="17"/>
      <c r="AK24" s="52"/>
      <c r="AL24" s="53"/>
      <c r="AM24" s="23"/>
      <c r="AN24" s="17"/>
      <c r="AO24" s="52"/>
      <c r="AP24" s="53"/>
      <c r="AQ24" s="23"/>
      <c r="AR24" s="17"/>
      <c r="AS24" s="52"/>
      <c r="AT24" s="53"/>
      <c r="AU24" s="23"/>
      <c r="AV24" s="17"/>
      <c r="AW24" s="52"/>
      <c r="AX24" s="53"/>
      <c r="AY24" s="11"/>
      <c r="AZ24" s="17"/>
      <c r="BA24" s="59"/>
      <c r="BB24" s="53"/>
      <c r="BC24" s="23"/>
      <c r="BD24" s="17"/>
      <c r="BE24" s="11"/>
      <c r="BF24" s="11"/>
      <c r="BG24" s="3"/>
      <c r="BH24" s="44"/>
      <c r="BI24" s="46"/>
      <c r="BJ24" s="6"/>
      <c r="BK24" s="16"/>
      <c r="BL24" s="50"/>
      <c r="BM24" s="57"/>
      <c r="BN24" s="10"/>
      <c r="BO24" s="9"/>
      <c r="BP24" s="47"/>
      <c r="BQ24" s="48"/>
      <c r="BR24" s="36"/>
      <c r="BS24" s="9"/>
      <c r="BT24" s="47"/>
      <c r="BU24" s="48"/>
      <c r="BV24" s="10"/>
      <c r="BW24" s="285" t="s">
        <v>483</v>
      </c>
      <c r="BX24" s="10"/>
      <c r="BY24" s="47"/>
      <c r="BZ24" s="48"/>
      <c r="CA24" s="12"/>
      <c r="CB24" s="30"/>
      <c r="CC24" s="44"/>
      <c r="CD24" s="46"/>
      <c r="CE24" s="30"/>
      <c r="CF24" s="6"/>
      <c r="CG24" s="44"/>
      <c r="CH24" s="46"/>
      <c r="CI24" s="30"/>
      <c r="CJ24" s="6"/>
      <c r="CK24" s="44"/>
      <c r="CL24" s="46"/>
    </row>
    <row r="25" spans="1:91" ht="7.5" customHeight="1" thickBot="1" x14ac:dyDescent="0.4">
      <c r="A25" s="27"/>
      <c r="B25" s="44"/>
      <c r="C25" s="46"/>
      <c r="D25" s="30"/>
      <c r="E25" s="6"/>
      <c r="F25" s="44"/>
      <c r="G25" s="46"/>
      <c r="H25" s="3"/>
      <c r="I25" s="6"/>
      <c r="J25" s="44"/>
      <c r="K25" s="46"/>
      <c r="L25" s="3"/>
      <c r="M25" s="6"/>
      <c r="N25" s="44"/>
      <c r="O25" s="46"/>
      <c r="P25" s="30"/>
      <c r="Q25" s="6"/>
      <c r="R25" s="44"/>
      <c r="S25" s="46"/>
      <c r="T25" s="30"/>
      <c r="U25" s="6"/>
      <c r="V25" s="44"/>
      <c r="W25" s="46"/>
      <c r="X25" s="30"/>
      <c r="Y25" s="6"/>
      <c r="Z25" s="3"/>
      <c r="AA25" s="288"/>
      <c r="AB25" s="3"/>
      <c r="AC25" s="52"/>
      <c r="AD25" s="53"/>
      <c r="AE25" s="11"/>
      <c r="AF25" s="17"/>
      <c r="AG25" s="59"/>
      <c r="AH25" s="53"/>
      <c r="AI25" s="23"/>
      <c r="AJ25" s="17"/>
      <c r="AK25" s="52"/>
      <c r="AL25" s="53"/>
      <c r="AM25" s="23"/>
      <c r="AN25" s="17"/>
      <c r="AO25" s="52"/>
      <c r="AP25" s="53"/>
      <c r="AQ25" s="23"/>
      <c r="AR25" s="17"/>
      <c r="AS25" s="52"/>
      <c r="AT25" s="53"/>
      <c r="AU25" s="23"/>
      <c r="AV25" s="17"/>
      <c r="AW25" s="52"/>
      <c r="AX25" s="53"/>
      <c r="AY25" s="11"/>
      <c r="AZ25" s="17"/>
      <c r="BA25" s="59"/>
      <c r="BB25" s="53"/>
      <c r="BC25" s="23"/>
      <c r="BD25" s="17"/>
      <c r="BE25" s="11"/>
      <c r="BF25" s="11"/>
      <c r="BG25" s="3"/>
      <c r="BH25" s="44"/>
      <c r="BI25" s="46"/>
      <c r="BJ25" s="3"/>
      <c r="BK25" s="6"/>
      <c r="BL25" s="59"/>
      <c r="BM25" s="53"/>
      <c r="BN25" s="3"/>
      <c r="BO25" s="6"/>
      <c r="BP25" s="44"/>
      <c r="BQ25" s="46"/>
      <c r="BR25" s="30"/>
      <c r="BS25" s="6"/>
      <c r="BT25" s="44"/>
      <c r="BU25" s="46"/>
      <c r="BV25" s="3"/>
      <c r="BW25" s="286"/>
      <c r="BX25" s="3"/>
      <c r="BY25" s="44"/>
      <c r="BZ25" s="46"/>
      <c r="CA25" s="30"/>
      <c r="CB25" s="6"/>
      <c r="CC25" s="44"/>
      <c r="CD25" s="46"/>
      <c r="CE25" s="30"/>
      <c r="CF25" s="6"/>
      <c r="CG25" s="44"/>
      <c r="CH25" s="46"/>
      <c r="CI25" s="30"/>
      <c r="CJ25" s="6"/>
      <c r="CK25" s="44"/>
      <c r="CL25" s="46"/>
    </row>
    <row r="26" spans="1:91" ht="7.5" customHeight="1" x14ac:dyDescent="0.35">
      <c r="A26" s="27"/>
      <c r="B26" s="44"/>
      <c r="C26" s="46"/>
      <c r="D26" s="30"/>
      <c r="E26" s="6"/>
      <c r="F26" s="44"/>
      <c r="G26" s="46"/>
      <c r="H26" s="30"/>
      <c r="I26" s="6"/>
      <c r="J26" s="44"/>
      <c r="K26" s="46"/>
      <c r="L26" s="30"/>
      <c r="M26" s="6"/>
      <c r="N26" s="44"/>
      <c r="O26" s="46"/>
      <c r="P26" s="30"/>
      <c r="Q26" s="6"/>
      <c r="R26" s="44"/>
      <c r="S26" s="46"/>
      <c r="T26" s="30"/>
      <c r="U26" s="6"/>
      <c r="V26" s="44"/>
      <c r="W26" s="46"/>
      <c r="X26" s="30"/>
      <c r="Y26" s="6"/>
      <c r="Z26" s="3"/>
      <c r="AA26" s="11"/>
      <c r="AB26" s="3"/>
      <c r="AC26" s="52"/>
      <c r="AD26" s="53"/>
      <c r="AE26" s="11"/>
      <c r="AF26" s="17"/>
      <c r="AG26" s="53"/>
      <c r="AH26" s="45"/>
      <c r="AI26" s="10"/>
      <c r="AJ26" s="20"/>
      <c r="AK26" s="56"/>
      <c r="AL26" s="57"/>
      <c r="AM26" s="25"/>
      <c r="AN26" s="20"/>
      <c r="AO26" s="55"/>
      <c r="AP26" s="57"/>
      <c r="AQ26" s="37"/>
      <c r="AR26" s="20"/>
      <c r="AS26" s="56"/>
      <c r="AT26" s="57"/>
      <c r="AU26" s="37"/>
      <c r="AV26" s="20"/>
      <c r="AW26" s="56"/>
      <c r="AX26" s="57"/>
      <c r="AY26" s="25"/>
      <c r="AZ26" s="20"/>
      <c r="BA26" s="55"/>
      <c r="BB26" s="57"/>
      <c r="BC26" s="37"/>
      <c r="BD26" s="20"/>
      <c r="BE26" s="25"/>
      <c r="BF26" s="285" t="s">
        <v>343</v>
      </c>
      <c r="BG26" s="8"/>
      <c r="BH26" s="47"/>
      <c r="BI26" s="48"/>
      <c r="BJ26" s="10"/>
      <c r="BK26" s="9"/>
      <c r="BL26" s="68"/>
      <c r="BM26" s="44"/>
      <c r="BN26" s="30"/>
      <c r="BO26" s="6"/>
      <c r="BP26" s="44"/>
      <c r="BQ26" s="46"/>
      <c r="BR26" s="30"/>
      <c r="BS26" s="6"/>
      <c r="BT26" s="44"/>
      <c r="BU26" s="46"/>
      <c r="BV26" s="3"/>
      <c r="BW26" s="11"/>
      <c r="BX26" s="3"/>
      <c r="BY26" s="44"/>
      <c r="BZ26" s="46"/>
      <c r="CA26" s="30"/>
      <c r="CB26" s="6"/>
      <c r="CC26" s="44"/>
      <c r="CD26" s="46"/>
      <c r="CE26" s="30"/>
      <c r="CF26" s="6"/>
      <c r="CG26" s="44"/>
      <c r="CH26" s="46"/>
      <c r="CI26" s="30"/>
      <c r="CJ26" s="6"/>
      <c r="CK26" s="44"/>
      <c r="CL26" s="46"/>
    </row>
    <row r="27" spans="1:91" ht="7.5" customHeight="1" thickBot="1" x14ac:dyDescent="0.4">
      <c r="A27" s="27"/>
      <c r="B27" s="44"/>
      <c r="C27" s="46"/>
      <c r="D27" s="30"/>
      <c r="E27" s="6"/>
      <c r="F27" s="44"/>
      <c r="G27" s="46"/>
      <c r="H27" s="30"/>
      <c r="I27" s="6"/>
      <c r="J27" s="44"/>
      <c r="K27" s="46"/>
      <c r="L27" s="3"/>
      <c r="M27" s="6"/>
      <c r="N27" s="44"/>
      <c r="O27" s="46"/>
      <c r="P27" s="30"/>
      <c r="Q27" s="6"/>
      <c r="R27" s="44"/>
      <c r="S27" s="46"/>
      <c r="T27" s="30"/>
      <c r="U27" s="6"/>
      <c r="V27" s="44"/>
      <c r="W27" s="46"/>
      <c r="X27" s="30"/>
      <c r="Y27" s="6"/>
      <c r="Z27" s="3"/>
      <c r="AA27" s="11"/>
      <c r="AB27" s="3"/>
      <c r="AC27" s="52"/>
      <c r="AD27" s="53"/>
      <c r="AE27" s="11"/>
      <c r="AF27" s="17"/>
      <c r="AG27" s="59"/>
      <c r="AH27" s="53"/>
      <c r="AI27" s="11"/>
      <c r="AJ27" s="17"/>
      <c r="AK27" s="52"/>
      <c r="AL27" s="53"/>
      <c r="AM27" s="11"/>
      <c r="AN27" s="17"/>
      <c r="AO27" s="59"/>
      <c r="AP27" s="53"/>
      <c r="AQ27" s="23"/>
      <c r="AR27" s="17"/>
      <c r="AS27" s="52"/>
      <c r="AT27" s="53"/>
      <c r="AU27" s="23"/>
      <c r="AV27" s="17"/>
      <c r="AW27" s="52"/>
      <c r="AX27" s="53"/>
      <c r="AY27" s="11"/>
      <c r="AZ27" s="17"/>
      <c r="BA27" s="59"/>
      <c r="BB27" s="53"/>
      <c r="BC27" s="23"/>
      <c r="BD27" s="17"/>
      <c r="BE27" s="11"/>
      <c r="BF27" s="286"/>
      <c r="BG27" s="3"/>
      <c r="BH27" s="44"/>
      <c r="BI27" s="46"/>
      <c r="BJ27" s="3"/>
      <c r="BK27" s="6"/>
      <c r="BL27" s="49"/>
      <c r="BM27" s="46"/>
      <c r="BN27" s="3"/>
      <c r="BO27" s="6"/>
      <c r="BP27" s="44"/>
      <c r="BQ27" s="46"/>
      <c r="BR27" s="30"/>
      <c r="BS27" s="6"/>
      <c r="BT27" s="44"/>
      <c r="BU27" s="46"/>
      <c r="BV27" s="3"/>
      <c r="BW27" s="11"/>
      <c r="BX27" s="3"/>
      <c r="BY27" s="44"/>
      <c r="BZ27" s="46"/>
      <c r="CA27" s="30"/>
      <c r="CB27" s="6"/>
      <c r="CC27" s="44"/>
      <c r="CD27" s="46"/>
      <c r="CE27" s="30"/>
      <c r="CF27" s="6"/>
      <c r="CG27" s="44"/>
      <c r="CH27" s="46"/>
      <c r="CI27" s="30"/>
      <c r="CJ27" s="6"/>
      <c r="CK27" s="44"/>
      <c r="CL27" s="46"/>
    </row>
    <row r="28" spans="1:91" ht="7.5" customHeight="1" x14ac:dyDescent="0.35">
      <c r="A28" s="27"/>
      <c r="B28" s="44"/>
      <c r="C28" s="46"/>
      <c r="D28" s="30"/>
      <c r="E28" s="6"/>
      <c r="F28" s="44"/>
      <c r="G28" s="46"/>
      <c r="H28" s="30"/>
      <c r="I28" s="6"/>
      <c r="J28" s="44"/>
      <c r="K28" s="46"/>
      <c r="L28" s="30"/>
      <c r="M28" s="16"/>
      <c r="N28" s="50"/>
      <c r="O28" s="48"/>
      <c r="P28" s="36"/>
      <c r="Q28" s="9"/>
      <c r="R28" s="47"/>
      <c r="S28" s="48"/>
      <c r="T28" s="36"/>
      <c r="U28" s="9"/>
      <c r="V28" s="47"/>
      <c r="W28" s="48"/>
      <c r="X28" s="36"/>
      <c r="Y28" s="9"/>
      <c r="Z28" s="10"/>
      <c r="AA28" s="287" t="s">
        <v>298</v>
      </c>
      <c r="AB28" s="10"/>
      <c r="AC28" s="56"/>
      <c r="AD28" s="57"/>
      <c r="AE28" s="25"/>
      <c r="AF28" s="20"/>
      <c r="AG28" s="55"/>
      <c r="AH28" s="57"/>
      <c r="AI28" s="25"/>
      <c r="AJ28" s="20"/>
      <c r="AK28" s="54"/>
      <c r="AL28" s="53"/>
      <c r="AM28" s="11"/>
      <c r="AN28" s="17"/>
      <c r="AO28" s="59"/>
      <c r="AP28" s="53"/>
      <c r="AQ28" s="23"/>
      <c r="AR28" s="17"/>
      <c r="AS28" s="52"/>
      <c r="AT28" s="53"/>
      <c r="AU28" s="23"/>
      <c r="AV28" s="17"/>
      <c r="AW28" s="52"/>
      <c r="AX28" s="53"/>
      <c r="AY28" s="11"/>
      <c r="AZ28" s="17"/>
      <c r="BA28" s="59"/>
      <c r="BB28" s="53"/>
      <c r="BC28" s="23"/>
      <c r="BD28" s="17"/>
      <c r="BE28" s="11"/>
      <c r="BF28" s="11"/>
      <c r="BG28" s="3"/>
      <c r="BH28" s="44"/>
      <c r="BI28" s="46"/>
      <c r="BJ28" s="3"/>
      <c r="BK28" s="6"/>
      <c r="BL28" s="46"/>
      <c r="BM28" s="45"/>
      <c r="BN28" s="10"/>
      <c r="BO28" s="20"/>
      <c r="BP28" s="47"/>
      <c r="BQ28" s="48"/>
      <c r="BR28" s="36"/>
      <c r="BS28" s="9"/>
      <c r="BT28" s="47"/>
      <c r="BU28" s="48"/>
      <c r="BV28" s="10"/>
      <c r="BW28" s="285" t="s">
        <v>484</v>
      </c>
      <c r="BX28" s="10"/>
      <c r="BY28" s="47"/>
      <c r="BZ28" s="48"/>
      <c r="CA28" s="36"/>
      <c r="CB28" s="9"/>
      <c r="CC28" s="66"/>
      <c r="CD28" s="44"/>
      <c r="CE28" s="30"/>
      <c r="CF28" s="6"/>
      <c r="CG28" s="44"/>
      <c r="CH28" s="46"/>
      <c r="CI28" s="30"/>
      <c r="CJ28" s="6"/>
      <c r="CK28" s="44"/>
      <c r="CL28" s="46"/>
    </row>
    <row r="29" spans="1:91" ht="7.5" customHeight="1" thickBot="1" x14ac:dyDescent="0.4">
      <c r="A29" s="27"/>
      <c r="B29" s="44"/>
      <c r="C29" s="46"/>
      <c r="D29" s="30"/>
      <c r="E29" s="6"/>
      <c r="F29" s="44"/>
      <c r="G29" s="46"/>
      <c r="H29" s="30"/>
      <c r="I29" s="6"/>
      <c r="J29" s="44"/>
      <c r="K29" s="46"/>
      <c r="L29" s="30"/>
      <c r="M29" s="6"/>
      <c r="N29" s="49"/>
      <c r="O29" s="46"/>
      <c r="P29" s="30"/>
      <c r="Q29" s="6"/>
      <c r="R29" s="44"/>
      <c r="S29" s="46"/>
      <c r="T29" s="30"/>
      <c r="U29" s="6"/>
      <c r="V29" s="44"/>
      <c r="W29" s="46"/>
      <c r="X29" s="30"/>
      <c r="Y29" s="6"/>
      <c r="Z29" s="3"/>
      <c r="AA29" s="288"/>
      <c r="AB29" s="3"/>
      <c r="AC29" s="52"/>
      <c r="AD29" s="53"/>
      <c r="AE29" s="11"/>
      <c r="AF29" s="17"/>
      <c r="AG29" s="59"/>
      <c r="AH29" s="53"/>
      <c r="AI29" s="11"/>
      <c r="AJ29" s="17"/>
      <c r="AK29" s="52"/>
      <c r="AL29" s="53"/>
      <c r="AM29" s="11"/>
      <c r="AN29" s="17"/>
      <c r="AO29" s="59"/>
      <c r="AP29" s="53"/>
      <c r="AQ29" s="11"/>
      <c r="AR29" s="17"/>
      <c r="AS29" s="52"/>
      <c r="AT29" s="53"/>
      <c r="AU29" s="23"/>
      <c r="AV29" s="17"/>
      <c r="AW29" s="52"/>
      <c r="AX29" s="53"/>
      <c r="AY29" s="11"/>
      <c r="AZ29" s="17"/>
      <c r="BA29" s="59"/>
      <c r="BB29" s="53"/>
      <c r="BC29" s="23"/>
      <c r="BD29" s="17"/>
      <c r="BE29" s="11"/>
      <c r="BF29" s="11"/>
      <c r="BG29" s="3"/>
      <c r="BH29" s="44"/>
      <c r="BI29" s="46"/>
      <c r="BJ29" s="3"/>
      <c r="BK29" s="6"/>
      <c r="BL29" s="49"/>
      <c r="BM29" s="46"/>
      <c r="BN29" s="11"/>
      <c r="BO29" s="17"/>
      <c r="BP29" s="44"/>
      <c r="BQ29" s="46"/>
      <c r="BR29" s="30"/>
      <c r="BS29" s="6"/>
      <c r="BT29" s="44"/>
      <c r="BU29" s="46"/>
      <c r="BV29" s="3"/>
      <c r="BW29" s="286"/>
      <c r="BX29" s="3"/>
      <c r="BY29" s="44"/>
      <c r="BZ29" s="46"/>
      <c r="CA29" s="30"/>
      <c r="CB29" s="6"/>
      <c r="CC29" s="44"/>
      <c r="CD29" s="46"/>
      <c r="CE29" s="30"/>
      <c r="CF29" s="6"/>
      <c r="CG29" s="44"/>
      <c r="CH29" s="46"/>
      <c r="CI29" s="30"/>
      <c r="CJ29" s="6"/>
      <c r="CK29" s="44"/>
      <c r="CL29" s="46"/>
    </row>
    <row r="30" spans="1:91" ht="7.5" customHeight="1" x14ac:dyDescent="0.35">
      <c r="A30" s="27"/>
      <c r="B30" s="44"/>
      <c r="C30" s="46"/>
      <c r="D30" s="30"/>
      <c r="E30" s="6"/>
      <c r="F30" s="44"/>
      <c r="G30" s="46"/>
      <c r="H30" s="30"/>
      <c r="I30" s="6"/>
      <c r="J30" s="44"/>
      <c r="K30" s="46"/>
      <c r="L30" s="30"/>
      <c r="M30" s="6"/>
      <c r="N30" s="44"/>
      <c r="O30" s="46"/>
      <c r="P30" s="30"/>
      <c r="Q30" s="6"/>
      <c r="R30" s="44"/>
      <c r="S30" s="46"/>
      <c r="T30" s="30"/>
      <c r="U30" s="6"/>
      <c r="V30" s="44"/>
      <c r="W30" s="46"/>
      <c r="X30" s="30"/>
      <c r="Y30" s="6"/>
      <c r="Z30" s="3"/>
      <c r="AA30" s="11"/>
      <c r="AB30" s="3"/>
      <c r="AC30" s="52"/>
      <c r="AD30" s="53"/>
      <c r="AE30" s="11"/>
      <c r="AF30" s="17"/>
      <c r="AG30" s="59"/>
      <c r="AH30" s="53"/>
      <c r="AI30" s="11"/>
      <c r="AJ30" s="17"/>
      <c r="AK30" s="52"/>
      <c r="AL30" s="53"/>
      <c r="AM30" s="40"/>
      <c r="AN30" s="16"/>
      <c r="AO30" s="50"/>
      <c r="AP30" s="45"/>
      <c r="AQ30" s="10"/>
      <c r="AR30" s="20"/>
      <c r="AS30" s="56"/>
      <c r="AT30" s="57"/>
      <c r="AU30" s="37"/>
      <c r="AV30" s="20"/>
      <c r="AW30" s="56"/>
      <c r="AX30" s="57"/>
      <c r="AY30" s="25"/>
      <c r="AZ30" s="20"/>
      <c r="BA30" s="55"/>
      <c r="BB30" s="57"/>
      <c r="BC30" s="37"/>
      <c r="BD30" s="20"/>
      <c r="BE30" s="25"/>
      <c r="BF30" s="285" t="s">
        <v>344</v>
      </c>
      <c r="BG30" s="8"/>
      <c r="BH30" s="47"/>
      <c r="BI30" s="48"/>
      <c r="BJ30" s="10"/>
      <c r="BK30" s="9"/>
      <c r="BL30" s="68"/>
      <c r="BM30" s="44"/>
      <c r="BN30" s="30"/>
      <c r="BO30" s="6"/>
      <c r="BP30" s="44"/>
      <c r="BQ30" s="46"/>
      <c r="BR30" s="30"/>
      <c r="BS30" s="6"/>
      <c r="BT30" s="44"/>
      <c r="BU30" s="46"/>
      <c r="BV30" s="3"/>
      <c r="BW30" s="11"/>
      <c r="BX30" s="3"/>
      <c r="BY30" s="44"/>
      <c r="BZ30" s="46"/>
      <c r="CA30" s="30"/>
      <c r="CB30" s="6"/>
      <c r="CC30" s="44"/>
      <c r="CD30" s="46"/>
      <c r="CE30" s="30"/>
      <c r="CF30" s="6"/>
      <c r="CG30" s="44"/>
      <c r="CH30" s="46"/>
      <c r="CI30" s="30"/>
      <c r="CJ30" s="6"/>
      <c r="CK30" s="44"/>
      <c r="CL30" s="46"/>
      <c r="CM30" s="3" t="s">
        <v>316</v>
      </c>
    </row>
    <row r="31" spans="1:91" ht="7.5" customHeight="1" thickBot="1" x14ac:dyDescent="0.4">
      <c r="A31" s="27"/>
      <c r="B31" s="44"/>
      <c r="C31" s="46"/>
      <c r="D31" s="30"/>
      <c r="E31" s="6"/>
      <c r="F31" s="44"/>
      <c r="G31" s="46"/>
      <c r="H31" s="30"/>
      <c r="I31" s="6"/>
      <c r="J31" s="44"/>
      <c r="K31" s="46"/>
      <c r="L31" s="30"/>
      <c r="M31" s="6"/>
      <c r="N31" s="49"/>
      <c r="O31" s="46"/>
      <c r="P31" s="30"/>
      <c r="Q31" s="6"/>
      <c r="R31" s="44"/>
      <c r="S31" s="46"/>
      <c r="T31" s="30"/>
      <c r="U31" s="6"/>
      <c r="V31" s="44"/>
      <c r="W31" s="46"/>
      <c r="X31" s="30"/>
      <c r="Y31" s="6"/>
      <c r="Z31" s="3"/>
      <c r="AA31" s="11"/>
      <c r="AB31" s="3"/>
      <c r="AC31" s="52"/>
      <c r="AD31" s="53"/>
      <c r="AE31" s="11"/>
      <c r="AF31" s="17"/>
      <c r="AG31" s="59"/>
      <c r="AH31" s="53"/>
      <c r="AI31" s="11"/>
      <c r="AJ31" s="17"/>
      <c r="AK31" s="52"/>
      <c r="AL31" s="53"/>
      <c r="AM31" s="11"/>
      <c r="AN31" s="17"/>
      <c r="AO31" s="59"/>
      <c r="AP31" s="53"/>
      <c r="AQ31" s="11"/>
      <c r="AR31" s="17"/>
      <c r="AS31" s="52"/>
      <c r="AT31" s="53"/>
      <c r="AU31" s="23"/>
      <c r="AV31" s="17"/>
      <c r="AW31" s="52"/>
      <c r="AX31" s="53"/>
      <c r="AY31" s="11"/>
      <c r="AZ31" s="17"/>
      <c r="BA31" s="59"/>
      <c r="BB31" s="53"/>
      <c r="BC31" s="23"/>
      <c r="BD31" s="17"/>
      <c r="BE31" s="11"/>
      <c r="BF31" s="286"/>
      <c r="BG31" s="3"/>
      <c r="BH31" s="44"/>
      <c r="BI31" s="46"/>
      <c r="BJ31" s="3"/>
      <c r="BK31" s="6"/>
      <c r="BL31" s="49"/>
      <c r="BM31" s="46"/>
      <c r="BN31" s="3"/>
      <c r="BO31" s="6"/>
      <c r="BP31" s="44"/>
      <c r="BQ31" s="46"/>
      <c r="BR31" s="30"/>
      <c r="BS31" s="6"/>
      <c r="BT31" s="44"/>
      <c r="BU31" s="46"/>
      <c r="BV31" s="3"/>
      <c r="BW31" s="11"/>
      <c r="BX31" s="3"/>
      <c r="BY31" s="44"/>
      <c r="BZ31" s="46"/>
      <c r="CA31" s="30"/>
      <c r="CB31" s="6"/>
      <c r="CC31" s="44"/>
      <c r="CD31" s="46"/>
      <c r="CE31" s="30"/>
      <c r="CF31" s="6"/>
      <c r="CG31" s="44"/>
      <c r="CH31" s="46"/>
      <c r="CI31" s="30"/>
      <c r="CJ31" s="6"/>
      <c r="CK31" s="44"/>
      <c r="CL31" s="46"/>
    </row>
    <row r="32" spans="1:91" ht="7.5" customHeight="1" x14ac:dyDescent="0.35">
      <c r="A32" s="27"/>
      <c r="B32" s="44"/>
      <c r="C32" s="46"/>
      <c r="D32" s="30"/>
      <c r="E32" s="6"/>
      <c r="F32" s="44"/>
      <c r="G32" s="46"/>
      <c r="H32" s="30"/>
      <c r="I32" s="6"/>
      <c r="J32" s="44"/>
      <c r="K32" s="46"/>
      <c r="L32" s="30"/>
      <c r="M32" s="6"/>
      <c r="N32" s="51"/>
      <c r="O32" s="45"/>
      <c r="P32" s="10"/>
      <c r="Q32" s="9"/>
      <c r="R32" s="47"/>
      <c r="S32" s="48"/>
      <c r="T32" s="36"/>
      <c r="U32" s="9"/>
      <c r="V32" s="47"/>
      <c r="W32" s="48"/>
      <c r="X32" s="36"/>
      <c r="Y32" s="9"/>
      <c r="Z32" s="10"/>
      <c r="AA32" s="287" t="s">
        <v>298</v>
      </c>
      <c r="AB32" s="10"/>
      <c r="AC32" s="56"/>
      <c r="AD32" s="57"/>
      <c r="AE32" s="24"/>
      <c r="AF32" s="22"/>
      <c r="AG32" s="59"/>
      <c r="AH32" s="53"/>
      <c r="AI32" s="11"/>
      <c r="AJ32" s="17"/>
      <c r="AK32" s="52"/>
      <c r="AL32" s="53"/>
      <c r="AM32" s="23"/>
      <c r="AN32" s="17"/>
      <c r="AO32" s="59"/>
      <c r="AP32" s="53"/>
      <c r="AQ32" s="23"/>
      <c r="AR32" s="17"/>
      <c r="AS32" s="52"/>
      <c r="AT32" s="53"/>
      <c r="AU32" s="23"/>
      <c r="AV32" s="17"/>
      <c r="AW32" s="52"/>
      <c r="AX32" s="53"/>
      <c r="AY32" s="11"/>
      <c r="AZ32" s="17"/>
      <c r="BA32" s="59"/>
      <c r="BB32" s="53"/>
      <c r="BC32" s="23"/>
      <c r="BD32" s="17"/>
      <c r="BE32" s="11"/>
      <c r="BF32" s="11"/>
      <c r="BG32" s="3"/>
      <c r="BH32" s="67"/>
      <c r="BI32" s="45"/>
      <c r="BJ32" s="10"/>
      <c r="BK32" s="20"/>
      <c r="BL32" s="50"/>
      <c r="BM32" s="48"/>
      <c r="BN32" s="10"/>
      <c r="BO32" s="9"/>
      <c r="BP32" s="47"/>
      <c r="BQ32" s="48"/>
      <c r="BR32" s="36"/>
      <c r="BS32" s="9"/>
      <c r="BT32" s="47"/>
      <c r="BU32" s="48"/>
      <c r="BV32" s="10"/>
      <c r="BW32" s="285" t="s">
        <v>884</v>
      </c>
      <c r="BX32" s="10"/>
      <c r="BY32" s="47"/>
      <c r="BZ32" s="50"/>
      <c r="CA32" s="12"/>
      <c r="CB32" s="36"/>
      <c r="CC32" s="66"/>
      <c r="CD32" s="47"/>
      <c r="CE32" s="12"/>
      <c r="CF32" s="10"/>
      <c r="CG32" s="66"/>
      <c r="CH32" s="44"/>
      <c r="CI32" s="30"/>
      <c r="CJ32" s="6"/>
      <c r="CK32" s="44"/>
      <c r="CL32" s="46"/>
    </row>
    <row r="33" spans="1:90" ht="7.5" customHeight="1" thickBot="1" x14ac:dyDescent="0.4">
      <c r="A33" s="27"/>
      <c r="B33" s="44"/>
      <c r="C33" s="46"/>
      <c r="D33" s="30"/>
      <c r="E33" s="6"/>
      <c r="F33" s="44"/>
      <c r="G33" s="46"/>
      <c r="H33" s="30"/>
      <c r="I33" s="6"/>
      <c r="J33" s="44"/>
      <c r="K33" s="46"/>
      <c r="L33" s="30"/>
      <c r="M33" s="6"/>
      <c r="N33" s="42"/>
      <c r="O33" s="43"/>
      <c r="P33" s="3"/>
      <c r="Q33" s="6"/>
      <c r="R33" s="44"/>
      <c r="S33" s="46"/>
      <c r="T33" s="30"/>
      <c r="U33" s="6"/>
      <c r="V33" s="44"/>
      <c r="W33" s="46"/>
      <c r="X33" s="30"/>
      <c r="Y33" s="6"/>
      <c r="Z33" s="3"/>
      <c r="AA33" s="288"/>
      <c r="AB33" s="3"/>
      <c r="AC33" s="52"/>
      <c r="AD33" s="53"/>
      <c r="AE33" s="11"/>
      <c r="AF33" s="17"/>
      <c r="AG33" s="59"/>
      <c r="AH33" s="53"/>
      <c r="AI33" s="11"/>
      <c r="AJ33" s="17"/>
      <c r="AK33" s="52"/>
      <c r="AL33" s="53"/>
      <c r="AM33" s="11"/>
      <c r="AN33" s="17"/>
      <c r="AO33" s="59"/>
      <c r="AP33" s="53"/>
      <c r="AQ33" s="23"/>
      <c r="AR33" s="17"/>
      <c r="AS33" s="52"/>
      <c r="AT33" s="53"/>
      <c r="AU33" s="23"/>
      <c r="AV33" s="17"/>
      <c r="AW33" s="59"/>
      <c r="AX33" s="53"/>
      <c r="AY33" s="11"/>
      <c r="AZ33" s="17"/>
      <c r="BA33" s="59"/>
      <c r="BB33" s="53"/>
      <c r="BC33" s="23"/>
      <c r="BD33" s="17"/>
      <c r="BE33" s="11"/>
      <c r="BF33" s="11"/>
      <c r="BG33" s="3"/>
      <c r="BH33" s="44"/>
      <c r="BI33" s="46"/>
      <c r="BJ33" s="11"/>
      <c r="BK33" s="17"/>
      <c r="BL33" s="49"/>
      <c r="BM33" s="46"/>
      <c r="BN33" s="3"/>
      <c r="BO33" s="6"/>
      <c r="BP33" s="44"/>
      <c r="BQ33" s="46"/>
      <c r="BR33" s="30"/>
      <c r="BS33" s="6"/>
      <c r="BT33" s="44"/>
      <c r="BU33" s="46"/>
      <c r="BV33" s="3"/>
      <c r="BW33" s="286"/>
      <c r="BX33" s="3"/>
      <c r="BY33" s="44"/>
      <c r="BZ33" s="46"/>
      <c r="CA33" s="30"/>
      <c r="CB33" s="6"/>
      <c r="CC33" s="44"/>
      <c r="CD33" s="46"/>
      <c r="CE33" s="30"/>
      <c r="CF33" s="6"/>
      <c r="CG33" s="44"/>
      <c r="CH33" s="46"/>
      <c r="CI33" s="30"/>
      <c r="CJ33" s="6"/>
      <c r="CK33" s="44"/>
      <c r="CL33" s="46"/>
    </row>
    <row r="34" spans="1:90" ht="7.5" customHeight="1" x14ac:dyDescent="0.35">
      <c r="A34" s="27"/>
      <c r="B34" s="44"/>
      <c r="C34" s="46"/>
      <c r="D34" s="30"/>
      <c r="E34" s="6"/>
      <c r="F34" s="44"/>
      <c r="G34" s="46"/>
      <c r="H34" s="30"/>
      <c r="I34" s="6"/>
      <c r="J34" s="44"/>
      <c r="K34" s="46"/>
      <c r="L34" s="30"/>
      <c r="M34" s="6"/>
      <c r="N34" s="44"/>
      <c r="O34" s="46"/>
      <c r="P34" s="30"/>
      <c r="Q34" s="6"/>
      <c r="R34" s="44"/>
      <c r="S34" s="46"/>
      <c r="T34" s="30"/>
      <c r="U34" s="6"/>
      <c r="V34" s="44"/>
      <c r="W34" s="46"/>
      <c r="X34" s="30"/>
      <c r="Y34" s="6"/>
      <c r="Z34" s="3"/>
      <c r="AA34" s="11"/>
      <c r="AB34" s="3"/>
      <c r="AC34" s="52"/>
      <c r="AD34" s="53"/>
      <c r="AE34" s="11"/>
      <c r="AF34" s="17"/>
      <c r="AG34" s="59"/>
      <c r="AH34" s="53"/>
      <c r="AI34" s="11"/>
      <c r="AJ34" s="17"/>
      <c r="AK34" s="52"/>
      <c r="AL34" s="53"/>
      <c r="AM34" s="11"/>
      <c r="AN34" s="17"/>
      <c r="AO34" s="59"/>
      <c r="AP34" s="53"/>
      <c r="AQ34" s="23"/>
      <c r="AR34" s="17"/>
      <c r="AS34" s="52"/>
      <c r="AT34" s="53"/>
      <c r="AU34" s="23"/>
      <c r="AV34" s="6"/>
      <c r="AW34" s="269"/>
      <c r="AX34" s="45"/>
      <c r="AY34" s="25"/>
      <c r="AZ34" s="20"/>
      <c r="BA34" s="55"/>
      <c r="BB34" s="57"/>
      <c r="BC34" s="37"/>
      <c r="BD34" s="20"/>
      <c r="BE34" s="25"/>
      <c r="BF34" s="289" t="s">
        <v>508</v>
      </c>
      <c r="BG34" s="8"/>
      <c r="BH34" s="47"/>
      <c r="BI34" s="48"/>
      <c r="BJ34" s="10"/>
      <c r="BK34" s="9"/>
      <c r="BL34" s="68"/>
      <c r="BM34" s="44"/>
      <c r="BN34" s="30"/>
      <c r="BO34" s="6"/>
      <c r="BP34" s="44"/>
      <c r="BQ34" s="46"/>
      <c r="BR34" s="30"/>
      <c r="BS34" s="6"/>
      <c r="BT34" s="44"/>
      <c r="BU34" s="46"/>
      <c r="BV34" s="3"/>
      <c r="BW34" s="11"/>
      <c r="BX34" s="3"/>
      <c r="BY34" s="44"/>
      <c r="BZ34" s="46"/>
      <c r="CA34" s="30"/>
      <c r="CB34" s="6"/>
      <c r="CC34" s="44"/>
      <c r="CD34" s="46"/>
      <c r="CE34" s="30"/>
      <c r="CF34" s="6"/>
      <c r="CG34" s="44"/>
      <c r="CH34" s="46"/>
      <c r="CI34" s="30"/>
      <c r="CJ34" s="6"/>
      <c r="CK34" s="44"/>
      <c r="CL34" s="46"/>
    </row>
    <row r="35" spans="1:90" ht="7.5" customHeight="1" thickBot="1" x14ac:dyDescent="0.4">
      <c r="A35" s="27"/>
      <c r="B35" s="44"/>
      <c r="C35" s="46"/>
      <c r="D35" s="30"/>
      <c r="E35" s="6"/>
      <c r="F35" s="44"/>
      <c r="G35" s="46"/>
      <c r="H35" s="30"/>
      <c r="I35" s="6"/>
      <c r="J35" s="44"/>
      <c r="K35" s="46"/>
      <c r="L35" s="30"/>
      <c r="M35" s="6"/>
      <c r="N35" s="44"/>
      <c r="O35" s="46"/>
      <c r="P35" s="30"/>
      <c r="Q35" s="6"/>
      <c r="R35" s="49"/>
      <c r="S35" s="46"/>
      <c r="T35" s="30"/>
      <c r="U35" s="6"/>
      <c r="V35" s="44"/>
      <c r="W35" s="46"/>
      <c r="X35" s="30"/>
      <c r="Y35" s="6"/>
      <c r="Z35" s="3"/>
      <c r="AA35" s="11"/>
      <c r="AB35" s="3"/>
      <c r="AC35" s="52"/>
      <c r="AD35" s="53"/>
      <c r="AE35" s="11"/>
      <c r="AF35" s="17"/>
      <c r="AG35" s="59"/>
      <c r="AH35" s="53"/>
      <c r="AI35" s="11"/>
      <c r="AJ35" s="17"/>
      <c r="AK35" s="52"/>
      <c r="AL35" s="53"/>
      <c r="AM35" s="11"/>
      <c r="AN35" s="17"/>
      <c r="AO35" s="59"/>
      <c r="AP35" s="53"/>
      <c r="AQ35" s="23"/>
      <c r="AR35" s="17"/>
      <c r="AS35" s="52"/>
      <c r="AT35" s="53"/>
      <c r="AU35" s="23"/>
      <c r="AV35" s="17"/>
      <c r="AW35" s="59"/>
      <c r="AX35" s="53"/>
      <c r="AY35" s="11"/>
      <c r="AZ35" s="17"/>
      <c r="BA35" s="59"/>
      <c r="BB35" s="53"/>
      <c r="BC35" s="23"/>
      <c r="BD35" s="17"/>
      <c r="BE35" s="11"/>
      <c r="BF35" s="290"/>
      <c r="BG35" s="3"/>
      <c r="BH35" s="44"/>
      <c r="BI35" s="46"/>
      <c r="BJ35" s="3"/>
      <c r="BK35" s="6"/>
      <c r="BL35" s="49"/>
      <c r="BM35" s="46"/>
      <c r="BN35" s="3"/>
      <c r="BO35" s="6"/>
      <c r="BQ35" s="46"/>
      <c r="BR35" s="30"/>
      <c r="BS35" s="6"/>
      <c r="BT35" s="44"/>
      <c r="BU35" s="46"/>
      <c r="BV35" s="3"/>
      <c r="BW35" s="11"/>
      <c r="BX35" s="3"/>
      <c r="BY35" s="44"/>
      <c r="BZ35" s="46"/>
      <c r="CA35" s="30"/>
      <c r="CB35" s="6"/>
      <c r="CC35" s="44"/>
      <c r="CD35" s="46"/>
      <c r="CE35" s="30"/>
      <c r="CF35" s="6"/>
      <c r="CG35" s="44"/>
      <c r="CH35" s="46"/>
      <c r="CI35" s="30"/>
      <c r="CJ35" s="6"/>
      <c r="CK35" s="44"/>
      <c r="CL35" s="46"/>
    </row>
    <row r="36" spans="1:90" ht="7.5" customHeight="1" x14ac:dyDescent="0.35">
      <c r="A36" s="27"/>
      <c r="B36" s="44"/>
      <c r="C36" s="46"/>
      <c r="D36" s="30"/>
      <c r="E36" s="6"/>
      <c r="F36" s="44"/>
      <c r="G36" s="46"/>
      <c r="H36" s="30"/>
      <c r="I36" s="6"/>
      <c r="J36" s="44"/>
      <c r="K36" s="46"/>
      <c r="L36" s="30"/>
      <c r="M36" s="6"/>
      <c r="N36" s="44"/>
      <c r="O36" s="46"/>
      <c r="P36" s="30"/>
      <c r="Q36" s="16"/>
      <c r="R36" s="50"/>
      <c r="S36" s="48"/>
      <c r="T36" s="36"/>
      <c r="U36" s="9"/>
      <c r="V36" s="47"/>
      <c r="W36" s="48"/>
      <c r="X36" s="36"/>
      <c r="Y36" s="9"/>
      <c r="Z36" s="10"/>
      <c r="AA36" s="287" t="s">
        <v>298</v>
      </c>
      <c r="AB36" s="10"/>
      <c r="AC36" s="56"/>
      <c r="AD36" s="57"/>
      <c r="AE36" s="25"/>
      <c r="AF36" s="20"/>
      <c r="AG36" s="55"/>
      <c r="AH36" s="57"/>
      <c r="AI36" s="25"/>
      <c r="AJ36" s="20"/>
      <c r="AK36" s="56"/>
      <c r="AL36" s="57"/>
      <c r="AM36" s="25"/>
      <c r="AN36" s="20"/>
      <c r="AO36" s="55"/>
      <c r="AP36" s="57"/>
      <c r="AQ36" s="21"/>
      <c r="AR36" s="23"/>
      <c r="AS36" s="52"/>
      <c r="AT36" s="53"/>
      <c r="AU36" s="23"/>
      <c r="AV36" s="17"/>
      <c r="AW36" s="52"/>
      <c r="AX36" s="53"/>
      <c r="AY36" s="11"/>
      <c r="AZ36" s="17"/>
      <c r="BA36" s="59"/>
      <c r="BB36" s="53"/>
      <c r="BC36" s="23"/>
      <c r="BD36" s="17"/>
      <c r="BE36" s="11"/>
      <c r="BF36" s="11"/>
      <c r="BG36" s="3"/>
      <c r="BH36" s="44"/>
      <c r="BI36" s="45"/>
      <c r="BJ36" s="10"/>
      <c r="BK36" s="9"/>
      <c r="BL36" s="50"/>
      <c r="BM36" s="57"/>
      <c r="BN36" s="10"/>
      <c r="BO36" s="9"/>
      <c r="BP36" s="47"/>
      <c r="BQ36" s="48"/>
      <c r="BR36" s="36"/>
      <c r="BS36" s="9"/>
      <c r="BT36" s="47"/>
      <c r="BU36" s="48"/>
      <c r="BV36" s="10"/>
      <c r="BW36" s="287" t="s">
        <v>298</v>
      </c>
      <c r="BX36" s="10"/>
      <c r="BY36" s="66"/>
      <c r="BZ36" s="46"/>
      <c r="CA36" s="30"/>
      <c r="CB36" s="6"/>
      <c r="CC36" s="44"/>
      <c r="CD36" s="46"/>
      <c r="CE36" s="30"/>
      <c r="CF36" s="6"/>
      <c r="CG36" s="44"/>
      <c r="CH36" s="46"/>
      <c r="CI36" s="30"/>
      <c r="CJ36" s="6"/>
      <c r="CK36" s="44"/>
      <c r="CL36" s="46"/>
    </row>
    <row r="37" spans="1:90" ht="7.5" customHeight="1" thickBot="1" x14ac:dyDescent="0.4">
      <c r="A37" s="27"/>
      <c r="B37" s="44"/>
      <c r="C37" s="46"/>
      <c r="D37" s="30"/>
      <c r="E37" s="6"/>
      <c r="F37" s="44"/>
      <c r="G37" s="46"/>
      <c r="H37" s="30"/>
      <c r="I37" s="6"/>
      <c r="J37" s="44"/>
      <c r="K37" s="46"/>
      <c r="L37" s="30"/>
      <c r="M37" s="6"/>
      <c r="N37" s="44"/>
      <c r="O37" s="46"/>
      <c r="P37" s="30"/>
      <c r="Q37" s="6"/>
      <c r="R37" s="49"/>
      <c r="S37" s="46"/>
      <c r="T37" s="30"/>
      <c r="U37" s="6"/>
      <c r="V37" s="44"/>
      <c r="W37" s="46"/>
      <c r="X37" s="30"/>
      <c r="Y37" s="6"/>
      <c r="Z37" s="3"/>
      <c r="AA37" s="288"/>
      <c r="AB37" s="3"/>
      <c r="AC37" s="52"/>
      <c r="AD37" s="53"/>
      <c r="AE37" s="11"/>
      <c r="AF37" s="17"/>
      <c r="AG37" s="59"/>
      <c r="AH37" s="53"/>
      <c r="AI37" s="11"/>
      <c r="AJ37" s="17"/>
      <c r="AK37" s="52"/>
      <c r="AL37" s="53"/>
      <c r="AM37" s="11"/>
      <c r="AN37" s="17"/>
      <c r="AO37" s="59"/>
      <c r="AP37" s="53"/>
      <c r="AQ37" s="23"/>
      <c r="AR37" s="17"/>
      <c r="AS37" s="52"/>
      <c r="AT37" s="53"/>
      <c r="AU37" s="23"/>
      <c r="AV37" s="17"/>
      <c r="AW37" s="52"/>
      <c r="AX37" s="53"/>
      <c r="AY37" s="11"/>
      <c r="AZ37" s="17"/>
      <c r="BA37" s="59"/>
      <c r="BB37" s="53"/>
      <c r="BC37" s="23"/>
      <c r="BD37" s="17"/>
      <c r="BE37" s="11"/>
      <c r="BF37" s="11"/>
      <c r="BG37" s="3"/>
      <c r="BH37" s="44"/>
      <c r="BI37" s="46"/>
      <c r="BJ37" s="3"/>
      <c r="BK37" s="6"/>
      <c r="BL37" s="59"/>
      <c r="BM37" s="53"/>
      <c r="BN37" s="3"/>
      <c r="BO37" s="6"/>
      <c r="BP37" s="44"/>
      <c r="BQ37" s="46"/>
      <c r="BR37" s="30"/>
      <c r="BS37" s="6"/>
      <c r="BT37" s="44"/>
      <c r="BU37" s="46"/>
      <c r="BV37" s="3"/>
      <c r="BW37" s="288"/>
      <c r="BX37" s="3"/>
      <c r="BY37" s="44"/>
      <c r="BZ37" s="46"/>
      <c r="CA37" s="30"/>
      <c r="CB37" s="6"/>
      <c r="CC37" s="44"/>
      <c r="CD37" s="46"/>
      <c r="CE37" s="30"/>
      <c r="CF37" s="6"/>
      <c r="CG37" s="44"/>
      <c r="CH37" s="46"/>
      <c r="CI37" s="30"/>
      <c r="CJ37" s="6"/>
      <c r="CK37" s="44"/>
      <c r="CL37" s="46"/>
    </row>
    <row r="38" spans="1:90" ht="7.5" customHeight="1" x14ac:dyDescent="0.35">
      <c r="A38" s="27"/>
      <c r="B38" s="44"/>
      <c r="C38" s="46"/>
      <c r="D38" s="30"/>
      <c r="E38" s="6"/>
      <c r="F38" s="44"/>
      <c r="G38" s="46"/>
      <c r="H38" s="30"/>
      <c r="I38" s="6"/>
      <c r="J38" s="44"/>
      <c r="K38" s="46"/>
      <c r="L38" s="30"/>
      <c r="M38" s="6"/>
      <c r="N38" s="44"/>
      <c r="O38" s="46"/>
      <c r="P38" s="30"/>
      <c r="Q38" s="6"/>
      <c r="R38" s="44"/>
      <c r="S38" s="46"/>
      <c r="T38" s="30"/>
      <c r="U38" s="6"/>
      <c r="V38" s="44"/>
      <c r="W38" s="46"/>
      <c r="X38" s="30"/>
      <c r="Y38" s="6"/>
      <c r="Z38" s="3"/>
      <c r="AA38" s="11"/>
      <c r="AB38" s="3"/>
      <c r="AC38" s="52"/>
      <c r="AD38" s="53"/>
      <c r="AE38" s="11"/>
      <c r="AF38" s="17"/>
      <c r="AG38" s="59"/>
      <c r="AH38" s="53"/>
      <c r="AI38" s="11"/>
      <c r="AJ38" s="17"/>
      <c r="AK38" s="52"/>
      <c r="AL38" s="53"/>
      <c r="AM38" s="11"/>
      <c r="AN38" s="17"/>
      <c r="AO38" s="59"/>
      <c r="AP38" s="53"/>
      <c r="AQ38" s="23"/>
      <c r="AR38" s="17"/>
      <c r="AS38" s="52"/>
      <c r="AT38" s="53"/>
      <c r="AU38" s="23"/>
      <c r="AV38" s="17"/>
      <c r="AW38" s="52"/>
      <c r="AX38" s="53"/>
      <c r="AY38" s="17"/>
      <c r="AZ38" s="16"/>
      <c r="BA38" s="55"/>
      <c r="BB38" s="57"/>
      <c r="BC38" s="37"/>
      <c r="BD38" s="20"/>
      <c r="BE38" s="25"/>
      <c r="BF38" s="285" t="s">
        <v>512</v>
      </c>
      <c r="BG38" s="8"/>
      <c r="BH38" s="47"/>
      <c r="BI38" s="48"/>
      <c r="BJ38" s="10"/>
      <c r="BK38" s="9"/>
      <c r="BL38" s="68"/>
      <c r="BM38" s="44"/>
      <c r="BN38" s="30"/>
      <c r="BO38" s="6"/>
      <c r="BP38" s="44"/>
      <c r="BQ38" s="46"/>
      <c r="BR38" s="30"/>
      <c r="BS38" s="6"/>
      <c r="BT38" s="44"/>
      <c r="BU38" s="46"/>
      <c r="BV38" s="3"/>
      <c r="BW38" s="11"/>
      <c r="BX38" s="3"/>
      <c r="BY38" s="44"/>
      <c r="BZ38" s="46"/>
      <c r="CA38" s="30"/>
      <c r="CB38" s="6"/>
      <c r="CC38" s="44"/>
      <c r="CD38" s="46"/>
      <c r="CE38" s="30"/>
      <c r="CF38" s="6"/>
      <c r="CG38" s="44"/>
      <c r="CH38" s="46"/>
      <c r="CI38" s="30"/>
      <c r="CJ38" s="6"/>
      <c r="CK38" s="44"/>
      <c r="CL38" s="46"/>
    </row>
    <row r="39" spans="1:90" ht="7.5" customHeight="1" thickBot="1" x14ac:dyDescent="0.4">
      <c r="A39" s="27"/>
      <c r="B39" s="44"/>
      <c r="C39" s="46"/>
      <c r="D39" s="30"/>
      <c r="E39" s="6"/>
      <c r="F39" s="44"/>
      <c r="G39" s="46"/>
      <c r="H39" s="30"/>
      <c r="I39" s="6"/>
      <c r="J39" s="44"/>
      <c r="K39" s="46"/>
      <c r="L39" s="30"/>
      <c r="M39" s="6"/>
      <c r="N39" s="44"/>
      <c r="O39" s="46"/>
      <c r="P39" s="30"/>
      <c r="Q39" s="6"/>
      <c r="R39" s="44"/>
      <c r="S39" s="46"/>
      <c r="U39" s="6"/>
      <c r="V39" s="44"/>
      <c r="W39" s="46"/>
      <c r="X39" s="30"/>
      <c r="Y39" s="6"/>
      <c r="Z39" s="3"/>
      <c r="AA39" s="11"/>
      <c r="AB39" s="3"/>
      <c r="AC39" s="52"/>
      <c r="AD39" s="53"/>
      <c r="AE39" s="11"/>
      <c r="AF39" s="17"/>
      <c r="AG39" s="59"/>
      <c r="AH39" s="53"/>
      <c r="AI39" s="11"/>
      <c r="AJ39" s="17"/>
      <c r="AK39" s="52"/>
      <c r="AL39" s="53"/>
      <c r="AM39" s="11"/>
      <c r="AN39" s="17"/>
      <c r="AO39" s="59"/>
      <c r="AP39" s="53"/>
      <c r="AQ39" s="23"/>
      <c r="AR39" s="17"/>
      <c r="AS39" s="52"/>
      <c r="AT39" s="53"/>
      <c r="AU39" s="23"/>
      <c r="AV39" s="17"/>
      <c r="AW39" s="52"/>
      <c r="AX39" s="53"/>
      <c r="AY39" s="11"/>
      <c r="AZ39" s="17"/>
      <c r="BA39" s="59"/>
      <c r="BB39" s="53"/>
      <c r="BC39" s="23"/>
      <c r="BD39" s="17"/>
      <c r="BE39" s="11"/>
      <c r="BF39" s="286"/>
      <c r="BG39" s="3"/>
      <c r="BH39" s="44"/>
      <c r="BI39" s="46"/>
      <c r="BJ39" s="3"/>
      <c r="BK39" s="6"/>
      <c r="BL39" s="49"/>
      <c r="BM39" s="46"/>
      <c r="BN39" s="3"/>
      <c r="BO39" s="6"/>
      <c r="BP39" s="44"/>
      <c r="BQ39" s="46"/>
      <c r="BS39" s="6"/>
      <c r="BT39" s="44"/>
      <c r="BU39" s="46"/>
      <c r="BV39" s="3"/>
      <c r="BW39" s="11"/>
      <c r="BX39" s="3"/>
      <c r="BY39" s="44"/>
      <c r="BZ39" s="46"/>
      <c r="CA39" s="30"/>
      <c r="CB39" s="6"/>
      <c r="CC39" s="44"/>
      <c r="CD39" s="46"/>
      <c r="CE39" s="30"/>
      <c r="CF39" s="6"/>
      <c r="CG39" s="44"/>
      <c r="CH39" s="46"/>
      <c r="CI39" s="30"/>
      <c r="CJ39" s="6"/>
      <c r="CK39" s="44"/>
      <c r="CL39" s="46"/>
    </row>
    <row r="40" spans="1:90" ht="7.5" customHeight="1" x14ac:dyDescent="0.35">
      <c r="A40" s="27"/>
      <c r="B40" s="44"/>
      <c r="C40" s="46"/>
      <c r="D40" s="30"/>
      <c r="E40" s="6"/>
      <c r="F40" s="44"/>
      <c r="G40" s="46"/>
      <c r="H40" s="30"/>
      <c r="I40" s="6"/>
      <c r="J40" s="44"/>
      <c r="K40" s="46"/>
      <c r="L40" s="30"/>
      <c r="M40" s="6"/>
      <c r="N40" s="44"/>
      <c r="O40" s="46"/>
      <c r="P40" s="30"/>
      <c r="Q40" s="6"/>
      <c r="R40" s="44"/>
      <c r="S40" s="45"/>
      <c r="T40" s="10"/>
      <c r="U40" s="9"/>
      <c r="V40" s="47"/>
      <c r="W40" s="48"/>
      <c r="X40" s="36"/>
      <c r="Y40" s="9"/>
      <c r="Z40" s="10"/>
      <c r="AA40" s="287" t="s">
        <v>298</v>
      </c>
      <c r="AB40" s="10"/>
      <c r="AC40" s="56"/>
      <c r="AD40" s="57"/>
      <c r="AE40" s="25"/>
      <c r="AF40" s="20"/>
      <c r="AG40" s="55"/>
      <c r="AH40" s="57"/>
      <c r="AI40" s="25"/>
      <c r="AJ40" s="20"/>
      <c r="AK40" s="56"/>
      <c r="AL40" s="57"/>
      <c r="AM40" s="25"/>
      <c r="AN40" s="20"/>
      <c r="AO40" s="55"/>
      <c r="AP40" s="57"/>
      <c r="AQ40" s="37"/>
      <c r="AR40" s="20"/>
      <c r="AS40" s="54"/>
      <c r="AT40" s="52"/>
      <c r="AU40" s="23"/>
      <c r="AV40" s="17"/>
      <c r="AW40" s="52"/>
      <c r="AX40" s="53"/>
      <c r="AY40" s="11"/>
      <c r="AZ40" s="17"/>
      <c r="BA40" s="59"/>
      <c r="BB40" s="53"/>
      <c r="BC40" s="23"/>
      <c r="BD40" s="17"/>
      <c r="BE40" s="11"/>
      <c r="BF40" s="11"/>
      <c r="BG40" s="3"/>
      <c r="BH40" s="44"/>
      <c r="BI40" s="46"/>
      <c r="BJ40" s="3"/>
      <c r="BK40" s="16"/>
      <c r="BL40" s="50"/>
      <c r="BM40" s="48"/>
      <c r="BN40" s="10"/>
      <c r="BO40" s="20"/>
      <c r="BP40" s="47"/>
      <c r="BQ40" s="48"/>
      <c r="BR40" s="36"/>
      <c r="BS40" s="9"/>
      <c r="BT40" s="47"/>
      <c r="BU40" s="48"/>
      <c r="BV40" s="10"/>
      <c r="BW40" s="287" t="s">
        <v>298</v>
      </c>
      <c r="BX40" s="8"/>
      <c r="BY40" s="47"/>
      <c r="BZ40" s="48"/>
      <c r="CA40" s="12"/>
      <c r="CB40" s="273"/>
      <c r="CC40" s="44"/>
      <c r="CD40" s="271"/>
      <c r="CE40" s="30"/>
      <c r="CF40" s="6"/>
      <c r="CG40" s="44"/>
      <c r="CH40" s="46"/>
      <c r="CI40" s="30"/>
      <c r="CJ40" s="6"/>
      <c r="CK40" s="44"/>
      <c r="CL40" s="46"/>
    </row>
    <row r="41" spans="1:90" ht="7.5" customHeight="1" thickBot="1" x14ac:dyDescent="0.4">
      <c r="A41" s="27"/>
      <c r="B41" s="44"/>
      <c r="C41" s="46"/>
      <c r="D41" s="30"/>
      <c r="E41" s="6"/>
      <c r="F41" s="44"/>
      <c r="G41" s="46"/>
      <c r="H41" s="30"/>
      <c r="I41" s="6"/>
      <c r="J41" s="44"/>
      <c r="K41" s="46"/>
      <c r="L41" s="30"/>
      <c r="M41" s="6"/>
      <c r="N41" s="44"/>
      <c r="O41" s="46"/>
      <c r="P41" s="30"/>
      <c r="Q41" s="6"/>
      <c r="R41" s="44"/>
      <c r="S41" s="46"/>
      <c r="U41" s="6"/>
      <c r="V41" s="44"/>
      <c r="W41" s="46"/>
      <c r="X41" s="30"/>
      <c r="Y41" s="6"/>
      <c r="Z41" s="3"/>
      <c r="AA41" s="288"/>
      <c r="AB41" s="3"/>
      <c r="AC41" s="52"/>
      <c r="AD41" s="53"/>
      <c r="AE41" s="11"/>
      <c r="AF41" s="17"/>
      <c r="AG41" s="59"/>
      <c r="AH41" s="53"/>
      <c r="AI41" s="11"/>
      <c r="AJ41" s="17"/>
      <c r="AK41" s="52"/>
      <c r="AL41" s="53"/>
      <c r="AM41" s="11"/>
      <c r="AN41" s="17"/>
      <c r="AO41" s="59"/>
      <c r="AP41" s="53"/>
      <c r="AQ41" s="23"/>
      <c r="AR41" s="17"/>
      <c r="AS41" s="52"/>
      <c r="AT41" s="53"/>
      <c r="AU41" s="23"/>
      <c r="AV41" s="17"/>
      <c r="AW41" s="52"/>
      <c r="AX41" s="53"/>
      <c r="AY41" s="11"/>
      <c r="AZ41" s="17"/>
      <c r="BA41" s="59"/>
      <c r="BB41" s="53"/>
      <c r="BC41" s="11"/>
      <c r="BD41" s="17"/>
      <c r="BE41" s="11"/>
      <c r="BF41" s="11"/>
      <c r="BG41" s="3"/>
      <c r="BH41" s="44"/>
      <c r="BI41" s="46"/>
      <c r="BJ41" s="3"/>
      <c r="BK41" s="6"/>
      <c r="BL41" s="49"/>
      <c r="BM41" s="46"/>
      <c r="BN41" s="11"/>
      <c r="BO41" s="17"/>
      <c r="BP41" s="44"/>
      <c r="BQ41" s="46"/>
      <c r="BR41" s="30"/>
      <c r="BS41" s="6"/>
      <c r="BT41" s="44"/>
      <c r="BU41" s="46"/>
      <c r="BV41" s="3"/>
      <c r="BW41" s="288"/>
      <c r="BX41" s="3"/>
      <c r="BY41" s="44"/>
      <c r="BZ41" s="46"/>
      <c r="CA41" s="30"/>
      <c r="CB41" s="6"/>
      <c r="CC41" s="44"/>
      <c r="CD41" s="46"/>
      <c r="CE41" s="30"/>
      <c r="CF41" s="6"/>
      <c r="CG41" s="44"/>
      <c r="CH41" s="46"/>
      <c r="CI41" s="30"/>
      <c r="CJ41" s="6"/>
      <c r="CK41" s="44"/>
      <c r="CL41" s="46"/>
    </row>
    <row r="42" spans="1:90" ht="7.5" customHeight="1" x14ac:dyDescent="0.35">
      <c r="A42" s="27"/>
      <c r="B42" s="44"/>
      <c r="C42" s="46"/>
      <c r="D42" s="30"/>
      <c r="E42" s="6"/>
      <c r="F42" s="44"/>
      <c r="G42" s="46"/>
      <c r="H42" s="30"/>
      <c r="I42" s="6"/>
      <c r="J42" s="44"/>
      <c r="K42" s="46"/>
      <c r="L42" s="30"/>
      <c r="M42" s="6"/>
      <c r="N42" s="44"/>
      <c r="O42" s="46"/>
      <c r="P42" s="30"/>
      <c r="Q42" s="6"/>
      <c r="R42" s="44"/>
      <c r="S42" s="46"/>
      <c r="T42" s="30"/>
      <c r="U42" s="6"/>
      <c r="V42" s="44"/>
      <c r="W42" s="46"/>
      <c r="X42" s="30"/>
      <c r="Y42" s="6"/>
      <c r="Z42" s="3"/>
      <c r="AA42" s="11"/>
      <c r="AB42" s="3"/>
      <c r="AC42" s="52"/>
      <c r="AD42" s="53"/>
      <c r="AE42" s="11"/>
      <c r="AF42" s="17"/>
      <c r="AG42" s="59"/>
      <c r="AH42" s="53"/>
      <c r="AI42" s="11"/>
      <c r="AJ42" s="17"/>
      <c r="AK42" s="52"/>
      <c r="AL42" s="53"/>
      <c r="AM42" s="11"/>
      <c r="AN42" s="17"/>
      <c r="AO42" s="59"/>
      <c r="AP42" s="53"/>
      <c r="AQ42" s="23"/>
      <c r="AR42" s="17"/>
      <c r="AS42" s="52"/>
      <c r="AT42" s="53"/>
      <c r="AU42" s="23"/>
      <c r="AV42" s="17"/>
      <c r="AW42" s="52"/>
      <c r="AX42" s="53"/>
      <c r="AY42" s="11"/>
      <c r="AZ42" s="17"/>
      <c r="BA42" s="53"/>
      <c r="BB42" s="45"/>
      <c r="BC42" s="10"/>
      <c r="BD42" s="20"/>
      <c r="BE42" s="25"/>
      <c r="BF42" s="285" t="s">
        <v>349</v>
      </c>
      <c r="BG42" s="8"/>
      <c r="BH42" s="47"/>
      <c r="BI42" s="48"/>
      <c r="BJ42" s="10"/>
      <c r="BK42" s="9"/>
      <c r="BL42" s="68"/>
      <c r="BM42" s="44"/>
      <c r="BN42" s="30"/>
      <c r="BO42" s="6"/>
      <c r="BP42" s="44"/>
      <c r="BQ42" s="46"/>
      <c r="BR42" s="30"/>
      <c r="BS42" s="6"/>
      <c r="BT42" s="44"/>
      <c r="BU42" s="46"/>
      <c r="BV42" s="3"/>
      <c r="BW42" s="11"/>
      <c r="BX42" s="3"/>
      <c r="BY42" s="44"/>
      <c r="BZ42" s="46"/>
      <c r="CA42" s="30"/>
      <c r="CB42" s="6"/>
      <c r="CC42" s="44"/>
      <c r="CD42" s="46"/>
      <c r="CE42" s="30"/>
      <c r="CF42" s="6"/>
      <c r="CG42" s="44"/>
      <c r="CH42" s="46"/>
      <c r="CI42" s="30"/>
      <c r="CJ42" s="6"/>
      <c r="CK42" s="44"/>
      <c r="CL42" s="46"/>
    </row>
    <row r="43" spans="1:90" ht="7.5" customHeight="1" thickBot="1" x14ac:dyDescent="0.4">
      <c r="A43" s="27"/>
      <c r="B43" s="44"/>
      <c r="C43" s="46"/>
      <c r="D43" s="30"/>
      <c r="E43" s="6"/>
      <c r="F43" s="44"/>
      <c r="G43" s="46"/>
      <c r="H43" s="30"/>
      <c r="I43" s="6"/>
      <c r="J43" s="44"/>
      <c r="K43" s="46"/>
      <c r="L43" s="30"/>
      <c r="M43" s="6"/>
      <c r="N43" s="44"/>
      <c r="O43" s="46"/>
      <c r="P43" s="30"/>
      <c r="Q43" s="6"/>
      <c r="R43" s="44"/>
      <c r="S43" s="46"/>
      <c r="T43" s="30"/>
      <c r="U43" s="6"/>
      <c r="W43" s="46"/>
      <c r="X43" s="30"/>
      <c r="Y43" s="6"/>
      <c r="Z43" s="3"/>
      <c r="AA43" s="11"/>
      <c r="AB43" s="3"/>
      <c r="AC43" s="52"/>
      <c r="AD43" s="53"/>
      <c r="AE43" s="11"/>
      <c r="AF43" s="17"/>
      <c r="AG43" s="59"/>
      <c r="AH43" s="53"/>
      <c r="AI43" s="11"/>
      <c r="AJ43" s="17"/>
      <c r="AK43" s="52"/>
      <c r="AL43" s="53"/>
      <c r="AM43" s="11"/>
      <c r="AN43" s="17"/>
      <c r="AO43" s="59"/>
      <c r="AP43" s="53"/>
      <c r="AQ43" s="23"/>
      <c r="AR43" s="17"/>
      <c r="AS43" s="52"/>
      <c r="AT43" s="53"/>
      <c r="AU43" s="23"/>
      <c r="AV43" s="17"/>
      <c r="AW43" s="52"/>
      <c r="AX43" s="53"/>
      <c r="AY43" s="11"/>
      <c r="AZ43" s="17"/>
      <c r="BA43" s="59"/>
      <c r="BB43" s="53"/>
      <c r="BC43" s="11"/>
      <c r="BD43" s="17"/>
      <c r="BE43" s="11"/>
      <c r="BF43" s="286"/>
      <c r="BG43" s="3"/>
      <c r="BH43" s="44"/>
      <c r="BI43" s="46"/>
      <c r="BJ43" s="3"/>
      <c r="BK43" s="6"/>
      <c r="BL43" s="49"/>
      <c r="BM43" s="46"/>
      <c r="BN43" s="3"/>
      <c r="BO43" s="6"/>
      <c r="BP43" s="44"/>
      <c r="BQ43" s="46"/>
      <c r="BR43" s="30"/>
      <c r="BS43" s="6"/>
      <c r="BU43" s="46"/>
      <c r="BV43" s="3"/>
      <c r="BW43" s="11"/>
      <c r="BX43" s="3"/>
      <c r="BY43" s="44"/>
      <c r="BZ43" s="46"/>
      <c r="CA43" s="30"/>
      <c r="CB43" s="6"/>
      <c r="CC43" s="44"/>
      <c r="CD43" s="46"/>
      <c r="CE43" s="30"/>
      <c r="CF43" s="6"/>
      <c r="CG43" s="44"/>
      <c r="CH43" s="46"/>
      <c r="CI43" s="30"/>
      <c r="CJ43" s="6"/>
      <c r="CK43" s="44"/>
      <c r="CL43" s="46"/>
    </row>
    <row r="44" spans="1:90" ht="7.5" customHeight="1" x14ac:dyDescent="0.35">
      <c r="A44" s="27"/>
      <c r="B44" s="44"/>
      <c r="C44" s="46"/>
      <c r="D44" s="30"/>
      <c r="E44" s="6"/>
      <c r="F44" s="44"/>
      <c r="G44" s="46"/>
      <c r="H44" s="30"/>
      <c r="I44" s="6"/>
      <c r="J44" s="44"/>
      <c r="K44" s="46"/>
      <c r="L44" s="30"/>
      <c r="M44" s="6"/>
      <c r="N44" s="44"/>
      <c r="O44" s="46"/>
      <c r="P44" s="30"/>
      <c r="Q44" s="6"/>
      <c r="R44" s="44"/>
      <c r="S44" s="46"/>
      <c r="T44" s="266"/>
      <c r="U44" s="16"/>
      <c r="V44" s="50"/>
      <c r="W44" s="48"/>
      <c r="X44" s="36"/>
      <c r="Y44" s="9"/>
      <c r="Z44" s="10"/>
      <c r="AA44" s="287" t="s">
        <v>298</v>
      </c>
      <c r="AB44" s="10"/>
      <c r="AC44" s="56"/>
      <c r="AD44" s="57"/>
      <c r="AE44" s="25"/>
      <c r="AF44" s="20"/>
      <c r="AG44" s="55"/>
      <c r="AH44" s="57"/>
      <c r="AI44" s="25"/>
      <c r="AJ44" s="20"/>
      <c r="AK44" s="56"/>
      <c r="AL44" s="57"/>
      <c r="AM44" s="25"/>
      <c r="AN44" s="20"/>
      <c r="AO44" s="55"/>
      <c r="AP44" s="57"/>
      <c r="AQ44" s="37"/>
      <c r="AR44" s="20"/>
      <c r="AS44" s="56"/>
      <c r="AT44" s="57"/>
      <c r="AU44" s="21"/>
      <c r="AV44" s="17"/>
      <c r="AW44" s="52"/>
      <c r="AX44" s="53"/>
      <c r="AY44" s="11"/>
      <c r="AZ44" s="17"/>
      <c r="BA44" s="59"/>
      <c r="BB44" s="53"/>
      <c r="BC44" s="23"/>
      <c r="BD44" s="17"/>
      <c r="BE44" s="11"/>
      <c r="BF44" s="11"/>
      <c r="BG44" s="3"/>
      <c r="BH44" s="44"/>
      <c r="BI44" s="46"/>
      <c r="BJ44" s="267"/>
      <c r="BK44" s="17"/>
      <c r="BL44" s="269"/>
      <c r="BM44" s="45"/>
      <c r="BN44" s="10"/>
      <c r="BO44" s="20"/>
      <c r="BP44" s="47"/>
      <c r="BQ44" s="48"/>
      <c r="BR44" s="36"/>
      <c r="BS44" s="9"/>
      <c r="BT44" s="47"/>
      <c r="BU44" s="48"/>
      <c r="BV44" s="10"/>
      <c r="BW44" s="287" t="s">
        <v>298</v>
      </c>
      <c r="BX44" s="10"/>
      <c r="BY44" s="47"/>
      <c r="BZ44" s="48"/>
      <c r="CA44" s="36"/>
      <c r="CB44" s="9"/>
      <c r="CC44" s="66"/>
      <c r="CD44" s="44"/>
      <c r="CE44" s="30"/>
      <c r="CF44" s="6"/>
      <c r="CG44" s="44"/>
      <c r="CH44" s="46"/>
      <c r="CI44" s="30"/>
      <c r="CJ44" s="6"/>
      <c r="CK44" s="44"/>
      <c r="CL44" s="46"/>
    </row>
    <row r="45" spans="1:90" ht="7.5" customHeight="1" thickBot="1" x14ac:dyDescent="0.4">
      <c r="A45" s="27"/>
      <c r="B45" s="44"/>
      <c r="C45" s="46"/>
      <c r="D45" s="30"/>
      <c r="E45" s="6"/>
      <c r="F45" s="44"/>
      <c r="G45" s="46"/>
      <c r="H45" s="30"/>
      <c r="I45" s="6"/>
      <c r="J45" s="44"/>
      <c r="K45" s="46"/>
      <c r="L45" s="30"/>
      <c r="M45" s="6"/>
      <c r="N45" s="44"/>
      <c r="O45" s="46"/>
      <c r="P45" s="30"/>
      <c r="Q45" s="6"/>
      <c r="R45" s="44"/>
      <c r="S45" s="46"/>
      <c r="U45" s="6"/>
      <c r="W45" s="46"/>
      <c r="X45" s="30"/>
      <c r="Y45" s="6"/>
      <c r="Z45" s="3"/>
      <c r="AA45" s="288"/>
      <c r="AB45" s="3"/>
      <c r="AC45" s="52"/>
      <c r="AD45" s="53"/>
      <c r="AE45" s="11"/>
      <c r="AF45" s="17"/>
      <c r="AG45" s="59"/>
      <c r="AH45" s="53"/>
      <c r="AI45" s="11"/>
      <c r="AJ45" s="17"/>
      <c r="AK45" s="52"/>
      <c r="AL45" s="53"/>
      <c r="AM45" s="11"/>
      <c r="AN45" s="17"/>
      <c r="AO45" s="59"/>
      <c r="AP45" s="53"/>
      <c r="AQ45" s="23"/>
      <c r="AR45" s="17"/>
      <c r="AS45" s="52"/>
      <c r="AT45" s="53"/>
      <c r="AU45" s="23"/>
      <c r="AV45" s="17"/>
      <c r="AW45" s="52"/>
      <c r="AX45" s="53"/>
      <c r="AY45" s="11"/>
      <c r="AZ45" s="17"/>
      <c r="BA45" s="59"/>
      <c r="BB45" s="53"/>
      <c r="BC45" s="23"/>
      <c r="BD45" s="17"/>
      <c r="BE45" s="11"/>
      <c r="BF45" s="11"/>
      <c r="BG45" s="3"/>
      <c r="BH45" s="44"/>
      <c r="BI45" s="46"/>
      <c r="BJ45" s="11"/>
      <c r="BK45" s="17"/>
      <c r="BL45" s="49"/>
      <c r="BM45" s="46"/>
      <c r="BN45" s="3"/>
      <c r="BO45" s="6"/>
      <c r="BP45" s="44"/>
      <c r="BQ45" s="46"/>
      <c r="BR45" s="30"/>
      <c r="BS45" s="6"/>
      <c r="BT45" s="44"/>
      <c r="BU45" s="46"/>
      <c r="BV45" s="3"/>
      <c r="BW45" s="288"/>
      <c r="BX45" s="3"/>
      <c r="BY45" s="44"/>
      <c r="BZ45" s="46"/>
      <c r="CA45" s="30"/>
      <c r="CB45" s="6"/>
      <c r="CC45" s="44"/>
      <c r="CD45" s="46"/>
      <c r="CE45" s="30"/>
      <c r="CF45" s="6"/>
      <c r="CG45" s="44"/>
      <c r="CH45" s="46"/>
      <c r="CI45" s="30"/>
      <c r="CJ45" s="6"/>
      <c r="CK45" s="44"/>
      <c r="CL45" s="46"/>
    </row>
    <row r="46" spans="1:90" ht="7.5" customHeight="1" x14ac:dyDescent="0.35">
      <c r="A46" s="27"/>
      <c r="B46" s="44"/>
      <c r="C46" s="46"/>
      <c r="D46" s="30"/>
      <c r="E46" s="6"/>
      <c r="F46" s="44"/>
      <c r="G46" s="46"/>
      <c r="H46" s="30"/>
      <c r="I46" s="6"/>
      <c r="J46" s="44"/>
      <c r="K46" s="46"/>
      <c r="L46" s="30"/>
      <c r="M46" s="6"/>
      <c r="N46" s="44"/>
      <c r="O46" s="46"/>
      <c r="P46" s="30"/>
      <c r="Q46" s="6"/>
      <c r="R46" s="44"/>
      <c r="S46" s="46"/>
      <c r="T46" s="30"/>
      <c r="U46" s="6"/>
      <c r="V46" s="44"/>
      <c r="W46" s="46"/>
      <c r="X46" s="30"/>
      <c r="Y46" s="6"/>
      <c r="Z46" s="3"/>
      <c r="AA46" s="11"/>
      <c r="AB46" s="3"/>
      <c r="AC46" s="58"/>
      <c r="AD46" s="45"/>
      <c r="AE46" s="10"/>
      <c r="AF46" s="16"/>
      <c r="AG46" s="50"/>
      <c r="AH46" s="57"/>
      <c r="AI46" s="25"/>
      <c r="AJ46" s="20"/>
      <c r="AK46" s="56"/>
      <c r="AL46" s="57"/>
      <c r="AM46" s="25"/>
      <c r="AN46" s="20"/>
      <c r="AO46" s="55"/>
      <c r="AP46" s="57"/>
      <c r="AQ46" s="37"/>
      <c r="AR46" s="20"/>
      <c r="AS46" s="56"/>
      <c r="AT46" s="57"/>
      <c r="AU46" s="37"/>
      <c r="AV46" s="20"/>
      <c r="AW46" s="56"/>
      <c r="AX46" s="57"/>
      <c r="AY46" s="25"/>
      <c r="AZ46" s="20"/>
      <c r="BA46" s="50"/>
      <c r="BB46" s="57"/>
      <c r="BC46" s="37"/>
      <c r="BD46" s="20"/>
      <c r="BE46" s="32"/>
      <c r="BF46" s="285" t="s">
        <v>351</v>
      </c>
      <c r="BG46" s="8"/>
      <c r="BH46" s="66"/>
      <c r="BI46" s="49"/>
      <c r="BJ46" s="30"/>
      <c r="BK46" s="6"/>
      <c r="BL46" s="49"/>
      <c r="BM46" s="46"/>
      <c r="BN46" s="3"/>
      <c r="BO46" s="6"/>
      <c r="BP46" s="44"/>
      <c r="BQ46" s="46"/>
      <c r="BR46" s="30"/>
      <c r="BS46" s="6"/>
      <c r="BT46" s="44"/>
      <c r="BU46" s="46"/>
      <c r="BV46" s="3"/>
      <c r="BW46" s="11"/>
      <c r="BX46" s="3"/>
      <c r="BY46" s="44"/>
      <c r="BZ46" s="46"/>
      <c r="CA46" s="30"/>
      <c r="CB46" s="6"/>
      <c r="CC46" s="44"/>
      <c r="CD46" s="46"/>
      <c r="CE46" s="30"/>
      <c r="CF46" s="6"/>
      <c r="CG46" s="44"/>
      <c r="CH46" s="46"/>
      <c r="CI46" s="30"/>
      <c r="CJ46" s="6"/>
      <c r="CK46" s="44"/>
      <c r="CL46" s="46"/>
    </row>
    <row r="47" spans="1:90" ht="7.5" customHeight="1" thickBot="1" x14ac:dyDescent="0.4">
      <c r="A47" s="27"/>
      <c r="B47" s="44"/>
      <c r="C47" s="46"/>
      <c r="D47" s="30"/>
      <c r="E47" s="6"/>
      <c r="F47" s="44"/>
      <c r="G47" s="46"/>
      <c r="H47" s="30"/>
      <c r="I47" s="6"/>
      <c r="J47" s="44"/>
      <c r="K47" s="46"/>
      <c r="L47" s="30"/>
      <c r="M47" s="6"/>
      <c r="N47" s="44"/>
      <c r="O47" s="46"/>
      <c r="P47" s="30"/>
      <c r="Q47" s="6"/>
      <c r="R47" s="44"/>
      <c r="S47" s="46"/>
      <c r="T47" s="30"/>
      <c r="U47" s="6"/>
      <c r="V47" s="44"/>
      <c r="W47" s="46"/>
      <c r="Y47" s="6"/>
      <c r="Z47" s="3"/>
      <c r="AA47" s="11"/>
      <c r="AB47" s="3"/>
      <c r="AC47" s="52"/>
      <c r="AD47" s="53"/>
      <c r="AE47" s="11"/>
      <c r="AF47" s="17"/>
      <c r="AG47" s="59"/>
      <c r="AH47" s="53"/>
      <c r="AI47" s="11"/>
      <c r="AJ47" s="17"/>
      <c r="AK47" s="52"/>
      <c r="AL47" s="53"/>
      <c r="AM47" s="11"/>
      <c r="AN47" s="17"/>
      <c r="AO47" s="59"/>
      <c r="AP47" s="53"/>
      <c r="AQ47" s="23"/>
      <c r="AR47" s="17"/>
      <c r="AS47" s="52"/>
      <c r="AT47" s="53"/>
      <c r="AU47" s="23"/>
      <c r="AV47" s="17"/>
      <c r="AW47" s="52"/>
      <c r="AX47" s="53"/>
      <c r="AY47" s="11"/>
      <c r="AZ47" s="17"/>
      <c r="BA47" s="59"/>
      <c r="BB47" s="53"/>
      <c r="BC47" s="23"/>
      <c r="BD47" s="17"/>
      <c r="BE47" s="11"/>
      <c r="BF47" s="286"/>
      <c r="BG47" s="3"/>
      <c r="BH47" s="44"/>
      <c r="BI47" s="46"/>
      <c r="BJ47" s="3"/>
      <c r="BK47" s="6"/>
      <c r="BL47" s="49"/>
      <c r="BM47" s="46"/>
      <c r="BN47" s="3"/>
      <c r="BO47" s="6"/>
      <c r="BP47" s="44"/>
      <c r="BQ47" s="46"/>
      <c r="BR47" s="30"/>
      <c r="BS47" s="6"/>
      <c r="BT47" s="44"/>
      <c r="BU47" s="46"/>
      <c r="BV47" s="3"/>
      <c r="BW47" s="11"/>
      <c r="BX47" s="3"/>
      <c r="BY47" s="44"/>
      <c r="BZ47" s="46"/>
      <c r="CA47" s="30"/>
      <c r="CB47" s="6"/>
      <c r="CC47" s="44"/>
      <c r="CD47" s="46"/>
      <c r="CE47" s="30"/>
      <c r="CF47" s="6"/>
      <c r="CG47" s="44"/>
      <c r="CH47" s="46"/>
      <c r="CI47" s="30"/>
      <c r="CJ47" s="6"/>
      <c r="CK47" s="44"/>
      <c r="CL47" s="46"/>
    </row>
    <row r="48" spans="1:90" ht="7.5" customHeight="1" x14ac:dyDescent="0.35">
      <c r="A48" s="27"/>
      <c r="B48" s="44"/>
      <c r="C48" s="46"/>
      <c r="D48" s="30"/>
      <c r="E48" s="6"/>
      <c r="F48" s="44"/>
      <c r="G48" s="46"/>
      <c r="H48" s="30"/>
      <c r="I48" s="6"/>
      <c r="J48" s="44"/>
      <c r="K48" s="46"/>
      <c r="L48" s="30"/>
      <c r="M48" s="6"/>
      <c r="N48" s="44"/>
      <c r="O48" s="46"/>
      <c r="P48" s="30"/>
      <c r="Q48" s="6"/>
      <c r="R48" s="44"/>
      <c r="S48" s="46"/>
      <c r="T48" s="30"/>
      <c r="U48" s="6"/>
      <c r="V48" s="44"/>
      <c r="W48" s="45"/>
      <c r="X48" s="10"/>
      <c r="Y48" s="9"/>
      <c r="Z48" s="10"/>
      <c r="AA48" s="287" t="s">
        <v>298</v>
      </c>
      <c r="AB48" s="10"/>
      <c r="AC48" s="56"/>
      <c r="AD48" s="57"/>
      <c r="AE48" s="25"/>
      <c r="AF48" s="20"/>
      <c r="AG48" s="55"/>
      <c r="AH48" s="57"/>
      <c r="AI48" s="25"/>
      <c r="AJ48" s="20"/>
      <c r="AK48" s="56"/>
      <c r="AL48" s="57"/>
      <c r="AM48" s="25"/>
      <c r="AN48" s="20"/>
      <c r="AO48" s="55"/>
      <c r="AP48" s="57"/>
      <c r="AQ48" s="37"/>
      <c r="AR48" s="20"/>
      <c r="AS48" s="56"/>
      <c r="AT48" s="57"/>
      <c r="AU48" s="37"/>
      <c r="AV48" s="20"/>
      <c r="AW48" s="56"/>
      <c r="AX48" s="57"/>
      <c r="AY48" s="25"/>
      <c r="AZ48" s="20"/>
      <c r="BA48" s="60"/>
      <c r="BB48" s="53"/>
      <c r="BC48" s="23"/>
      <c r="BD48" s="17"/>
      <c r="BE48" s="11"/>
      <c r="BF48" s="11"/>
      <c r="BG48" s="3"/>
      <c r="BH48" s="44"/>
      <c r="BI48" s="46"/>
      <c r="BJ48" s="3"/>
      <c r="BK48" s="6"/>
      <c r="BL48" s="49"/>
      <c r="BM48" s="46"/>
      <c r="BN48" s="3"/>
      <c r="BO48" s="16"/>
      <c r="BP48" s="47"/>
      <c r="BQ48" s="48"/>
      <c r="BR48" s="36"/>
      <c r="BS48" s="9"/>
      <c r="BT48" s="47"/>
      <c r="BU48" s="48"/>
      <c r="BV48" s="10"/>
      <c r="BW48" s="287" t="s">
        <v>298</v>
      </c>
      <c r="BX48" s="10"/>
      <c r="BY48" s="47"/>
      <c r="BZ48" s="48"/>
      <c r="CA48" s="36"/>
      <c r="CB48" s="9"/>
      <c r="CC48" s="47"/>
      <c r="CD48" s="48"/>
      <c r="CE48" s="36"/>
      <c r="CF48" s="273"/>
      <c r="CG48" s="44"/>
      <c r="CH48" s="271"/>
      <c r="CI48" s="30"/>
      <c r="CJ48" s="6"/>
      <c r="CK48" s="44"/>
      <c r="CL48" s="46"/>
    </row>
    <row r="49" spans="1:90" ht="7.5" customHeight="1" thickBot="1" x14ac:dyDescent="0.4">
      <c r="A49" s="27"/>
      <c r="B49" s="44"/>
      <c r="C49" s="46"/>
      <c r="D49" s="30"/>
      <c r="E49" s="6"/>
      <c r="F49" s="44"/>
      <c r="G49" s="46"/>
      <c r="H49" s="30"/>
      <c r="I49" s="6"/>
      <c r="J49" s="44"/>
      <c r="K49" s="46"/>
      <c r="L49" s="30"/>
      <c r="M49" s="6"/>
      <c r="N49" s="44"/>
      <c r="O49" s="46"/>
      <c r="P49" s="30"/>
      <c r="Q49" s="6"/>
      <c r="R49" s="44"/>
      <c r="S49" s="46"/>
      <c r="T49" s="30"/>
      <c r="U49" s="6"/>
      <c r="V49" s="44"/>
      <c r="W49" s="46"/>
      <c r="Y49" s="6"/>
      <c r="Z49" s="3"/>
      <c r="AA49" s="288"/>
      <c r="AB49" s="3"/>
      <c r="AC49" s="52"/>
      <c r="AD49" s="53"/>
      <c r="AE49" s="11"/>
      <c r="AF49" s="17"/>
      <c r="AG49" s="59"/>
      <c r="AH49" s="53"/>
      <c r="AI49" s="11"/>
      <c r="AJ49" s="17"/>
      <c r="AK49" s="52"/>
      <c r="AL49" s="53"/>
      <c r="AM49" s="11"/>
      <c r="AN49" s="17"/>
      <c r="AO49" s="59"/>
      <c r="AP49" s="53"/>
      <c r="AQ49" s="23"/>
      <c r="AR49" s="17"/>
      <c r="AS49" s="52"/>
      <c r="AT49" s="53"/>
      <c r="AU49" s="23"/>
      <c r="AV49" s="17"/>
      <c r="AW49" s="52"/>
      <c r="AX49" s="53"/>
      <c r="AY49" s="11"/>
      <c r="AZ49" s="17"/>
      <c r="BA49" s="59"/>
      <c r="BB49" s="53"/>
      <c r="BC49" s="23"/>
      <c r="BD49" s="17"/>
      <c r="BE49" s="11"/>
      <c r="BF49" s="11"/>
      <c r="BG49" s="3"/>
      <c r="BH49" s="44"/>
      <c r="BI49" s="46"/>
      <c r="BJ49" s="11"/>
      <c r="BK49" s="17"/>
      <c r="BL49" s="49"/>
      <c r="BM49" s="46"/>
      <c r="BN49" s="3"/>
      <c r="BO49" s="6"/>
      <c r="BP49" s="44"/>
      <c r="BQ49" s="46"/>
      <c r="BR49" s="30"/>
      <c r="BS49" s="6"/>
      <c r="BT49" s="44"/>
      <c r="BU49" s="46"/>
      <c r="BV49" s="3"/>
      <c r="BW49" s="288"/>
      <c r="BX49" s="3"/>
      <c r="BY49" s="44"/>
      <c r="BZ49" s="46"/>
      <c r="CA49" s="30"/>
      <c r="CB49" s="6"/>
      <c r="CC49" s="44"/>
      <c r="CD49" s="46"/>
      <c r="CE49" s="30"/>
      <c r="CF49" s="6"/>
      <c r="CG49" s="44"/>
      <c r="CH49" s="46"/>
      <c r="CI49" s="30"/>
      <c r="CJ49" s="6"/>
      <c r="CK49" s="44"/>
      <c r="CL49" s="46"/>
    </row>
    <row r="50" spans="1:90" ht="7.5" customHeight="1" x14ac:dyDescent="0.35">
      <c r="A50" s="27"/>
      <c r="B50" s="44"/>
      <c r="C50" s="46"/>
      <c r="D50" s="30"/>
      <c r="E50" s="6"/>
      <c r="F50" s="44"/>
      <c r="G50" s="46"/>
      <c r="H50" s="30"/>
      <c r="I50" s="6"/>
      <c r="J50" s="44"/>
      <c r="K50" s="46"/>
      <c r="L50" s="30"/>
      <c r="M50" s="6"/>
      <c r="N50" s="44"/>
      <c r="O50" s="46"/>
      <c r="P50" s="30"/>
      <c r="Q50" s="6"/>
      <c r="R50" s="44"/>
      <c r="S50" s="46"/>
      <c r="T50" s="30"/>
      <c r="U50" s="6"/>
      <c r="V50" s="44"/>
      <c r="W50" s="46"/>
      <c r="X50" s="30"/>
      <c r="Y50" s="6"/>
      <c r="Z50" s="3"/>
      <c r="AA50" s="11"/>
      <c r="AB50" s="3"/>
      <c r="AC50" s="52"/>
      <c r="AD50" s="53"/>
      <c r="AE50" s="11"/>
      <c r="AF50" s="17"/>
      <c r="AG50" s="53"/>
      <c r="AH50" s="45"/>
      <c r="AI50" s="10"/>
      <c r="AJ50" s="20"/>
      <c r="AK50" s="56"/>
      <c r="AL50" s="57"/>
      <c r="AM50" s="25"/>
      <c r="AN50" s="20"/>
      <c r="AO50" s="55"/>
      <c r="AP50" s="57"/>
      <c r="AQ50" s="37"/>
      <c r="AR50" s="20"/>
      <c r="AS50" s="56"/>
      <c r="AT50" s="57"/>
      <c r="AU50" s="37"/>
      <c r="AV50" s="20"/>
      <c r="AW50" s="56"/>
      <c r="AX50" s="57"/>
      <c r="AY50" s="25"/>
      <c r="AZ50" s="20"/>
      <c r="BA50" s="55"/>
      <c r="BB50" s="57"/>
      <c r="BC50" s="37"/>
      <c r="BD50" s="20"/>
      <c r="BE50" s="25"/>
      <c r="BF50" s="285" t="s">
        <v>353</v>
      </c>
      <c r="BG50" s="8"/>
      <c r="BH50" s="66"/>
      <c r="BI50" s="49"/>
      <c r="BJ50" s="30"/>
      <c r="BK50" s="6"/>
      <c r="BL50" s="49"/>
      <c r="BM50" s="46"/>
      <c r="BN50" s="3"/>
      <c r="BO50" s="6"/>
      <c r="BP50" s="44"/>
      <c r="BQ50" s="46"/>
      <c r="BR50" s="30"/>
      <c r="BS50" s="6"/>
      <c r="BT50" s="44"/>
      <c r="BU50" s="46"/>
      <c r="BV50" s="3"/>
      <c r="BW50" s="11"/>
      <c r="BX50" s="3"/>
      <c r="BY50" s="44"/>
      <c r="BZ50" s="46"/>
      <c r="CA50" s="30"/>
      <c r="CB50" s="6"/>
      <c r="CC50" s="44"/>
      <c r="CD50" s="46"/>
      <c r="CE50" s="30"/>
      <c r="CF50" s="6"/>
      <c r="CG50" s="44"/>
      <c r="CH50" s="46"/>
      <c r="CI50" s="30"/>
      <c r="CJ50" s="6"/>
      <c r="CK50" s="44"/>
      <c r="CL50" s="46"/>
    </row>
    <row r="51" spans="1:90" ht="7.5" customHeight="1" thickBot="1" x14ac:dyDescent="0.4">
      <c r="A51" s="27"/>
      <c r="B51" s="44"/>
      <c r="C51" s="46"/>
      <c r="D51" s="30"/>
      <c r="E51" s="6"/>
      <c r="F51" s="44"/>
      <c r="G51" s="46"/>
      <c r="H51" s="30"/>
      <c r="I51" s="6"/>
      <c r="J51" s="44"/>
      <c r="K51" s="46"/>
      <c r="L51" s="30"/>
      <c r="M51" s="6"/>
      <c r="N51" s="44"/>
      <c r="O51" s="46"/>
      <c r="P51" s="30"/>
      <c r="Q51" s="6"/>
      <c r="R51" s="44"/>
      <c r="S51" s="46"/>
      <c r="T51" s="30"/>
      <c r="U51" s="6"/>
      <c r="V51" s="44"/>
      <c r="W51" s="46"/>
      <c r="X51" s="30"/>
      <c r="Y51" s="6"/>
      <c r="Z51" s="3"/>
      <c r="AA51" s="11"/>
      <c r="AB51" s="3"/>
      <c r="AC51" s="52"/>
      <c r="AD51" s="53"/>
      <c r="AE51" s="11"/>
      <c r="AF51" s="17"/>
      <c r="AG51" s="59"/>
      <c r="AH51" s="53"/>
      <c r="AI51" s="11"/>
      <c r="AJ51" s="17"/>
      <c r="AK51" s="52"/>
      <c r="AL51" s="53"/>
      <c r="AM51" s="11"/>
      <c r="AN51" s="17"/>
      <c r="AO51" s="59"/>
      <c r="AP51" s="53"/>
      <c r="AQ51" s="23"/>
      <c r="AR51" s="17"/>
      <c r="AS51" s="52"/>
      <c r="AT51" s="53"/>
      <c r="AU51" s="23"/>
      <c r="AV51" s="17"/>
      <c r="AW51" s="52"/>
      <c r="AX51" s="53"/>
      <c r="AY51" s="11"/>
      <c r="AZ51" s="17"/>
      <c r="BA51" s="59"/>
      <c r="BB51" s="53"/>
      <c r="BC51" s="23"/>
      <c r="BD51" s="17"/>
      <c r="BE51" s="11"/>
      <c r="BF51" s="286"/>
      <c r="BG51" s="3"/>
      <c r="BH51" s="44"/>
      <c r="BI51" s="46"/>
      <c r="BJ51" s="3"/>
      <c r="BK51" s="6"/>
      <c r="BL51" s="49"/>
      <c r="BM51" s="46"/>
      <c r="BN51" s="3"/>
      <c r="BO51" s="6"/>
      <c r="BP51" s="44"/>
      <c r="BQ51" s="46"/>
      <c r="BR51" s="30"/>
      <c r="BS51" s="6"/>
      <c r="BT51" s="44"/>
      <c r="BU51" s="46"/>
      <c r="BV51" s="3"/>
      <c r="BW51" s="11"/>
      <c r="BX51" s="3"/>
      <c r="BY51" s="44"/>
      <c r="BZ51" s="46"/>
      <c r="CA51" s="30"/>
      <c r="CB51" s="6"/>
      <c r="CC51" s="44"/>
      <c r="CD51" s="46"/>
      <c r="CE51" s="30"/>
      <c r="CF51" s="6"/>
      <c r="CG51" s="44"/>
      <c r="CH51" s="46"/>
      <c r="CI51" s="30"/>
      <c r="CJ51" s="6"/>
      <c r="CK51" s="44"/>
      <c r="CL51" s="46"/>
    </row>
    <row r="52" spans="1:90" ht="7.5" customHeight="1" x14ac:dyDescent="0.35">
      <c r="A52" s="27"/>
      <c r="B52" s="44"/>
      <c r="C52" s="46"/>
      <c r="D52" s="30"/>
      <c r="E52" s="6"/>
      <c r="F52" s="44"/>
      <c r="G52" s="46"/>
      <c r="H52" s="30"/>
      <c r="I52" s="6"/>
      <c r="J52" s="44"/>
      <c r="K52" s="46"/>
      <c r="L52" s="30"/>
      <c r="M52" s="6"/>
      <c r="N52" s="44"/>
      <c r="O52" s="46"/>
      <c r="P52" s="30"/>
      <c r="Q52" s="6"/>
      <c r="R52" s="44"/>
      <c r="S52" s="46"/>
      <c r="T52" s="30"/>
      <c r="U52" s="6"/>
      <c r="V52" s="44"/>
      <c r="W52" s="46"/>
      <c r="Y52" s="16"/>
      <c r="Z52" s="10"/>
      <c r="AA52" s="287" t="s">
        <v>298</v>
      </c>
      <c r="AB52" s="10"/>
      <c r="AC52" s="56"/>
      <c r="AD52" s="57"/>
      <c r="AE52" s="25"/>
      <c r="AF52" s="20"/>
      <c r="AG52" s="55"/>
      <c r="AH52" s="57"/>
      <c r="AI52" s="25"/>
      <c r="AJ52" s="20"/>
      <c r="AK52" s="56"/>
      <c r="AL52" s="57"/>
      <c r="AM52" s="25"/>
      <c r="AN52" s="20"/>
      <c r="AO52" s="55"/>
      <c r="AP52" s="57"/>
      <c r="AQ52" s="37"/>
      <c r="AR52" s="20"/>
      <c r="AS52" s="56"/>
      <c r="AT52" s="57"/>
      <c r="AU52" s="37"/>
      <c r="AV52" s="20"/>
      <c r="AW52" s="56"/>
      <c r="AX52" s="57"/>
      <c r="AY52" s="25"/>
      <c r="AZ52" s="20"/>
      <c r="BA52" s="55"/>
      <c r="BB52" s="57"/>
      <c r="BC52" s="21"/>
      <c r="BD52" s="17"/>
      <c r="BE52" s="11"/>
      <c r="BF52" s="11"/>
      <c r="BG52" s="3"/>
      <c r="BH52" s="44"/>
      <c r="BI52" s="46"/>
      <c r="BJ52" s="267"/>
      <c r="BK52" s="17"/>
      <c r="BL52" s="271"/>
      <c r="BM52" s="46"/>
      <c r="BN52" s="267"/>
      <c r="BO52" s="6"/>
      <c r="BP52" s="272"/>
      <c r="BQ52" s="45"/>
      <c r="BR52" s="10"/>
      <c r="BS52" s="20"/>
      <c r="BT52" s="47"/>
      <c r="BU52" s="48"/>
      <c r="BV52" s="10"/>
      <c r="BW52" s="287" t="s">
        <v>298</v>
      </c>
      <c r="BX52" s="10"/>
      <c r="BY52" s="47"/>
      <c r="BZ52" s="50"/>
      <c r="CA52" s="36"/>
      <c r="CB52" s="9"/>
      <c r="CC52" s="50"/>
      <c r="CD52" s="48"/>
      <c r="CE52" s="36"/>
      <c r="CF52" s="9"/>
      <c r="CG52" s="66"/>
      <c r="CH52" s="46"/>
      <c r="CI52" s="30"/>
      <c r="CJ52" s="6"/>
      <c r="CK52" s="44"/>
      <c r="CL52" s="46"/>
    </row>
    <row r="53" spans="1:90" ht="7.5" customHeight="1" thickBot="1" x14ac:dyDescent="0.4">
      <c r="A53" s="27"/>
      <c r="B53" s="44"/>
      <c r="C53" s="46"/>
      <c r="D53" s="30"/>
      <c r="E53" s="6"/>
      <c r="F53" s="44"/>
      <c r="G53" s="46"/>
      <c r="H53" s="30"/>
      <c r="I53" s="6"/>
      <c r="J53" s="44"/>
      <c r="K53" s="46"/>
      <c r="L53" s="30"/>
      <c r="M53" s="6"/>
      <c r="N53" s="44"/>
      <c r="O53" s="46"/>
      <c r="P53" s="30"/>
      <c r="Q53" s="6"/>
      <c r="R53" s="44"/>
      <c r="S53" s="46"/>
      <c r="T53" s="30"/>
      <c r="U53" s="6"/>
      <c r="V53" s="44"/>
      <c r="W53" s="46"/>
      <c r="X53" s="30"/>
      <c r="Y53" s="6"/>
      <c r="Z53" s="3"/>
      <c r="AA53" s="288"/>
      <c r="AB53" s="3"/>
      <c r="AC53" s="52"/>
      <c r="AD53" s="53"/>
      <c r="AE53" s="11"/>
      <c r="AF53" s="17"/>
      <c r="AG53" s="59"/>
      <c r="AH53" s="53"/>
      <c r="AI53" s="11"/>
      <c r="AJ53" s="17"/>
      <c r="AK53" s="52"/>
      <c r="AL53" s="53"/>
      <c r="AM53" s="11"/>
      <c r="AN53" s="17"/>
      <c r="AO53" s="59"/>
      <c r="AP53" s="53"/>
      <c r="AQ53" s="23"/>
      <c r="AR53" s="17"/>
      <c r="AS53" s="52"/>
      <c r="AT53" s="53"/>
      <c r="AU53" s="23"/>
      <c r="AV53" s="17"/>
      <c r="AW53" s="52"/>
      <c r="AX53" s="53"/>
      <c r="AY53" s="11"/>
      <c r="AZ53" s="17"/>
      <c r="BA53" s="59"/>
      <c r="BB53" s="53"/>
      <c r="BC53" s="23"/>
      <c r="BD53" s="17"/>
      <c r="BE53" s="11"/>
      <c r="BF53" s="11"/>
      <c r="BG53" s="3"/>
      <c r="BH53" s="44"/>
      <c r="BI53" s="46"/>
      <c r="BJ53" s="11"/>
      <c r="BK53" s="17"/>
      <c r="BL53" s="49"/>
      <c r="BM53" s="46"/>
      <c r="BN53" s="3"/>
      <c r="BO53" s="6"/>
      <c r="BP53" s="44"/>
      <c r="BQ53" s="46"/>
      <c r="BR53" s="30"/>
      <c r="BS53" s="6"/>
      <c r="BT53" s="44"/>
      <c r="BU53" s="46"/>
      <c r="BV53" s="3"/>
      <c r="BW53" s="288"/>
      <c r="BX53" s="3"/>
      <c r="BY53" s="44"/>
      <c r="BZ53" s="46"/>
      <c r="CA53" s="30"/>
      <c r="CB53" s="6"/>
      <c r="CC53" s="44"/>
      <c r="CD53" s="46"/>
      <c r="CE53" s="30"/>
      <c r="CF53" s="6"/>
      <c r="CG53" s="44"/>
      <c r="CH53" s="46"/>
      <c r="CI53" s="30"/>
      <c r="CJ53" s="6"/>
      <c r="CK53" s="44"/>
      <c r="CL53" s="46"/>
    </row>
    <row r="54" spans="1:90" ht="7.5" customHeight="1" x14ac:dyDescent="0.35">
      <c r="A54" s="27"/>
      <c r="B54" s="44"/>
      <c r="C54" s="46"/>
      <c r="D54" s="30"/>
      <c r="E54" s="6"/>
      <c r="F54" s="44"/>
      <c r="G54" s="46"/>
      <c r="H54" s="30"/>
      <c r="I54" s="6"/>
      <c r="J54" s="44"/>
      <c r="K54" s="46"/>
      <c r="L54" s="30"/>
      <c r="M54" s="6"/>
      <c r="N54" s="44"/>
      <c r="O54" s="46"/>
      <c r="P54" s="30"/>
      <c r="Q54" s="6"/>
      <c r="R54" s="44"/>
      <c r="S54" s="46"/>
      <c r="T54" s="30"/>
      <c r="U54" s="6"/>
      <c r="V54" s="44"/>
      <c r="W54" s="46"/>
      <c r="X54" s="30"/>
      <c r="Y54" s="6"/>
      <c r="Z54" s="3"/>
      <c r="AA54" s="11"/>
      <c r="AB54" s="3"/>
      <c r="AC54" s="52"/>
      <c r="AD54" s="53"/>
      <c r="AE54" s="11"/>
      <c r="AF54" s="17"/>
      <c r="AG54" s="59"/>
      <c r="AH54" s="53"/>
      <c r="AI54" s="11"/>
      <c r="AJ54" s="17"/>
      <c r="AK54" s="58"/>
      <c r="AL54" s="45"/>
      <c r="AM54" s="10"/>
      <c r="AN54" s="20"/>
      <c r="AO54" s="55"/>
      <c r="AP54" s="57"/>
      <c r="AQ54" s="37"/>
      <c r="AR54" s="20"/>
      <c r="AS54" s="56"/>
      <c r="AT54" s="57"/>
      <c r="AU54" s="37"/>
      <c r="AV54" s="20"/>
      <c r="AW54" s="56"/>
      <c r="AX54" s="57"/>
      <c r="AY54" s="25"/>
      <c r="AZ54" s="20"/>
      <c r="BA54" s="55"/>
      <c r="BB54" s="57"/>
      <c r="BC54" s="37"/>
      <c r="BD54" s="20"/>
      <c r="BE54" s="25"/>
      <c r="BF54" s="285" t="s">
        <v>355</v>
      </c>
      <c r="BG54" s="8"/>
      <c r="BH54" s="66"/>
      <c r="BI54" s="49"/>
      <c r="BJ54" s="30"/>
      <c r="BK54" s="6"/>
      <c r="BL54" s="49"/>
      <c r="BM54" s="46"/>
      <c r="BN54" s="30"/>
      <c r="BO54" s="6"/>
      <c r="BP54" s="44"/>
      <c r="BQ54" s="46"/>
      <c r="BR54" s="30"/>
      <c r="BS54" s="6"/>
      <c r="BT54" s="44"/>
      <c r="BU54" s="46"/>
      <c r="BV54" s="3"/>
      <c r="BW54" s="11"/>
      <c r="BX54" s="3"/>
      <c r="BY54" s="44"/>
      <c r="BZ54" s="46"/>
      <c r="CA54" s="30"/>
      <c r="CB54" s="6"/>
      <c r="CC54" s="44"/>
      <c r="CD54" s="46"/>
      <c r="CE54" s="30"/>
      <c r="CF54" s="6"/>
      <c r="CG54" s="44"/>
      <c r="CH54" s="46"/>
      <c r="CI54" s="30"/>
      <c r="CJ54" s="6"/>
      <c r="CK54" s="44"/>
      <c r="CL54" s="46"/>
    </row>
    <row r="55" spans="1:90" ht="7.5" customHeight="1" thickBot="1" x14ac:dyDescent="0.4">
      <c r="A55" s="27"/>
      <c r="B55" s="44"/>
      <c r="C55" s="46"/>
      <c r="D55" s="30"/>
      <c r="E55" s="6"/>
      <c r="F55" s="44"/>
      <c r="G55" s="46"/>
      <c r="H55" s="30"/>
      <c r="I55" s="6"/>
      <c r="J55" s="44"/>
      <c r="K55" s="46"/>
      <c r="L55" s="30"/>
      <c r="M55" s="6"/>
      <c r="N55" s="44"/>
      <c r="O55" s="46"/>
      <c r="P55" s="30"/>
      <c r="Q55" s="6"/>
      <c r="R55" s="44"/>
      <c r="S55" s="46"/>
      <c r="T55" s="30"/>
      <c r="U55" s="6"/>
      <c r="V55" s="44"/>
      <c r="W55" s="46"/>
      <c r="X55" s="30"/>
      <c r="Y55" s="6"/>
      <c r="Z55" s="3"/>
      <c r="AA55" s="11"/>
      <c r="AB55" s="3"/>
      <c r="AC55" s="52"/>
      <c r="AD55" s="53"/>
      <c r="AE55" s="11"/>
      <c r="AF55" s="17"/>
      <c r="AG55" s="59"/>
      <c r="AH55" s="53"/>
      <c r="AI55" s="11"/>
      <c r="AJ55" s="17"/>
      <c r="AK55" s="52"/>
      <c r="AL55" s="64"/>
      <c r="AM55" s="14"/>
      <c r="AN55" s="17"/>
      <c r="AO55" s="59"/>
      <c r="AP55" s="53"/>
      <c r="AQ55" s="23"/>
      <c r="AR55" s="17"/>
      <c r="AS55" s="52"/>
      <c r="AT55" s="53"/>
      <c r="AU55" s="23"/>
      <c r="AV55" s="17"/>
      <c r="AW55" s="52"/>
      <c r="AX55" s="53"/>
      <c r="AY55" s="11"/>
      <c r="AZ55" s="17"/>
      <c r="BA55" s="59"/>
      <c r="BB55" s="53"/>
      <c r="BC55" s="23"/>
      <c r="BD55" s="17"/>
      <c r="BE55" s="11"/>
      <c r="BF55" s="286"/>
      <c r="BG55" s="3"/>
      <c r="BH55" s="44"/>
      <c r="BI55" s="46"/>
      <c r="BJ55" s="3"/>
      <c r="BK55" s="6"/>
      <c r="BL55" s="49"/>
      <c r="BM55" s="46"/>
      <c r="BN55" s="3"/>
      <c r="BO55" s="6"/>
      <c r="BQ55" s="46"/>
      <c r="BR55" s="30"/>
      <c r="BS55" s="6"/>
      <c r="BT55" s="44"/>
      <c r="BU55" s="46"/>
      <c r="BV55" s="3"/>
      <c r="BW55" s="11"/>
      <c r="BX55" s="3"/>
      <c r="BY55" s="44"/>
      <c r="BZ55" s="46"/>
      <c r="CA55" s="30"/>
      <c r="CB55" s="6"/>
      <c r="CC55" s="44"/>
      <c r="CD55" s="46"/>
      <c r="CE55" s="30"/>
      <c r="CF55" s="6"/>
      <c r="CG55" s="44"/>
      <c r="CH55" s="46"/>
      <c r="CI55" s="30"/>
      <c r="CJ55" s="6"/>
      <c r="CK55" s="44"/>
      <c r="CL55" s="46"/>
    </row>
    <row r="56" spans="1:90" ht="7.5" customHeight="1" x14ac:dyDescent="0.35">
      <c r="A56" s="27"/>
      <c r="B56" s="44"/>
      <c r="C56" s="46"/>
      <c r="D56" s="30"/>
      <c r="E56" s="6"/>
      <c r="F56" s="44"/>
      <c r="G56" s="46"/>
      <c r="H56" s="30"/>
      <c r="I56" s="6"/>
      <c r="J56" s="44"/>
      <c r="K56" s="46"/>
      <c r="L56" s="30"/>
      <c r="M56" s="6"/>
      <c r="N56" s="44"/>
      <c r="O56" s="46"/>
      <c r="P56" s="30"/>
      <c r="Q56" s="6"/>
      <c r="R56" s="44"/>
      <c r="S56" s="46"/>
      <c r="T56" s="30"/>
      <c r="U56" s="6"/>
      <c r="V56" s="44"/>
      <c r="W56" s="46"/>
      <c r="Y56" s="16"/>
      <c r="Z56" s="10"/>
      <c r="AA56" s="287" t="s">
        <v>298</v>
      </c>
      <c r="AB56" s="10"/>
      <c r="AC56" s="56"/>
      <c r="AD56" s="57"/>
      <c r="AE56" s="25"/>
      <c r="AF56" s="20"/>
      <c r="AG56" s="55"/>
      <c r="AH56" s="57"/>
      <c r="AI56" s="25"/>
      <c r="AJ56" s="20"/>
      <c r="AK56" s="56"/>
      <c r="AL56" s="57"/>
      <c r="AM56" s="25"/>
      <c r="AN56" s="20"/>
      <c r="AO56" s="55"/>
      <c r="AP56" s="57"/>
      <c r="AQ56" s="37"/>
      <c r="AR56" s="20"/>
      <c r="AS56" s="56"/>
      <c r="AT56" s="57"/>
      <c r="AU56" s="37"/>
      <c r="AV56" s="20"/>
      <c r="AW56" s="56"/>
      <c r="AX56" s="57"/>
      <c r="AY56" s="25"/>
      <c r="AZ56" s="20"/>
      <c r="BA56" s="55"/>
      <c r="BB56" s="57"/>
      <c r="BC56" s="21"/>
      <c r="BD56" s="17"/>
      <c r="BE56" s="11"/>
      <c r="BF56" s="11"/>
      <c r="BG56" s="3"/>
      <c r="BH56" s="44"/>
      <c r="BI56" s="46"/>
      <c r="BJ56" s="3"/>
      <c r="BK56" s="6"/>
      <c r="BL56" s="49"/>
      <c r="BM56" s="46"/>
      <c r="BN56" s="3"/>
      <c r="BO56" s="6"/>
      <c r="BP56" s="44"/>
      <c r="BQ56" s="46"/>
      <c r="BR56" s="7"/>
      <c r="BS56" s="16"/>
      <c r="BT56" s="50"/>
      <c r="BU56" s="57"/>
      <c r="BV56" s="10"/>
      <c r="BW56" s="287" t="s">
        <v>298</v>
      </c>
      <c r="BX56" s="10"/>
      <c r="BY56" s="47"/>
      <c r="BZ56" s="48"/>
      <c r="CA56" s="36"/>
      <c r="CB56" s="9"/>
      <c r="CC56" s="47"/>
      <c r="CD56" s="48"/>
      <c r="CE56" s="36"/>
      <c r="CF56" s="10"/>
      <c r="CG56" s="47"/>
      <c r="CH56" s="48"/>
      <c r="CI56" s="12"/>
      <c r="CJ56" s="6"/>
      <c r="CK56" s="44"/>
      <c r="CL56" s="46"/>
    </row>
    <row r="57" spans="1:90" ht="7.5" customHeight="1" thickBot="1" x14ac:dyDescent="0.4">
      <c r="A57" s="27"/>
      <c r="B57" s="44"/>
      <c r="C57" s="46"/>
      <c r="D57" s="30"/>
      <c r="E57" s="6"/>
      <c r="F57" s="44"/>
      <c r="G57" s="46"/>
      <c r="H57" s="30"/>
      <c r="I57" s="6"/>
      <c r="J57" s="44"/>
      <c r="K57" s="46"/>
      <c r="L57" s="30"/>
      <c r="M57" s="6"/>
      <c r="N57" s="44"/>
      <c r="O57" s="46"/>
      <c r="P57" s="30"/>
      <c r="Q57" s="6"/>
      <c r="R57" s="44"/>
      <c r="S57" s="46"/>
      <c r="T57" s="30"/>
      <c r="U57" s="6"/>
      <c r="V57" s="44"/>
      <c r="W57" s="46"/>
      <c r="X57" s="30"/>
      <c r="Y57" s="6"/>
      <c r="Z57" s="3"/>
      <c r="AA57" s="288"/>
      <c r="AB57" s="3"/>
      <c r="AC57" s="52"/>
      <c r="AD57" s="53"/>
      <c r="AE57" s="11"/>
      <c r="AF57" s="17"/>
      <c r="AG57" s="59"/>
      <c r="AH57" s="53"/>
      <c r="AI57" s="11"/>
      <c r="AJ57" s="17"/>
      <c r="AK57" s="52"/>
      <c r="AL57" s="53"/>
      <c r="AM57" s="11"/>
      <c r="AN57" s="17"/>
      <c r="AO57" s="59"/>
      <c r="AP57" s="53"/>
      <c r="AQ57" s="23"/>
      <c r="AR57" s="17"/>
      <c r="AS57" s="52"/>
      <c r="AT57" s="53"/>
      <c r="AU57" s="23"/>
      <c r="AV57" s="17"/>
      <c r="AW57" s="52"/>
      <c r="AX57" s="53"/>
      <c r="AY57" s="11"/>
      <c r="AZ57" s="17"/>
      <c r="BA57" s="59"/>
      <c r="BB57" s="53"/>
      <c r="BC57" s="23"/>
      <c r="BD57" s="17"/>
      <c r="BE57" s="11"/>
      <c r="BF57" s="11"/>
      <c r="BG57" s="3"/>
      <c r="BH57" s="44"/>
      <c r="BI57" s="46"/>
      <c r="BJ57" s="3"/>
      <c r="BK57" s="6"/>
      <c r="BL57" s="49"/>
      <c r="BM57" s="46"/>
      <c r="BN57" s="3"/>
      <c r="BO57" s="6"/>
      <c r="BP57" s="44"/>
      <c r="BQ57" s="46"/>
      <c r="BR57" s="30"/>
      <c r="BS57" s="6"/>
      <c r="BT57" s="44"/>
      <c r="BU57" s="46"/>
      <c r="BV57" s="3"/>
      <c r="BW57" s="288"/>
      <c r="BX57" s="3"/>
      <c r="BY57" s="44"/>
      <c r="BZ57" s="46"/>
      <c r="CA57" s="30"/>
      <c r="CB57" s="6"/>
      <c r="CC57" s="44"/>
      <c r="CD57" s="46"/>
      <c r="CE57" s="30"/>
      <c r="CF57" s="6"/>
      <c r="CG57" s="44"/>
      <c r="CH57" s="46"/>
      <c r="CI57" s="30"/>
      <c r="CJ57" s="6"/>
      <c r="CK57" s="44"/>
      <c r="CL57" s="46"/>
    </row>
    <row r="58" spans="1:90" ht="7.5" customHeight="1" x14ac:dyDescent="0.35">
      <c r="A58" s="27"/>
      <c r="B58" s="44"/>
      <c r="C58" s="46"/>
      <c r="D58" s="30"/>
      <c r="E58" s="6"/>
      <c r="F58" s="44"/>
      <c r="G58" s="46"/>
      <c r="H58" s="30"/>
      <c r="I58" s="6"/>
      <c r="J58" s="44"/>
      <c r="K58" s="46"/>
      <c r="L58" s="30"/>
      <c r="M58" s="6"/>
      <c r="N58" s="44"/>
      <c r="O58" s="46"/>
      <c r="P58" s="30"/>
      <c r="Q58" s="6"/>
      <c r="R58" s="44"/>
      <c r="S58" s="46"/>
      <c r="T58" s="30"/>
      <c r="U58" s="6"/>
      <c r="V58" s="44"/>
      <c r="W58" s="46"/>
      <c r="X58" s="30"/>
      <c r="Y58" s="6"/>
      <c r="Z58" s="3"/>
      <c r="AA58" s="11"/>
      <c r="AB58" s="3"/>
      <c r="AC58" s="52"/>
      <c r="AD58" s="53"/>
      <c r="AE58" s="11"/>
      <c r="AF58" s="17"/>
      <c r="AG58" s="59"/>
      <c r="AH58" s="53"/>
      <c r="AI58" s="11"/>
      <c r="AJ58" s="17"/>
      <c r="AK58" s="58"/>
      <c r="AL58" s="45"/>
      <c r="AM58" s="10"/>
      <c r="AN58" s="20"/>
      <c r="AO58" s="55"/>
      <c r="AP58" s="57"/>
      <c r="AQ58" s="37"/>
      <c r="AR58" s="20"/>
      <c r="AS58" s="56"/>
      <c r="AT58" s="57"/>
      <c r="AU58" s="37"/>
      <c r="AV58" s="20"/>
      <c r="AW58" s="56"/>
      <c r="AX58" s="57"/>
      <c r="AY58" s="25"/>
      <c r="AZ58" s="20"/>
      <c r="BA58" s="55"/>
      <c r="BB58" s="57"/>
      <c r="BC58" s="37"/>
      <c r="BD58" s="20"/>
      <c r="BE58" s="25"/>
      <c r="BF58" s="285" t="s">
        <v>354</v>
      </c>
      <c r="BG58" s="8"/>
      <c r="BH58" s="66"/>
      <c r="BI58" s="49"/>
      <c r="BJ58" s="30"/>
      <c r="BK58" s="6"/>
      <c r="BL58" s="49"/>
      <c r="BM58" s="46"/>
      <c r="BN58" s="30"/>
      <c r="BO58" s="6"/>
      <c r="BP58" s="44"/>
      <c r="BQ58" s="46"/>
      <c r="BR58" s="30"/>
      <c r="BS58" s="6"/>
      <c r="BT58" s="44"/>
      <c r="BU58" s="46"/>
      <c r="BV58" s="3"/>
      <c r="BW58" s="11"/>
      <c r="BX58" s="3"/>
      <c r="BY58" s="44"/>
      <c r="BZ58" s="46"/>
      <c r="CA58" s="30"/>
      <c r="CB58" s="6"/>
      <c r="CC58" s="44"/>
      <c r="CD58" s="46"/>
      <c r="CE58" s="30"/>
      <c r="CF58" s="6"/>
      <c r="CG58" s="44"/>
      <c r="CH58" s="46"/>
      <c r="CI58" s="30"/>
      <c r="CJ58" s="6"/>
      <c r="CK58" s="44"/>
      <c r="CL58" s="46"/>
    </row>
    <row r="59" spans="1:90" ht="7.5" customHeight="1" thickBot="1" x14ac:dyDescent="0.4">
      <c r="A59" s="27"/>
      <c r="B59" s="44"/>
      <c r="C59" s="46"/>
      <c r="D59" s="30"/>
      <c r="E59" s="6"/>
      <c r="F59" s="44"/>
      <c r="G59" s="46"/>
      <c r="H59" s="30"/>
      <c r="I59" s="6"/>
      <c r="J59" s="44"/>
      <c r="K59" s="46"/>
      <c r="L59" s="30"/>
      <c r="M59" s="6"/>
      <c r="N59" s="44"/>
      <c r="O59" s="46"/>
      <c r="P59" s="30"/>
      <c r="Q59" s="6"/>
      <c r="R59" s="44"/>
      <c r="S59" s="46"/>
      <c r="T59" s="30"/>
      <c r="U59" s="6"/>
      <c r="V59" s="44"/>
      <c r="W59" s="46"/>
      <c r="X59" s="30"/>
      <c r="Y59" s="6"/>
      <c r="Z59" s="3"/>
      <c r="AA59" s="11"/>
      <c r="AB59" s="3"/>
      <c r="AC59" s="52"/>
      <c r="AD59" s="53"/>
      <c r="AE59" s="11"/>
      <c r="AF59" s="17"/>
      <c r="AG59" s="59"/>
      <c r="AH59" s="53"/>
      <c r="AI59" s="11"/>
      <c r="AJ59" s="17"/>
      <c r="AK59" s="52"/>
      <c r="AL59" s="64"/>
      <c r="AM59" s="14"/>
      <c r="AN59" s="17"/>
      <c r="AO59" s="59"/>
      <c r="AP59" s="53"/>
      <c r="AQ59" s="23"/>
      <c r="AR59" s="17"/>
      <c r="AS59" s="52"/>
      <c r="AT59" s="53"/>
      <c r="AU59" s="23"/>
      <c r="AV59" s="17"/>
      <c r="AW59" s="52"/>
      <c r="AX59" s="53"/>
      <c r="AY59" s="11"/>
      <c r="AZ59" s="17"/>
      <c r="BA59" s="59"/>
      <c r="BB59" s="53"/>
      <c r="BC59" s="23"/>
      <c r="BD59" s="17"/>
      <c r="BE59" s="11"/>
      <c r="BF59" s="286"/>
      <c r="BG59" s="3"/>
      <c r="BH59" s="44"/>
      <c r="BI59" s="46"/>
      <c r="BJ59" s="3"/>
      <c r="BK59" s="6"/>
      <c r="BL59" s="49"/>
      <c r="BM59" s="46"/>
      <c r="BN59" s="3"/>
      <c r="BO59" s="6"/>
      <c r="BQ59" s="46"/>
      <c r="BR59" s="30"/>
      <c r="BS59" s="6"/>
      <c r="BT59" s="44"/>
      <c r="BU59" s="46"/>
      <c r="BV59" s="3"/>
      <c r="BW59" s="11"/>
      <c r="BX59" s="3"/>
      <c r="BY59" s="44"/>
      <c r="BZ59" s="46"/>
      <c r="CA59" s="30"/>
      <c r="CB59" s="6"/>
      <c r="CC59" s="44"/>
      <c r="CD59" s="46"/>
      <c r="CE59" s="30"/>
      <c r="CF59" s="6"/>
      <c r="CG59" s="44"/>
      <c r="CH59" s="46"/>
      <c r="CI59" s="30"/>
      <c r="CJ59" s="6"/>
      <c r="CK59" s="44"/>
      <c r="CL59" s="46"/>
    </row>
    <row r="60" spans="1:90" ht="7.5" customHeight="1" x14ac:dyDescent="0.35">
      <c r="A60" s="27"/>
      <c r="B60" s="44"/>
      <c r="C60" s="46"/>
      <c r="D60" s="30"/>
      <c r="E60" s="6"/>
      <c r="F60" s="44"/>
      <c r="G60" s="46"/>
      <c r="H60" s="30"/>
      <c r="I60" s="6"/>
      <c r="J60" s="44"/>
      <c r="K60" s="46"/>
      <c r="L60" s="30"/>
      <c r="M60" s="6"/>
      <c r="N60" s="44"/>
      <c r="O60" s="45"/>
      <c r="P60" s="36"/>
      <c r="Q60" s="9"/>
      <c r="R60" s="47"/>
      <c r="S60" s="48"/>
      <c r="T60" s="36"/>
      <c r="U60" s="9"/>
      <c r="V60" s="47"/>
      <c r="W60" s="48"/>
      <c r="X60" s="36"/>
      <c r="Y60" s="9"/>
      <c r="Z60" s="10"/>
      <c r="AA60" s="285" t="s">
        <v>324</v>
      </c>
      <c r="AB60" s="10"/>
      <c r="AC60" s="56"/>
      <c r="AD60" s="57"/>
      <c r="AE60" s="25"/>
      <c r="AF60" s="20"/>
      <c r="AG60" s="55"/>
      <c r="AH60" s="57"/>
      <c r="AI60" s="24"/>
      <c r="AJ60" s="17"/>
      <c r="AK60" s="52"/>
      <c r="AL60" s="53"/>
      <c r="AM60" s="11"/>
      <c r="AN60" s="17"/>
      <c r="AO60" s="59"/>
      <c r="AP60" s="53"/>
      <c r="AQ60" s="23"/>
      <c r="AR60" s="17"/>
      <c r="AS60" s="52"/>
      <c r="AT60" s="53"/>
      <c r="AU60" s="23"/>
      <c r="AV60" s="17"/>
      <c r="AW60" s="52"/>
      <c r="AX60" s="53"/>
      <c r="AY60" s="11"/>
      <c r="AZ60" s="17"/>
      <c r="BA60" s="59"/>
      <c r="BB60" s="53"/>
      <c r="BC60" s="23"/>
      <c r="BD60" s="17"/>
      <c r="BE60" s="11"/>
      <c r="BF60" s="11"/>
      <c r="BG60" s="3"/>
      <c r="BH60" s="44"/>
      <c r="BI60" s="46"/>
      <c r="BJ60" s="3"/>
      <c r="BK60" s="6"/>
      <c r="BL60" s="49"/>
      <c r="BM60" s="46"/>
      <c r="BN60" s="3"/>
      <c r="BO60" s="6"/>
      <c r="BP60" s="44"/>
      <c r="BQ60" s="53"/>
      <c r="BR60" s="30"/>
      <c r="BS60" s="6"/>
      <c r="BT60" s="272"/>
      <c r="BU60" s="45"/>
      <c r="BV60" s="10"/>
      <c r="BW60" s="287" t="s">
        <v>298</v>
      </c>
      <c r="BX60" s="10"/>
      <c r="BY60" s="47"/>
      <c r="BZ60" s="48"/>
      <c r="CA60" s="36"/>
      <c r="CB60" s="9"/>
      <c r="CC60" s="47"/>
      <c r="CD60" s="48"/>
      <c r="CE60" s="36"/>
      <c r="CF60" s="9"/>
      <c r="CG60" s="47"/>
      <c r="CH60" s="48"/>
      <c r="CI60" s="36"/>
      <c r="CJ60" s="9"/>
      <c r="CK60" s="66"/>
      <c r="CL60" s="46"/>
    </row>
    <row r="61" spans="1:90" ht="7.5" customHeight="1" thickBot="1" x14ac:dyDescent="0.4">
      <c r="A61" s="27"/>
      <c r="B61" s="44"/>
      <c r="C61" s="46"/>
      <c r="D61" s="30"/>
      <c r="E61" s="6"/>
      <c r="F61" s="44"/>
      <c r="G61" s="46"/>
      <c r="H61" s="30"/>
      <c r="I61" s="6"/>
      <c r="J61" s="44"/>
      <c r="K61" s="46"/>
      <c r="L61" s="30"/>
      <c r="M61" s="6"/>
      <c r="N61" s="44"/>
      <c r="O61" s="46"/>
      <c r="P61" s="30"/>
      <c r="Q61" s="6"/>
      <c r="R61" s="44"/>
      <c r="S61" s="46"/>
      <c r="T61" s="30"/>
      <c r="U61" s="6"/>
      <c r="V61" s="44"/>
      <c r="W61" s="46"/>
      <c r="X61" s="30"/>
      <c r="Y61" s="6"/>
      <c r="Z61" s="3"/>
      <c r="AA61" s="286"/>
      <c r="AB61" s="3"/>
      <c r="AC61" s="52"/>
      <c r="AD61" s="53"/>
      <c r="AE61" s="11"/>
      <c r="AF61" s="17"/>
      <c r="AG61" s="59"/>
      <c r="AH61" s="53"/>
      <c r="AI61" s="11"/>
      <c r="AJ61" s="17"/>
      <c r="AK61" s="52"/>
      <c r="AL61" s="53"/>
      <c r="AM61" s="11"/>
      <c r="AN61" s="17"/>
      <c r="AO61" s="59"/>
      <c r="AP61" s="53"/>
      <c r="AQ61" s="23"/>
      <c r="AR61" s="17"/>
      <c r="AS61" s="59"/>
      <c r="AT61" s="53"/>
      <c r="AU61" s="23"/>
      <c r="AV61" s="17"/>
      <c r="AW61" s="52"/>
      <c r="AX61" s="53"/>
      <c r="AY61" s="11"/>
      <c r="AZ61" s="17"/>
      <c r="BA61" s="59"/>
      <c r="BB61" s="53"/>
      <c r="BC61" s="23"/>
      <c r="BD61" s="17"/>
      <c r="BE61" s="11"/>
      <c r="BF61" s="11"/>
      <c r="BG61" s="3"/>
      <c r="BH61" s="44"/>
      <c r="BI61" s="46"/>
      <c r="BJ61" s="3"/>
      <c r="BK61" s="6"/>
      <c r="BL61" s="49"/>
      <c r="BM61" s="46"/>
      <c r="BN61" s="3"/>
      <c r="BO61" s="6"/>
      <c r="BP61" s="59"/>
      <c r="BQ61" s="53"/>
      <c r="BR61" s="30"/>
      <c r="BS61" s="6"/>
      <c r="BT61" s="44"/>
      <c r="BU61" s="46"/>
      <c r="BV61" s="3"/>
      <c r="BW61" s="288"/>
      <c r="BX61" s="3"/>
      <c r="BY61" s="44"/>
      <c r="BZ61" s="46"/>
      <c r="CA61" s="30"/>
      <c r="CB61" s="6"/>
      <c r="CC61" s="44"/>
      <c r="CD61" s="46"/>
      <c r="CE61" s="30"/>
      <c r="CF61" s="6"/>
      <c r="CG61" s="44"/>
      <c r="CH61" s="46"/>
      <c r="CI61" s="30"/>
      <c r="CJ61" s="6"/>
      <c r="CK61" s="44"/>
      <c r="CL61" s="46"/>
    </row>
    <row r="62" spans="1:90" ht="7.5" customHeight="1" x14ac:dyDescent="0.35">
      <c r="A62" s="27"/>
      <c r="B62" s="44"/>
      <c r="C62" s="46"/>
      <c r="D62" s="30"/>
      <c r="E62" s="6"/>
      <c r="F62" s="44"/>
      <c r="G62" s="46"/>
      <c r="H62" s="30"/>
      <c r="I62" s="6"/>
      <c r="J62" s="44"/>
      <c r="K62" s="46"/>
      <c r="L62" s="30"/>
      <c r="M62" s="6"/>
      <c r="N62" s="44"/>
      <c r="O62" s="46"/>
      <c r="P62" s="30"/>
      <c r="Q62" s="6"/>
      <c r="R62" s="44"/>
      <c r="S62" s="46"/>
      <c r="T62" s="30"/>
      <c r="U62" s="6"/>
      <c r="V62" s="44"/>
      <c r="W62" s="46"/>
      <c r="X62" s="30"/>
      <c r="Y62" s="6"/>
      <c r="Z62" s="3"/>
      <c r="AA62" s="11"/>
      <c r="AB62" s="3"/>
      <c r="AC62" s="52"/>
      <c r="AD62" s="53"/>
      <c r="AE62" s="11"/>
      <c r="AF62" s="17"/>
      <c r="AG62" s="59"/>
      <c r="AH62" s="53"/>
      <c r="AI62" s="11"/>
      <c r="AJ62" s="17"/>
      <c r="AK62" s="52"/>
      <c r="AL62" s="53"/>
      <c r="AM62" s="17"/>
      <c r="AN62" s="16"/>
      <c r="AO62" s="50"/>
      <c r="AP62" s="45"/>
      <c r="AQ62" s="10"/>
      <c r="AR62" s="20"/>
      <c r="AS62" s="56"/>
      <c r="AT62" s="57"/>
      <c r="AU62" s="37"/>
      <c r="AV62" s="20"/>
      <c r="AW62" s="56"/>
      <c r="AX62" s="57"/>
      <c r="AY62" s="25"/>
      <c r="AZ62" s="20"/>
      <c r="BA62" s="55"/>
      <c r="BB62" s="57"/>
      <c r="BC62" s="37"/>
      <c r="BD62" s="20"/>
      <c r="BE62" s="25"/>
      <c r="BF62" s="285" t="s">
        <v>356</v>
      </c>
      <c r="BG62" s="8"/>
      <c r="BH62" s="66"/>
      <c r="BI62" s="49"/>
      <c r="BJ62" s="30"/>
      <c r="BK62" s="6"/>
      <c r="BL62" s="49"/>
      <c r="BM62" s="46"/>
      <c r="BN62" s="30"/>
      <c r="BO62" s="6"/>
      <c r="BP62" s="44"/>
      <c r="BQ62" s="46"/>
      <c r="BR62" s="30"/>
      <c r="BS62" s="6"/>
      <c r="BT62" s="44"/>
      <c r="BU62" s="46"/>
      <c r="BV62" s="3"/>
      <c r="BW62" s="11"/>
      <c r="BX62" s="3"/>
      <c r="BY62" s="44"/>
      <c r="BZ62" s="46"/>
      <c r="CA62" s="30"/>
      <c r="CB62" s="6"/>
      <c r="CC62" s="44"/>
      <c r="CD62" s="46"/>
      <c r="CE62" s="30"/>
      <c r="CF62" s="6"/>
      <c r="CG62" s="44"/>
      <c r="CH62" s="46"/>
      <c r="CI62" s="30"/>
      <c r="CJ62" s="6"/>
      <c r="CK62" s="44"/>
      <c r="CL62" s="46"/>
    </row>
    <row r="63" spans="1:90" ht="7.5" customHeight="1" thickBot="1" x14ac:dyDescent="0.4">
      <c r="A63" s="27"/>
      <c r="B63" s="44"/>
      <c r="C63" s="46"/>
      <c r="D63" s="30"/>
      <c r="E63" s="6"/>
      <c r="F63" s="44"/>
      <c r="G63" s="46"/>
      <c r="H63" s="30"/>
      <c r="I63" s="6"/>
      <c r="J63" s="44"/>
      <c r="K63" s="46"/>
      <c r="L63" s="30"/>
      <c r="M63" s="6"/>
      <c r="N63" s="44"/>
      <c r="O63" s="46"/>
      <c r="P63" s="30"/>
      <c r="Q63" s="6"/>
      <c r="R63" s="44"/>
      <c r="S63" s="46"/>
      <c r="T63" s="30"/>
      <c r="U63" s="6"/>
      <c r="V63" s="44"/>
      <c r="W63" s="46"/>
      <c r="X63" s="30"/>
      <c r="Y63" s="6"/>
      <c r="Z63" s="3"/>
      <c r="AA63" s="11"/>
      <c r="AB63" s="3"/>
      <c r="AC63" s="52"/>
      <c r="AD63" s="53"/>
      <c r="AE63" s="11"/>
      <c r="AF63" s="17"/>
      <c r="AG63" s="59"/>
      <c r="AH63" s="53"/>
      <c r="AI63" s="11"/>
      <c r="AJ63" s="17"/>
      <c r="AK63" s="52"/>
      <c r="AL63" s="53"/>
      <c r="AM63" s="11"/>
      <c r="AN63" s="17"/>
      <c r="AO63" s="59"/>
      <c r="AP63" s="53"/>
      <c r="AQ63" s="11"/>
      <c r="AR63" s="17"/>
      <c r="AS63" s="52"/>
      <c r="AT63" s="53"/>
      <c r="AU63" s="23"/>
      <c r="AV63" s="17"/>
      <c r="AW63" s="52"/>
      <c r="AX63" s="53"/>
      <c r="AY63" s="11"/>
      <c r="AZ63" s="17"/>
      <c r="BA63" s="59"/>
      <c r="BB63" s="53"/>
      <c r="BC63" s="23"/>
      <c r="BD63" s="17"/>
      <c r="BE63" s="11"/>
      <c r="BF63" s="286"/>
      <c r="BG63" s="3"/>
      <c r="BH63" s="44"/>
      <c r="BI63" s="46"/>
      <c r="BJ63" s="3"/>
      <c r="BK63" s="6"/>
      <c r="BL63" s="49"/>
      <c r="BM63" s="46"/>
      <c r="BN63" s="3"/>
      <c r="BO63" s="6"/>
      <c r="BP63" s="44"/>
      <c r="BQ63" s="46"/>
      <c r="BS63" s="6"/>
      <c r="BT63" s="44"/>
      <c r="BU63" s="46"/>
      <c r="BV63" s="3"/>
      <c r="BW63" s="11"/>
      <c r="BX63" s="3"/>
      <c r="BY63" s="44"/>
      <c r="BZ63" s="46"/>
      <c r="CA63" s="30"/>
      <c r="CB63" s="6"/>
      <c r="CC63" s="44"/>
      <c r="CD63" s="46"/>
      <c r="CE63" s="30"/>
      <c r="CF63" s="6"/>
      <c r="CG63" s="44"/>
      <c r="CH63" s="46"/>
      <c r="CI63" s="30"/>
      <c r="CJ63" s="6"/>
      <c r="CK63" s="44"/>
      <c r="CL63" s="46"/>
    </row>
    <row r="64" spans="1:90" ht="7.5" customHeight="1" x14ac:dyDescent="0.35">
      <c r="A64" s="27"/>
      <c r="B64" s="44"/>
      <c r="C64" s="46"/>
      <c r="D64" s="30"/>
      <c r="E64" s="6"/>
      <c r="F64" s="44"/>
      <c r="G64" s="46"/>
      <c r="H64" s="30"/>
      <c r="I64" s="6"/>
      <c r="J64" s="44"/>
      <c r="K64" s="46"/>
      <c r="L64" s="30"/>
      <c r="M64" s="6"/>
      <c r="N64" s="44"/>
      <c r="O64" s="46"/>
      <c r="P64" s="30"/>
      <c r="Q64" s="6"/>
      <c r="R64" s="44"/>
      <c r="S64" s="46"/>
      <c r="T64" s="30"/>
      <c r="U64" s="6"/>
      <c r="V64" s="44"/>
      <c r="W64" s="46"/>
      <c r="X64" s="30"/>
      <c r="Y64" s="6"/>
      <c r="Z64" s="3"/>
      <c r="AA64" s="11"/>
      <c r="AB64" s="3"/>
      <c r="AC64" s="52"/>
      <c r="AD64" s="53"/>
      <c r="AE64" s="11"/>
      <c r="AF64" s="17"/>
      <c r="AG64" s="59"/>
      <c r="AH64" s="53"/>
      <c r="AI64" s="11"/>
      <c r="AJ64" s="17"/>
      <c r="AK64" s="52"/>
      <c r="AL64" s="53"/>
      <c r="AM64" s="11"/>
      <c r="AN64" s="17"/>
      <c r="AO64" s="59"/>
      <c r="AP64" s="53"/>
      <c r="AQ64" s="23"/>
      <c r="AR64" s="17"/>
      <c r="AS64" s="52"/>
      <c r="AT64" s="53"/>
      <c r="AU64" s="23"/>
      <c r="AV64" s="17"/>
      <c r="AW64" s="52"/>
      <c r="AX64" s="53"/>
      <c r="AY64" s="11"/>
      <c r="AZ64" s="17"/>
      <c r="BA64" s="59"/>
      <c r="BB64" s="53"/>
      <c r="BC64" s="23"/>
      <c r="BD64" s="17"/>
      <c r="BE64" s="11"/>
      <c r="BF64" s="11"/>
      <c r="BG64" s="3"/>
      <c r="BH64" s="44"/>
      <c r="BI64" s="46"/>
      <c r="BJ64" s="3"/>
      <c r="BK64" s="6"/>
      <c r="BL64" s="49"/>
      <c r="BM64" s="46"/>
      <c r="BN64" s="3"/>
      <c r="BO64" s="6"/>
      <c r="BP64" s="44"/>
      <c r="BQ64" s="46"/>
      <c r="BR64" s="30"/>
      <c r="BS64" s="6"/>
      <c r="BT64" s="44"/>
      <c r="BU64" s="46"/>
      <c r="BV64" s="3"/>
      <c r="BW64" s="11"/>
      <c r="BX64" s="3"/>
      <c r="BY64" s="44"/>
      <c r="BZ64" s="46"/>
      <c r="CA64" s="30"/>
      <c r="CB64" s="6"/>
      <c r="CC64" s="44"/>
      <c r="CD64" s="46"/>
      <c r="CE64" s="30"/>
      <c r="CF64" s="6"/>
      <c r="CG64" s="44"/>
      <c r="CH64" s="46"/>
      <c r="CI64" s="30"/>
      <c r="CJ64" s="6"/>
      <c r="CK64" s="44"/>
      <c r="CL64" s="46"/>
    </row>
    <row r="65" spans="1:90" ht="7.5" customHeight="1" thickBot="1" x14ac:dyDescent="0.4">
      <c r="A65" s="27"/>
      <c r="B65" s="44"/>
      <c r="C65" s="46"/>
      <c r="D65" s="30"/>
      <c r="E65" s="6"/>
      <c r="F65" s="44"/>
      <c r="G65" s="46"/>
      <c r="H65" s="30"/>
      <c r="I65" s="6"/>
      <c r="J65" s="44"/>
      <c r="K65" s="46"/>
      <c r="L65" s="30"/>
      <c r="M65" s="6"/>
      <c r="N65" s="44"/>
      <c r="O65" s="46"/>
      <c r="P65" s="30"/>
      <c r="Q65" s="6"/>
      <c r="R65" s="44"/>
      <c r="S65" s="46"/>
      <c r="T65" s="30"/>
      <c r="U65" s="6"/>
      <c r="V65" s="44"/>
      <c r="W65" s="46"/>
      <c r="X65" s="30"/>
      <c r="Y65" s="6"/>
      <c r="Z65" s="3"/>
      <c r="AA65" s="11"/>
      <c r="AB65" s="3"/>
      <c r="AC65" s="52"/>
      <c r="AD65" s="53"/>
      <c r="AE65" s="11"/>
      <c r="AF65" s="17"/>
      <c r="AG65" s="59"/>
      <c r="AH65" s="53"/>
      <c r="AI65" s="11"/>
      <c r="AJ65" s="17"/>
      <c r="AK65" s="52"/>
      <c r="AL65" s="53"/>
      <c r="AM65" s="11"/>
      <c r="AN65" s="17"/>
      <c r="AO65" s="59"/>
      <c r="AP65" s="53"/>
      <c r="AQ65" s="23"/>
      <c r="AR65" s="17"/>
      <c r="AS65" s="59"/>
      <c r="AT65" s="53"/>
      <c r="AU65" s="23"/>
      <c r="AV65" s="17"/>
      <c r="AW65" s="52"/>
      <c r="AX65" s="53"/>
      <c r="AY65" s="11"/>
      <c r="AZ65" s="17"/>
      <c r="BA65" s="59"/>
      <c r="BB65" s="53"/>
      <c r="BC65" s="23"/>
      <c r="BD65" s="17"/>
      <c r="BE65" s="11"/>
      <c r="BF65" s="11"/>
      <c r="BG65" s="3"/>
      <c r="BH65" s="44"/>
      <c r="BI65" s="46"/>
      <c r="BJ65" s="3"/>
      <c r="BK65" s="6"/>
      <c r="BL65" s="49"/>
      <c r="BM65" s="46"/>
      <c r="BN65" s="3"/>
      <c r="BO65" s="6"/>
      <c r="BP65" s="44"/>
      <c r="BQ65" s="46"/>
      <c r="BR65" s="30"/>
      <c r="BS65" s="6"/>
      <c r="BT65" s="44"/>
      <c r="BU65" s="46"/>
      <c r="BV65" s="3"/>
      <c r="BW65" s="11"/>
      <c r="BX65" s="3"/>
      <c r="BY65" s="44"/>
      <c r="BZ65" s="46"/>
      <c r="CA65" s="30"/>
      <c r="CB65" s="6"/>
      <c r="CC65" s="44"/>
      <c r="CD65" s="46"/>
      <c r="CE65" s="30"/>
      <c r="CF65" s="6"/>
      <c r="CG65" s="44"/>
      <c r="CH65" s="46"/>
      <c r="CI65" s="30"/>
      <c r="CJ65" s="6"/>
      <c r="CK65" s="44"/>
      <c r="CL65" s="46"/>
    </row>
    <row r="66" spans="1:90" ht="7.5" customHeight="1" x14ac:dyDescent="0.35">
      <c r="A66" s="27"/>
      <c r="B66" s="44"/>
      <c r="C66" s="46"/>
      <c r="D66" s="30"/>
      <c r="E66" s="6"/>
      <c r="F66" s="44"/>
      <c r="G66" s="46"/>
      <c r="H66" s="30"/>
      <c r="I66" s="6"/>
      <c r="J66" s="44"/>
      <c r="K66" s="46"/>
      <c r="L66" s="30"/>
      <c r="M66" s="6"/>
      <c r="N66" s="44"/>
      <c r="O66" s="46"/>
      <c r="P66" s="30"/>
      <c r="Q66" s="6"/>
      <c r="R66" s="44"/>
      <c r="S66" s="46"/>
      <c r="T66" s="30"/>
      <c r="U66" s="6"/>
      <c r="V66" s="44"/>
      <c r="W66" s="46"/>
      <c r="X66" s="30"/>
      <c r="Y66" s="6"/>
      <c r="Z66" s="3"/>
      <c r="AA66" s="11"/>
      <c r="AB66" s="3"/>
      <c r="AC66" s="52"/>
      <c r="AD66" s="53"/>
      <c r="AE66" s="11"/>
      <c r="AF66" s="17"/>
      <c r="AG66" s="59"/>
      <c r="AH66" s="53"/>
      <c r="AI66" s="11"/>
      <c r="AJ66" s="17"/>
      <c r="AK66" s="52"/>
      <c r="AL66" s="53"/>
      <c r="AM66" s="11"/>
      <c r="AN66" s="17"/>
      <c r="AO66" s="59"/>
      <c r="AP66" s="53"/>
      <c r="AQ66" s="18"/>
      <c r="AR66" s="16"/>
      <c r="AS66" s="50"/>
      <c r="AT66" s="57"/>
      <c r="AU66" s="37"/>
      <c r="AV66" s="20"/>
      <c r="AW66" s="56"/>
      <c r="AX66" s="57"/>
      <c r="AY66" s="25"/>
      <c r="AZ66" s="20"/>
      <c r="BA66" s="55"/>
      <c r="BB66" s="57"/>
      <c r="BC66" s="37"/>
      <c r="BD66" s="20"/>
      <c r="BE66" s="25"/>
      <c r="BF66" s="285" t="s">
        <v>358</v>
      </c>
      <c r="BG66" s="8"/>
      <c r="BH66" s="66"/>
      <c r="BI66" s="49"/>
      <c r="BJ66" s="30"/>
      <c r="BK66" s="6"/>
      <c r="BL66" s="49"/>
      <c r="BM66" s="46"/>
      <c r="BN66" s="3"/>
      <c r="BO66" s="6"/>
      <c r="BP66" s="44"/>
      <c r="BQ66" s="46"/>
      <c r="BR66" s="30"/>
      <c r="BS66" s="6"/>
      <c r="BT66" s="44"/>
      <c r="BU66" s="46"/>
      <c r="BV66" s="3"/>
      <c r="BW66" s="11"/>
      <c r="BX66" s="3"/>
      <c r="BY66" s="44"/>
      <c r="BZ66" s="46"/>
      <c r="CA66" s="30"/>
      <c r="CB66" s="6"/>
      <c r="CC66" s="44"/>
      <c r="CD66" s="46"/>
      <c r="CE66" s="30"/>
      <c r="CF66" s="6"/>
      <c r="CG66" s="44"/>
      <c r="CH66" s="46"/>
      <c r="CI66" s="30"/>
      <c r="CJ66" s="6"/>
      <c r="CK66" s="44"/>
      <c r="CL66" s="46"/>
    </row>
    <row r="67" spans="1:90" ht="7.5" customHeight="1" thickBot="1" x14ac:dyDescent="0.4">
      <c r="A67" s="27"/>
      <c r="B67" s="44"/>
      <c r="C67" s="46"/>
      <c r="D67" s="30"/>
      <c r="E67" s="6"/>
      <c r="F67" s="44"/>
      <c r="G67" s="46"/>
      <c r="H67" s="30"/>
      <c r="I67" s="6"/>
      <c r="J67" s="44"/>
      <c r="K67" s="46"/>
      <c r="L67" s="30"/>
      <c r="M67" s="6"/>
      <c r="N67" s="44"/>
      <c r="O67" s="46"/>
      <c r="P67" s="30"/>
      <c r="Q67" s="6"/>
      <c r="R67" s="44"/>
      <c r="S67" s="46"/>
      <c r="T67" s="30"/>
      <c r="U67" s="6"/>
      <c r="V67" s="44"/>
      <c r="W67" s="46"/>
      <c r="X67" s="30"/>
      <c r="Y67" s="6"/>
      <c r="Z67" s="3"/>
      <c r="AA67" s="11"/>
      <c r="AB67" s="3"/>
      <c r="AC67" s="52"/>
      <c r="AD67" s="53"/>
      <c r="AE67" s="11"/>
      <c r="AF67" s="17"/>
      <c r="AG67" s="59"/>
      <c r="AH67" s="53"/>
      <c r="AI67" s="11"/>
      <c r="AJ67" s="17"/>
      <c r="AK67" s="52"/>
      <c r="AL67" s="53"/>
      <c r="AM67" s="11"/>
      <c r="AN67" s="17"/>
      <c r="AO67" s="59"/>
      <c r="AP67" s="53"/>
      <c r="AQ67" s="23"/>
      <c r="AR67" s="17"/>
      <c r="AS67" s="59"/>
      <c r="AT67" s="53"/>
      <c r="AU67" s="23"/>
      <c r="AV67" s="17"/>
      <c r="AW67" s="52"/>
      <c r="AX67" s="53"/>
      <c r="AY67" s="11"/>
      <c r="AZ67" s="17"/>
      <c r="BA67" s="59"/>
      <c r="BB67" s="53"/>
      <c r="BC67" s="23"/>
      <c r="BD67" s="17"/>
      <c r="BE67" s="11"/>
      <c r="BF67" s="286"/>
      <c r="BG67" s="3"/>
      <c r="BH67" s="44"/>
      <c r="BI67" s="46"/>
      <c r="BJ67" s="3"/>
      <c r="BK67" s="6"/>
      <c r="BL67" s="49"/>
      <c r="BM67" s="46"/>
      <c r="BN67" s="3"/>
      <c r="BO67" s="6"/>
      <c r="BP67" s="44"/>
      <c r="BQ67" s="46"/>
      <c r="BR67" s="30"/>
      <c r="BS67" s="6"/>
      <c r="BT67" s="44"/>
      <c r="BU67" s="46"/>
      <c r="BV67" s="3"/>
      <c r="BW67" s="11"/>
      <c r="BX67" s="3"/>
      <c r="BY67" s="44"/>
      <c r="BZ67" s="46"/>
      <c r="CA67" s="30"/>
      <c r="CB67" s="6"/>
      <c r="CC67" s="44"/>
      <c r="CD67" s="46"/>
      <c r="CE67" s="30"/>
      <c r="CF67" s="6"/>
      <c r="CG67" s="44"/>
      <c r="CH67" s="46"/>
      <c r="CI67" s="30"/>
      <c r="CJ67" s="6"/>
      <c r="CK67" s="44"/>
      <c r="CL67" s="46"/>
    </row>
    <row r="68" spans="1:90" ht="7.5" customHeight="1" x14ac:dyDescent="0.35">
      <c r="A68" s="27"/>
      <c r="B68" s="44"/>
      <c r="C68" s="46"/>
      <c r="D68" s="30"/>
      <c r="E68" s="6"/>
      <c r="F68" s="44"/>
      <c r="G68" s="46"/>
      <c r="H68" s="30"/>
      <c r="I68" s="6"/>
      <c r="J68" s="44"/>
      <c r="K68" s="46"/>
      <c r="L68" s="30"/>
      <c r="M68" s="6"/>
      <c r="N68" s="44"/>
      <c r="O68" s="46"/>
      <c r="P68" s="30"/>
      <c r="Q68" s="6"/>
      <c r="R68" s="44"/>
      <c r="S68" s="46"/>
      <c r="T68" s="30"/>
      <c r="U68" s="6"/>
      <c r="V68" s="44"/>
      <c r="W68" s="46"/>
      <c r="X68" s="30"/>
      <c r="Y68" s="6"/>
      <c r="Z68" s="3"/>
      <c r="AA68" s="11"/>
      <c r="AB68" s="3"/>
      <c r="AC68" s="52"/>
      <c r="AD68" s="53"/>
      <c r="AE68" s="11"/>
      <c r="AF68" s="17"/>
      <c r="AG68" s="59"/>
      <c r="AH68" s="53"/>
      <c r="AI68" s="11"/>
      <c r="AJ68" s="17"/>
      <c r="AK68" s="52"/>
      <c r="AL68" s="53"/>
      <c r="AM68" s="11"/>
      <c r="AN68" s="17"/>
      <c r="AO68" s="59"/>
      <c r="AP68" s="53"/>
      <c r="AQ68" s="23"/>
      <c r="AR68" s="17"/>
      <c r="AS68" s="52"/>
      <c r="AT68" s="53"/>
      <c r="AU68" s="23"/>
      <c r="AV68" s="17"/>
      <c r="AW68" s="52"/>
      <c r="AX68" s="53"/>
      <c r="AY68" s="11"/>
      <c r="AZ68" s="17"/>
      <c r="BA68" s="59"/>
      <c r="BB68" s="53"/>
      <c r="BC68" s="23"/>
      <c r="BD68" s="17"/>
      <c r="BE68" s="11"/>
      <c r="BF68" s="11"/>
      <c r="BG68" s="3"/>
      <c r="BH68" s="44"/>
      <c r="BI68" s="46"/>
      <c r="BJ68" s="3"/>
      <c r="BK68" s="6"/>
      <c r="BL68" s="49"/>
      <c r="BM68" s="46"/>
      <c r="BN68" s="3"/>
      <c r="BO68" s="6"/>
      <c r="BP68" s="44"/>
      <c r="BQ68" s="46"/>
      <c r="BR68" s="30"/>
      <c r="BS68" s="6"/>
      <c r="BT68" s="44"/>
      <c r="BU68" s="46"/>
      <c r="BV68" s="3"/>
      <c r="BW68" s="11"/>
      <c r="BX68" s="3"/>
      <c r="BY68" s="44"/>
      <c r="BZ68" s="46"/>
      <c r="CA68" s="30"/>
      <c r="CB68" s="6"/>
      <c r="CC68" s="44"/>
      <c r="CD68" s="46"/>
      <c r="CE68" s="30"/>
      <c r="CF68" s="6"/>
      <c r="CG68" s="44"/>
      <c r="CH68" s="46"/>
      <c r="CI68" s="30"/>
      <c r="CJ68" s="6"/>
      <c r="CK68" s="44"/>
      <c r="CL68" s="46"/>
    </row>
    <row r="69" spans="1:90" ht="7.5" customHeight="1" thickBot="1" x14ac:dyDescent="0.4">
      <c r="A69" s="27"/>
      <c r="B69" s="44"/>
      <c r="C69" s="46"/>
      <c r="D69" s="30"/>
      <c r="E69" s="6"/>
      <c r="F69" s="44"/>
      <c r="G69" s="46"/>
      <c r="H69" s="30"/>
      <c r="I69" s="6"/>
      <c r="J69" s="44"/>
      <c r="K69" s="46"/>
      <c r="L69" s="30"/>
      <c r="M69" s="6"/>
      <c r="N69" s="44"/>
      <c r="O69" s="46"/>
      <c r="P69" s="30"/>
      <c r="Q69" s="6"/>
      <c r="R69" s="44"/>
      <c r="S69" s="46"/>
      <c r="T69" s="30"/>
      <c r="U69" s="6"/>
      <c r="V69" s="44"/>
      <c r="W69" s="46"/>
      <c r="X69" s="30"/>
      <c r="Y69" s="6"/>
      <c r="Z69" s="3"/>
      <c r="AA69" s="11"/>
      <c r="AB69" s="3"/>
      <c r="AC69" s="52"/>
      <c r="AD69" s="53"/>
      <c r="AE69" s="11"/>
      <c r="AF69" s="17"/>
      <c r="AG69" s="59"/>
      <c r="AH69" s="53"/>
      <c r="AI69" s="11"/>
      <c r="AJ69" s="17"/>
      <c r="AK69" s="52"/>
      <c r="AL69" s="53"/>
      <c r="AM69" s="11"/>
      <c r="AN69" s="17"/>
      <c r="AO69" s="59"/>
      <c r="AP69" s="53"/>
      <c r="AQ69" s="23"/>
      <c r="AR69" s="17"/>
      <c r="AS69" s="52"/>
      <c r="AT69" s="53"/>
      <c r="AU69" s="11"/>
      <c r="AV69" s="17"/>
      <c r="AW69" s="52"/>
      <c r="AX69" s="53"/>
      <c r="AY69" s="11"/>
      <c r="AZ69" s="17"/>
      <c r="BA69" s="59"/>
      <c r="BB69" s="53"/>
      <c r="BC69" s="23"/>
      <c r="BD69" s="17"/>
      <c r="BE69" s="11"/>
      <c r="BF69" s="11"/>
      <c r="BG69" s="3"/>
      <c r="BH69" s="44"/>
      <c r="BI69" s="46"/>
      <c r="BJ69" s="3"/>
      <c r="BK69" s="6"/>
      <c r="BL69" s="49"/>
      <c r="BM69" s="46"/>
      <c r="BN69" s="3"/>
      <c r="BO69" s="6"/>
      <c r="BP69" s="44"/>
      <c r="BQ69" s="46"/>
      <c r="BR69" s="30"/>
      <c r="BS69" s="6"/>
      <c r="BT69" s="44"/>
      <c r="BU69" s="46"/>
      <c r="BV69" s="3"/>
      <c r="BW69" s="11"/>
      <c r="BX69" s="3"/>
      <c r="BY69" s="44"/>
      <c r="BZ69" s="46"/>
      <c r="CA69" s="30"/>
      <c r="CB69" s="6"/>
      <c r="CC69" s="44"/>
      <c r="CD69" s="46"/>
      <c r="CE69" s="30"/>
      <c r="CF69" s="6"/>
      <c r="CG69" s="44"/>
      <c r="CH69" s="46"/>
      <c r="CI69" s="30"/>
      <c r="CJ69" s="6"/>
      <c r="CK69" s="44"/>
      <c r="CL69" s="46"/>
    </row>
    <row r="70" spans="1:90" ht="7.5" customHeight="1" x14ac:dyDescent="0.35">
      <c r="A70" s="27"/>
      <c r="B70" s="44"/>
      <c r="C70" s="46"/>
      <c r="D70" s="30"/>
      <c r="E70" s="6"/>
      <c r="F70" s="44"/>
      <c r="G70" s="46"/>
      <c r="H70" s="30"/>
      <c r="I70" s="6"/>
      <c r="J70" s="44"/>
      <c r="K70" s="46"/>
      <c r="L70" s="30"/>
      <c r="M70" s="6"/>
      <c r="N70" s="44"/>
      <c r="O70" s="46"/>
      <c r="P70" s="30"/>
      <c r="Q70" s="6"/>
      <c r="R70" s="44"/>
      <c r="S70" s="46"/>
      <c r="T70" s="30"/>
      <c r="U70" s="6"/>
      <c r="V70" s="44"/>
      <c r="W70" s="46"/>
      <c r="X70" s="30"/>
      <c r="Y70" s="6"/>
      <c r="Z70" s="3"/>
      <c r="AA70" s="11"/>
      <c r="AB70" s="3"/>
      <c r="AC70" s="52"/>
      <c r="AD70" s="53"/>
      <c r="AE70" s="11"/>
      <c r="AF70" s="17"/>
      <c r="AG70" s="59"/>
      <c r="AH70" s="53"/>
      <c r="AI70" s="11"/>
      <c r="AJ70" s="17"/>
      <c r="AK70" s="52"/>
      <c r="AL70" s="53"/>
      <c r="AM70" s="11"/>
      <c r="AN70" s="17"/>
      <c r="AO70" s="59"/>
      <c r="AP70" s="53"/>
      <c r="AQ70" s="23"/>
      <c r="AR70" s="17"/>
      <c r="AS70" s="58"/>
      <c r="AT70" s="45"/>
      <c r="AU70" s="10"/>
      <c r="AV70" s="20"/>
      <c r="AW70" s="56"/>
      <c r="AX70" s="57"/>
      <c r="AY70" s="25"/>
      <c r="AZ70" s="20"/>
      <c r="BA70" s="55"/>
      <c r="BB70" s="57"/>
      <c r="BC70" s="37"/>
      <c r="BD70" s="20"/>
      <c r="BE70" s="25"/>
      <c r="BF70" s="285" t="s">
        <v>359</v>
      </c>
      <c r="BG70" s="8"/>
      <c r="BH70" s="66"/>
      <c r="BI70" s="49"/>
      <c r="BJ70" s="30"/>
      <c r="BK70" s="6"/>
      <c r="BL70" s="49"/>
      <c r="BM70" s="46"/>
      <c r="BN70" s="3"/>
      <c r="BO70" s="6"/>
      <c r="BP70" s="44"/>
      <c r="BQ70" s="46"/>
      <c r="BR70" s="30"/>
      <c r="BS70" s="6"/>
      <c r="BT70" s="44"/>
      <c r="BU70" s="46"/>
      <c r="BV70" s="3"/>
      <c r="BW70" s="11"/>
      <c r="BX70" s="3"/>
      <c r="BY70" s="44"/>
      <c r="BZ70" s="46"/>
      <c r="CA70" s="30"/>
      <c r="CB70" s="6"/>
      <c r="CC70" s="44"/>
      <c r="CD70" s="46"/>
      <c r="CE70" s="30"/>
      <c r="CF70" s="6"/>
      <c r="CG70" s="44"/>
      <c r="CH70" s="46"/>
      <c r="CI70" s="30"/>
      <c r="CJ70" s="6"/>
      <c r="CK70" s="44"/>
      <c r="CL70" s="46"/>
    </row>
    <row r="71" spans="1:90" ht="7.5" customHeight="1" thickBot="1" x14ac:dyDescent="0.4">
      <c r="A71" s="27"/>
      <c r="B71" s="44"/>
      <c r="C71" s="46"/>
      <c r="D71" s="30"/>
      <c r="E71" s="6"/>
      <c r="F71" s="44"/>
      <c r="G71" s="46"/>
      <c r="H71" s="30"/>
      <c r="I71" s="6"/>
      <c r="J71" s="44"/>
      <c r="K71" s="46"/>
      <c r="L71" s="30"/>
      <c r="M71" s="6"/>
      <c r="N71" s="44"/>
      <c r="O71" s="46"/>
      <c r="P71" s="30"/>
      <c r="Q71" s="6"/>
      <c r="R71" s="44"/>
      <c r="S71" s="46"/>
      <c r="T71" s="30"/>
      <c r="U71" s="6"/>
      <c r="V71" s="44"/>
      <c r="W71" s="46"/>
      <c r="X71" s="30"/>
      <c r="Y71" s="6"/>
      <c r="Z71" s="3"/>
      <c r="AA71" s="11"/>
      <c r="AB71" s="3"/>
      <c r="AC71" s="52"/>
      <c r="AD71" s="53"/>
      <c r="AE71" s="11"/>
      <c r="AF71" s="17"/>
      <c r="AG71" s="59"/>
      <c r="AH71" s="53"/>
      <c r="AI71" s="11"/>
      <c r="AJ71" s="17"/>
      <c r="AK71" s="52"/>
      <c r="AL71" s="53"/>
      <c r="AM71" s="11"/>
      <c r="AN71" s="17"/>
      <c r="AO71" s="59"/>
      <c r="AP71" s="53"/>
      <c r="AQ71" s="23"/>
      <c r="AR71" s="17"/>
      <c r="AS71" s="52"/>
      <c r="AT71" s="53"/>
      <c r="AU71" s="11"/>
      <c r="AV71" s="17"/>
      <c r="AW71" s="52"/>
      <c r="AX71" s="53"/>
      <c r="AY71" s="11"/>
      <c r="AZ71" s="17"/>
      <c r="BA71" s="59"/>
      <c r="BB71" s="53"/>
      <c r="BC71" s="23"/>
      <c r="BD71" s="17"/>
      <c r="BE71" s="11"/>
      <c r="BF71" s="286"/>
      <c r="BG71" s="3"/>
      <c r="BH71" s="44"/>
      <c r="BI71" s="46"/>
      <c r="BJ71" s="3"/>
      <c r="BK71" s="6"/>
      <c r="BL71" s="49"/>
      <c r="BM71" s="46"/>
      <c r="BN71" s="3"/>
      <c r="BO71" s="6"/>
      <c r="BP71" s="44"/>
      <c r="BQ71" s="46"/>
      <c r="BR71" s="30"/>
      <c r="BS71" s="6"/>
      <c r="BT71" s="44"/>
      <c r="BU71" s="46"/>
      <c r="BV71" s="3"/>
      <c r="BW71" s="11"/>
      <c r="BX71" s="3"/>
      <c r="BY71" s="44"/>
      <c r="BZ71" s="46"/>
      <c r="CA71" s="30"/>
      <c r="CB71" s="6"/>
      <c r="CC71" s="44"/>
      <c r="CD71" s="46"/>
      <c r="CE71" s="30"/>
      <c r="CF71" s="6"/>
      <c r="CG71" s="44"/>
      <c r="CH71" s="46"/>
      <c r="CI71" s="30"/>
      <c r="CJ71" s="6"/>
      <c r="CK71" s="44"/>
      <c r="CL71" s="46"/>
    </row>
    <row r="72" spans="1:90" ht="7.5" customHeight="1" x14ac:dyDescent="0.35">
      <c r="A72" s="27"/>
      <c r="B72" s="44"/>
      <c r="C72" s="46"/>
      <c r="D72" s="30"/>
      <c r="E72" s="6"/>
      <c r="F72" s="44"/>
      <c r="G72" s="46"/>
      <c r="H72" s="30"/>
      <c r="I72" s="6"/>
      <c r="J72" s="44"/>
      <c r="K72" s="46"/>
      <c r="L72" s="30"/>
      <c r="M72" s="6"/>
      <c r="N72" s="44"/>
      <c r="O72" s="46"/>
      <c r="P72" s="30"/>
      <c r="Q72" s="6"/>
      <c r="R72" s="44"/>
      <c r="S72" s="46"/>
      <c r="T72" s="30"/>
      <c r="U72" s="6"/>
      <c r="V72" s="44"/>
      <c r="W72" s="46"/>
      <c r="X72" s="30"/>
      <c r="Y72" s="6"/>
      <c r="Z72" s="3"/>
      <c r="AA72" s="11"/>
      <c r="AB72" s="3"/>
      <c r="AC72" s="52"/>
      <c r="AD72" s="53"/>
      <c r="AE72" s="11"/>
      <c r="AF72" s="17"/>
      <c r="AG72" s="59"/>
      <c r="AH72" s="53"/>
      <c r="AI72" s="11"/>
      <c r="AJ72" s="17"/>
      <c r="AK72" s="52"/>
      <c r="AL72" s="53"/>
      <c r="AM72" s="11"/>
      <c r="AN72" s="17"/>
      <c r="AO72" s="59"/>
      <c r="AP72" s="53"/>
      <c r="AQ72" s="23"/>
      <c r="AR72" s="17"/>
      <c r="AS72" s="52"/>
      <c r="AT72" s="53"/>
      <c r="AU72" s="23"/>
      <c r="AV72" s="17"/>
      <c r="AW72" s="52"/>
      <c r="AX72" s="53"/>
      <c r="AY72" s="11"/>
      <c r="AZ72" s="17"/>
      <c r="BA72" s="59"/>
      <c r="BB72" s="53"/>
      <c r="BC72" s="23"/>
      <c r="BD72" s="17"/>
      <c r="BE72" s="11"/>
      <c r="BF72" s="11"/>
      <c r="BG72" s="3"/>
      <c r="BH72" s="44"/>
      <c r="BI72" s="46"/>
      <c r="BJ72" s="3"/>
      <c r="BK72" s="6"/>
      <c r="BL72" s="49"/>
      <c r="BM72" s="46"/>
      <c r="BN72" s="3"/>
      <c r="BO72" s="6"/>
      <c r="BP72" s="44"/>
      <c r="BQ72" s="46"/>
      <c r="BR72" s="30"/>
      <c r="BS72" s="6"/>
      <c r="BT72" s="44"/>
      <c r="BU72" s="46"/>
      <c r="BV72" s="3"/>
      <c r="BW72" s="11"/>
      <c r="BX72" s="3"/>
      <c r="BY72" s="44"/>
      <c r="BZ72" s="46"/>
      <c r="CA72" s="30"/>
      <c r="CB72" s="6"/>
      <c r="CC72" s="44"/>
      <c r="CD72" s="46"/>
      <c r="CE72" s="30"/>
      <c r="CF72" s="6"/>
      <c r="CG72" s="44"/>
      <c r="CH72" s="46"/>
      <c r="CI72" s="30"/>
      <c r="CJ72" s="6"/>
      <c r="CK72" s="44"/>
      <c r="CL72" s="46"/>
    </row>
    <row r="73" spans="1:90" ht="7.5" customHeight="1" thickBot="1" x14ac:dyDescent="0.4">
      <c r="A73" s="27"/>
      <c r="B73" s="44"/>
      <c r="C73" s="46"/>
      <c r="D73" s="30"/>
      <c r="E73" s="6"/>
      <c r="F73" s="44"/>
      <c r="G73" s="46"/>
      <c r="H73" s="30"/>
      <c r="I73" s="6"/>
      <c r="J73" s="44"/>
      <c r="K73" s="46"/>
      <c r="L73" s="30"/>
      <c r="M73" s="6"/>
      <c r="N73" s="44"/>
      <c r="O73" s="46"/>
      <c r="P73" s="30"/>
      <c r="Q73" s="6"/>
      <c r="R73" s="44"/>
      <c r="S73" s="46"/>
      <c r="T73" s="30"/>
      <c r="U73" s="6"/>
      <c r="V73" s="44"/>
      <c r="W73" s="46"/>
      <c r="X73" s="30"/>
      <c r="Y73" s="6"/>
      <c r="Z73" s="3"/>
      <c r="AA73" s="11"/>
      <c r="AB73" s="3"/>
      <c r="AC73" s="52"/>
      <c r="AD73" s="53"/>
      <c r="AE73" s="11"/>
      <c r="AF73" s="17"/>
      <c r="AG73" s="59"/>
      <c r="AH73" s="53"/>
      <c r="AI73" s="11"/>
      <c r="AJ73" s="17"/>
      <c r="AK73" s="52"/>
      <c r="AL73" s="53"/>
      <c r="AM73" s="11"/>
      <c r="AN73" s="17"/>
      <c r="AO73" s="59"/>
      <c r="AP73" s="53"/>
      <c r="AQ73" s="23"/>
      <c r="AR73" s="17"/>
      <c r="AS73" s="52"/>
      <c r="AT73" s="53"/>
      <c r="AU73" s="23"/>
      <c r="AV73" s="17"/>
      <c r="AW73" s="59"/>
      <c r="AX73" s="53"/>
      <c r="AY73" s="11"/>
      <c r="AZ73" s="17"/>
      <c r="BA73" s="59"/>
      <c r="BB73" s="53"/>
      <c r="BC73" s="23"/>
      <c r="BD73" s="17"/>
      <c r="BE73" s="11"/>
      <c r="BF73" s="11"/>
      <c r="BG73" s="3"/>
      <c r="BH73" s="44"/>
      <c r="BI73" s="46"/>
      <c r="BJ73" s="3"/>
      <c r="BK73" s="6"/>
      <c r="BL73" s="49"/>
      <c r="BM73" s="46"/>
      <c r="BN73" s="3"/>
      <c r="BO73" s="6"/>
      <c r="BP73" s="44"/>
      <c r="BQ73" s="46"/>
      <c r="BR73" s="30"/>
      <c r="BS73" s="6"/>
      <c r="BT73" s="44"/>
      <c r="BU73" s="46"/>
      <c r="BV73" s="3"/>
      <c r="BW73" s="11"/>
      <c r="BX73" s="3"/>
      <c r="BY73" s="44"/>
      <c r="BZ73" s="46"/>
      <c r="CA73" s="30"/>
      <c r="CB73" s="6"/>
      <c r="CC73" s="44"/>
      <c r="CD73" s="46"/>
      <c r="CE73" s="30"/>
      <c r="CF73" s="6"/>
      <c r="CG73" s="44"/>
      <c r="CH73" s="46"/>
      <c r="CI73" s="30"/>
      <c r="CJ73" s="6"/>
      <c r="CK73" s="44"/>
      <c r="CL73" s="46"/>
    </row>
    <row r="74" spans="1:90" ht="7.5" customHeight="1" x14ac:dyDescent="0.35">
      <c r="A74" s="27"/>
      <c r="B74" s="44"/>
      <c r="C74" s="46"/>
      <c r="D74" s="30"/>
      <c r="E74" s="6"/>
      <c r="F74" s="44"/>
      <c r="G74" s="46"/>
      <c r="H74" s="30"/>
      <c r="I74" s="6"/>
      <c r="J74" s="44"/>
      <c r="K74" s="46"/>
      <c r="L74" s="30"/>
      <c r="M74" s="6"/>
      <c r="N74" s="44"/>
      <c r="O74" s="46"/>
      <c r="P74" s="30"/>
      <c r="Q74" s="6"/>
      <c r="R74" s="44"/>
      <c r="S74" s="46"/>
      <c r="T74" s="30"/>
      <c r="U74" s="6"/>
      <c r="V74" s="44"/>
      <c r="W74" s="46"/>
      <c r="X74" s="30"/>
      <c r="Y74" s="6"/>
      <c r="Z74" s="3"/>
      <c r="AA74" s="11"/>
      <c r="AB74" s="3"/>
      <c r="AC74" s="52"/>
      <c r="AD74" s="53"/>
      <c r="AE74" s="11"/>
      <c r="AF74" s="17"/>
      <c r="AG74" s="59"/>
      <c r="AH74" s="53"/>
      <c r="AI74" s="11"/>
      <c r="AJ74" s="17"/>
      <c r="AK74" s="52"/>
      <c r="AL74" s="53"/>
      <c r="AM74" s="11"/>
      <c r="AN74" s="17"/>
      <c r="AO74" s="59"/>
      <c r="AP74" s="53"/>
      <c r="AQ74" s="23"/>
      <c r="AR74" s="17"/>
      <c r="AS74" s="52"/>
      <c r="AT74" s="53"/>
      <c r="AU74" s="18"/>
      <c r="AV74" s="16"/>
      <c r="AW74" s="50"/>
      <c r="AX74" s="57"/>
      <c r="AY74" s="25"/>
      <c r="AZ74" s="20"/>
      <c r="BA74" s="55"/>
      <c r="BB74" s="57"/>
      <c r="BC74" s="37"/>
      <c r="BD74" s="20"/>
      <c r="BE74" s="25"/>
      <c r="BF74" s="285" t="s">
        <v>626</v>
      </c>
      <c r="BG74" s="8"/>
      <c r="BH74" s="66"/>
      <c r="BI74" s="49"/>
      <c r="BJ74" s="30"/>
      <c r="BK74" s="6"/>
      <c r="BL74" s="49"/>
      <c r="BM74" s="46"/>
      <c r="BN74" s="3"/>
      <c r="BO74" s="6"/>
      <c r="BP74" s="44"/>
      <c r="BQ74" s="46"/>
      <c r="BR74" s="30"/>
      <c r="BS74" s="6"/>
      <c r="BT74" s="44"/>
      <c r="BU74" s="46"/>
      <c r="BV74" s="3"/>
      <c r="BW74" s="11"/>
      <c r="BX74" s="3"/>
      <c r="BY74" s="44"/>
      <c r="BZ74" s="46"/>
      <c r="CA74" s="30"/>
      <c r="CB74" s="6"/>
      <c r="CC74" s="44"/>
      <c r="CD74" s="46"/>
      <c r="CE74" s="30"/>
      <c r="CF74" s="6"/>
      <c r="CG74" s="44"/>
      <c r="CH74" s="46"/>
      <c r="CI74" s="30"/>
      <c r="CJ74" s="6"/>
      <c r="CK74" s="44"/>
      <c r="CL74" s="46"/>
    </row>
    <row r="75" spans="1:90" ht="7.5" customHeight="1" thickBot="1" x14ac:dyDescent="0.4">
      <c r="A75" s="27"/>
      <c r="B75" s="44"/>
      <c r="C75" s="46"/>
      <c r="D75" s="30"/>
      <c r="E75" s="6"/>
      <c r="F75" s="44"/>
      <c r="G75" s="46"/>
      <c r="H75" s="30"/>
      <c r="I75" s="6"/>
      <c r="J75" s="44"/>
      <c r="K75" s="46"/>
      <c r="L75" s="30"/>
      <c r="M75" s="6"/>
      <c r="N75" s="44"/>
      <c r="O75" s="46"/>
      <c r="P75" s="30"/>
      <c r="Q75" s="6"/>
      <c r="R75" s="44"/>
      <c r="S75" s="46"/>
      <c r="T75" s="30"/>
      <c r="U75" s="6"/>
      <c r="V75" s="44"/>
      <c r="W75" s="46"/>
      <c r="X75" s="30"/>
      <c r="Y75" s="6"/>
      <c r="Z75" s="3"/>
      <c r="AA75" s="11"/>
      <c r="AB75" s="3"/>
      <c r="AC75" s="52"/>
      <c r="AD75" s="53"/>
      <c r="AE75" s="11"/>
      <c r="AF75" s="17"/>
      <c r="AG75" s="59"/>
      <c r="AH75" s="53"/>
      <c r="AI75" s="11"/>
      <c r="AJ75" s="17"/>
      <c r="AK75" s="52"/>
      <c r="AL75" s="53"/>
      <c r="AM75" s="11"/>
      <c r="AN75" s="17"/>
      <c r="AO75" s="59"/>
      <c r="AP75" s="53"/>
      <c r="AQ75" s="23"/>
      <c r="AR75" s="17"/>
      <c r="AS75" s="52"/>
      <c r="AT75" s="53"/>
      <c r="AU75" s="23"/>
      <c r="AV75" s="17"/>
      <c r="AW75" s="59"/>
      <c r="AX75" s="53"/>
      <c r="AY75" s="11"/>
      <c r="AZ75" s="17"/>
      <c r="BA75" s="59"/>
      <c r="BB75" s="53"/>
      <c r="BC75" s="23"/>
      <c r="BD75" s="17"/>
      <c r="BE75" s="11"/>
      <c r="BF75" s="286"/>
      <c r="BG75" s="3"/>
      <c r="BH75" s="44"/>
      <c r="BI75" s="46"/>
      <c r="BJ75" s="3"/>
      <c r="BK75" s="6"/>
      <c r="BL75" s="49"/>
      <c r="BM75" s="46"/>
      <c r="BN75" s="3"/>
      <c r="BO75" s="6"/>
      <c r="BP75" s="44"/>
      <c r="BQ75" s="46"/>
      <c r="BR75" s="30"/>
      <c r="BS75" s="6"/>
      <c r="BT75" s="44"/>
      <c r="BU75" s="46"/>
      <c r="BV75" s="3"/>
      <c r="BW75" s="11"/>
      <c r="BX75" s="3"/>
      <c r="BY75" s="44"/>
      <c r="BZ75" s="46"/>
      <c r="CA75" s="30"/>
      <c r="CB75" s="6"/>
      <c r="CC75" s="44"/>
      <c r="CD75" s="46"/>
      <c r="CE75" s="30"/>
      <c r="CF75" s="6"/>
      <c r="CG75" s="44"/>
      <c r="CH75" s="46"/>
      <c r="CI75" s="30"/>
      <c r="CJ75" s="6"/>
      <c r="CK75" s="44"/>
      <c r="CL75" s="46"/>
    </row>
    <row r="76" spans="1:90" ht="7.5" customHeight="1" x14ac:dyDescent="0.35">
      <c r="A76" s="27"/>
      <c r="B76" s="44"/>
      <c r="C76" s="46"/>
      <c r="D76" s="30"/>
      <c r="E76" s="6"/>
      <c r="F76" s="44"/>
      <c r="G76" s="46"/>
      <c r="H76" s="30"/>
      <c r="I76" s="6"/>
      <c r="J76" s="44"/>
      <c r="K76" s="46"/>
      <c r="L76" s="30"/>
      <c r="M76" s="6"/>
      <c r="N76" s="44"/>
      <c r="O76" s="46"/>
      <c r="P76" s="30"/>
      <c r="Q76" s="6"/>
      <c r="R76" s="44"/>
      <c r="S76" s="46"/>
      <c r="T76" s="30"/>
      <c r="U76" s="6"/>
      <c r="V76" s="44"/>
      <c r="W76" s="46"/>
      <c r="X76" s="30"/>
      <c r="Y76" s="6"/>
      <c r="Z76" s="3"/>
      <c r="AA76" s="11"/>
      <c r="AB76" s="3"/>
      <c r="AC76" s="52"/>
      <c r="AD76" s="53"/>
      <c r="AE76" s="11"/>
      <c r="AF76" s="17"/>
      <c r="AG76" s="59"/>
      <c r="AH76" s="53"/>
      <c r="AI76" s="11"/>
      <c r="AJ76" s="17"/>
      <c r="AK76" s="52"/>
      <c r="AL76" s="53"/>
      <c r="AM76" s="11"/>
      <c r="AN76" s="17"/>
      <c r="AO76" s="59"/>
      <c r="AP76" s="53"/>
      <c r="AQ76" s="23"/>
      <c r="AR76" s="17"/>
      <c r="AS76" s="52"/>
      <c r="AT76" s="53"/>
      <c r="AU76" s="23"/>
      <c r="AV76" s="17"/>
      <c r="AW76" s="52"/>
      <c r="AX76" s="53"/>
      <c r="AY76" s="11"/>
      <c r="AZ76" s="17"/>
      <c r="BA76" s="59"/>
      <c r="BB76" s="53"/>
      <c r="BC76" s="23"/>
      <c r="BD76" s="17"/>
      <c r="BE76" s="11"/>
      <c r="BF76" s="11"/>
      <c r="BG76" s="3"/>
      <c r="BH76" s="67"/>
      <c r="BI76" s="45"/>
      <c r="BJ76" s="10"/>
      <c r="BK76" s="20"/>
      <c r="BL76" s="49"/>
      <c r="BM76" s="46"/>
      <c r="BN76" s="3"/>
      <c r="BO76" s="6"/>
      <c r="BP76" s="44"/>
      <c r="BQ76" s="46"/>
      <c r="BR76" s="30"/>
      <c r="BS76" s="6"/>
      <c r="BT76" s="44"/>
      <c r="BU76" s="46"/>
      <c r="BV76" s="3"/>
      <c r="BW76" s="11"/>
      <c r="BX76" s="3"/>
      <c r="BY76" s="44"/>
      <c r="BZ76" s="46"/>
      <c r="CA76" s="30"/>
      <c r="CB76" s="6"/>
      <c r="CC76" s="44"/>
      <c r="CD76" s="46"/>
      <c r="CE76" s="30"/>
      <c r="CF76" s="6"/>
      <c r="CG76" s="44"/>
      <c r="CH76" s="46"/>
      <c r="CI76" s="30"/>
      <c r="CJ76" s="6"/>
      <c r="CK76" s="44"/>
      <c r="CL76" s="46"/>
    </row>
    <row r="77" spans="1:90" ht="7.5" customHeight="1" thickBot="1" x14ac:dyDescent="0.4">
      <c r="A77" s="27"/>
      <c r="B77" s="44"/>
      <c r="C77" s="46"/>
      <c r="D77" s="30"/>
      <c r="E77" s="6"/>
      <c r="F77" s="44"/>
      <c r="G77" s="46"/>
      <c r="H77" s="30"/>
      <c r="I77" s="6"/>
      <c r="J77" s="44"/>
      <c r="K77" s="46"/>
      <c r="L77" s="30"/>
      <c r="M77" s="6"/>
      <c r="N77" s="44"/>
      <c r="O77" s="46"/>
      <c r="P77" s="30"/>
      <c r="Q77" s="6"/>
      <c r="R77" s="44"/>
      <c r="S77" s="46"/>
      <c r="T77" s="30"/>
      <c r="U77" s="6"/>
      <c r="V77" s="44"/>
      <c r="W77" s="46"/>
      <c r="X77" s="30"/>
      <c r="Y77" s="6"/>
      <c r="Z77" s="3"/>
      <c r="AA77" s="11"/>
      <c r="AB77" s="3"/>
      <c r="AC77" s="52"/>
      <c r="AD77" s="53"/>
      <c r="AE77" s="11"/>
      <c r="AF77" s="17"/>
      <c r="AG77" s="59"/>
      <c r="AH77" s="53"/>
      <c r="AI77" s="11"/>
      <c r="AJ77" s="17"/>
      <c r="AK77" s="52"/>
      <c r="AL77" s="53"/>
      <c r="AM77" s="11"/>
      <c r="AN77" s="17"/>
      <c r="AO77" s="59"/>
      <c r="AP77" s="53"/>
      <c r="AQ77" s="23"/>
      <c r="AR77" s="17"/>
      <c r="AS77" s="52"/>
      <c r="AT77" s="53"/>
      <c r="AU77" s="23"/>
      <c r="AV77" s="17"/>
      <c r="AW77" s="52"/>
      <c r="AX77" s="53"/>
      <c r="AY77" s="11"/>
      <c r="AZ77" s="17"/>
      <c r="BA77" s="59"/>
      <c r="BB77" s="53"/>
      <c r="BC77" s="23"/>
      <c r="BD77" s="17"/>
      <c r="BE77" s="11"/>
      <c r="BF77" s="11"/>
      <c r="BG77" s="3"/>
      <c r="BH77" s="44"/>
      <c r="BI77" s="46"/>
      <c r="BJ77" s="11"/>
      <c r="BK77" s="17"/>
      <c r="BL77" s="49"/>
      <c r="BM77" s="46"/>
      <c r="BN77" s="3"/>
      <c r="BO77" s="6"/>
      <c r="BP77" s="44"/>
      <c r="BQ77" s="46"/>
      <c r="BR77" s="30"/>
      <c r="BS77" s="6"/>
      <c r="BT77" s="44"/>
      <c r="BU77" s="46"/>
      <c r="BV77" s="3"/>
      <c r="BW77" s="11"/>
      <c r="BX77" s="3"/>
      <c r="BY77" s="44"/>
      <c r="BZ77" s="46"/>
      <c r="CA77" s="30"/>
      <c r="CB77" s="6"/>
      <c r="CC77" s="44"/>
      <c r="CD77" s="46"/>
      <c r="CE77" s="30"/>
      <c r="CF77" s="6"/>
      <c r="CG77" s="44"/>
      <c r="CH77" s="46"/>
      <c r="CI77" s="30"/>
      <c r="CJ77" s="6"/>
      <c r="CK77" s="44"/>
      <c r="CL77" s="46"/>
    </row>
    <row r="78" spans="1:90" ht="7.5" customHeight="1" x14ac:dyDescent="0.35">
      <c r="A78" s="27"/>
      <c r="B78" s="44"/>
      <c r="C78" s="46"/>
      <c r="D78" s="30"/>
      <c r="E78" s="6"/>
      <c r="F78" s="44"/>
      <c r="G78" s="46"/>
      <c r="H78" s="30"/>
      <c r="I78" s="6"/>
      <c r="J78" s="44"/>
      <c r="K78" s="46"/>
      <c r="L78" s="30"/>
      <c r="M78" s="6"/>
      <c r="N78" s="44"/>
      <c r="O78" s="46"/>
      <c r="P78" s="30"/>
      <c r="Q78" s="6"/>
      <c r="R78" s="44"/>
      <c r="S78" s="46"/>
      <c r="T78" s="30"/>
      <c r="U78" s="6"/>
      <c r="V78" s="44"/>
      <c r="W78" s="46"/>
      <c r="X78" s="30"/>
      <c r="Y78" s="6"/>
      <c r="Z78" s="3"/>
      <c r="AA78" s="11"/>
      <c r="AB78" s="3"/>
      <c r="AC78" s="52"/>
      <c r="AD78" s="53"/>
      <c r="AE78" s="11"/>
      <c r="AF78" s="17"/>
      <c r="AG78" s="59"/>
      <c r="AH78" s="53"/>
      <c r="AI78" s="11"/>
      <c r="AJ78" s="17"/>
      <c r="AK78" s="52"/>
      <c r="AL78" s="53"/>
      <c r="AM78" s="11"/>
      <c r="AN78" s="17"/>
      <c r="AO78" s="59"/>
      <c r="AP78" s="53"/>
      <c r="AQ78" s="23"/>
      <c r="AR78" s="17"/>
      <c r="AS78" s="52"/>
      <c r="AT78" s="53"/>
      <c r="AU78" s="18"/>
      <c r="AV78" s="16"/>
      <c r="AW78" s="50"/>
      <c r="AX78" s="57"/>
      <c r="AY78" s="25"/>
      <c r="AZ78" s="20"/>
      <c r="BA78" s="55"/>
      <c r="BB78" s="57"/>
      <c r="BC78" s="37"/>
      <c r="BD78" s="20"/>
      <c r="BE78" s="25"/>
      <c r="BF78" s="285" t="s">
        <v>360</v>
      </c>
      <c r="BG78" s="8"/>
      <c r="BH78" s="66"/>
      <c r="BI78" s="49"/>
      <c r="BJ78" s="30"/>
      <c r="BK78" s="6"/>
      <c r="BL78" s="49"/>
      <c r="BM78" s="46"/>
      <c r="BN78" s="3"/>
      <c r="BO78" s="6"/>
      <c r="BP78" s="44"/>
      <c r="BQ78" s="46"/>
      <c r="BR78" s="30"/>
      <c r="BS78" s="6"/>
      <c r="BT78" s="44"/>
      <c r="BU78" s="46"/>
      <c r="BV78" s="3"/>
      <c r="BW78" s="11"/>
      <c r="BX78" s="3"/>
      <c r="BY78" s="44"/>
      <c r="BZ78" s="46"/>
      <c r="CA78" s="30"/>
      <c r="CB78" s="6"/>
      <c r="CC78" s="44"/>
      <c r="CD78" s="46"/>
      <c r="CE78" s="30"/>
      <c r="CF78" s="6"/>
      <c r="CG78" s="44"/>
      <c r="CH78" s="46"/>
      <c r="CI78" s="30"/>
      <c r="CJ78" s="6"/>
      <c r="CK78" s="44"/>
      <c r="CL78" s="46"/>
    </row>
    <row r="79" spans="1:90" ht="7.5" customHeight="1" thickBot="1" x14ac:dyDescent="0.4">
      <c r="A79" s="27"/>
      <c r="B79" s="44"/>
      <c r="C79" s="46"/>
      <c r="D79" s="30"/>
      <c r="E79" s="6"/>
      <c r="F79" s="44"/>
      <c r="G79" s="46"/>
      <c r="H79" s="30"/>
      <c r="I79" s="6"/>
      <c r="J79" s="44"/>
      <c r="K79" s="46"/>
      <c r="L79" s="30"/>
      <c r="M79" s="6"/>
      <c r="N79" s="44"/>
      <c r="O79" s="46"/>
      <c r="P79" s="30"/>
      <c r="Q79" s="6"/>
      <c r="R79" s="44"/>
      <c r="S79" s="46"/>
      <c r="T79" s="30"/>
      <c r="U79" s="6"/>
      <c r="V79" s="44"/>
      <c r="W79" s="46"/>
      <c r="X79" s="30"/>
      <c r="Y79" s="6"/>
      <c r="Z79" s="3"/>
      <c r="AA79" s="11"/>
      <c r="AB79" s="3"/>
      <c r="AC79" s="52"/>
      <c r="AD79" s="53"/>
      <c r="AE79" s="11"/>
      <c r="AF79" s="17"/>
      <c r="AG79" s="59"/>
      <c r="AH79" s="53"/>
      <c r="AI79" s="11"/>
      <c r="AJ79" s="17"/>
      <c r="AK79" s="52"/>
      <c r="AL79" s="53"/>
      <c r="AM79" s="11"/>
      <c r="AN79" s="17"/>
      <c r="AO79" s="59"/>
      <c r="AP79" s="53"/>
      <c r="AQ79" s="23"/>
      <c r="AR79" s="17"/>
      <c r="AS79" s="52"/>
      <c r="AT79" s="53"/>
      <c r="AU79" s="23"/>
      <c r="AV79" s="17"/>
      <c r="AW79" s="59"/>
      <c r="AX79" s="53"/>
      <c r="AY79" s="11"/>
      <c r="AZ79" s="17"/>
      <c r="BA79" s="59"/>
      <c r="BB79" s="53"/>
      <c r="BC79" s="23"/>
      <c r="BD79" s="17"/>
      <c r="BE79" s="11"/>
      <c r="BF79" s="286"/>
      <c r="BG79" s="3"/>
      <c r="BH79" s="44"/>
      <c r="BI79" s="46"/>
      <c r="BJ79" s="3"/>
      <c r="BK79" s="6"/>
      <c r="BL79" s="49"/>
      <c r="BM79" s="46"/>
      <c r="BN79" s="3"/>
      <c r="BO79" s="6"/>
      <c r="BP79" s="44"/>
      <c r="BQ79" s="46"/>
      <c r="BR79" s="30"/>
      <c r="BS79" s="6"/>
      <c r="BT79" s="44"/>
      <c r="BU79" s="46"/>
      <c r="BV79" s="3"/>
      <c r="BW79" s="11"/>
      <c r="BX79" s="3"/>
      <c r="BY79" s="44"/>
      <c r="BZ79" s="46"/>
      <c r="CA79" s="30"/>
      <c r="CB79" s="6"/>
      <c r="CC79" s="44"/>
      <c r="CD79" s="46"/>
      <c r="CE79" s="30"/>
      <c r="CF79" s="6"/>
      <c r="CG79" s="44"/>
      <c r="CH79" s="46"/>
      <c r="CI79" s="30"/>
      <c r="CJ79" s="6"/>
      <c r="CK79" s="44"/>
      <c r="CL79" s="46"/>
    </row>
    <row r="80" spans="1:90" ht="7.5" customHeight="1" x14ac:dyDescent="0.35">
      <c r="A80" s="27"/>
      <c r="B80" s="44"/>
      <c r="C80" s="46"/>
      <c r="D80" s="30"/>
      <c r="E80" s="6"/>
      <c r="F80" s="44"/>
      <c r="G80" s="46"/>
      <c r="H80" s="30"/>
      <c r="I80" s="6"/>
      <c r="J80" s="44"/>
      <c r="K80" s="46"/>
      <c r="L80" s="30"/>
      <c r="M80" s="6"/>
      <c r="N80" s="44"/>
      <c r="O80" s="46"/>
      <c r="P80" s="30"/>
      <c r="Q80" s="6"/>
      <c r="R80" s="44"/>
      <c r="S80" s="46"/>
      <c r="T80" s="30"/>
      <c r="U80" s="6"/>
      <c r="V80" s="44"/>
      <c r="W80" s="46"/>
      <c r="X80" s="30"/>
      <c r="Y80" s="6"/>
      <c r="Z80" s="3"/>
      <c r="AA80" s="11"/>
      <c r="AB80" s="3"/>
      <c r="AC80" s="52"/>
      <c r="AD80" s="53"/>
      <c r="AE80" s="11"/>
      <c r="AF80" s="17"/>
      <c r="AG80" s="59"/>
      <c r="AH80" s="53"/>
      <c r="AI80" s="11"/>
      <c r="AJ80" s="17"/>
      <c r="AK80" s="52"/>
      <c r="AL80" s="53"/>
      <c r="AM80" s="11"/>
      <c r="AN80" s="17"/>
      <c r="AO80" s="59"/>
      <c r="AP80" s="53"/>
      <c r="AQ80" s="23"/>
      <c r="AR80" s="17"/>
      <c r="AS80" s="52"/>
      <c r="AT80" s="53"/>
      <c r="AU80" s="23"/>
      <c r="AV80" s="17"/>
      <c r="AW80" s="52"/>
      <c r="AX80" s="53"/>
      <c r="AY80" s="11"/>
      <c r="AZ80" s="17"/>
      <c r="BA80" s="59"/>
      <c r="BB80" s="53"/>
      <c r="BC80" s="23"/>
      <c r="BD80" s="17"/>
      <c r="BE80" s="11"/>
      <c r="BF80" s="11"/>
      <c r="BG80" s="3"/>
      <c r="BH80" s="44"/>
      <c r="BI80" s="46"/>
      <c r="BJ80" s="3"/>
      <c r="BK80" s="6"/>
      <c r="BL80" s="49"/>
      <c r="BM80" s="46"/>
      <c r="BN80" s="3"/>
      <c r="BO80" s="6"/>
      <c r="BP80" s="44"/>
      <c r="BQ80" s="46"/>
      <c r="BR80" s="30"/>
      <c r="BS80" s="6"/>
      <c r="BT80" s="44"/>
      <c r="BU80" s="46"/>
      <c r="BV80" s="3"/>
      <c r="BW80" s="11"/>
      <c r="BX80" s="3"/>
      <c r="BY80" s="44"/>
      <c r="BZ80" s="46"/>
      <c r="CA80" s="30"/>
      <c r="CB80" s="6"/>
      <c r="CC80" s="44"/>
      <c r="CD80" s="46"/>
      <c r="CE80" s="30"/>
      <c r="CF80" s="6"/>
      <c r="CG80" s="44"/>
      <c r="CH80" s="46"/>
      <c r="CI80" s="30"/>
      <c r="CJ80" s="6"/>
      <c r="CK80" s="44"/>
      <c r="CL80" s="46"/>
    </row>
    <row r="81" spans="1:90" ht="7.5" customHeight="1" thickBot="1" x14ac:dyDescent="0.4">
      <c r="A81" s="27"/>
      <c r="B81" s="44"/>
      <c r="C81" s="46"/>
      <c r="D81" s="30"/>
      <c r="E81" s="6"/>
      <c r="F81" s="44"/>
      <c r="G81" s="46"/>
      <c r="H81" s="30"/>
      <c r="I81" s="6"/>
      <c r="J81" s="44"/>
      <c r="K81" s="46"/>
      <c r="L81" s="30"/>
      <c r="M81" s="6"/>
      <c r="N81" s="44"/>
      <c r="O81" s="46"/>
      <c r="P81" s="30"/>
      <c r="Q81" s="6"/>
      <c r="R81" s="44"/>
      <c r="S81" s="46"/>
      <c r="T81" s="30"/>
      <c r="U81" s="6"/>
      <c r="V81" s="44"/>
      <c r="W81" s="46"/>
      <c r="X81" s="30"/>
      <c r="Y81" s="6"/>
      <c r="Z81" s="3"/>
      <c r="AA81" s="11"/>
      <c r="AB81" s="3"/>
      <c r="AC81" s="52"/>
      <c r="AD81" s="53"/>
      <c r="AE81" s="11"/>
      <c r="AF81" s="17"/>
      <c r="AG81" s="59"/>
      <c r="AH81" s="53"/>
      <c r="AI81" s="11"/>
      <c r="AJ81" s="17"/>
      <c r="AK81" s="52"/>
      <c r="AL81" s="53"/>
      <c r="AM81" s="11"/>
      <c r="AN81" s="17"/>
      <c r="AO81" s="59"/>
      <c r="AP81" s="53"/>
      <c r="AQ81" s="23"/>
      <c r="AR81" s="17"/>
      <c r="AS81" s="52"/>
      <c r="AT81" s="53"/>
      <c r="AU81" s="23"/>
      <c r="AV81" s="17"/>
      <c r="AW81" s="52"/>
      <c r="AX81" s="53"/>
      <c r="AY81" s="11"/>
      <c r="AZ81" s="17"/>
      <c r="BA81" s="59"/>
      <c r="BB81" s="53"/>
      <c r="BC81" s="11"/>
      <c r="BD81" s="17"/>
      <c r="BE81" s="11"/>
      <c r="BF81" s="11"/>
      <c r="BG81" s="3"/>
      <c r="BH81" s="44"/>
      <c r="BI81" s="46"/>
      <c r="BJ81" s="3"/>
      <c r="BK81" s="6"/>
      <c r="BL81" s="49"/>
      <c r="BM81" s="46"/>
      <c r="BN81" s="3"/>
      <c r="BO81" s="6"/>
      <c r="BP81" s="44"/>
      <c r="BQ81" s="46"/>
      <c r="BR81" s="30"/>
      <c r="BS81" s="6"/>
      <c r="BT81" s="44"/>
      <c r="BU81" s="46"/>
      <c r="BV81" s="3"/>
      <c r="BW81" s="11"/>
      <c r="BX81" s="3"/>
      <c r="BY81" s="44"/>
      <c r="BZ81" s="46"/>
      <c r="CA81" s="30"/>
      <c r="CB81" s="6"/>
      <c r="CC81" s="44"/>
      <c r="CD81" s="46"/>
      <c r="CE81" s="30"/>
      <c r="CF81" s="6"/>
      <c r="CG81" s="44"/>
      <c r="CH81" s="46"/>
      <c r="CI81" s="30"/>
      <c r="CJ81" s="6"/>
      <c r="CK81" s="44"/>
      <c r="CL81" s="46"/>
    </row>
    <row r="82" spans="1:90" ht="7.5" customHeight="1" x14ac:dyDescent="0.35">
      <c r="A82" s="27"/>
      <c r="B82" s="44"/>
      <c r="C82" s="46"/>
      <c r="D82" s="30"/>
      <c r="E82" s="6"/>
      <c r="F82" s="44"/>
      <c r="G82" s="46"/>
      <c r="H82" s="30"/>
      <c r="I82" s="6"/>
      <c r="J82" s="44"/>
      <c r="K82" s="46"/>
      <c r="L82" s="30"/>
      <c r="M82" s="6"/>
      <c r="N82" s="44"/>
      <c r="O82" s="46"/>
      <c r="P82" s="30"/>
      <c r="Q82" s="6"/>
      <c r="R82" s="44"/>
      <c r="S82" s="46"/>
      <c r="T82" s="30"/>
      <c r="U82" s="6"/>
      <c r="V82" s="44"/>
      <c r="W82" s="46"/>
      <c r="X82" s="30"/>
      <c r="Y82" s="6"/>
      <c r="Z82" s="3"/>
      <c r="AA82" s="11"/>
      <c r="AB82" s="3"/>
      <c r="AC82" s="52"/>
      <c r="AD82" s="53"/>
      <c r="AE82" s="11"/>
      <c r="AF82" s="17"/>
      <c r="AG82" s="59"/>
      <c r="AH82" s="53"/>
      <c r="AI82" s="11"/>
      <c r="AJ82" s="17"/>
      <c r="AK82" s="52"/>
      <c r="AL82" s="53"/>
      <c r="AM82" s="11"/>
      <c r="AN82" s="17"/>
      <c r="AO82" s="59"/>
      <c r="AP82" s="53"/>
      <c r="AQ82" s="23"/>
      <c r="AR82" s="17"/>
      <c r="AS82" s="52"/>
      <c r="AT82" s="53"/>
      <c r="AU82" s="18"/>
      <c r="AV82" s="16"/>
      <c r="AW82" s="50"/>
      <c r="AX82" s="57"/>
      <c r="AY82" s="25"/>
      <c r="AZ82" s="20"/>
      <c r="BA82" s="55"/>
      <c r="BB82" s="57"/>
      <c r="BC82" s="37"/>
      <c r="BD82" s="20"/>
      <c r="BE82" s="25"/>
      <c r="BF82" s="285" t="s">
        <v>362</v>
      </c>
      <c r="BG82" s="8"/>
      <c r="BH82" s="66"/>
      <c r="BI82" s="49"/>
      <c r="BJ82" s="30"/>
      <c r="BK82" s="6"/>
      <c r="BL82" s="49"/>
      <c r="BM82" s="46"/>
      <c r="BN82" s="3"/>
      <c r="BO82" s="6"/>
      <c r="BP82" s="44"/>
      <c r="BQ82" s="46"/>
      <c r="BR82" s="30"/>
      <c r="BS82" s="6"/>
      <c r="BT82" s="44"/>
      <c r="BU82" s="46"/>
      <c r="BV82" s="3"/>
      <c r="BW82" s="11"/>
      <c r="BX82" s="3"/>
      <c r="BY82" s="44"/>
      <c r="BZ82" s="46"/>
      <c r="CA82" s="30"/>
      <c r="CB82" s="6"/>
      <c r="CC82" s="44"/>
      <c r="CD82" s="46"/>
      <c r="CE82" s="30"/>
      <c r="CF82" s="6"/>
      <c r="CG82" s="44"/>
      <c r="CH82" s="46"/>
      <c r="CI82" s="30"/>
      <c r="CJ82" s="6"/>
      <c r="CK82" s="44"/>
      <c r="CL82" s="46"/>
    </row>
    <row r="83" spans="1:90" ht="7.5" customHeight="1" thickBot="1" x14ac:dyDescent="0.4">
      <c r="A83" s="27"/>
      <c r="B83" s="44"/>
      <c r="C83" s="46"/>
      <c r="D83" s="30"/>
      <c r="E83" s="6"/>
      <c r="F83" s="44"/>
      <c r="G83" s="46"/>
      <c r="H83" s="30"/>
      <c r="I83" s="6"/>
      <c r="J83" s="44"/>
      <c r="K83" s="46"/>
      <c r="L83" s="30"/>
      <c r="M83" s="6"/>
      <c r="N83" s="44"/>
      <c r="O83" s="46"/>
      <c r="P83" s="30"/>
      <c r="Q83" s="6"/>
      <c r="R83" s="44"/>
      <c r="S83" s="46"/>
      <c r="T83" s="30"/>
      <c r="U83" s="6"/>
      <c r="V83" s="44"/>
      <c r="W83" s="46"/>
      <c r="X83" s="30"/>
      <c r="Y83" s="6"/>
      <c r="Z83" s="3"/>
      <c r="AA83" s="11"/>
      <c r="AB83" s="3"/>
      <c r="AC83" s="52"/>
      <c r="AD83" s="53"/>
      <c r="AE83" s="11"/>
      <c r="AF83" s="17"/>
      <c r="AG83" s="59"/>
      <c r="AH83" s="53"/>
      <c r="AI83" s="11"/>
      <c r="AJ83" s="17"/>
      <c r="AK83" s="52"/>
      <c r="AL83" s="53"/>
      <c r="AM83" s="11"/>
      <c r="AN83" s="17"/>
      <c r="AO83" s="59"/>
      <c r="AP83" s="53"/>
      <c r="AQ83" s="23"/>
      <c r="AR83" s="17"/>
      <c r="AS83" s="52"/>
      <c r="AT83" s="53"/>
      <c r="AU83" s="23"/>
      <c r="AV83" s="17"/>
      <c r="AW83" s="59"/>
      <c r="AX83" s="53"/>
      <c r="AY83" s="11"/>
      <c r="AZ83" s="17"/>
      <c r="BA83" s="59"/>
      <c r="BB83" s="53"/>
      <c r="BC83" s="23"/>
      <c r="BD83" s="17"/>
      <c r="BE83" s="11"/>
      <c r="BF83" s="286"/>
      <c r="BG83" s="3"/>
      <c r="BH83" s="44"/>
      <c r="BI83" s="46"/>
      <c r="BJ83" s="3"/>
      <c r="BK83" s="6"/>
      <c r="BL83" s="49"/>
      <c r="BM83" s="46"/>
      <c r="BN83" s="3"/>
      <c r="BO83" s="6"/>
      <c r="BP83" s="44"/>
      <c r="BQ83" s="46"/>
      <c r="BR83" s="30"/>
      <c r="BS83" s="6"/>
      <c r="BT83" s="44"/>
      <c r="BU83" s="46"/>
      <c r="BV83" s="3"/>
      <c r="BW83" s="11"/>
      <c r="BX83" s="3"/>
      <c r="BY83" s="44"/>
      <c r="BZ83" s="46"/>
      <c r="CA83" s="30"/>
      <c r="CB83" s="6"/>
      <c r="CC83" s="44"/>
      <c r="CD83" s="46"/>
      <c r="CE83" s="30"/>
      <c r="CF83" s="6"/>
      <c r="CG83" s="44"/>
      <c r="CH83" s="46"/>
      <c r="CI83" s="30"/>
      <c r="CJ83" s="6"/>
      <c r="CK83" s="44"/>
      <c r="CL83" s="46"/>
    </row>
    <row r="84" spans="1:90" ht="7.5" customHeight="1" x14ac:dyDescent="0.35">
      <c r="A84" s="27"/>
      <c r="B84" s="44"/>
      <c r="C84" s="46"/>
      <c r="D84" s="30"/>
      <c r="E84" s="6"/>
      <c r="F84" s="44"/>
      <c r="G84" s="46"/>
      <c r="H84" s="30"/>
      <c r="I84" s="6"/>
      <c r="J84" s="44"/>
      <c r="K84" s="46"/>
      <c r="L84" s="30"/>
      <c r="M84" s="6"/>
      <c r="N84" s="44"/>
      <c r="O84" s="46"/>
      <c r="P84" s="30"/>
      <c r="Q84" s="6"/>
      <c r="R84" s="44"/>
      <c r="S84" s="46"/>
      <c r="T84" s="30"/>
      <c r="U84" s="6"/>
      <c r="V84" s="44"/>
      <c r="W84" s="46"/>
      <c r="X84" s="30"/>
      <c r="Y84" s="6"/>
      <c r="Z84" s="3"/>
      <c r="AA84" s="11"/>
      <c r="AB84" s="3"/>
      <c r="AC84" s="52"/>
      <c r="AD84" s="53"/>
      <c r="AE84" s="11"/>
      <c r="AF84" s="17"/>
      <c r="AG84" s="59"/>
      <c r="AH84" s="53"/>
      <c r="AI84" s="11"/>
      <c r="AJ84" s="17"/>
      <c r="AK84" s="52"/>
      <c r="AL84" s="53"/>
      <c r="AM84" s="11"/>
      <c r="AN84" s="17"/>
      <c r="AO84" s="59"/>
      <c r="AP84" s="53"/>
      <c r="AQ84" s="23"/>
      <c r="AR84" s="17"/>
      <c r="AS84" s="52"/>
      <c r="AT84" s="53"/>
      <c r="AU84" s="23"/>
      <c r="AV84" s="17"/>
      <c r="AW84" s="52"/>
      <c r="AX84" s="53"/>
      <c r="AY84" s="11"/>
      <c r="AZ84" s="17"/>
      <c r="BA84" s="59"/>
      <c r="BB84" s="53"/>
      <c r="BC84" s="11"/>
      <c r="BD84" s="17"/>
      <c r="BE84" s="11"/>
      <c r="BF84" s="11"/>
      <c r="BG84" s="3"/>
      <c r="BH84" s="44"/>
      <c r="BI84" s="46"/>
      <c r="BJ84" s="3"/>
      <c r="BK84" s="6"/>
      <c r="BL84" s="49"/>
      <c r="BM84" s="46"/>
      <c r="BN84" s="3"/>
      <c r="BO84" s="6"/>
      <c r="BP84" s="44"/>
      <c r="BQ84" s="46"/>
      <c r="BR84" s="30"/>
      <c r="BS84" s="6"/>
      <c r="BT84" s="44"/>
      <c r="BU84" s="46"/>
      <c r="BV84" s="3"/>
      <c r="BW84" s="11"/>
      <c r="BX84" s="3"/>
      <c r="BY84" s="44"/>
      <c r="BZ84" s="46"/>
      <c r="CA84" s="30"/>
      <c r="CB84" s="6"/>
      <c r="CC84" s="44"/>
      <c r="CD84" s="46"/>
      <c r="CE84" s="30"/>
      <c r="CF84" s="6"/>
      <c r="CG84" s="44"/>
      <c r="CH84" s="46"/>
      <c r="CI84" s="30"/>
      <c r="CJ84" s="6"/>
      <c r="CK84" s="44"/>
      <c r="CL84" s="46"/>
    </row>
    <row r="85" spans="1:90" ht="7.5" customHeight="1" thickBot="1" x14ac:dyDescent="0.4">
      <c r="A85" s="27"/>
      <c r="B85" s="44"/>
      <c r="C85" s="46"/>
      <c r="D85" s="30"/>
      <c r="E85" s="6"/>
      <c r="F85" s="44"/>
      <c r="G85" s="46"/>
      <c r="H85" s="30"/>
      <c r="I85" s="6"/>
      <c r="J85" s="44"/>
      <c r="K85" s="46"/>
      <c r="L85" s="30"/>
      <c r="M85" s="6"/>
      <c r="N85" s="44"/>
      <c r="O85" s="46"/>
      <c r="P85" s="30"/>
      <c r="Q85" s="6"/>
      <c r="R85" s="44"/>
      <c r="S85" s="46"/>
      <c r="T85" s="30"/>
      <c r="U85" s="6"/>
      <c r="V85" s="44"/>
      <c r="W85" s="46"/>
      <c r="X85" s="30"/>
      <c r="Y85" s="6"/>
      <c r="Z85" s="3"/>
      <c r="AA85" s="11"/>
      <c r="AB85" s="3"/>
      <c r="AC85" s="52"/>
      <c r="AD85" s="53"/>
      <c r="AE85" s="11"/>
      <c r="AF85" s="17"/>
      <c r="AG85" s="59"/>
      <c r="AH85" s="53"/>
      <c r="AI85" s="11"/>
      <c r="AJ85" s="17"/>
      <c r="AK85" s="52"/>
      <c r="AL85" s="53"/>
      <c r="AM85" s="11"/>
      <c r="AN85" s="17"/>
      <c r="AO85" s="59"/>
      <c r="AP85" s="53"/>
      <c r="AQ85" s="23"/>
      <c r="AR85" s="17"/>
      <c r="AS85" s="52"/>
      <c r="AT85" s="53"/>
      <c r="AU85" s="23"/>
      <c r="AV85" s="17"/>
      <c r="AW85" s="52"/>
      <c r="AX85" s="53"/>
      <c r="AY85" s="11"/>
      <c r="AZ85" s="17"/>
      <c r="BA85" s="59"/>
      <c r="BB85" s="53"/>
      <c r="BC85" s="11"/>
      <c r="BD85" s="17"/>
      <c r="BE85" s="11"/>
      <c r="BF85" s="11"/>
      <c r="BG85" s="3"/>
      <c r="BH85" s="44"/>
      <c r="BI85" s="46"/>
      <c r="BJ85" s="3"/>
      <c r="BK85" s="6"/>
      <c r="BL85" s="49"/>
      <c r="BM85" s="46"/>
      <c r="BN85" s="3"/>
      <c r="BO85" s="6"/>
      <c r="BP85" s="44"/>
      <c r="BQ85" s="46"/>
      <c r="BR85" s="30"/>
      <c r="BS85" s="6"/>
      <c r="BT85" s="44"/>
      <c r="BU85" s="46"/>
      <c r="BV85" s="3"/>
      <c r="BW85" s="11"/>
      <c r="BX85" s="3"/>
      <c r="BY85" s="44"/>
      <c r="BZ85" s="46"/>
      <c r="CA85" s="30"/>
      <c r="CB85" s="6"/>
      <c r="CC85" s="44"/>
      <c r="CD85" s="46"/>
      <c r="CE85" s="30"/>
      <c r="CF85" s="6"/>
      <c r="CG85" s="44"/>
      <c r="CH85" s="46"/>
      <c r="CI85" s="30"/>
      <c r="CJ85" s="6"/>
      <c r="CK85" s="44"/>
      <c r="CL85" s="46"/>
    </row>
    <row r="86" spans="1:90" ht="7.5" customHeight="1" x14ac:dyDescent="0.35">
      <c r="A86" s="27"/>
      <c r="B86" s="44"/>
      <c r="C86" s="46"/>
      <c r="D86" s="30"/>
      <c r="E86" s="6"/>
      <c r="F86" s="44"/>
      <c r="G86" s="46"/>
      <c r="H86" s="30"/>
      <c r="I86" s="6"/>
      <c r="J86" s="44"/>
      <c r="K86" s="46"/>
      <c r="L86" s="30"/>
      <c r="M86" s="6"/>
      <c r="N86" s="44"/>
      <c r="O86" s="46"/>
      <c r="P86" s="30"/>
      <c r="Q86" s="6"/>
      <c r="R86" s="44"/>
      <c r="S86" s="46"/>
      <c r="T86" s="30"/>
      <c r="U86" s="6"/>
      <c r="V86" s="44"/>
      <c r="W86" s="46"/>
      <c r="X86" s="30"/>
      <c r="Y86" s="6"/>
      <c r="Z86" s="3"/>
      <c r="AA86" s="11"/>
      <c r="AB86" s="3"/>
      <c r="AC86" s="52"/>
      <c r="AD86" s="53"/>
      <c r="AE86" s="11"/>
      <c r="AF86" s="17"/>
      <c r="AG86" s="59"/>
      <c r="AH86" s="53"/>
      <c r="AI86" s="11"/>
      <c r="AJ86" s="17"/>
      <c r="AK86" s="52"/>
      <c r="AL86" s="53"/>
      <c r="AM86" s="11"/>
      <c r="AN86" s="17"/>
      <c r="AO86" s="59"/>
      <c r="AP86" s="53"/>
      <c r="AQ86" s="23"/>
      <c r="AR86" s="17"/>
      <c r="AS86" s="52"/>
      <c r="AT86" s="53"/>
      <c r="AU86" s="23"/>
      <c r="AV86" s="17"/>
      <c r="AW86" s="52"/>
      <c r="AX86" s="53"/>
      <c r="AY86" s="266"/>
      <c r="AZ86" s="16"/>
      <c r="BA86" s="55"/>
      <c r="BB86" s="57"/>
      <c r="BC86" s="37"/>
      <c r="BD86" s="20"/>
      <c r="BE86" s="25"/>
      <c r="BF86" s="285" t="s">
        <v>513</v>
      </c>
      <c r="BG86" s="8"/>
      <c r="BH86" s="66"/>
      <c r="BI86" s="49"/>
      <c r="BJ86" s="30"/>
      <c r="BK86" s="6"/>
      <c r="BL86" s="49"/>
      <c r="BM86" s="46"/>
      <c r="BN86" s="3"/>
      <c r="BO86" s="6"/>
      <c r="BP86" s="44"/>
      <c r="BQ86" s="46"/>
      <c r="BR86" s="30"/>
      <c r="BS86" s="6"/>
      <c r="BT86" s="44"/>
      <c r="BU86" s="46"/>
      <c r="BV86" s="3"/>
      <c r="BW86" s="11"/>
      <c r="BX86" s="3"/>
      <c r="BY86" s="44"/>
      <c r="BZ86" s="46"/>
      <c r="CA86" s="30"/>
      <c r="CB86" s="6"/>
      <c r="CC86" s="44"/>
      <c r="CD86" s="46"/>
      <c r="CE86" s="30"/>
      <c r="CF86" s="6"/>
      <c r="CG86" s="44"/>
      <c r="CH86" s="46"/>
      <c r="CI86" s="30"/>
      <c r="CJ86" s="6"/>
      <c r="CK86" s="44"/>
      <c r="CL86" s="46"/>
    </row>
    <row r="87" spans="1:90" ht="7.5" customHeight="1" thickBot="1" x14ac:dyDescent="0.4">
      <c r="A87" s="27"/>
      <c r="B87" s="44"/>
      <c r="C87" s="46"/>
      <c r="D87" s="30"/>
      <c r="E87" s="6"/>
      <c r="F87" s="44"/>
      <c r="G87" s="46"/>
      <c r="H87" s="30"/>
      <c r="I87" s="6"/>
      <c r="J87" s="44"/>
      <c r="K87" s="46"/>
      <c r="L87" s="30"/>
      <c r="M87" s="6"/>
      <c r="N87" s="44"/>
      <c r="O87" s="46"/>
      <c r="P87" s="30"/>
      <c r="Q87" s="6"/>
      <c r="R87" s="44"/>
      <c r="S87" s="46"/>
      <c r="T87" s="30"/>
      <c r="U87" s="6"/>
      <c r="V87" s="44"/>
      <c r="W87" s="46"/>
      <c r="X87" s="30"/>
      <c r="Y87" s="6"/>
      <c r="Z87" s="3"/>
      <c r="AA87" s="11"/>
      <c r="AB87" s="3"/>
      <c r="AC87" s="52"/>
      <c r="AD87" s="53"/>
      <c r="AE87" s="11"/>
      <c r="AF87" s="17"/>
      <c r="AG87" s="59"/>
      <c r="AH87" s="53"/>
      <c r="AI87" s="11"/>
      <c r="AJ87" s="17"/>
      <c r="AK87" s="52"/>
      <c r="AL87" s="53"/>
      <c r="AM87" s="11"/>
      <c r="AN87" s="17"/>
      <c r="AO87" s="59"/>
      <c r="AP87" s="53"/>
      <c r="AQ87" s="23"/>
      <c r="AR87" s="17"/>
      <c r="AS87" s="52"/>
      <c r="AT87" s="53"/>
      <c r="AU87" s="23"/>
      <c r="AV87" s="17"/>
      <c r="AW87" s="52"/>
      <c r="AX87" s="53"/>
      <c r="AY87" s="11"/>
      <c r="AZ87" s="17"/>
      <c r="BA87" s="59"/>
      <c r="BB87" s="53"/>
      <c r="BC87" s="23"/>
      <c r="BD87" s="17"/>
      <c r="BE87" s="11"/>
      <c r="BF87" s="286"/>
      <c r="BG87" s="3"/>
      <c r="BH87" s="44"/>
      <c r="BI87" s="46"/>
      <c r="BJ87" s="3"/>
      <c r="BK87" s="6"/>
      <c r="BL87" s="49"/>
      <c r="BM87" s="46"/>
      <c r="BN87" s="3"/>
      <c r="BO87" s="6"/>
      <c r="BP87" s="44"/>
      <c r="BQ87" s="46"/>
      <c r="BR87" s="30"/>
      <c r="BS87" s="6"/>
      <c r="BT87" s="44"/>
      <c r="BU87" s="46"/>
      <c r="BV87" s="3"/>
      <c r="BW87" s="11"/>
      <c r="BX87" s="3"/>
      <c r="BY87" s="44"/>
      <c r="BZ87" s="46"/>
      <c r="CA87" s="30"/>
      <c r="CB87" s="6"/>
      <c r="CC87" s="44"/>
      <c r="CD87" s="46"/>
      <c r="CE87" s="30"/>
      <c r="CF87" s="6"/>
      <c r="CG87" s="44"/>
      <c r="CH87" s="46"/>
      <c r="CI87" s="30"/>
      <c r="CJ87" s="6"/>
      <c r="CK87" s="44"/>
      <c r="CL87" s="46"/>
    </row>
    <row r="88" spans="1:90" ht="7.5" customHeight="1" x14ac:dyDescent="0.35">
      <c r="A88" s="27"/>
      <c r="B88" s="44"/>
      <c r="C88" s="46"/>
      <c r="D88" s="30"/>
      <c r="E88" s="6"/>
      <c r="F88" s="44"/>
      <c r="G88" s="46"/>
      <c r="H88" s="30"/>
      <c r="I88" s="6"/>
      <c r="J88" s="44"/>
      <c r="K88" s="46"/>
      <c r="L88" s="30"/>
      <c r="M88" s="6"/>
      <c r="N88" s="44"/>
      <c r="O88" s="46"/>
      <c r="P88" s="30"/>
      <c r="Q88" s="6"/>
      <c r="R88" s="44"/>
      <c r="S88" s="46"/>
      <c r="T88" s="30"/>
      <c r="U88" s="6"/>
      <c r="V88" s="44"/>
      <c r="W88" s="46"/>
      <c r="X88" s="30"/>
      <c r="Y88" s="6"/>
      <c r="Z88" s="3"/>
      <c r="AA88" s="11"/>
      <c r="AB88" s="3"/>
      <c r="AC88" s="52"/>
      <c r="AD88" s="53"/>
      <c r="AE88" s="11"/>
      <c r="AF88" s="17"/>
      <c r="AG88" s="59"/>
      <c r="AH88" s="53"/>
      <c r="AI88" s="11"/>
      <c r="AJ88" s="17"/>
      <c r="AK88" s="52"/>
      <c r="AL88" s="53"/>
      <c r="AM88" s="11"/>
      <c r="AN88" s="17"/>
      <c r="AO88" s="59"/>
      <c r="AP88" s="53"/>
      <c r="AQ88" s="23"/>
      <c r="AR88" s="17"/>
      <c r="AS88" s="52"/>
      <c r="AT88" s="53"/>
      <c r="AU88" s="23"/>
      <c r="AV88" s="17"/>
      <c r="AW88" s="52"/>
      <c r="AX88" s="53"/>
      <c r="AY88" s="11"/>
      <c r="AZ88" s="17"/>
      <c r="BA88" s="59"/>
      <c r="BB88" s="53"/>
      <c r="BC88" s="11"/>
      <c r="BD88" s="17"/>
      <c r="BE88" s="11"/>
      <c r="BF88" s="11"/>
      <c r="BG88" s="3"/>
      <c r="BH88" s="44"/>
      <c r="BI88" s="46"/>
      <c r="BJ88" s="3"/>
      <c r="BK88" s="6"/>
      <c r="BL88" s="49"/>
      <c r="BM88" s="46"/>
      <c r="BN88" s="3"/>
      <c r="BO88" s="6"/>
      <c r="BP88" s="44"/>
      <c r="BQ88" s="46"/>
      <c r="BR88" s="30"/>
      <c r="BS88" s="6"/>
      <c r="BT88" s="44"/>
      <c r="BU88" s="46"/>
      <c r="BV88" s="3"/>
      <c r="BW88" s="11"/>
      <c r="BX88" s="3"/>
      <c r="BY88" s="44"/>
      <c r="BZ88" s="46"/>
      <c r="CA88" s="30"/>
      <c r="CB88" s="6"/>
      <c r="CC88" s="44"/>
      <c r="CD88" s="46"/>
      <c r="CE88" s="30"/>
      <c r="CF88" s="6"/>
      <c r="CG88" s="44"/>
      <c r="CH88" s="46"/>
      <c r="CI88" s="30"/>
      <c r="CJ88" s="6"/>
      <c r="CK88" s="44"/>
      <c r="CL88" s="46"/>
    </row>
    <row r="89" spans="1:90" ht="7.5" customHeight="1" thickBot="1" x14ac:dyDescent="0.4">
      <c r="A89" s="27"/>
      <c r="B89" s="44"/>
      <c r="C89" s="46"/>
      <c r="D89" s="30"/>
      <c r="E89" s="6"/>
      <c r="F89" s="44"/>
      <c r="G89" s="46"/>
      <c r="H89" s="30"/>
      <c r="I89" s="6"/>
      <c r="J89" s="44"/>
      <c r="K89" s="46"/>
      <c r="L89" s="30"/>
      <c r="M89" s="6"/>
      <c r="N89" s="44"/>
      <c r="O89" s="46"/>
      <c r="P89" s="30"/>
      <c r="Q89" s="6"/>
      <c r="R89" s="44"/>
      <c r="S89" s="46"/>
      <c r="T89" s="30"/>
      <c r="U89" s="6"/>
      <c r="V89" s="44"/>
      <c r="W89" s="46"/>
      <c r="X89" s="30"/>
      <c r="Y89" s="6"/>
      <c r="Z89" s="3"/>
      <c r="AA89" s="11"/>
      <c r="AB89" s="3"/>
      <c r="AC89" s="52"/>
      <c r="AD89" s="53"/>
      <c r="AE89" s="11"/>
      <c r="AF89" s="17"/>
      <c r="AG89" s="59"/>
      <c r="AH89" s="53"/>
      <c r="AI89" s="11"/>
      <c r="AJ89" s="17"/>
      <c r="AK89" s="52"/>
      <c r="AL89" s="53"/>
      <c r="AM89" s="11"/>
      <c r="AN89" s="17"/>
      <c r="AO89" s="59"/>
      <c r="AP89" s="53"/>
      <c r="AQ89" s="23"/>
      <c r="AR89" s="17"/>
      <c r="AS89" s="52"/>
      <c r="AT89" s="53"/>
      <c r="AU89" s="23"/>
      <c r="AV89" s="17"/>
      <c r="AW89" s="52"/>
      <c r="AX89" s="53"/>
      <c r="AY89" s="11"/>
      <c r="AZ89" s="17"/>
      <c r="BA89" s="59"/>
      <c r="BB89" s="53"/>
      <c r="BC89" s="11"/>
      <c r="BD89" s="17"/>
      <c r="BE89" s="11"/>
      <c r="BF89" s="11"/>
      <c r="BG89" s="3"/>
      <c r="BH89" s="44"/>
      <c r="BI89" s="46"/>
      <c r="BJ89" s="3"/>
      <c r="BK89" s="6"/>
      <c r="BL89" s="49"/>
      <c r="BM89" s="46"/>
      <c r="BN89" s="3"/>
      <c r="BO89" s="6"/>
      <c r="BP89" s="44"/>
      <c r="BQ89" s="46"/>
      <c r="BR89" s="30"/>
      <c r="BS89" s="6"/>
      <c r="BT89" s="44"/>
      <c r="BU89" s="46"/>
      <c r="BV89" s="3"/>
      <c r="BW89" s="11"/>
      <c r="BX89" s="3"/>
      <c r="BY89" s="44"/>
      <c r="BZ89" s="46"/>
      <c r="CA89" s="30"/>
      <c r="CB89" s="6"/>
      <c r="CC89" s="44"/>
      <c r="CD89" s="46"/>
      <c r="CE89" s="30"/>
      <c r="CF89" s="6"/>
      <c r="CG89" s="44"/>
      <c r="CH89" s="46"/>
      <c r="CI89" s="30"/>
      <c r="CJ89" s="6"/>
      <c r="CK89" s="44"/>
      <c r="CL89" s="46"/>
    </row>
    <row r="90" spans="1:90" ht="7.5" customHeight="1" x14ac:dyDescent="0.35">
      <c r="A90" s="27"/>
      <c r="B90" s="44"/>
      <c r="C90" s="46"/>
      <c r="D90" s="30"/>
      <c r="E90" s="6"/>
      <c r="F90" s="44"/>
      <c r="G90" s="46"/>
      <c r="H90" s="30"/>
      <c r="I90" s="6"/>
      <c r="J90" s="44"/>
      <c r="K90" s="46"/>
      <c r="L90" s="30"/>
      <c r="M90" s="6"/>
      <c r="N90" s="44"/>
      <c r="O90" s="46"/>
      <c r="P90" s="30"/>
      <c r="Q90" s="6"/>
      <c r="R90" s="44"/>
      <c r="S90" s="46"/>
      <c r="T90" s="30"/>
      <c r="U90" s="6"/>
      <c r="V90" s="44"/>
      <c r="W90" s="46"/>
      <c r="X90" s="30"/>
      <c r="Y90" s="6"/>
      <c r="Z90" s="3"/>
      <c r="AA90" s="11"/>
      <c r="AB90" s="3"/>
      <c r="AC90" s="52"/>
      <c r="AD90" s="53"/>
      <c r="AE90" s="11"/>
      <c r="AF90" s="17"/>
      <c r="AG90" s="59"/>
      <c r="AH90" s="53"/>
      <c r="AI90" s="11"/>
      <c r="AJ90" s="17"/>
      <c r="AK90" s="52"/>
      <c r="AL90" s="53"/>
      <c r="AM90" s="11"/>
      <c r="AN90" s="17"/>
      <c r="AO90" s="59"/>
      <c r="AP90" s="53"/>
      <c r="AQ90" s="23"/>
      <c r="AR90" s="17"/>
      <c r="AS90" s="52"/>
      <c r="AT90" s="53"/>
      <c r="AU90" s="23"/>
      <c r="AV90" s="17"/>
      <c r="AW90" s="52"/>
      <c r="AX90" s="53"/>
      <c r="AY90" s="11"/>
      <c r="AZ90" s="17"/>
      <c r="BA90" s="53"/>
      <c r="BB90" s="45"/>
      <c r="BC90" s="10"/>
      <c r="BD90" s="20"/>
      <c r="BE90" s="25"/>
      <c r="BF90" s="285" t="s">
        <v>365</v>
      </c>
      <c r="BG90" s="8"/>
      <c r="BH90" s="66"/>
      <c r="BI90" s="49"/>
      <c r="BJ90" s="30"/>
      <c r="BK90" s="6"/>
      <c r="BL90" s="49"/>
      <c r="BM90" s="46"/>
      <c r="BN90" s="3"/>
      <c r="BO90" s="6"/>
      <c r="BP90" s="44"/>
      <c r="BQ90" s="46"/>
      <c r="BR90" s="30"/>
      <c r="BS90" s="6"/>
      <c r="BT90" s="44"/>
      <c r="BU90" s="46"/>
      <c r="BV90" s="3"/>
      <c r="BW90" s="11"/>
      <c r="BX90" s="3"/>
      <c r="BY90" s="44"/>
      <c r="BZ90" s="46"/>
      <c r="CA90" s="30"/>
      <c r="CB90" s="6"/>
      <c r="CC90" s="44"/>
      <c r="CD90" s="46"/>
      <c r="CE90" s="30"/>
      <c r="CF90" s="6"/>
      <c r="CG90" s="44"/>
      <c r="CH90" s="46"/>
      <c r="CI90" s="30"/>
      <c r="CJ90" s="6"/>
      <c r="CK90" s="44"/>
      <c r="CL90" s="46"/>
    </row>
    <row r="91" spans="1:90" ht="7.5" customHeight="1" thickBot="1" x14ac:dyDescent="0.4">
      <c r="A91" s="27"/>
      <c r="B91" s="44"/>
      <c r="C91" s="46"/>
      <c r="D91" s="30"/>
      <c r="E91" s="6"/>
      <c r="F91" s="44"/>
      <c r="G91" s="46"/>
      <c r="H91" s="30"/>
      <c r="I91" s="6"/>
      <c r="J91" s="44"/>
      <c r="K91" s="46"/>
      <c r="L91" s="30"/>
      <c r="M91" s="6"/>
      <c r="N91" s="44"/>
      <c r="O91" s="46"/>
      <c r="P91" s="30"/>
      <c r="Q91" s="6"/>
      <c r="R91" s="44"/>
      <c r="S91" s="46"/>
      <c r="T91" s="30"/>
      <c r="U91" s="6"/>
      <c r="V91" s="44"/>
      <c r="W91" s="46"/>
      <c r="X91" s="30"/>
      <c r="Y91" s="6"/>
      <c r="Z91" s="3"/>
      <c r="AA91" s="11"/>
      <c r="AB91" s="3"/>
      <c r="AC91" s="52"/>
      <c r="AD91" s="53"/>
      <c r="AE91" s="11"/>
      <c r="AF91" s="17"/>
      <c r="AG91" s="59"/>
      <c r="AH91" s="53"/>
      <c r="AI91" s="11"/>
      <c r="AJ91" s="17"/>
      <c r="AK91" s="52"/>
      <c r="AL91" s="53"/>
      <c r="AM91" s="11"/>
      <c r="AN91" s="17"/>
      <c r="AO91" s="59"/>
      <c r="AP91" s="53"/>
      <c r="AQ91" s="23"/>
      <c r="AR91" s="17"/>
      <c r="AS91" s="52"/>
      <c r="AT91" s="53"/>
      <c r="AU91" s="23"/>
      <c r="AV91" s="17"/>
      <c r="AW91" s="52"/>
      <c r="AX91" s="53"/>
      <c r="AY91" s="11"/>
      <c r="AZ91" s="17"/>
      <c r="BA91" s="59"/>
      <c r="BB91" s="53"/>
      <c r="BC91" s="11"/>
      <c r="BD91" s="17"/>
      <c r="BE91" s="11"/>
      <c r="BF91" s="286"/>
      <c r="BG91" s="3"/>
      <c r="BH91" s="44"/>
      <c r="BI91" s="46"/>
      <c r="BJ91" s="3"/>
      <c r="BK91" s="6"/>
      <c r="BL91" s="49"/>
      <c r="BM91" s="46"/>
      <c r="BN91" s="3"/>
      <c r="BO91" s="6"/>
      <c r="BP91" s="44"/>
      <c r="BQ91" s="46"/>
      <c r="BR91" s="30"/>
      <c r="BS91" s="6"/>
      <c r="BT91" s="44"/>
      <c r="BU91" s="46"/>
      <c r="BV91" s="3"/>
      <c r="BW91" s="11"/>
      <c r="BX91" s="3"/>
      <c r="BY91" s="44"/>
      <c r="BZ91" s="46"/>
      <c r="CA91" s="30"/>
      <c r="CB91" s="6"/>
      <c r="CC91" s="44"/>
      <c r="CD91" s="46"/>
      <c r="CE91" s="30"/>
      <c r="CF91" s="6"/>
      <c r="CG91" s="44"/>
      <c r="CH91" s="46"/>
      <c r="CI91" s="30"/>
      <c r="CJ91" s="6"/>
      <c r="CK91" s="44"/>
      <c r="CL91" s="46"/>
    </row>
    <row r="92" spans="1:90" ht="7.5" customHeight="1" x14ac:dyDescent="0.35">
      <c r="A92" s="27"/>
      <c r="B92" s="44"/>
      <c r="C92" s="46"/>
      <c r="D92" s="30"/>
      <c r="E92" s="6"/>
      <c r="F92" s="44"/>
      <c r="G92" s="46"/>
      <c r="H92" s="30"/>
      <c r="I92" s="6"/>
      <c r="J92" s="44"/>
      <c r="K92" s="46"/>
      <c r="L92" s="30"/>
      <c r="M92" s="6"/>
      <c r="N92" s="44"/>
      <c r="O92" s="46"/>
      <c r="P92" s="30"/>
      <c r="Q92" s="6"/>
      <c r="R92" s="44"/>
      <c r="S92" s="46"/>
      <c r="T92" s="30"/>
      <c r="U92" s="6"/>
      <c r="V92" s="44"/>
      <c r="W92" s="46"/>
      <c r="X92" s="30"/>
      <c r="Y92" s="6"/>
      <c r="Z92" s="3"/>
      <c r="AA92" s="11"/>
      <c r="AB92" s="3"/>
      <c r="AC92" s="52"/>
      <c r="AD92" s="53"/>
      <c r="AE92" s="11"/>
      <c r="AF92" s="17"/>
      <c r="AG92" s="59"/>
      <c r="AH92" s="53"/>
      <c r="AI92" s="11"/>
      <c r="AJ92" s="17"/>
      <c r="AK92" s="52"/>
      <c r="AL92" s="53"/>
      <c r="AM92" s="11"/>
      <c r="AN92" s="17"/>
      <c r="AO92" s="59"/>
      <c r="AP92" s="53"/>
      <c r="AQ92" s="23"/>
      <c r="AR92" s="17"/>
      <c r="AS92" s="52"/>
      <c r="AT92" s="53"/>
      <c r="AU92" s="23"/>
      <c r="AV92" s="17"/>
      <c r="AW92" s="52"/>
      <c r="AX92" s="53"/>
      <c r="AY92" s="11"/>
      <c r="AZ92" s="17"/>
      <c r="BA92" s="59"/>
      <c r="BB92" s="53"/>
      <c r="BC92" s="23"/>
      <c r="BD92" s="17"/>
      <c r="BE92" s="11"/>
      <c r="BF92" s="11"/>
      <c r="BG92" s="3"/>
      <c r="BH92" s="44"/>
      <c r="BI92" s="46"/>
      <c r="BJ92" s="3"/>
      <c r="BK92" s="6"/>
      <c r="BL92" s="49"/>
      <c r="BM92" s="46"/>
      <c r="BN92" s="3"/>
      <c r="BO92" s="6"/>
      <c r="BP92" s="44"/>
      <c r="BQ92" s="46"/>
      <c r="BR92" s="30"/>
      <c r="BS92" s="6"/>
      <c r="BT92" s="44"/>
      <c r="BU92" s="46"/>
      <c r="BV92" s="3"/>
      <c r="BW92" s="11"/>
      <c r="BX92" s="3"/>
      <c r="BY92" s="44"/>
      <c r="BZ92" s="46"/>
      <c r="CA92" s="30"/>
      <c r="CB92" s="6"/>
      <c r="CC92" s="44"/>
      <c r="CD92" s="46"/>
      <c r="CE92" s="30"/>
      <c r="CF92" s="6"/>
      <c r="CG92" s="44"/>
      <c r="CH92" s="46"/>
      <c r="CI92" s="30"/>
      <c r="CJ92" s="6"/>
      <c r="CK92" s="44"/>
      <c r="CL92" s="46"/>
    </row>
    <row r="93" spans="1:90" ht="7.5" customHeight="1" thickBot="1" x14ac:dyDescent="0.4">
      <c r="A93" s="27"/>
      <c r="B93" s="44"/>
      <c r="C93" s="46"/>
      <c r="D93" s="30"/>
      <c r="E93" s="6"/>
      <c r="F93" s="44"/>
      <c r="G93" s="46"/>
      <c r="H93" s="30"/>
      <c r="I93" s="6"/>
      <c r="J93" s="44"/>
      <c r="K93" s="46"/>
      <c r="L93" s="30"/>
      <c r="M93" s="6"/>
      <c r="N93" s="44"/>
      <c r="O93" s="46"/>
      <c r="P93" s="30"/>
      <c r="Q93" s="6"/>
      <c r="R93" s="44"/>
      <c r="S93" s="46"/>
      <c r="T93" s="30"/>
      <c r="U93" s="6"/>
      <c r="V93" s="44"/>
      <c r="W93" s="46"/>
      <c r="X93" s="30"/>
      <c r="Y93" s="6"/>
      <c r="Z93" s="3"/>
      <c r="AA93" s="11"/>
      <c r="AB93" s="3"/>
      <c r="AC93" s="52"/>
      <c r="AD93" s="53"/>
      <c r="AE93" s="11"/>
      <c r="AF93" s="17"/>
      <c r="AG93" s="59"/>
      <c r="AH93" s="53"/>
      <c r="AI93" s="11"/>
      <c r="AJ93" s="17"/>
      <c r="AK93" s="52"/>
      <c r="AL93" s="53"/>
      <c r="AM93" s="11"/>
      <c r="AN93" s="17"/>
      <c r="AO93" s="59"/>
      <c r="AP93" s="53"/>
      <c r="AQ93" s="23"/>
      <c r="AR93" s="17"/>
      <c r="AS93" s="52"/>
      <c r="AT93" s="53"/>
      <c r="AU93" s="23"/>
      <c r="AV93" s="17"/>
      <c r="AW93" s="52"/>
      <c r="AX93" s="53"/>
      <c r="AY93" s="11"/>
      <c r="AZ93" s="17"/>
      <c r="BA93" s="59"/>
      <c r="BB93" s="53"/>
      <c r="BC93" s="23"/>
      <c r="BD93" s="17"/>
      <c r="BE93" s="11"/>
      <c r="BF93" s="11"/>
      <c r="BG93" s="3"/>
      <c r="BH93" s="44"/>
      <c r="BI93" s="46"/>
      <c r="BJ93" s="3"/>
      <c r="BK93" s="6"/>
      <c r="BL93" s="49"/>
      <c r="BM93" s="46"/>
      <c r="BN93" s="3"/>
      <c r="BO93" s="6"/>
      <c r="BP93" s="44"/>
      <c r="BQ93" s="46"/>
      <c r="BR93" s="30"/>
      <c r="BS93" s="6"/>
      <c r="BT93" s="44"/>
      <c r="BU93" s="46"/>
      <c r="BV93" s="3"/>
      <c r="BW93" s="11"/>
      <c r="BX93" s="3"/>
      <c r="BY93" s="44"/>
      <c r="BZ93" s="46"/>
      <c r="CA93" s="30"/>
      <c r="CB93" s="6"/>
      <c r="CC93" s="44"/>
      <c r="CD93" s="46"/>
      <c r="CE93" s="30"/>
      <c r="CF93" s="6"/>
      <c r="CG93" s="44"/>
      <c r="CH93" s="46"/>
      <c r="CI93" s="30"/>
      <c r="CJ93" s="6"/>
      <c r="CK93" s="44"/>
      <c r="CL93" s="46"/>
    </row>
    <row r="94" spans="1:90" ht="7.5" customHeight="1" x14ac:dyDescent="0.35">
      <c r="A94" s="27"/>
      <c r="B94" s="44"/>
      <c r="C94" s="46"/>
      <c r="D94" s="30"/>
      <c r="E94" s="6"/>
      <c r="F94" s="44"/>
      <c r="G94" s="46"/>
      <c r="H94" s="30"/>
      <c r="I94" s="6"/>
      <c r="J94" s="44"/>
      <c r="K94" s="46"/>
      <c r="L94" s="30"/>
      <c r="M94" s="6"/>
      <c r="N94" s="44"/>
      <c r="O94" s="46"/>
      <c r="P94" s="30"/>
      <c r="Q94" s="6"/>
      <c r="R94" s="44"/>
      <c r="S94" s="46"/>
      <c r="T94" s="30"/>
      <c r="U94" s="6"/>
      <c r="V94" s="44"/>
      <c r="W94" s="46"/>
      <c r="X94" s="30"/>
      <c r="Y94" s="6"/>
      <c r="Z94" s="3"/>
      <c r="AA94" s="11"/>
      <c r="AB94" s="3"/>
      <c r="AC94" s="52"/>
      <c r="AD94" s="53"/>
      <c r="AE94" s="11"/>
      <c r="AF94" s="17"/>
      <c r="AG94" s="59"/>
      <c r="AH94" s="53"/>
      <c r="AI94" s="11"/>
      <c r="AJ94" s="17"/>
      <c r="AK94" s="52"/>
      <c r="AL94" s="53"/>
      <c r="AM94" s="11"/>
      <c r="AN94" s="17"/>
      <c r="AO94" s="59"/>
      <c r="AP94" s="53"/>
      <c r="AQ94" s="23"/>
      <c r="AR94" s="17"/>
      <c r="AS94" s="52"/>
      <c r="AT94" s="53"/>
      <c r="AU94" s="23"/>
      <c r="AV94" s="17"/>
      <c r="AW94" s="52"/>
      <c r="AX94" s="53"/>
      <c r="AY94" s="11"/>
      <c r="AZ94" s="17"/>
      <c r="BA94" s="59"/>
      <c r="BB94" s="53"/>
      <c r="BC94" s="17"/>
      <c r="BD94" s="16"/>
      <c r="BE94" s="10"/>
      <c r="BF94" s="285" t="s">
        <v>368</v>
      </c>
      <c r="BG94" s="8"/>
      <c r="BH94" s="66"/>
      <c r="BI94" s="49"/>
      <c r="BJ94" s="30"/>
      <c r="BK94" s="6"/>
      <c r="BL94" s="49"/>
      <c r="BM94" s="46"/>
      <c r="BN94" s="3"/>
      <c r="BO94" s="6"/>
      <c r="BP94" s="44"/>
      <c r="BQ94" s="46"/>
      <c r="BR94" s="30"/>
      <c r="BS94" s="6"/>
      <c r="BT94" s="44"/>
      <c r="BU94" s="46"/>
      <c r="BV94" s="30"/>
      <c r="BW94" s="11"/>
      <c r="BX94" s="3"/>
      <c r="BY94" s="44"/>
      <c r="BZ94" s="46"/>
      <c r="CA94" s="30"/>
      <c r="CB94" s="6"/>
      <c r="CC94" s="44"/>
      <c r="CD94" s="46"/>
      <c r="CE94" s="30"/>
      <c r="CF94" s="6"/>
      <c r="CG94" s="44"/>
      <c r="CH94" s="46"/>
      <c r="CI94" s="30"/>
      <c r="CJ94" s="6"/>
      <c r="CK94" s="44"/>
      <c r="CL94" s="46"/>
    </row>
    <row r="95" spans="1:90" ht="7.5" customHeight="1" thickBot="1" x14ac:dyDescent="0.4">
      <c r="A95" s="27"/>
      <c r="B95" s="44"/>
      <c r="C95" s="46"/>
      <c r="D95" s="30"/>
      <c r="E95" s="6"/>
      <c r="F95" s="44"/>
      <c r="G95" s="46"/>
      <c r="H95" s="30"/>
      <c r="I95" s="6"/>
      <c r="J95" s="44"/>
      <c r="K95" s="46"/>
      <c r="L95" s="30"/>
      <c r="M95" s="6"/>
      <c r="N95" s="44"/>
      <c r="O95" s="46"/>
      <c r="P95" s="30"/>
      <c r="Q95" s="6"/>
      <c r="R95" s="44"/>
      <c r="S95" s="46"/>
      <c r="T95" s="30"/>
      <c r="U95" s="6"/>
      <c r="V95" s="44"/>
      <c r="W95" s="46"/>
      <c r="X95" s="30"/>
      <c r="Y95" s="6"/>
      <c r="Z95" s="3"/>
      <c r="AA95" s="11"/>
      <c r="AB95" s="3"/>
      <c r="AC95" s="52"/>
      <c r="AD95" s="53"/>
      <c r="AE95" s="11"/>
      <c r="AF95" s="17"/>
      <c r="AG95" s="59"/>
      <c r="AH95" s="53"/>
      <c r="AI95" s="11"/>
      <c r="AJ95" s="17"/>
      <c r="AK95" s="52"/>
      <c r="AL95" s="53"/>
      <c r="AM95" s="11"/>
      <c r="AN95" s="17"/>
      <c r="AO95" s="59"/>
      <c r="AP95" s="53"/>
      <c r="AQ95" s="23"/>
      <c r="AR95" s="17"/>
      <c r="AS95" s="52"/>
      <c r="AT95" s="53"/>
      <c r="AU95" s="23"/>
      <c r="AV95" s="17"/>
      <c r="AW95" s="52"/>
      <c r="AX95" s="53"/>
      <c r="AY95" s="11"/>
      <c r="AZ95" s="17"/>
      <c r="BA95" s="59"/>
      <c r="BB95" s="53"/>
      <c r="BC95" s="23"/>
      <c r="BD95" s="17"/>
      <c r="BE95" s="11"/>
      <c r="BF95" s="286"/>
      <c r="BG95" s="3"/>
      <c r="BH95" s="44"/>
      <c r="BI95" s="46"/>
      <c r="BJ95" s="3"/>
      <c r="BK95" s="6"/>
      <c r="BL95" s="49"/>
      <c r="BM95" s="46"/>
      <c r="BN95" s="3"/>
      <c r="BO95" s="6"/>
      <c r="BP95" s="44"/>
      <c r="BQ95" s="46"/>
      <c r="BR95" s="30"/>
      <c r="BS95" s="6"/>
      <c r="BT95" s="44"/>
      <c r="BU95" s="46"/>
      <c r="BV95" s="30"/>
      <c r="BW95" s="11"/>
      <c r="BX95" s="3"/>
      <c r="BY95" s="44"/>
      <c r="BZ95" s="46"/>
      <c r="CA95" s="30"/>
      <c r="CB95" s="6"/>
      <c r="CC95" s="44"/>
      <c r="CD95" s="46"/>
      <c r="CE95" s="30"/>
      <c r="CF95" s="6"/>
      <c r="CG95" s="44"/>
      <c r="CH95" s="46"/>
      <c r="CI95" s="30"/>
      <c r="CJ95" s="6"/>
      <c r="CK95" s="44"/>
      <c r="CL95" s="46"/>
    </row>
    <row r="96" spans="1:90" ht="7.5" customHeight="1" x14ac:dyDescent="0.35">
      <c r="A96" s="27"/>
      <c r="B96" s="44"/>
      <c r="C96" s="46"/>
      <c r="D96" s="30"/>
      <c r="E96" s="6"/>
      <c r="F96" s="44"/>
      <c r="G96" s="46"/>
      <c r="H96" s="30"/>
      <c r="I96" s="6"/>
      <c r="J96" s="44"/>
      <c r="K96" s="46"/>
      <c r="L96" s="30"/>
      <c r="M96" s="6"/>
      <c r="N96" s="44"/>
      <c r="O96" s="46"/>
      <c r="P96" s="30"/>
      <c r="Q96" s="6"/>
      <c r="R96" s="44"/>
      <c r="S96" s="46"/>
      <c r="T96" s="30"/>
      <c r="U96" s="6"/>
      <c r="V96" s="44"/>
      <c r="W96" s="46"/>
      <c r="X96" s="30"/>
      <c r="Y96" s="6"/>
      <c r="Z96" s="3"/>
      <c r="AA96" s="11"/>
      <c r="AB96" s="3"/>
      <c r="AC96" s="52"/>
      <c r="AD96" s="53"/>
      <c r="AE96" s="11"/>
      <c r="AF96" s="17"/>
      <c r="AG96" s="59"/>
      <c r="AH96" s="53"/>
      <c r="AI96" s="11"/>
      <c r="AJ96" s="17"/>
      <c r="AK96" s="52"/>
      <c r="AL96" s="53"/>
      <c r="AM96" s="11"/>
      <c r="AN96" s="17"/>
      <c r="AO96" s="59"/>
      <c r="AP96" s="53"/>
      <c r="AQ96" s="23"/>
      <c r="AR96" s="17"/>
      <c r="AS96" s="52"/>
      <c r="AT96" s="53"/>
      <c r="AU96" s="23"/>
      <c r="AV96" s="17"/>
      <c r="AW96" s="52"/>
      <c r="AX96" s="53"/>
      <c r="AY96" s="11"/>
      <c r="AZ96" s="17"/>
      <c r="BA96" s="59"/>
      <c r="BB96" s="53"/>
      <c r="BC96" s="23"/>
      <c r="BD96" s="17"/>
      <c r="BE96" s="11"/>
      <c r="BF96" s="11"/>
      <c r="BG96" s="3"/>
      <c r="BH96" s="44"/>
      <c r="BI96" s="46"/>
      <c r="BJ96" s="3"/>
      <c r="BK96" s="6"/>
      <c r="BL96" s="49"/>
      <c r="BM96" s="46"/>
      <c r="BN96" s="3"/>
      <c r="BO96" s="6"/>
      <c r="BP96" s="44"/>
      <c r="BQ96" s="46"/>
      <c r="BR96" s="30"/>
      <c r="BS96" s="6"/>
      <c r="BT96" s="44"/>
      <c r="BU96" s="46"/>
      <c r="BV96" s="3"/>
      <c r="BW96" s="11"/>
      <c r="BX96" s="3"/>
      <c r="BY96" s="44"/>
      <c r="BZ96" s="46"/>
      <c r="CA96" s="30"/>
      <c r="CB96" s="6"/>
      <c r="CC96" s="44"/>
      <c r="CD96" s="46"/>
      <c r="CE96" s="30"/>
      <c r="CF96" s="6"/>
      <c r="CG96" s="44"/>
      <c r="CH96" s="46"/>
      <c r="CI96" s="30"/>
      <c r="CJ96" s="6"/>
      <c r="CK96" s="44"/>
      <c r="CL96" s="46"/>
    </row>
    <row r="97" spans="1:90" ht="7.5" customHeight="1" thickBot="1" x14ac:dyDescent="0.4">
      <c r="A97" s="27"/>
      <c r="B97" s="44"/>
      <c r="C97" s="46"/>
      <c r="D97" s="30"/>
      <c r="E97" s="6"/>
      <c r="F97" s="44"/>
      <c r="G97" s="46"/>
      <c r="H97" s="30"/>
      <c r="I97" s="6"/>
      <c r="J97" s="44"/>
      <c r="K97" s="46"/>
      <c r="L97" s="30"/>
      <c r="M97" s="6"/>
      <c r="N97" s="44"/>
      <c r="O97" s="46"/>
      <c r="P97" s="30"/>
      <c r="Q97" s="6"/>
      <c r="R97" s="44"/>
      <c r="S97" s="46"/>
      <c r="T97" s="30"/>
      <c r="U97" s="6"/>
      <c r="V97" s="44"/>
      <c r="W97" s="46"/>
      <c r="X97" s="30"/>
      <c r="Y97" s="6"/>
      <c r="Z97" s="3"/>
      <c r="AA97" s="11"/>
      <c r="AB97" s="3"/>
      <c r="AC97" s="52"/>
      <c r="AD97" s="53"/>
      <c r="AE97" s="11"/>
      <c r="AF97" s="17"/>
      <c r="AG97" s="59"/>
      <c r="AH97" s="53"/>
      <c r="AI97" s="11"/>
      <c r="AJ97" s="17"/>
      <c r="AK97" s="52"/>
      <c r="AL97" s="53"/>
      <c r="AM97" s="11"/>
      <c r="AN97" s="17"/>
      <c r="AO97" s="59"/>
      <c r="AP97" s="53"/>
      <c r="AQ97" s="23"/>
      <c r="AR97" s="17"/>
      <c r="AS97" s="52"/>
      <c r="AT97" s="53"/>
      <c r="AU97" s="23"/>
      <c r="AV97" s="17"/>
      <c r="AW97" s="52"/>
      <c r="AX97" s="53"/>
      <c r="AY97" s="11"/>
      <c r="AZ97" s="17"/>
      <c r="BA97" s="59"/>
      <c r="BB97" s="53"/>
      <c r="BC97" s="23"/>
      <c r="BD97" s="17"/>
      <c r="BE97" s="11"/>
      <c r="BF97" s="11"/>
      <c r="BG97" s="3"/>
      <c r="BH97" s="44"/>
      <c r="BI97" s="46"/>
      <c r="BJ97" s="3"/>
      <c r="BK97" s="6"/>
      <c r="BL97" s="49"/>
      <c r="BM97" s="46"/>
      <c r="BN97" s="3"/>
      <c r="BO97" s="6"/>
      <c r="BP97" s="44"/>
      <c r="BQ97" s="46"/>
      <c r="BR97" s="30"/>
      <c r="BS97" s="6"/>
      <c r="BT97" s="44"/>
      <c r="BU97" s="46"/>
      <c r="BV97" s="3"/>
      <c r="BW97" s="11"/>
      <c r="BX97" s="3"/>
      <c r="BY97" s="44"/>
      <c r="BZ97" s="46"/>
      <c r="CA97" s="30"/>
      <c r="CB97" s="6"/>
      <c r="CC97" s="44"/>
      <c r="CD97" s="46"/>
      <c r="CE97" s="30"/>
      <c r="CF97" s="6"/>
      <c r="CG97" s="44"/>
      <c r="CH97" s="46"/>
      <c r="CI97" s="30"/>
      <c r="CJ97" s="6"/>
      <c r="CK97" s="44"/>
      <c r="CL97" s="46"/>
    </row>
    <row r="98" spans="1:90" ht="7.5" customHeight="1" x14ac:dyDescent="0.35">
      <c r="A98" s="27"/>
      <c r="B98" s="44"/>
      <c r="C98" s="46"/>
      <c r="D98" s="30"/>
      <c r="E98" s="6"/>
      <c r="F98" s="44"/>
      <c r="G98" s="46"/>
      <c r="H98" s="30"/>
      <c r="I98" s="6"/>
      <c r="J98" s="44"/>
      <c r="K98" s="46"/>
      <c r="L98" s="30"/>
      <c r="M98" s="6"/>
      <c r="N98" s="44"/>
      <c r="O98" s="46"/>
      <c r="P98" s="30"/>
      <c r="Q98" s="6"/>
      <c r="R98" s="44"/>
      <c r="S98" s="46"/>
      <c r="T98" s="30"/>
      <c r="U98" s="6"/>
      <c r="V98" s="44"/>
      <c r="W98" s="46"/>
      <c r="X98" s="30"/>
      <c r="Y98" s="6"/>
      <c r="Z98" s="3"/>
      <c r="AA98" s="11"/>
      <c r="AB98" s="3"/>
      <c r="AC98" s="52"/>
      <c r="AD98" s="53"/>
      <c r="AE98" s="11"/>
      <c r="AF98" s="17"/>
      <c r="AG98" s="59"/>
      <c r="AH98" s="53"/>
      <c r="AI98" s="11"/>
      <c r="AJ98" s="17"/>
      <c r="AK98" s="52"/>
      <c r="AL98" s="53"/>
      <c r="AM98" s="11"/>
      <c r="AN98" s="17"/>
      <c r="AO98" s="59"/>
      <c r="AP98" s="53"/>
      <c r="AQ98" s="23"/>
      <c r="AR98" s="17"/>
      <c r="AS98" s="52"/>
      <c r="AT98" s="53"/>
      <c r="AU98" s="23"/>
      <c r="AV98" s="17"/>
      <c r="AW98" s="268"/>
      <c r="AX98" s="45"/>
      <c r="AY98" s="25"/>
      <c r="AZ98" s="20"/>
      <c r="BA98" s="55"/>
      <c r="BB98" s="57"/>
      <c r="BC98" s="37"/>
      <c r="BD98" s="20"/>
      <c r="BE98" s="25"/>
      <c r="BF98" s="285" t="s">
        <v>509</v>
      </c>
      <c r="BG98" s="8"/>
      <c r="BH98" s="66"/>
      <c r="BI98" s="49"/>
      <c r="BJ98" s="3"/>
      <c r="BK98" s="6"/>
      <c r="BL98" s="49"/>
      <c r="BM98" s="46"/>
      <c r="BN98" s="3"/>
      <c r="BO98" s="6"/>
      <c r="BP98" s="44"/>
      <c r="BQ98" s="46"/>
      <c r="BR98" s="30"/>
      <c r="BS98" s="6"/>
      <c r="BT98" s="44"/>
      <c r="BU98" s="46"/>
      <c r="BV98" s="3"/>
      <c r="BW98" s="11"/>
      <c r="BX98" s="3"/>
      <c r="BY98" s="44"/>
      <c r="BZ98" s="46"/>
      <c r="CA98" s="30"/>
      <c r="CB98" s="6"/>
      <c r="CC98" s="44"/>
      <c r="CD98" s="46"/>
      <c r="CE98" s="30"/>
      <c r="CF98" s="6"/>
      <c r="CG98" s="44"/>
      <c r="CH98" s="46"/>
      <c r="CI98" s="30"/>
      <c r="CJ98" s="6"/>
      <c r="CK98" s="44"/>
      <c r="CL98" s="46"/>
    </row>
    <row r="99" spans="1:90" ht="7.5" customHeight="1" thickBot="1" x14ac:dyDescent="0.4">
      <c r="A99" s="27"/>
      <c r="B99" s="44"/>
      <c r="C99" s="46"/>
      <c r="D99" s="30"/>
      <c r="E99" s="6"/>
      <c r="F99" s="44"/>
      <c r="G99" s="46"/>
      <c r="H99" s="30"/>
      <c r="I99" s="6"/>
      <c r="J99" s="44"/>
      <c r="K99" s="46"/>
      <c r="L99" s="30"/>
      <c r="M99" s="6"/>
      <c r="N99" s="44"/>
      <c r="O99" s="46"/>
      <c r="P99" s="30"/>
      <c r="Q99" s="6"/>
      <c r="R99" s="44"/>
      <c r="S99" s="46"/>
      <c r="T99" s="30"/>
      <c r="U99" s="6"/>
      <c r="V99" s="44"/>
      <c r="W99" s="46"/>
      <c r="X99" s="30"/>
      <c r="Y99" s="6"/>
      <c r="Z99" s="3"/>
      <c r="AA99" s="11"/>
      <c r="AB99" s="3"/>
      <c r="AC99" s="52"/>
      <c r="AD99" s="53"/>
      <c r="AE99" s="11"/>
      <c r="AF99" s="17"/>
      <c r="AG99" s="59"/>
      <c r="AH99" s="53"/>
      <c r="AI99" s="11"/>
      <c r="AJ99" s="17"/>
      <c r="AK99" s="52"/>
      <c r="AL99" s="53"/>
      <c r="AM99" s="11"/>
      <c r="AN99" s="17"/>
      <c r="AO99" s="59"/>
      <c r="AP99" s="53"/>
      <c r="AQ99" s="23"/>
      <c r="AR99" s="17"/>
      <c r="AS99" s="52"/>
      <c r="AT99" s="53"/>
      <c r="AU99" s="23"/>
      <c r="AV99" s="17"/>
      <c r="AW99" s="52"/>
      <c r="AX99" s="53"/>
      <c r="AY99" s="11"/>
      <c r="AZ99" s="17"/>
      <c r="BA99" s="59"/>
      <c r="BB99" s="53"/>
      <c r="BC99" s="23"/>
      <c r="BD99" s="17"/>
      <c r="BE99" s="11"/>
      <c r="BF99" s="286"/>
      <c r="BG99" s="3"/>
      <c r="BH99" s="44"/>
      <c r="BI99" s="46"/>
      <c r="BJ99" s="3"/>
      <c r="BK99" s="6"/>
      <c r="BL99" s="49"/>
      <c r="BM99" s="46"/>
      <c r="BN99" s="3"/>
      <c r="BO99" s="6"/>
      <c r="BP99" s="44"/>
      <c r="BQ99" s="46"/>
      <c r="BR99" s="30"/>
      <c r="BS99" s="6"/>
      <c r="BT99" s="44"/>
      <c r="BU99" s="46"/>
      <c r="BV99" s="3"/>
      <c r="BW99" s="11"/>
      <c r="BX99" s="3"/>
      <c r="BY99" s="44"/>
      <c r="BZ99" s="46"/>
      <c r="CA99" s="30"/>
      <c r="CB99" s="6"/>
      <c r="CC99" s="44"/>
      <c r="CD99" s="46"/>
      <c r="CE99" s="30"/>
      <c r="CF99" s="6"/>
      <c r="CG99" s="44"/>
      <c r="CH99" s="46"/>
      <c r="CI99" s="30"/>
      <c r="CJ99" s="6"/>
      <c r="CK99" s="44"/>
      <c r="CL99" s="46"/>
    </row>
    <row r="100" spans="1:90" ht="7.5" customHeight="1" x14ac:dyDescent="0.35">
      <c r="A100" s="27"/>
      <c r="B100" s="44"/>
      <c r="C100" s="46"/>
      <c r="D100" s="30"/>
      <c r="E100" s="6"/>
      <c r="F100" s="44"/>
      <c r="G100" s="46"/>
      <c r="H100" s="30"/>
      <c r="I100" s="6"/>
      <c r="J100" s="44"/>
      <c r="K100" s="46"/>
      <c r="L100" s="30"/>
      <c r="M100" s="6"/>
      <c r="N100" s="44"/>
      <c r="O100" s="46"/>
      <c r="P100" s="30"/>
      <c r="Q100" s="6"/>
      <c r="R100" s="44"/>
      <c r="S100" s="46"/>
      <c r="T100" s="30"/>
      <c r="U100" s="6"/>
      <c r="V100" s="44"/>
      <c r="W100" s="46"/>
      <c r="X100" s="30"/>
      <c r="Y100" s="6"/>
      <c r="Z100" s="3"/>
      <c r="AA100" s="11"/>
      <c r="AB100" s="3"/>
      <c r="AC100" s="52"/>
      <c r="AD100" s="53"/>
      <c r="AE100" s="11"/>
      <c r="AF100" s="17"/>
      <c r="AG100" s="59"/>
      <c r="AH100" s="53"/>
      <c r="AI100" s="11"/>
      <c r="AJ100" s="17"/>
      <c r="AK100" s="52"/>
      <c r="AL100" s="53"/>
      <c r="AM100" s="11"/>
      <c r="AN100" s="17"/>
      <c r="AO100" s="59"/>
      <c r="AP100" s="53"/>
      <c r="AQ100" s="23"/>
      <c r="AR100" s="17"/>
      <c r="AS100" s="52"/>
      <c r="AT100" s="53"/>
      <c r="AU100" s="23"/>
      <c r="AV100" s="17"/>
      <c r="AW100" s="52"/>
      <c r="AX100" s="53"/>
      <c r="AY100" s="11"/>
      <c r="AZ100" s="17"/>
      <c r="BA100" s="59"/>
      <c r="BB100" s="53"/>
      <c r="BC100" s="23"/>
      <c r="BD100" s="17"/>
      <c r="BE100" s="11"/>
      <c r="BF100" s="264"/>
      <c r="BG100" s="3"/>
      <c r="BH100" s="44"/>
      <c r="BI100" s="46"/>
      <c r="BJ100" s="3"/>
      <c r="BK100" s="6"/>
      <c r="BL100" s="49"/>
      <c r="BM100" s="46"/>
      <c r="BN100" s="3"/>
      <c r="BO100" s="6"/>
      <c r="BP100" s="44"/>
      <c r="BQ100" s="46"/>
      <c r="BR100" s="30"/>
      <c r="BS100" s="6"/>
      <c r="BT100" s="44"/>
      <c r="BU100" s="46"/>
      <c r="BV100" s="3"/>
      <c r="BW100" s="11"/>
      <c r="BX100" s="3"/>
      <c r="BY100" s="44"/>
      <c r="BZ100" s="46"/>
      <c r="CA100" s="30"/>
      <c r="CB100" s="6"/>
      <c r="CC100" s="44"/>
      <c r="CD100" s="46"/>
      <c r="CE100" s="30"/>
      <c r="CF100" s="6"/>
      <c r="CG100" s="44"/>
      <c r="CH100" s="46"/>
      <c r="CI100" s="30"/>
      <c r="CJ100" s="6"/>
      <c r="CK100" s="44"/>
      <c r="CL100" s="46"/>
    </row>
    <row r="101" spans="1:90" ht="7.5" customHeight="1" x14ac:dyDescent="0.35">
      <c r="A101" s="27"/>
      <c r="B101" s="44"/>
      <c r="C101" s="46"/>
      <c r="D101" s="30"/>
      <c r="E101" s="6"/>
      <c r="F101" s="44"/>
      <c r="G101" s="46"/>
      <c r="H101" s="30"/>
      <c r="I101" s="6"/>
      <c r="J101" s="44"/>
      <c r="K101" s="46"/>
      <c r="L101" s="30"/>
      <c r="M101" s="6"/>
      <c r="N101" s="44"/>
      <c r="O101" s="46"/>
      <c r="P101" s="30"/>
      <c r="Q101" s="6"/>
      <c r="R101" s="44"/>
      <c r="S101" s="46"/>
      <c r="T101" s="30"/>
      <c r="U101" s="6"/>
      <c r="V101" s="44"/>
      <c r="W101" s="46"/>
      <c r="X101" s="30"/>
      <c r="Y101" s="6"/>
      <c r="Z101" s="3"/>
      <c r="AA101" s="11"/>
      <c r="AB101" s="3"/>
      <c r="AC101" s="52"/>
      <c r="AD101" s="53"/>
      <c r="AE101" s="11"/>
      <c r="AF101" s="17"/>
      <c r="AG101" s="59"/>
      <c r="AH101" s="53"/>
      <c r="AI101" s="11"/>
      <c r="AJ101" s="17"/>
      <c r="AK101" s="52"/>
      <c r="AL101" s="53"/>
      <c r="AM101" s="11"/>
      <c r="AN101" s="17"/>
      <c r="AO101" s="59"/>
      <c r="AP101" s="53"/>
      <c r="AQ101" s="23"/>
      <c r="AR101" s="17"/>
      <c r="AS101" s="52"/>
      <c r="AT101" s="53"/>
      <c r="AU101" s="23"/>
      <c r="AV101" s="17"/>
      <c r="AW101" s="52"/>
      <c r="AX101" s="53"/>
      <c r="AY101" s="11"/>
      <c r="AZ101" s="17"/>
      <c r="BA101" s="59"/>
      <c r="BB101" s="53"/>
      <c r="BC101" s="23"/>
      <c r="BD101" s="17"/>
      <c r="BE101" s="11"/>
      <c r="BF101" s="264"/>
      <c r="BG101" s="3"/>
      <c r="BH101" s="44"/>
      <c r="BI101" s="46"/>
      <c r="BJ101" s="3"/>
      <c r="BK101" s="6"/>
      <c r="BL101" s="49"/>
      <c r="BM101" s="46"/>
      <c r="BN101" s="3"/>
      <c r="BO101" s="6"/>
      <c r="BP101" s="44"/>
      <c r="BQ101" s="46"/>
      <c r="BR101" s="30"/>
      <c r="BS101" s="6"/>
      <c r="BT101" s="44"/>
      <c r="BU101" s="46"/>
      <c r="BV101" s="3"/>
      <c r="BW101" s="11"/>
      <c r="BX101" s="3"/>
      <c r="BY101" s="44"/>
      <c r="BZ101" s="46"/>
      <c r="CA101" s="30"/>
      <c r="CB101" s="6"/>
      <c r="CC101" s="44"/>
      <c r="CD101" s="46"/>
      <c r="CE101" s="30"/>
      <c r="CF101" s="6"/>
      <c r="CG101" s="44"/>
      <c r="CH101" s="46"/>
      <c r="CI101" s="30"/>
      <c r="CJ101" s="6"/>
      <c r="CK101" s="44"/>
      <c r="CL101" s="46"/>
    </row>
    <row r="102" spans="1:90" ht="7.5" customHeight="1" x14ac:dyDescent="0.35">
      <c r="A102" s="27"/>
      <c r="B102" s="44"/>
      <c r="C102" s="46"/>
      <c r="D102" s="30"/>
      <c r="E102" s="6"/>
      <c r="F102" s="44"/>
      <c r="G102" s="46"/>
      <c r="H102" s="30"/>
      <c r="I102" s="6"/>
      <c r="J102" s="44"/>
      <c r="K102" s="46"/>
      <c r="L102" s="30"/>
      <c r="M102" s="6"/>
      <c r="N102" s="44"/>
      <c r="O102" s="46"/>
      <c r="P102" s="30"/>
      <c r="Q102" s="6"/>
      <c r="R102" s="44"/>
      <c r="S102" s="46"/>
      <c r="T102" s="30"/>
      <c r="U102" s="6"/>
      <c r="V102" s="44"/>
      <c r="W102" s="46"/>
      <c r="X102" s="30"/>
      <c r="Y102" s="6"/>
      <c r="Z102" s="3"/>
      <c r="AA102" s="11"/>
      <c r="AB102" s="3"/>
      <c r="AC102" s="52"/>
      <c r="AD102" s="53"/>
      <c r="AE102" s="11"/>
      <c r="AF102" s="17"/>
      <c r="AG102" s="59"/>
      <c r="AH102" s="53"/>
      <c r="AI102" s="11"/>
      <c r="AJ102" s="17"/>
      <c r="AK102" s="52"/>
      <c r="AL102" s="53"/>
      <c r="AM102" s="11"/>
      <c r="AN102" s="17"/>
      <c r="AO102" s="59"/>
      <c r="AP102" s="53"/>
      <c r="AQ102" s="23"/>
      <c r="AR102" s="17"/>
      <c r="AS102" s="52"/>
      <c r="AT102" s="53"/>
      <c r="AU102" s="23"/>
      <c r="AV102" s="17"/>
      <c r="AW102" s="52"/>
      <c r="AX102" s="53"/>
      <c r="AY102" s="11"/>
      <c r="AZ102" s="17"/>
      <c r="BA102" s="59"/>
      <c r="BB102" s="53"/>
      <c r="BC102" s="23"/>
      <c r="BD102" s="17"/>
      <c r="BE102" s="11"/>
      <c r="BF102" s="264"/>
      <c r="BG102" s="3"/>
      <c r="BH102" s="44"/>
      <c r="BI102" s="46"/>
      <c r="BJ102" s="3"/>
      <c r="BK102" s="6"/>
      <c r="BL102" s="49"/>
      <c r="BM102" s="46"/>
      <c r="BN102" s="3"/>
      <c r="BO102" s="6"/>
      <c r="BP102" s="44"/>
      <c r="BQ102" s="46"/>
      <c r="BR102" s="30"/>
      <c r="BS102" s="6"/>
      <c r="BT102" s="44"/>
      <c r="BU102" s="46"/>
      <c r="BV102" s="3"/>
      <c r="BW102" s="11"/>
      <c r="BX102" s="3"/>
      <c r="BY102" s="44"/>
      <c r="BZ102" s="46"/>
      <c r="CA102" s="30"/>
      <c r="CB102" s="6"/>
      <c r="CC102" s="44"/>
      <c r="CD102" s="46"/>
      <c r="CE102" s="30"/>
      <c r="CF102" s="6"/>
      <c r="CG102" s="44"/>
      <c r="CH102" s="46"/>
      <c r="CI102" s="30"/>
      <c r="CJ102" s="6"/>
      <c r="CK102" s="44"/>
      <c r="CL102" s="46"/>
    </row>
    <row r="103" spans="1:90" ht="7.5" customHeight="1" x14ac:dyDescent="0.35">
      <c r="A103" s="27"/>
      <c r="B103" s="44"/>
      <c r="C103" s="46"/>
      <c r="D103" s="30"/>
      <c r="E103" s="6"/>
      <c r="F103" s="44"/>
      <c r="G103" s="46"/>
      <c r="H103" s="30"/>
      <c r="I103" s="6"/>
      <c r="J103" s="44"/>
      <c r="K103" s="46"/>
      <c r="L103" s="30"/>
      <c r="M103" s="6"/>
      <c r="N103" s="44"/>
      <c r="O103" s="46"/>
      <c r="P103" s="30"/>
      <c r="Q103" s="6"/>
      <c r="R103" s="44"/>
      <c r="S103" s="46"/>
      <c r="T103" s="30"/>
      <c r="U103" s="6"/>
      <c r="V103" s="44"/>
      <c r="W103" s="46"/>
      <c r="X103" s="30"/>
      <c r="Y103" s="6"/>
      <c r="Z103" s="3"/>
      <c r="AA103" s="11"/>
      <c r="AB103" s="3"/>
      <c r="AC103" s="52"/>
      <c r="AD103" s="53"/>
      <c r="AE103" s="11"/>
      <c r="AF103" s="17"/>
      <c r="AG103" s="59"/>
      <c r="AH103" s="53"/>
      <c r="AI103" s="11"/>
      <c r="AJ103" s="17"/>
      <c r="AK103" s="52"/>
      <c r="AL103" s="53"/>
      <c r="AM103" s="11"/>
      <c r="AN103" s="17"/>
      <c r="AO103" s="59"/>
      <c r="AP103" s="53"/>
      <c r="AQ103" s="23"/>
      <c r="AR103" s="17"/>
      <c r="AS103" s="52"/>
      <c r="AT103" s="53"/>
      <c r="AU103" s="23"/>
      <c r="AV103" s="17"/>
      <c r="AW103" s="52"/>
      <c r="AX103" s="53"/>
      <c r="AY103" s="11"/>
      <c r="AZ103" s="17"/>
      <c r="BA103" s="59"/>
      <c r="BB103" s="53"/>
      <c r="BC103" s="23"/>
      <c r="BD103" s="17"/>
      <c r="BE103" s="11"/>
      <c r="BF103" s="264"/>
      <c r="BG103" s="3"/>
      <c r="BH103" s="44"/>
      <c r="BI103" s="46"/>
      <c r="BJ103" s="3"/>
      <c r="BK103" s="6"/>
      <c r="BL103" s="49"/>
      <c r="BM103" s="46"/>
      <c r="BN103" s="3"/>
      <c r="BO103" s="6"/>
      <c r="BP103" s="44"/>
      <c r="BQ103" s="46"/>
      <c r="BR103" s="30"/>
      <c r="BS103" s="6"/>
      <c r="BT103" s="44"/>
      <c r="BU103" s="46"/>
      <c r="BV103" s="3"/>
      <c r="BW103" s="11"/>
      <c r="BX103" s="3"/>
      <c r="BY103" s="44"/>
      <c r="BZ103" s="46"/>
      <c r="CA103" s="30"/>
      <c r="CB103" s="6"/>
      <c r="CC103" s="44"/>
      <c r="CD103" s="46"/>
      <c r="CE103" s="30"/>
      <c r="CF103" s="6"/>
      <c r="CG103" s="44"/>
      <c r="CH103" s="46"/>
      <c r="CI103" s="30"/>
      <c r="CJ103" s="6"/>
      <c r="CK103" s="44"/>
      <c r="CL103" s="46"/>
    </row>
    <row r="104" spans="1:90" ht="7.5" customHeight="1" x14ac:dyDescent="0.35">
      <c r="A104" s="27"/>
      <c r="B104" s="44"/>
      <c r="C104" s="46"/>
      <c r="D104" s="30"/>
      <c r="E104" s="6"/>
      <c r="F104" s="44"/>
      <c r="G104" s="46"/>
      <c r="H104" s="30"/>
      <c r="I104" s="6"/>
      <c r="J104" s="44"/>
      <c r="K104" s="46"/>
      <c r="L104" s="30"/>
      <c r="M104" s="6"/>
      <c r="N104" s="44"/>
      <c r="O104" s="46"/>
      <c r="P104" s="30"/>
      <c r="Q104" s="6"/>
      <c r="R104" s="44"/>
      <c r="S104" s="46"/>
      <c r="T104" s="30"/>
      <c r="U104" s="6"/>
      <c r="V104" s="44"/>
      <c r="W104" s="46"/>
      <c r="X104" s="30"/>
      <c r="Y104" s="6"/>
      <c r="Z104" s="3"/>
      <c r="AA104" s="11"/>
      <c r="AB104" s="3"/>
      <c r="AC104" s="52"/>
      <c r="AD104" s="53"/>
      <c r="AE104" s="11"/>
      <c r="AF104" s="17"/>
      <c r="AG104" s="59"/>
      <c r="AH104" s="53"/>
      <c r="AI104" s="11"/>
      <c r="AJ104" s="17"/>
      <c r="AK104" s="52"/>
      <c r="AL104" s="53"/>
      <c r="AM104" s="11"/>
      <c r="AN104" s="17"/>
      <c r="AO104" s="59"/>
      <c r="AP104" s="53"/>
      <c r="AQ104" s="23"/>
      <c r="AR104" s="17"/>
      <c r="AS104" s="52"/>
      <c r="AT104" s="53"/>
      <c r="AU104" s="23"/>
      <c r="AV104" s="17"/>
      <c r="AW104" s="52"/>
      <c r="AX104" s="53"/>
      <c r="AY104" s="11"/>
      <c r="AZ104" s="17"/>
      <c r="BA104" s="59"/>
      <c r="BB104" s="53"/>
      <c r="BC104" s="23"/>
      <c r="BD104" s="17"/>
      <c r="BE104" s="11"/>
      <c r="BF104" s="264"/>
      <c r="BG104" s="3"/>
      <c r="BH104" s="44"/>
      <c r="BI104" s="46"/>
      <c r="BJ104" s="3"/>
      <c r="BK104" s="6"/>
      <c r="BL104" s="49"/>
      <c r="BM104" s="46"/>
      <c r="BN104" s="3"/>
      <c r="BO104" s="6"/>
      <c r="BP104" s="44"/>
      <c r="BQ104" s="46"/>
      <c r="BR104" s="30"/>
      <c r="BS104" s="6"/>
      <c r="BT104" s="44"/>
      <c r="BU104" s="46"/>
      <c r="BV104" s="3"/>
      <c r="BW104" s="11"/>
      <c r="BX104" s="3"/>
      <c r="BY104" s="44"/>
      <c r="BZ104" s="46"/>
      <c r="CA104" s="30"/>
      <c r="CB104" s="6"/>
      <c r="CC104" s="44"/>
      <c r="CD104" s="46"/>
      <c r="CE104" s="30"/>
      <c r="CF104" s="6"/>
      <c r="CG104" s="44"/>
      <c r="CH104" s="46"/>
      <c r="CI104" s="30"/>
      <c r="CJ104" s="6"/>
      <c r="CK104" s="44"/>
      <c r="CL104" s="46"/>
    </row>
    <row r="105" spans="1:90" ht="7.5" customHeight="1" x14ac:dyDescent="0.35">
      <c r="A105" s="27"/>
      <c r="B105" s="44"/>
      <c r="C105" s="46"/>
      <c r="D105" s="30"/>
      <c r="E105" s="6"/>
      <c r="F105" s="44"/>
      <c r="G105" s="46"/>
      <c r="H105" s="30"/>
      <c r="I105" s="6"/>
      <c r="J105" s="44"/>
      <c r="K105" s="46"/>
      <c r="L105" s="30"/>
      <c r="M105" s="6"/>
      <c r="N105" s="44"/>
      <c r="O105" s="46"/>
      <c r="P105" s="30"/>
      <c r="Q105" s="6"/>
      <c r="R105" s="44"/>
      <c r="S105" s="46"/>
      <c r="T105" s="30"/>
      <c r="U105" s="6"/>
      <c r="V105" s="44"/>
      <c r="W105" s="46"/>
      <c r="X105" s="30"/>
      <c r="Y105" s="6"/>
      <c r="Z105" s="3"/>
      <c r="AA105" s="11"/>
      <c r="AB105" s="3"/>
      <c r="AC105" s="52"/>
      <c r="AD105" s="53"/>
      <c r="AE105" s="11"/>
      <c r="AF105" s="17"/>
      <c r="AG105" s="59"/>
      <c r="AH105" s="53"/>
      <c r="AI105" s="11"/>
      <c r="AJ105" s="17"/>
      <c r="AK105" s="52"/>
      <c r="AL105" s="53"/>
      <c r="AM105" s="11"/>
      <c r="AN105" s="17"/>
      <c r="AO105" s="59"/>
      <c r="AP105" s="53"/>
      <c r="AQ105" s="23"/>
      <c r="AR105" s="17"/>
      <c r="AS105" s="52"/>
      <c r="AT105" s="53"/>
      <c r="AU105" s="23"/>
      <c r="AV105" s="17"/>
      <c r="AW105" s="52"/>
      <c r="AX105" s="53"/>
      <c r="AY105" s="11"/>
      <c r="AZ105" s="17"/>
      <c r="BA105" s="59"/>
      <c r="BB105" s="53"/>
      <c r="BC105" s="23"/>
      <c r="BD105" s="17"/>
      <c r="BE105" s="11"/>
      <c r="BF105" s="264"/>
      <c r="BG105" s="3"/>
      <c r="BH105" s="44"/>
      <c r="BI105" s="46"/>
      <c r="BJ105" s="3"/>
      <c r="BK105" s="6"/>
      <c r="BL105" s="49"/>
      <c r="BM105" s="46"/>
      <c r="BN105" s="3"/>
      <c r="BO105" s="6"/>
      <c r="BP105" s="44"/>
      <c r="BQ105" s="46"/>
      <c r="BR105" s="30"/>
      <c r="BS105" s="6"/>
      <c r="BT105" s="44"/>
      <c r="BU105" s="46"/>
      <c r="BV105" s="3"/>
      <c r="BW105" s="11"/>
      <c r="BX105" s="3"/>
      <c r="BY105" s="44"/>
      <c r="BZ105" s="46"/>
      <c r="CA105" s="30"/>
      <c r="CB105" s="6"/>
      <c r="CC105" s="44"/>
      <c r="CD105" s="46"/>
      <c r="CE105" s="30"/>
      <c r="CF105" s="6"/>
      <c r="CG105" s="44"/>
      <c r="CH105" s="46"/>
      <c r="CI105" s="30"/>
      <c r="CJ105" s="6"/>
      <c r="CK105" s="44"/>
      <c r="CL105" s="46"/>
    </row>
    <row r="106" spans="1:90" ht="7.5" customHeight="1" x14ac:dyDescent="0.35">
      <c r="A106" s="27"/>
      <c r="B106" s="44"/>
      <c r="C106" s="46"/>
      <c r="D106" s="30"/>
      <c r="E106" s="6"/>
      <c r="F106" s="44"/>
      <c r="G106" s="46"/>
      <c r="H106" s="30"/>
      <c r="I106" s="6"/>
      <c r="J106" s="44"/>
      <c r="K106" s="46"/>
      <c r="L106" s="30"/>
      <c r="M106" s="6"/>
      <c r="N106" s="44"/>
      <c r="O106" s="46"/>
      <c r="P106" s="30"/>
      <c r="Q106" s="6"/>
      <c r="R106" s="44"/>
      <c r="S106" s="46"/>
      <c r="T106" s="30"/>
      <c r="U106" s="6"/>
      <c r="V106" s="44"/>
      <c r="W106" s="46"/>
      <c r="X106" s="30"/>
      <c r="Y106" s="6"/>
      <c r="Z106" s="3"/>
      <c r="AA106" s="11"/>
      <c r="AB106" s="3"/>
      <c r="AC106" s="52"/>
      <c r="AD106" s="53"/>
      <c r="AE106" s="11"/>
      <c r="AF106" s="17"/>
      <c r="AG106" s="59"/>
      <c r="AH106" s="53"/>
      <c r="AI106" s="11"/>
      <c r="AJ106" s="17"/>
      <c r="AK106" s="52"/>
      <c r="AL106" s="53"/>
      <c r="AM106" s="11"/>
      <c r="AN106" s="17"/>
      <c r="AO106" s="59"/>
      <c r="AP106" s="53"/>
      <c r="AQ106" s="23"/>
      <c r="AR106" s="17"/>
      <c r="AS106" s="52"/>
      <c r="AT106" s="53"/>
      <c r="AU106" s="23"/>
      <c r="AV106" s="17"/>
      <c r="AW106" s="52"/>
      <c r="AX106" s="53"/>
      <c r="AY106" s="11"/>
      <c r="AZ106" s="17"/>
      <c r="BA106" s="59"/>
      <c r="BB106" s="53"/>
      <c r="BC106" s="23"/>
      <c r="BD106" s="17"/>
      <c r="BE106" s="11"/>
      <c r="BF106" s="264"/>
      <c r="BG106" s="3"/>
      <c r="BH106" s="44"/>
      <c r="BI106" s="46"/>
      <c r="BJ106" s="3"/>
      <c r="BK106" s="6"/>
      <c r="BL106" s="49"/>
      <c r="BM106" s="46"/>
      <c r="BN106" s="3"/>
      <c r="BO106" s="6"/>
      <c r="BP106" s="44"/>
      <c r="BQ106" s="46"/>
      <c r="BR106" s="30"/>
      <c r="BS106" s="6"/>
      <c r="BT106" s="44"/>
      <c r="BU106" s="46"/>
      <c r="BV106" s="3"/>
      <c r="BW106" s="11"/>
      <c r="BX106" s="3"/>
      <c r="BY106" s="44"/>
      <c r="BZ106" s="46"/>
      <c r="CA106" s="30"/>
      <c r="CB106" s="6"/>
      <c r="CC106" s="44"/>
      <c r="CD106" s="46"/>
      <c r="CE106" s="30"/>
      <c r="CF106" s="6"/>
      <c r="CG106" s="44"/>
      <c r="CH106" s="46"/>
      <c r="CI106" s="30"/>
      <c r="CJ106" s="6"/>
      <c r="CK106" s="44"/>
      <c r="CL106" s="46"/>
    </row>
    <row r="107" spans="1:90" ht="7.5" customHeight="1" x14ac:dyDescent="0.35">
      <c r="A107" s="27"/>
      <c r="B107" s="44"/>
      <c r="C107" s="46"/>
      <c r="D107" s="30"/>
      <c r="E107" s="6"/>
      <c r="F107" s="44"/>
      <c r="G107" s="46"/>
      <c r="H107" s="30"/>
      <c r="I107" s="6"/>
      <c r="J107" s="44"/>
      <c r="K107" s="46"/>
      <c r="L107" s="30"/>
      <c r="M107" s="6"/>
      <c r="N107" s="44"/>
      <c r="O107" s="46"/>
      <c r="P107" s="30"/>
      <c r="Q107" s="6"/>
      <c r="R107" s="44"/>
      <c r="S107" s="46"/>
      <c r="T107" s="30"/>
      <c r="U107" s="6"/>
      <c r="V107" s="44"/>
      <c r="W107" s="46"/>
      <c r="X107" s="30"/>
      <c r="Y107" s="6"/>
      <c r="Z107" s="3"/>
      <c r="AA107" s="11"/>
      <c r="AB107" s="3"/>
      <c r="AC107" s="52"/>
      <c r="AD107" s="53"/>
      <c r="AE107" s="11"/>
      <c r="AF107" s="17"/>
      <c r="AG107" s="59"/>
      <c r="AH107" s="53"/>
      <c r="AI107" s="11"/>
      <c r="AJ107" s="17"/>
      <c r="AK107" s="52"/>
      <c r="AL107" s="53"/>
      <c r="AM107" s="11"/>
      <c r="AN107" s="17"/>
      <c r="AO107" s="59"/>
      <c r="AP107" s="53"/>
      <c r="AQ107" s="23"/>
      <c r="AR107" s="17"/>
      <c r="AS107" s="52"/>
      <c r="AT107" s="53"/>
      <c r="AU107" s="23"/>
      <c r="AV107" s="17"/>
      <c r="AW107" s="52"/>
      <c r="AX107" s="53"/>
      <c r="AY107" s="11"/>
      <c r="AZ107" s="17"/>
      <c r="BA107" s="59"/>
      <c r="BB107" s="53"/>
      <c r="BC107" s="23"/>
      <c r="BD107" s="17"/>
      <c r="BE107" s="11"/>
      <c r="BF107" s="264"/>
      <c r="BG107" s="3"/>
      <c r="BH107" s="44"/>
      <c r="BI107" s="46"/>
      <c r="BJ107" s="3"/>
      <c r="BK107" s="6"/>
      <c r="BL107" s="49"/>
      <c r="BM107" s="46"/>
      <c r="BN107" s="3"/>
      <c r="BO107" s="6"/>
      <c r="BP107" s="44"/>
      <c r="BQ107" s="46"/>
      <c r="BR107" s="30"/>
      <c r="BS107" s="6"/>
      <c r="BT107" s="44"/>
      <c r="BU107" s="46"/>
      <c r="BV107" s="3"/>
      <c r="BW107" s="11"/>
      <c r="BX107" s="3"/>
      <c r="BY107" s="44"/>
      <c r="BZ107" s="46"/>
      <c r="CA107" s="30"/>
      <c r="CB107" s="6"/>
      <c r="CC107" s="44"/>
      <c r="CD107" s="46"/>
      <c r="CE107" s="30"/>
      <c r="CF107" s="6"/>
      <c r="CG107" s="44"/>
      <c r="CH107" s="46"/>
      <c r="CI107" s="30"/>
      <c r="CJ107" s="6"/>
      <c r="CK107" s="44"/>
      <c r="CL107" s="46"/>
    </row>
    <row r="108" spans="1:90" ht="7.5" customHeight="1" x14ac:dyDescent="0.35">
      <c r="A108" s="27"/>
      <c r="B108" s="44"/>
      <c r="C108" s="46"/>
      <c r="D108" s="30"/>
      <c r="E108" s="6"/>
      <c r="F108" s="44"/>
      <c r="G108" s="46"/>
      <c r="H108" s="30"/>
      <c r="I108" s="6"/>
      <c r="J108" s="44"/>
      <c r="K108" s="46"/>
      <c r="L108" s="30"/>
      <c r="M108" s="6"/>
      <c r="N108" s="44"/>
      <c r="O108" s="46"/>
      <c r="P108" s="30"/>
      <c r="Q108" s="6"/>
      <c r="R108" s="44"/>
      <c r="S108" s="46"/>
      <c r="T108" s="30"/>
      <c r="U108" s="6"/>
      <c r="V108" s="44"/>
      <c r="W108" s="46"/>
      <c r="X108" s="30"/>
      <c r="Y108" s="6"/>
      <c r="Z108" s="3"/>
      <c r="AA108" s="11"/>
      <c r="AB108" s="3"/>
      <c r="AC108" s="52"/>
      <c r="AD108" s="53"/>
      <c r="AE108" s="11"/>
      <c r="AF108" s="17"/>
      <c r="AG108" s="59"/>
      <c r="AH108" s="53"/>
      <c r="AI108" s="11"/>
      <c r="AJ108" s="17"/>
      <c r="AK108" s="52"/>
      <c r="AL108" s="53"/>
      <c r="AM108" s="11"/>
      <c r="AN108" s="17"/>
      <c r="AO108" s="59"/>
      <c r="AP108" s="53"/>
      <c r="AQ108" s="23"/>
      <c r="AR108" s="17"/>
      <c r="AS108" s="52"/>
      <c r="AT108" s="53"/>
      <c r="AU108" s="23"/>
      <c r="AV108" s="17"/>
      <c r="AW108" s="52"/>
      <c r="AX108" s="53"/>
      <c r="AY108" s="11"/>
      <c r="AZ108" s="17"/>
      <c r="BA108" s="59"/>
      <c r="BB108" s="53"/>
      <c r="BC108" s="23"/>
      <c r="BD108" s="17"/>
      <c r="BE108" s="11"/>
      <c r="BF108" s="264"/>
      <c r="BG108" s="3"/>
      <c r="BH108" s="44"/>
      <c r="BI108" s="46"/>
      <c r="BJ108" s="3"/>
      <c r="BK108" s="6"/>
      <c r="BL108" s="49"/>
      <c r="BM108" s="46"/>
      <c r="BN108" s="3"/>
      <c r="BO108" s="6"/>
      <c r="BP108" s="44"/>
      <c r="BQ108" s="46"/>
      <c r="BR108" s="30"/>
      <c r="BS108" s="6"/>
      <c r="BT108" s="44"/>
      <c r="BU108" s="46"/>
      <c r="BV108" s="3"/>
      <c r="BW108" s="11"/>
      <c r="BX108" s="3"/>
      <c r="BY108" s="44"/>
      <c r="BZ108" s="46"/>
      <c r="CA108" s="30"/>
      <c r="CB108" s="6"/>
      <c r="CC108" s="44"/>
      <c r="CD108" s="46"/>
      <c r="CE108" s="30"/>
      <c r="CF108" s="6"/>
      <c r="CG108" s="44"/>
      <c r="CH108" s="46"/>
      <c r="CI108" s="30"/>
      <c r="CJ108" s="6"/>
      <c r="CK108" s="44"/>
      <c r="CL108" s="46"/>
    </row>
    <row r="109" spans="1:90" ht="7.5" customHeight="1" x14ac:dyDescent="0.35">
      <c r="A109" s="27"/>
      <c r="B109" s="44"/>
      <c r="C109" s="46"/>
      <c r="D109" s="30"/>
      <c r="E109" s="6"/>
      <c r="F109" s="44"/>
      <c r="G109" s="46"/>
      <c r="H109" s="30"/>
      <c r="I109" s="6"/>
      <c r="J109" s="44"/>
      <c r="K109" s="46"/>
      <c r="L109" s="30"/>
      <c r="M109" s="6"/>
      <c r="N109" s="44"/>
      <c r="O109" s="46"/>
      <c r="P109" s="30"/>
      <c r="Q109" s="6"/>
      <c r="R109" s="44"/>
      <c r="S109" s="46"/>
      <c r="T109" s="30"/>
      <c r="U109" s="6"/>
      <c r="V109" s="44"/>
      <c r="W109" s="46"/>
      <c r="X109" s="30"/>
      <c r="Y109" s="6"/>
      <c r="Z109" s="3"/>
      <c r="AA109" s="11"/>
      <c r="AB109" s="3"/>
      <c r="AC109" s="52"/>
      <c r="AD109" s="53"/>
      <c r="AE109" s="11"/>
      <c r="AF109" s="17"/>
      <c r="AG109" s="59"/>
      <c r="AH109" s="53"/>
      <c r="AI109" s="11"/>
      <c r="AJ109" s="17"/>
      <c r="AK109" s="52"/>
      <c r="AL109" s="53"/>
      <c r="AM109" s="11"/>
      <c r="AN109" s="17"/>
      <c r="AO109" s="59"/>
      <c r="AP109" s="53"/>
      <c r="AQ109" s="23"/>
      <c r="AR109" s="17"/>
      <c r="AS109" s="52"/>
      <c r="AT109" s="53"/>
      <c r="AU109" s="23"/>
      <c r="AV109" s="17"/>
      <c r="AW109" s="52"/>
      <c r="AX109" s="53"/>
      <c r="AY109" s="11"/>
      <c r="AZ109" s="17"/>
      <c r="BA109" s="59"/>
      <c r="BB109" s="53"/>
      <c r="BC109" s="23"/>
      <c r="BD109" s="17"/>
      <c r="BE109" s="11"/>
      <c r="BF109" s="264"/>
      <c r="BG109" s="3"/>
      <c r="BH109" s="44"/>
      <c r="BI109" s="46"/>
      <c r="BJ109" s="3"/>
      <c r="BK109" s="6"/>
      <c r="BL109" s="49"/>
      <c r="BM109" s="46"/>
      <c r="BN109" s="3"/>
      <c r="BO109" s="6"/>
      <c r="BP109" s="44"/>
      <c r="BQ109" s="46"/>
      <c r="BR109" s="30"/>
      <c r="BS109" s="6"/>
      <c r="BT109" s="44"/>
      <c r="BU109" s="46"/>
      <c r="BV109" s="3"/>
      <c r="BW109" s="11"/>
      <c r="BX109" s="3"/>
      <c r="BY109" s="44"/>
      <c r="BZ109" s="46"/>
      <c r="CA109" s="30"/>
      <c r="CB109" s="6"/>
      <c r="CC109" s="44"/>
      <c r="CD109" s="46"/>
      <c r="CE109" s="30"/>
      <c r="CF109" s="6"/>
      <c r="CG109" s="44"/>
      <c r="CH109" s="46"/>
      <c r="CI109" s="30"/>
      <c r="CJ109" s="6"/>
      <c r="CK109" s="44"/>
      <c r="CL109" s="46"/>
    </row>
    <row r="110" spans="1:90" ht="7.5" customHeight="1" x14ac:dyDescent="0.35">
      <c r="A110" s="27"/>
      <c r="B110" s="44"/>
      <c r="C110" s="46"/>
      <c r="D110" s="30"/>
      <c r="E110" s="6"/>
      <c r="F110" s="44"/>
      <c r="G110" s="46"/>
      <c r="H110" s="30"/>
      <c r="I110" s="6"/>
      <c r="J110" s="44"/>
      <c r="K110" s="46"/>
      <c r="L110" s="30"/>
      <c r="M110" s="6"/>
      <c r="N110" s="44"/>
      <c r="O110" s="46"/>
      <c r="P110" s="30"/>
      <c r="Q110" s="6"/>
      <c r="R110" s="44"/>
      <c r="S110" s="46"/>
      <c r="T110" s="30"/>
      <c r="U110" s="6"/>
      <c r="V110" s="44"/>
      <c r="W110" s="46"/>
      <c r="X110" s="30"/>
      <c r="Y110" s="6"/>
      <c r="Z110" s="3"/>
      <c r="AA110" s="11"/>
      <c r="AB110" s="3"/>
      <c r="AC110" s="52"/>
      <c r="AD110" s="53"/>
      <c r="AE110" s="11"/>
      <c r="AF110" s="17"/>
      <c r="AG110" s="59"/>
      <c r="AH110" s="53"/>
      <c r="AI110" s="11"/>
      <c r="AJ110" s="17"/>
      <c r="AK110" s="52"/>
      <c r="AL110" s="53"/>
      <c r="AM110" s="11"/>
      <c r="AN110" s="17"/>
      <c r="AO110" s="59"/>
      <c r="AP110" s="53"/>
      <c r="AQ110" s="23"/>
      <c r="AR110" s="17"/>
      <c r="AS110" s="52"/>
      <c r="AT110" s="53"/>
      <c r="AU110" s="23"/>
      <c r="AV110" s="17"/>
      <c r="AW110" s="52"/>
      <c r="AX110" s="53"/>
      <c r="AY110" s="11"/>
      <c r="AZ110" s="17"/>
      <c r="BA110" s="59"/>
      <c r="BB110" s="53"/>
      <c r="BC110" s="23"/>
      <c r="BD110" s="17"/>
      <c r="BE110" s="11"/>
      <c r="BF110" s="264"/>
      <c r="BG110" s="3"/>
      <c r="BH110" s="44"/>
      <c r="BI110" s="46"/>
      <c r="BJ110" s="3"/>
      <c r="BK110" s="6"/>
      <c r="BL110" s="49"/>
      <c r="BM110" s="46"/>
      <c r="BN110" s="3"/>
      <c r="BO110" s="6"/>
      <c r="BP110" s="44"/>
      <c r="BQ110" s="46"/>
      <c r="BR110" s="30"/>
      <c r="BS110" s="6"/>
      <c r="BT110" s="44"/>
      <c r="BU110" s="46"/>
      <c r="BV110" s="3"/>
      <c r="BW110" s="11"/>
      <c r="BX110" s="3"/>
      <c r="BY110" s="44"/>
      <c r="BZ110" s="46"/>
      <c r="CA110" s="30"/>
      <c r="CB110" s="6"/>
      <c r="CC110" s="44"/>
      <c r="CD110" s="46"/>
      <c r="CE110" s="30"/>
      <c r="CF110" s="6"/>
      <c r="CG110" s="44"/>
      <c r="CH110" s="46"/>
      <c r="CI110" s="30"/>
      <c r="CJ110" s="6"/>
      <c r="CK110" s="44"/>
      <c r="CL110" s="46"/>
    </row>
    <row r="111" spans="1:90" ht="205.5" customHeight="1" x14ac:dyDescent="0.35">
      <c r="A111" s="27"/>
      <c r="B111" s="44"/>
      <c r="C111" s="46"/>
      <c r="D111" s="30"/>
      <c r="E111" s="6"/>
      <c r="F111" s="44"/>
      <c r="G111" s="46"/>
      <c r="H111" s="30"/>
      <c r="I111" s="6"/>
      <c r="J111" s="44"/>
      <c r="K111" s="46"/>
      <c r="L111" s="30"/>
      <c r="M111" s="6"/>
      <c r="N111" s="44"/>
      <c r="O111" s="46"/>
      <c r="P111" s="30"/>
      <c r="Q111" s="6"/>
      <c r="R111" s="44"/>
      <c r="S111" s="46"/>
      <c r="T111" s="30"/>
      <c r="U111" s="6"/>
      <c r="V111" s="44"/>
      <c r="W111" s="46"/>
      <c r="X111" s="30"/>
      <c r="Y111" s="6"/>
      <c r="Z111" s="3"/>
      <c r="AA111" s="11"/>
      <c r="AB111" s="3"/>
      <c r="AC111" s="52"/>
      <c r="AD111" s="53"/>
      <c r="AE111" s="11"/>
      <c r="AF111" s="17"/>
      <c r="AG111" s="59"/>
      <c r="AH111" s="53"/>
      <c r="AI111" s="11"/>
      <c r="AJ111" s="17"/>
      <c r="AK111" s="52"/>
      <c r="AL111" s="53"/>
      <c r="AM111" s="11"/>
      <c r="AN111" s="17"/>
      <c r="AO111" s="59"/>
      <c r="AP111" s="53"/>
      <c r="AQ111" s="23"/>
      <c r="AR111" s="17"/>
      <c r="AS111" s="52"/>
      <c r="AT111" s="53"/>
      <c r="AU111" s="23"/>
      <c r="AV111" s="17"/>
      <c r="AW111" s="52"/>
      <c r="AX111" s="53"/>
      <c r="AY111" s="11"/>
      <c r="AZ111" s="17"/>
      <c r="BA111" s="59"/>
      <c r="BB111" s="53"/>
      <c r="BC111" s="23"/>
      <c r="BD111" s="17"/>
      <c r="BE111" s="11"/>
      <c r="BF111" s="264"/>
      <c r="BG111" s="3"/>
      <c r="BH111" s="44"/>
      <c r="BI111" s="46"/>
      <c r="BJ111" s="3"/>
      <c r="BK111" s="6"/>
      <c r="BL111" s="49"/>
      <c r="BM111" s="46"/>
      <c r="BN111" s="3"/>
      <c r="BO111" s="6"/>
      <c r="BP111" s="44"/>
      <c r="BQ111" s="46"/>
      <c r="BR111" s="30"/>
      <c r="BS111" s="6"/>
      <c r="BT111" s="44"/>
      <c r="BU111" s="46"/>
      <c r="BV111" s="3"/>
      <c r="BW111" s="11"/>
      <c r="BX111" s="3"/>
      <c r="BY111" s="44"/>
      <c r="BZ111" s="46"/>
      <c r="CA111" s="30"/>
      <c r="CB111" s="6"/>
      <c r="CC111" s="44"/>
      <c r="CD111" s="46"/>
      <c r="CE111" s="30"/>
      <c r="CF111" s="6"/>
      <c r="CG111" s="44"/>
      <c r="CH111" s="46"/>
      <c r="CI111" s="30"/>
      <c r="CJ111" s="6"/>
      <c r="CK111" s="44"/>
      <c r="CL111" s="46"/>
    </row>
    <row r="112" spans="1:90" ht="7.5" customHeight="1" x14ac:dyDescent="0.35">
      <c r="A112" s="27"/>
      <c r="B112" s="44"/>
      <c r="C112" s="46"/>
      <c r="D112" s="30"/>
      <c r="E112" s="6"/>
      <c r="F112" s="44"/>
      <c r="G112" s="46"/>
      <c r="H112" s="30"/>
      <c r="I112" s="6"/>
      <c r="J112" s="44"/>
      <c r="K112" s="46"/>
      <c r="L112" s="30"/>
      <c r="M112" s="6"/>
      <c r="N112" s="44"/>
      <c r="O112" s="46"/>
      <c r="P112" s="30"/>
      <c r="Q112" s="6"/>
      <c r="R112" s="44"/>
      <c r="S112" s="46"/>
      <c r="T112" s="30"/>
      <c r="U112" s="6"/>
      <c r="V112" s="44"/>
      <c r="W112" s="46"/>
      <c r="X112" s="30"/>
      <c r="Y112" s="6"/>
      <c r="Z112" s="3"/>
      <c r="AA112" s="11"/>
      <c r="AB112" s="3"/>
      <c r="AC112" s="52"/>
      <c r="AD112" s="53"/>
      <c r="AE112" s="11"/>
      <c r="AF112" s="17"/>
      <c r="AG112" s="59"/>
      <c r="AH112" s="53"/>
      <c r="AI112" s="11"/>
      <c r="AJ112" s="17"/>
      <c r="AK112" s="52"/>
      <c r="AL112" s="53"/>
      <c r="AM112" s="11"/>
      <c r="AN112" s="17"/>
      <c r="AO112" s="59"/>
      <c r="AP112" s="53"/>
      <c r="AQ112" s="23"/>
      <c r="AR112" s="17"/>
      <c r="AS112" s="52"/>
      <c r="AT112" s="53"/>
      <c r="AU112" s="23"/>
      <c r="AV112" s="17"/>
      <c r="AW112" s="52"/>
      <c r="AX112" s="53"/>
      <c r="AY112" s="11"/>
      <c r="AZ112" s="17"/>
      <c r="BA112" s="59"/>
      <c r="BB112" s="53"/>
      <c r="BC112" s="23"/>
      <c r="BD112" s="17"/>
      <c r="BE112" s="11"/>
      <c r="BF112" s="264"/>
      <c r="BG112" s="3"/>
      <c r="BH112" s="44"/>
      <c r="BI112" s="46"/>
      <c r="BJ112" s="3"/>
      <c r="BK112" s="6"/>
      <c r="BL112" s="49"/>
      <c r="BM112" s="46"/>
      <c r="BN112" s="3"/>
      <c r="BO112" s="6"/>
      <c r="BP112" s="44"/>
      <c r="BQ112" s="46"/>
      <c r="BR112" s="30"/>
      <c r="BS112" s="6"/>
      <c r="BT112" s="44"/>
      <c r="BU112" s="46"/>
      <c r="BV112" s="3"/>
      <c r="BW112" s="11"/>
      <c r="BX112" s="3"/>
      <c r="BY112" s="44"/>
      <c r="BZ112" s="46"/>
      <c r="CA112" s="30"/>
      <c r="CB112" s="6"/>
      <c r="CC112" s="44"/>
      <c r="CD112" s="46"/>
      <c r="CE112" s="30"/>
      <c r="CF112" s="6"/>
      <c r="CG112" s="44"/>
      <c r="CH112" s="46"/>
      <c r="CI112" s="30"/>
      <c r="CJ112" s="6"/>
      <c r="CK112" s="44"/>
      <c r="CL112" s="46"/>
    </row>
    <row r="113" spans="1:90" ht="7.5" customHeight="1" x14ac:dyDescent="0.35">
      <c r="A113" s="27"/>
      <c r="B113" s="44"/>
      <c r="C113" s="46"/>
      <c r="D113" s="30"/>
      <c r="E113" s="6"/>
      <c r="F113" s="44"/>
      <c r="G113" s="46"/>
      <c r="H113" s="30"/>
      <c r="I113" s="6"/>
      <c r="J113" s="44"/>
      <c r="K113" s="46"/>
      <c r="L113" s="30"/>
      <c r="M113" s="6"/>
      <c r="N113" s="44"/>
      <c r="O113" s="46"/>
      <c r="P113" s="30"/>
      <c r="Q113" s="6"/>
      <c r="R113" s="44"/>
      <c r="S113" s="46"/>
      <c r="T113" s="30"/>
      <c r="U113" s="6"/>
      <c r="V113" s="44"/>
      <c r="W113" s="46"/>
      <c r="X113" s="30"/>
      <c r="Y113" s="6"/>
      <c r="Z113" s="3"/>
      <c r="AA113" s="11"/>
      <c r="AB113" s="3"/>
      <c r="AC113" s="52"/>
      <c r="AD113" s="53"/>
      <c r="AE113" s="11"/>
      <c r="AF113" s="17"/>
      <c r="AG113" s="59"/>
      <c r="AH113" s="53"/>
      <c r="AI113" s="11"/>
      <c r="AJ113" s="17"/>
      <c r="AK113" s="52"/>
      <c r="AL113" s="53"/>
      <c r="AM113" s="11"/>
      <c r="AN113" s="17"/>
      <c r="AO113" s="59"/>
      <c r="AP113" s="53"/>
      <c r="AQ113" s="23"/>
      <c r="AR113" s="17"/>
      <c r="AS113" s="52"/>
      <c r="AT113" s="53"/>
      <c r="AU113" s="23"/>
      <c r="AV113" s="17"/>
      <c r="AW113" s="52"/>
      <c r="AX113" s="53"/>
      <c r="AY113" s="11"/>
      <c r="AZ113" s="17"/>
      <c r="BA113" s="59"/>
      <c r="BB113" s="53"/>
      <c r="BC113" s="23"/>
      <c r="BD113" s="17"/>
      <c r="BE113" s="11"/>
      <c r="BF113" s="264"/>
      <c r="BG113" s="3"/>
      <c r="BH113" s="44"/>
      <c r="BI113" s="46"/>
      <c r="BJ113" s="3"/>
      <c r="BK113" s="6"/>
      <c r="BL113" s="49"/>
      <c r="BM113" s="46"/>
      <c r="BN113" s="3"/>
      <c r="BO113" s="6"/>
      <c r="BP113" s="44"/>
      <c r="BQ113" s="46"/>
      <c r="BR113" s="30"/>
      <c r="BS113" s="6"/>
      <c r="BT113" s="44"/>
      <c r="BU113" s="46"/>
      <c r="BV113" s="3"/>
      <c r="BW113" s="11"/>
      <c r="BX113" s="3"/>
      <c r="BY113" s="44"/>
      <c r="BZ113" s="46"/>
      <c r="CA113" s="30"/>
      <c r="CB113" s="6"/>
      <c r="CC113" s="44"/>
      <c r="CD113" s="46"/>
      <c r="CE113" s="30"/>
      <c r="CF113" s="6"/>
      <c r="CG113" s="44"/>
      <c r="CH113" s="46"/>
      <c r="CI113" s="30"/>
      <c r="CJ113" s="6"/>
      <c r="CK113" s="44"/>
      <c r="CL113" s="46"/>
    </row>
    <row r="114" spans="1:90" ht="7.5" customHeight="1" x14ac:dyDescent="0.35">
      <c r="A114" s="27"/>
      <c r="B114" s="44"/>
      <c r="C114" s="46"/>
      <c r="D114" s="30"/>
      <c r="E114" s="6"/>
      <c r="F114" s="44"/>
      <c r="G114" s="46"/>
      <c r="H114" s="30"/>
      <c r="I114" s="6"/>
      <c r="J114" s="44"/>
      <c r="K114" s="46"/>
      <c r="L114" s="30"/>
      <c r="M114" s="6"/>
      <c r="N114" s="44"/>
      <c r="O114" s="46"/>
      <c r="P114" s="30"/>
      <c r="Q114" s="6"/>
      <c r="R114" s="44"/>
      <c r="S114" s="46"/>
      <c r="T114" s="30"/>
      <c r="U114" s="6"/>
      <c r="V114" s="44"/>
      <c r="W114" s="46"/>
      <c r="X114" s="30"/>
      <c r="Y114" s="6"/>
      <c r="Z114" s="3"/>
      <c r="AA114" s="11"/>
      <c r="AB114" s="3"/>
      <c r="AC114" s="52"/>
      <c r="AD114" s="53"/>
      <c r="AE114" s="11"/>
      <c r="AF114" s="17"/>
      <c r="AG114" s="59"/>
      <c r="AH114" s="53"/>
      <c r="AI114" s="11"/>
      <c r="AJ114" s="17"/>
      <c r="AK114" s="52"/>
      <c r="AL114" s="53"/>
      <c r="AM114" s="11"/>
      <c r="AN114" s="17"/>
      <c r="AO114" s="59"/>
      <c r="AP114" s="53"/>
      <c r="AQ114" s="23"/>
      <c r="AR114" s="17"/>
      <c r="AS114" s="52"/>
      <c r="AT114" s="53"/>
      <c r="AU114" s="23"/>
      <c r="AV114" s="17"/>
      <c r="AW114" s="52"/>
      <c r="AX114" s="53"/>
      <c r="AY114" s="11"/>
      <c r="AZ114" s="17"/>
      <c r="BA114" s="59"/>
      <c r="BB114" s="53"/>
      <c r="BC114" s="23"/>
      <c r="BD114" s="17"/>
      <c r="BE114" s="11"/>
      <c r="BF114" s="264"/>
      <c r="BG114" s="3"/>
      <c r="BH114" s="44"/>
      <c r="BI114" s="46"/>
      <c r="BJ114" s="3"/>
      <c r="BK114" s="6"/>
      <c r="BL114" s="49"/>
      <c r="BM114" s="46"/>
      <c r="BN114" s="3"/>
      <c r="BO114" s="6"/>
      <c r="BP114" s="44"/>
      <c r="BQ114" s="46"/>
      <c r="BR114" s="30"/>
      <c r="BS114" s="6"/>
      <c r="BT114" s="44"/>
      <c r="BU114" s="46"/>
      <c r="BV114" s="3"/>
      <c r="BW114" s="11"/>
      <c r="BX114" s="3"/>
      <c r="BY114" s="44"/>
      <c r="BZ114" s="46"/>
      <c r="CA114" s="30"/>
      <c r="CB114" s="6"/>
      <c r="CC114" s="44"/>
      <c r="CD114" s="46"/>
      <c r="CE114" s="30"/>
      <c r="CF114" s="6"/>
      <c r="CG114" s="44"/>
      <c r="CH114" s="46"/>
      <c r="CI114" s="30"/>
      <c r="CJ114" s="6"/>
      <c r="CK114" s="44"/>
      <c r="CL114" s="46"/>
    </row>
    <row r="115" spans="1:90" ht="7.5" customHeight="1" x14ac:dyDescent="0.35">
      <c r="A115" s="27"/>
      <c r="B115" s="44"/>
      <c r="C115" s="46"/>
      <c r="D115" s="30"/>
      <c r="E115" s="6"/>
      <c r="F115" s="44"/>
      <c r="G115" s="46"/>
      <c r="H115" s="30"/>
      <c r="I115" s="6"/>
      <c r="J115" s="44"/>
      <c r="K115" s="46"/>
      <c r="L115" s="30"/>
      <c r="M115" s="6"/>
      <c r="N115" s="44"/>
      <c r="O115" s="46"/>
      <c r="P115" s="30"/>
      <c r="Q115" s="6"/>
      <c r="R115" s="44"/>
      <c r="S115" s="46"/>
      <c r="T115" s="30"/>
      <c r="U115" s="6"/>
      <c r="V115" s="44"/>
      <c r="W115" s="46"/>
      <c r="X115" s="30"/>
      <c r="Y115" s="6"/>
      <c r="Z115" s="3"/>
      <c r="AA115" s="11"/>
      <c r="AB115" s="3"/>
      <c r="AC115" s="52"/>
      <c r="AD115" s="53"/>
      <c r="AE115" s="11"/>
      <c r="AF115" s="17"/>
      <c r="AG115" s="59"/>
      <c r="AH115" s="53"/>
      <c r="AI115" s="11"/>
      <c r="AJ115" s="17"/>
      <c r="AK115" s="52"/>
      <c r="AL115" s="53"/>
      <c r="AM115" s="11"/>
      <c r="AN115" s="17"/>
      <c r="AO115" s="59"/>
      <c r="AP115" s="53"/>
      <c r="AQ115" s="23"/>
      <c r="AR115" s="17"/>
      <c r="AS115" s="52"/>
      <c r="AT115" s="53"/>
      <c r="AU115" s="23"/>
      <c r="AV115" s="17"/>
      <c r="AW115" s="52"/>
      <c r="AX115" s="53"/>
      <c r="AY115" s="11"/>
      <c r="AZ115" s="17"/>
      <c r="BA115" s="59"/>
      <c r="BB115" s="53"/>
      <c r="BC115" s="23"/>
      <c r="BD115" s="17"/>
      <c r="BE115" s="11"/>
      <c r="BF115" s="264"/>
      <c r="BG115" s="3"/>
      <c r="BH115" s="44"/>
      <c r="BI115" s="46"/>
      <c r="BJ115" s="3"/>
      <c r="BK115" s="6"/>
      <c r="BL115" s="49"/>
      <c r="BM115" s="46"/>
      <c r="BN115" s="3"/>
      <c r="BO115" s="6"/>
      <c r="BP115" s="44"/>
      <c r="BQ115" s="46"/>
      <c r="BR115" s="30"/>
      <c r="BS115" s="6"/>
      <c r="BT115" s="44"/>
      <c r="BU115" s="46"/>
      <c r="BV115" s="3"/>
      <c r="BW115" s="11"/>
      <c r="BX115" s="3"/>
      <c r="BY115" s="44"/>
      <c r="BZ115" s="46"/>
      <c r="CA115" s="30"/>
      <c r="CB115" s="6"/>
      <c r="CC115" s="44"/>
      <c r="CD115" s="46"/>
      <c r="CE115" s="30"/>
      <c r="CF115" s="6"/>
      <c r="CG115" s="44"/>
      <c r="CH115" s="46"/>
      <c r="CI115" s="30"/>
      <c r="CJ115" s="6"/>
      <c r="CK115" s="44"/>
      <c r="CL115" s="46"/>
    </row>
    <row r="116" spans="1:90" ht="7.5" customHeight="1" x14ac:dyDescent="0.35">
      <c r="A116" s="27"/>
      <c r="B116" s="44"/>
      <c r="C116" s="46"/>
      <c r="D116" s="30"/>
      <c r="E116" s="6"/>
      <c r="F116" s="44"/>
      <c r="G116" s="46"/>
      <c r="H116" s="30"/>
      <c r="I116" s="6"/>
      <c r="J116" s="44"/>
      <c r="K116" s="46"/>
      <c r="L116" s="30"/>
      <c r="M116" s="6"/>
      <c r="N116" s="44"/>
      <c r="O116" s="46"/>
      <c r="P116" s="30"/>
      <c r="Q116" s="6"/>
      <c r="R116" s="44"/>
      <c r="S116" s="46"/>
      <c r="T116" s="30"/>
      <c r="U116" s="6"/>
      <c r="V116" s="44"/>
      <c r="W116" s="46"/>
      <c r="X116" s="30"/>
      <c r="Y116" s="6"/>
      <c r="Z116" s="3"/>
      <c r="AA116" s="11"/>
      <c r="AB116" s="3"/>
      <c r="AC116" s="52"/>
      <c r="AD116" s="53"/>
      <c r="AE116" s="11"/>
      <c r="AF116" s="17"/>
      <c r="AG116" s="59"/>
      <c r="AH116" s="53"/>
      <c r="AI116" s="11"/>
      <c r="AJ116" s="17"/>
      <c r="AK116" s="52"/>
      <c r="AL116" s="53"/>
      <c r="AM116" s="11"/>
      <c r="AN116" s="17"/>
      <c r="AO116" s="59"/>
      <c r="AP116" s="53"/>
      <c r="AQ116" s="23"/>
      <c r="AR116" s="17"/>
      <c r="AS116" s="52"/>
      <c r="AT116" s="53"/>
      <c r="AU116" s="23"/>
      <c r="AV116" s="17"/>
      <c r="AW116" s="52"/>
      <c r="AX116" s="53"/>
      <c r="AY116" s="11"/>
      <c r="AZ116" s="17"/>
      <c r="BA116" s="59"/>
      <c r="BB116" s="53"/>
      <c r="BC116" s="23"/>
      <c r="BD116" s="17"/>
      <c r="BE116" s="11"/>
      <c r="BF116" s="264"/>
      <c r="BG116" s="3"/>
      <c r="BH116" s="44"/>
      <c r="BI116" s="46"/>
      <c r="BJ116" s="3"/>
      <c r="BK116" s="6"/>
      <c r="BL116" s="49"/>
      <c r="BM116" s="46"/>
      <c r="BN116" s="3"/>
      <c r="BO116" s="6"/>
      <c r="BP116" s="44"/>
      <c r="BQ116" s="46"/>
      <c r="BR116" s="30"/>
      <c r="BS116" s="6"/>
      <c r="BT116" s="44"/>
      <c r="BU116" s="46"/>
      <c r="BV116" s="3"/>
      <c r="BW116" s="11"/>
      <c r="BX116" s="3"/>
      <c r="BY116" s="44"/>
      <c r="BZ116" s="46"/>
      <c r="CA116" s="30"/>
      <c r="CB116" s="6"/>
      <c r="CC116" s="44"/>
      <c r="CD116" s="46"/>
      <c r="CE116" s="30"/>
      <c r="CF116" s="6"/>
      <c r="CG116" s="44"/>
      <c r="CH116" s="46"/>
      <c r="CI116" s="30"/>
      <c r="CJ116" s="6"/>
      <c r="CK116" s="44"/>
      <c r="CL116" s="46"/>
    </row>
    <row r="117" spans="1:90" ht="7.5" customHeight="1" x14ac:dyDescent="0.35">
      <c r="A117" s="27"/>
      <c r="B117" s="44"/>
      <c r="C117" s="46"/>
      <c r="D117" s="30"/>
      <c r="E117" s="6"/>
      <c r="F117" s="44"/>
      <c r="G117" s="46"/>
      <c r="H117" s="30"/>
      <c r="I117" s="6"/>
      <c r="J117" s="44"/>
      <c r="K117" s="46"/>
      <c r="L117" s="30"/>
      <c r="M117" s="6"/>
      <c r="N117" s="44"/>
      <c r="O117" s="46"/>
      <c r="P117" s="30"/>
      <c r="Q117" s="6"/>
      <c r="R117" s="44"/>
      <c r="S117" s="46"/>
      <c r="T117" s="30"/>
      <c r="U117" s="6"/>
      <c r="V117" s="44"/>
      <c r="W117" s="46"/>
      <c r="X117" s="30"/>
      <c r="Y117" s="6"/>
      <c r="Z117" s="3"/>
      <c r="AA117" s="11"/>
      <c r="AB117" s="3"/>
      <c r="AC117" s="52"/>
      <c r="AD117" s="53"/>
      <c r="AE117" s="11"/>
      <c r="AF117" s="17"/>
      <c r="AG117" s="59"/>
      <c r="AH117" s="53"/>
      <c r="AI117" s="11"/>
      <c r="AJ117" s="17"/>
      <c r="AK117" s="52"/>
      <c r="AL117" s="53"/>
      <c r="AM117" s="11"/>
      <c r="AN117" s="17"/>
      <c r="AO117" s="59"/>
      <c r="AP117" s="53"/>
      <c r="AQ117" s="23"/>
      <c r="AR117" s="17"/>
      <c r="AS117" s="52"/>
      <c r="AT117" s="53"/>
      <c r="AU117" s="23"/>
      <c r="AV117" s="17"/>
      <c r="AW117" s="52"/>
      <c r="AX117" s="53"/>
      <c r="AY117" s="11"/>
      <c r="AZ117" s="17"/>
      <c r="BA117" s="59"/>
      <c r="BB117" s="53"/>
      <c r="BC117" s="23"/>
      <c r="BD117" s="17"/>
      <c r="BE117" s="11"/>
      <c r="BF117" s="264"/>
      <c r="BG117" s="3"/>
      <c r="BH117" s="44"/>
      <c r="BI117" s="46"/>
      <c r="BJ117" s="3"/>
      <c r="BK117" s="6"/>
      <c r="BL117" s="49"/>
      <c r="BM117" s="46"/>
      <c r="BN117" s="3"/>
      <c r="BO117" s="6"/>
      <c r="BP117" s="44"/>
      <c r="BQ117" s="46"/>
      <c r="BR117" s="30"/>
      <c r="BS117" s="6"/>
      <c r="BT117" s="44"/>
      <c r="BU117" s="46"/>
      <c r="BV117" s="3"/>
      <c r="BW117" s="11"/>
      <c r="BX117" s="3"/>
      <c r="BY117" s="44"/>
      <c r="BZ117" s="46"/>
      <c r="CA117" s="30"/>
      <c r="CB117" s="6"/>
      <c r="CC117" s="44"/>
      <c r="CD117" s="46"/>
      <c r="CE117" s="30"/>
      <c r="CF117" s="6"/>
      <c r="CG117" s="44"/>
      <c r="CH117" s="46"/>
      <c r="CI117" s="30"/>
      <c r="CJ117" s="6"/>
      <c r="CK117" s="44"/>
      <c r="CL117" s="46"/>
    </row>
    <row r="118" spans="1:90" ht="7.5" customHeight="1" x14ac:dyDescent="0.35">
      <c r="A118" s="27"/>
      <c r="B118" s="44"/>
      <c r="C118" s="46"/>
      <c r="D118" s="30"/>
      <c r="E118" s="6"/>
      <c r="F118" s="44"/>
      <c r="G118" s="46"/>
      <c r="H118" s="30"/>
      <c r="I118" s="6"/>
      <c r="J118" s="44"/>
      <c r="K118" s="46"/>
      <c r="L118" s="30"/>
      <c r="M118" s="6"/>
      <c r="N118" s="44"/>
      <c r="O118" s="46"/>
      <c r="P118" s="30"/>
      <c r="Q118" s="6"/>
      <c r="R118" s="44"/>
      <c r="S118" s="46"/>
      <c r="T118" s="30"/>
      <c r="U118" s="6"/>
      <c r="V118" s="44"/>
      <c r="W118" s="46"/>
      <c r="X118" s="30"/>
      <c r="Y118" s="6"/>
      <c r="Z118" s="3"/>
      <c r="AA118" s="11"/>
      <c r="AB118" s="3"/>
      <c r="AC118" s="52"/>
      <c r="AD118" s="53"/>
      <c r="AE118" s="11"/>
      <c r="AF118" s="17"/>
      <c r="AG118" s="59"/>
      <c r="AH118" s="53"/>
      <c r="AI118" s="11"/>
      <c r="AJ118" s="17"/>
      <c r="AK118" s="52"/>
      <c r="AL118" s="53"/>
      <c r="AM118" s="11"/>
      <c r="AN118" s="17"/>
      <c r="AO118" s="59"/>
      <c r="AP118" s="53"/>
      <c r="AQ118" s="23"/>
      <c r="AR118" s="17"/>
      <c r="AS118" s="52"/>
      <c r="AT118" s="53"/>
      <c r="AU118" s="23"/>
      <c r="AV118" s="17"/>
      <c r="AW118" s="52"/>
      <c r="AX118" s="53"/>
      <c r="AY118" s="11"/>
      <c r="AZ118" s="17"/>
      <c r="BA118" s="59"/>
      <c r="BB118" s="53"/>
      <c r="BC118" s="23"/>
      <c r="BD118" s="17"/>
      <c r="BE118" s="11"/>
      <c r="BF118" s="264"/>
      <c r="BG118" s="3"/>
      <c r="BH118" s="44"/>
      <c r="BI118" s="46"/>
      <c r="BJ118" s="3"/>
      <c r="BK118" s="6"/>
      <c r="BL118" s="49"/>
      <c r="BM118" s="46"/>
      <c r="BN118" s="3"/>
      <c r="BO118" s="6"/>
      <c r="BP118" s="44"/>
      <c r="BQ118" s="46"/>
      <c r="BR118" s="30"/>
      <c r="BS118" s="6"/>
      <c r="BT118" s="44"/>
      <c r="BU118" s="46"/>
      <c r="BV118" s="3"/>
      <c r="BW118" s="11"/>
      <c r="BX118" s="3"/>
      <c r="BY118" s="44"/>
      <c r="BZ118" s="46"/>
      <c r="CA118" s="30"/>
      <c r="CB118" s="6"/>
      <c r="CC118" s="44"/>
      <c r="CD118" s="46"/>
      <c r="CE118" s="30"/>
      <c r="CF118" s="6"/>
      <c r="CG118" s="44"/>
      <c r="CH118" s="46"/>
      <c r="CI118" s="30"/>
      <c r="CJ118" s="6"/>
      <c r="CK118" s="44"/>
      <c r="CL118" s="46"/>
    </row>
    <row r="119" spans="1:90" ht="7.5" customHeight="1" x14ac:dyDescent="0.35">
      <c r="A119" s="27"/>
      <c r="B119" s="44"/>
      <c r="C119" s="46"/>
      <c r="D119" s="30"/>
      <c r="E119" s="6"/>
      <c r="F119" s="44"/>
      <c r="G119" s="46"/>
      <c r="H119" s="30"/>
      <c r="I119" s="6"/>
      <c r="J119" s="44"/>
      <c r="K119" s="46"/>
      <c r="L119" s="30"/>
      <c r="M119" s="6"/>
      <c r="N119" s="44"/>
      <c r="O119" s="46"/>
      <c r="P119" s="30"/>
      <c r="Q119" s="6"/>
      <c r="R119" s="44"/>
      <c r="S119" s="46"/>
      <c r="T119" s="30"/>
      <c r="U119" s="6"/>
      <c r="V119" s="44"/>
      <c r="W119" s="46"/>
      <c r="X119" s="30"/>
      <c r="Y119" s="6"/>
      <c r="Z119" s="3"/>
      <c r="AA119" s="11"/>
      <c r="AB119" s="3"/>
      <c r="AC119" s="52"/>
      <c r="AD119" s="53"/>
      <c r="AE119" s="11"/>
      <c r="AF119" s="17"/>
      <c r="AG119" s="59"/>
      <c r="AH119" s="53"/>
      <c r="AI119" s="11"/>
      <c r="AJ119" s="17"/>
      <c r="AK119" s="52"/>
      <c r="AL119" s="53"/>
      <c r="AM119" s="11"/>
      <c r="AN119" s="17"/>
      <c r="AO119" s="59"/>
      <c r="AP119" s="53"/>
      <c r="AQ119" s="23"/>
      <c r="AR119" s="17"/>
      <c r="AS119" s="52"/>
      <c r="AT119" s="53"/>
      <c r="AU119" s="23"/>
      <c r="AV119" s="17"/>
      <c r="AW119" s="52"/>
      <c r="AX119" s="53"/>
      <c r="AY119" s="11"/>
      <c r="AZ119" s="17"/>
      <c r="BA119" s="59"/>
      <c r="BB119" s="53"/>
      <c r="BC119" s="23"/>
      <c r="BD119" s="17"/>
      <c r="BE119" s="11"/>
      <c r="BF119" s="264"/>
      <c r="BG119" s="3"/>
      <c r="BH119" s="44"/>
      <c r="BI119" s="46"/>
      <c r="BJ119" s="3"/>
      <c r="BK119" s="6"/>
      <c r="BL119" s="49"/>
      <c r="BM119" s="46"/>
      <c r="BN119" s="3"/>
      <c r="BO119" s="6"/>
      <c r="BP119" s="44"/>
      <c r="BQ119" s="46"/>
      <c r="BR119" s="30"/>
      <c r="BS119" s="6"/>
      <c r="BT119" s="44"/>
      <c r="BU119" s="46"/>
      <c r="BV119" s="3"/>
      <c r="BW119" s="11"/>
      <c r="BX119" s="3"/>
      <c r="BY119" s="44"/>
      <c r="BZ119" s="46"/>
      <c r="CA119" s="30"/>
      <c r="CB119" s="6"/>
      <c r="CC119" s="44"/>
      <c r="CD119" s="46"/>
      <c r="CE119" s="30"/>
      <c r="CF119" s="6"/>
      <c r="CG119" s="44"/>
      <c r="CH119" s="46"/>
      <c r="CI119" s="30"/>
      <c r="CJ119" s="6"/>
      <c r="CK119" s="44"/>
      <c r="CL119" s="46"/>
    </row>
    <row r="120" spans="1:90" ht="7.5" customHeight="1" x14ac:dyDescent="0.35">
      <c r="A120" s="27"/>
      <c r="B120" s="44"/>
      <c r="C120" s="46"/>
      <c r="D120" s="30"/>
      <c r="E120" s="6"/>
      <c r="F120" s="44"/>
      <c r="G120" s="46"/>
      <c r="H120" s="30"/>
      <c r="I120" s="6"/>
      <c r="J120" s="44"/>
      <c r="K120" s="46"/>
      <c r="L120" s="30"/>
      <c r="M120" s="6"/>
      <c r="N120" s="44"/>
      <c r="O120" s="46"/>
      <c r="P120" s="30"/>
      <c r="Q120" s="6"/>
      <c r="R120" s="44"/>
      <c r="S120" s="46"/>
      <c r="T120" s="30"/>
      <c r="U120" s="6"/>
      <c r="V120" s="44"/>
      <c r="W120" s="46"/>
      <c r="X120" s="30"/>
      <c r="Y120" s="6"/>
      <c r="Z120" s="3"/>
      <c r="AA120" s="11"/>
      <c r="AB120" s="3"/>
      <c r="AC120" s="52"/>
      <c r="AD120" s="53"/>
      <c r="AE120" s="11"/>
      <c r="AF120" s="17"/>
      <c r="AG120" s="59"/>
      <c r="AH120" s="53"/>
      <c r="AI120" s="11"/>
      <c r="AJ120" s="17"/>
      <c r="AK120" s="52"/>
      <c r="AL120" s="53"/>
      <c r="AM120" s="11"/>
      <c r="AN120" s="17"/>
      <c r="AO120" s="59"/>
      <c r="AP120" s="53"/>
      <c r="AQ120" s="23"/>
      <c r="AR120" s="17"/>
      <c r="AS120" s="52"/>
      <c r="AT120" s="53"/>
      <c r="AU120" s="23"/>
      <c r="AV120" s="17"/>
      <c r="AW120" s="52"/>
      <c r="AX120" s="53"/>
      <c r="AY120" s="11"/>
      <c r="AZ120" s="17"/>
      <c r="BA120" s="59"/>
      <c r="BB120" s="53"/>
      <c r="BC120" s="23"/>
      <c r="BD120" s="17"/>
      <c r="BE120" s="11"/>
      <c r="BF120" s="264"/>
      <c r="BG120" s="3"/>
      <c r="BH120" s="44"/>
      <c r="BI120" s="46"/>
      <c r="BJ120" s="3"/>
      <c r="BK120" s="6"/>
      <c r="BL120" s="49"/>
      <c r="BM120" s="46"/>
      <c r="BN120" s="3"/>
      <c r="BO120" s="6"/>
      <c r="BP120" s="44"/>
      <c r="BQ120" s="46"/>
      <c r="BR120" s="30"/>
      <c r="BS120" s="6"/>
      <c r="BT120" s="44"/>
      <c r="BU120" s="46"/>
      <c r="BV120" s="3"/>
      <c r="BW120" s="11"/>
      <c r="BX120" s="3"/>
      <c r="BY120" s="44"/>
      <c r="BZ120" s="46"/>
      <c r="CA120" s="30"/>
      <c r="CB120" s="6"/>
      <c r="CC120" s="44"/>
      <c r="CD120" s="46"/>
      <c r="CE120" s="30"/>
      <c r="CF120" s="6"/>
      <c r="CG120" s="44"/>
      <c r="CH120" s="46"/>
      <c r="CI120" s="30"/>
      <c r="CJ120" s="6"/>
      <c r="CK120" s="44"/>
      <c r="CL120" s="46"/>
    </row>
    <row r="121" spans="1:90" ht="7.5" customHeight="1" x14ac:dyDescent="0.35">
      <c r="A121" s="27"/>
      <c r="B121" s="44"/>
      <c r="C121" s="46"/>
      <c r="D121" s="30"/>
      <c r="E121" s="6"/>
      <c r="F121" s="44"/>
      <c r="G121" s="46"/>
      <c r="H121" s="30"/>
      <c r="I121" s="6"/>
      <c r="J121" s="44"/>
      <c r="K121" s="46"/>
      <c r="L121" s="30"/>
      <c r="M121" s="6"/>
      <c r="N121" s="44"/>
      <c r="O121" s="46"/>
      <c r="P121" s="30"/>
      <c r="Q121" s="6"/>
      <c r="R121" s="44"/>
      <c r="S121" s="46"/>
      <c r="T121" s="30"/>
      <c r="U121" s="6"/>
      <c r="V121" s="44"/>
      <c r="W121" s="46"/>
      <c r="X121" s="30"/>
      <c r="Y121" s="6"/>
      <c r="Z121" s="3"/>
      <c r="AA121" s="11"/>
      <c r="AB121" s="3"/>
      <c r="AC121" s="52"/>
      <c r="AD121" s="53"/>
      <c r="AE121" s="11"/>
      <c r="AF121" s="17"/>
      <c r="AG121" s="59"/>
      <c r="AH121" s="53"/>
      <c r="AI121" s="11"/>
      <c r="AJ121" s="17"/>
      <c r="AK121" s="52"/>
      <c r="AL121" s="53"/>
      <c r="AM121" s="11"/>
      <c r="AN121" s="17"/>
      <c r="AO121" s="59"/>
      <c r="AP121" s="53"/>
      <c r="AQ121" s="23"/>
      <c r="AR121" s="17"/>
      <c r="AS121" s="52"/>
      <c r="AT121" s="53"/>
      <c r="AU121" s="23"/>
      <c r="AV121" s="17"/>
      <c r="AW121" s="52"/>
      <c r="AX121" s="53"/>
      <c r="AY121" s="11"/>
      <c r="AZ121" s="17"/>
      <c r="BA121" s="59"/>
      <c r="BB121" s="53"/>
      <c r="BC121" s="23"/>
      <c r="BD121" s="17"/>
      <c r="BE121" s="11"/>
      <c r="BF121" s="264"/>
      <c r="BG121" s="3"/>
      <c r="BH121" s="44"/>
      <c r="BI121" s="46"/>
      <c r="BJ121" s="3"/>
      <c r="BK121" s="6"/>
      <c r="BL121" s="49"/>
      <c r="BM121" s="46"/>
      <c r="BN121" s="3"/>
      <c r="BO121" s="6"/>
      <c r="BP121" s="44"/>
      <c r="BQ121" s="46"/>
      <c r="BR121" s="30"/>
      <c r="BS121" s="6"/>
      <c r="BT121" s="44"/>
      <c r="BU121" s="46"/>
      <c r="BV121" s="3"/>
      <c r="BW121" s="11"/>
      <c r="BX121" s="3"/>
      <c r="BY121" s="44"/>
      <c r="BZ121" s="46"/>
      <c r="CA121" s="30"/>
      <c r="CB121" s="6"/>
      <c r="CC121" s="44"/>
      <c r="CD121" s="46"/>
      <c r="CE121" s="30"/>
      <c r="CF121" s="6"/>
      <c r="CG121" s="44"/>
      <c r="CH121" s="46"/>
      <c r="CI121" s="30"/>
      <c r="CJ121" s="6"/>
      <c r="CK121" s="44"/>
      <c r="CL121" s="46"/>
    </row>
    <row r="122" spans="1:90" ht="7.5" customHeight="1" x14ac:dyDescent="0.35">
      <c r="A122" s="27"/>
      <c r="B122" s="44"/>
      <c r="C122" s="46"/>
      <c r="D122" s="30"/>
      <c r="E122" s="6"/>
      <c r="F122" s="44"/>
      <c r="G122" s="46"/>
      <c r="H122" s="30"/>
      <c r="I122" s="6"/>
      <c r="J122" s="44"/>
      <c r="K122" s="46"/>
      <c r="L122" s="30"/>
      <c r="M122" s="6"/>
      <c r="N122" s="44"/>
      <c r="O122" s="46"/>
      <c r="P122" s="30"/>
      <c r="Q122" s="6"/>
      <c r="R122" s="44"/>
      <c r="S122" s="46"/>
      <c r="T122" s="30"/>
      <c r="U122" s="6"/>
      <c r="V122" s="44"/>
      <c r="W122" s="46"/>
      <c r="X122" s="30"/>
      <c r="Y122" s="6"/>
      <c r="Z122" s="3"/>
      <c r="AA122" s="11"/>
      <c r="AB122" s="3"/>
      <c r="AC122" s="52"/>
      <c r="AD122" s="53"/>
      <c r="AE122" s="11"/>
      <c r="AF122" s="17"/>
      <c r="AG122" s="59"/>
      <c r="AH122" s="53"/>
      <c r="AI122" s="11"/>
      <c r="AJ122" s="17"/>
      <c r="AK122" s="52"/>
      <c r="AL122" s="53"/>
      <c r="AM122" s="11"/>
      <c r="AN122" s="17"/>
      <c r="AO122" s="59"/>
      <c r="AP122" s="53"/>
      <c r="AQ122" s="23"/>
      <c r="AR122" s="17"/>
      <c r="AS122" s="52"/>
      <c r="AT122" s="53"/>
      <c r="AU122" s="23"/>
      <c r="AV122" s="17"/>
      <c r="AW122" s="52"/>
      <c r="AX122" s="53"/>
      <c r="AY122" s="11"/>
      <c r="AZ122" s="17"/>
      <c r="BA122" s="59"/>
      <c r="BB122" s="53"/>
      <c r="BC122" s="23"/>
      <c r="BD122" s="17"/>
      <c r="BE122" s="11"/>
      <c r="BF122" s="264"/>
      <c r="BG122" s="3"/>
      <c r="BH122" s="44"/>
      <c r="BI122" s="46"/>
      <c r="BJ122" s="3"/>
      <c r="BK122" s="6"/>
      <c r="BL122" s="49"/>
      <c r="BM122" s="46"/>
      <c r="BN122" s="3"/>
      <c r="BO122" s="6"/>
      <c r="BP122" s="44"/>
      <c r="BQ122" s="46"/>
      <c r="BR122" s="30"/>
      <c r="BS122" s="6"/>
      <c r="BT122" s="44"/>
      <c r="BU122" s="46"/>
      <c r="BV122" s="3"/>
      <c r="BW122" s="11"/>
      <c r="BX122" s="3"/>
      <c r="BY122" s="44"/>
      <c r="BZ122" s="46"/>
      <c r="CA122" s="30"/>
      <c r="CB122" s="6"/>
      <c r="CC122" s="44"/>
      <c r="CD122" s="46"/>
      <c r="CE122" s="30"/>
      <c r="CF122" s="6"/>
      <c r="CG122" s="44"/>
      <c r="CH122" s="46"/>
      <c r="CI122" s="30"/>
      <c r="CJ122" s="6"/>
      <c r="CK122" s="44"/>
      <c r="CL122" s="46"/>
    </row>
    <row r="123" spans="1:90" ht="7.5" customHeight="1" x14ac:dyDescent="0.35">
      <c r="A123" s="27"/>
      <c r="B123" s="44"/>
      <c r="C123" s="46"/>
      <c r="D123" s="30"/>
      <c r="E123" s="6"/>
      <c r="F123" s="44"/>
      <c r="G123" s="46"/>
      <c r="H123" s="30"/>
      <c r="I123" s="6"/>
      <c r="J123" s="44"/>
      <c r="K123" s="46"/>
      <c r="L123" s="30"/>
      <c r="M123" s="6"/>
      <c r="N123" s="44"/>
      <c r="O123" s="46"/>
      <c r="P123" s="30"/>
      <c r="Q123" s="6"/>
      <c r="R123" s="44"/>
      <c r="S123" s="46"/>
      <c r="T123" s="30"/>
      <c r="U123" s="6"/>
      <c r="V123" s="44"/>
      <c r="W123" s="46"/>
      <c r="X123" s="30"/>
      <c r="Y123" s="6"/>
      <c r="Z123" s="3"/>
      <c r="AA123" s="11"/>
      <c r="AB123" s="3"/>
      <c r="AC123" s="52"/>
      <c r="AD123" s="53"/>
      <c r="AE123" s="11"/>
      <c r="AF123" s="17"/>
      <c r="AG123" s="59"/>
      <c r="AH123" s="53"/>
      <c r="AI123" s="11"/>
      <c r="AJ123" s="17"/>
      <c r="AK123" s="52"/>
      <c r="AL123" s="53"/>
      <c r="AM123" s="11"/>
      <c r="AN123" s="17"/>
      <c r="AO123" s="59"/>
      <c r="AP123" s="53"/>
      <c r="AQ123" s="23"/>
      <c r="AR123" s="17"/>
      <c r="AS123" s="52"/>
      <c r="AT123" s="53"/>
      <c r="AU123" s="23"/>
      <c r="AV123" s="17"/>
      <c r="AW123" s="52"/>
      <c r="AX123" s="53"/>
      <c r="AY123" s="11"/>
      <c r="AZ123" s="17"/>
      <c r="BA123" s="59"/>
      <c r="BB123" s="53"/>
      <c r="BC123" s="23"/>
      <c r="BD123" s="17"/>
      <c r="BE123" s="11"/>
      <c r="BF123" s="264"/>
      <c r="BG123" s="3"/>
      <c r="BH123" s="44"/>
      <c r="BI123" s="46"/>
      <c r="BJ123" s="3"/>
      <c r="BK123" s="6"/>
      <c r="BL123" s="49"/>
      <c r="BM123" s="46"/>
      <c r="BN123" s="3"/>
      <c r="BO123" s="6"/>
      <c r="BP123" s="44"/>
      <c r="BQ123" s="46"/>
      <c r="BR123" s="30"/>
      <c r="BS123" s="6"/>
      <c r="BT123" s="44"/>
      <c r="BU123" s="46"/>
      <c r="BV123" s="3"/>
      <c r="BW123" s="11"/>
      <c r="BX123" s="3"/>
      <c r="BY123" s="44"/>
      <c r="BZ123" s="46"/>
      <c r="CA123" s="30"/>
      <c r="CB123" s="6"/>
      <c r="CC123" s="44"/>
      <c r="CD123" s="46"/>
      <c r="CE123" s="30"/>
      <c r="CF123" s="6"/>
      <c r="CG123" s="44"/>
      <c r="CH123" s="46"/>
      <c r="CI123" s="30"/>
      <c r="CJ123" s="6"/>
      <c r="CK123" s="44"/>
      <c r="CL123" s="46"/>
    </row>
    <row r="124" spans="1:90" ht="7.5" customHeight="1" x14ac:dyDescent="0.35">
      <c r="A124" s="27"/>
      <c r="B124" s="44"/>
      <c r="C124" s="46"/>
      <c r="D124" s="30"/>
      <c r="E124" s="6"/>
      <c r="F124" s="44"/>
      <c r="G124" s="46"/>
      <c r="H124" s="30"/>
      <c r="I124" s="6"/>
      <c r="J124" s="44"/>
      <c r="K124" s="46"/>
      <c r="L124" s="30"/>
      <c r="M124" s="6"/>
      <c r="N124" s="44"/>
      <c r="O124" s="46"/>
      <c r="P124" s="30"/>
      <c r="Q124" s="6"/>
      <c r="R124" s="44"/>
      <c r="S124" s="46"/>
      <c r="T124" s="30"/>
      <c r="U124" s="6"/>
      <c r="V124" s="44"/>
      <c r="W124" s="46"/>
      <c r="X124" s="30"/>
      <c r="Y124" s="6"/>
      <c r="Z124" s="3"/>
      <c r="AA124" s="11"/>
      <c r="AB124" s="3"/>
      <c r="AC124" s="52"/>
      <c r="AD124" s="53"/>
      <c r="AE124" s="11"/>
      <c r="AF124" s="17"/>
      <c r="AG124" s="59"/>
      <c r="AH124" s="53"/>
      <c r="AI124" s="11"/>
      <c r="AJ124" s="17"/>
      <c r="AK124" s="52"/>
      <c r="AL124" s="53"/>
      <c r="AM124" s="11"/>
      <c r="AN124" s="17"/>
      <c r="AO124" s="59"/>
      <c r="AP124" s="53"/>
      <c r="AQ124" s="23"/>
      <c r="AR124" s="17"/>
      <c r="AS124" s="52"/>
      <c r="AT124" s="53"/>
      <c r="AU124" s="23"/>
      <c r="AV124" s="17"/>
      <c r="AW124" s="52"/>
      <c r="AX124" s="53"/>
      <c r="AY124" s="11"/>
      <c r="AZ124" s="17"/>
      <c r="BA124" s="59"/>
      <c r="BB124" s="53"/>
      <c r="BC124" s="23"/>
      <c r="BD124" s="17"/>
      <c r="BE124" s="11"/>
      <c r="BF124" s="264"/>
      <c r="BG124" s="3"/>
      <c r="BH124" s="44"/>
      <c r="BI124" s="46"/>
      <c r="BJ124" s="3"/>
      <c r="BK124" s="6"/>
      <c r="BL124" s="49"/>
      <c r="BM124" s="46"/>
      <c r="BN124" s="3"/>
      <c r="BO124" s="6"/>
      <c r="BP124" s="44"/>
      <c r="BQ124" s="46"/>
      <c r="BR124" s="30"/>
      <c r="BS124" s="6"/>
      <c r="BT124" s="44"/>
      <c r="BU124" s="46"/>
      <c r="BV124" s="3"/>
      <c r="BW124" s="11"/>
      <c r="BX124" s="3"/>
      <c r="BY124" s="44"/>
      <c r="BZ124" s="46"/>
      <c r="CA124" s="30"/>
      <c r="CB124" s="6"/>
      <c r="CC124" s="44"/>
      <c r="CD124" s="46"/>
      <c r="CE124" s="30"/>
      <c r="CF124" s="6"/>
      <c r="CG124" s="44"/>
      <c r="CH124" s="46"/>
      <c r="CI124" s="30"/>
      <c r="CJ124" s="6"/>
      <c r="CK124" s="44"/>
      <c r="CL124" s="46"/>
    </row>
    <row r="125" spans="1:90" ht="7.5" customHeight="1" x14ac:dyDescent="0.35">
      <c r="A125" s="27"/>
      <c r="B125" s="44"/>
      <c r="C125" s="46"/>
      <c r="D125" s="30"/>
      <c r="E125" s="6"/>
      <c r="F125" s="44"/>
      <c r="G125" s="46"/>
      <c r="H125" s="30"/>
      <c r="I125" s="6"/>
      <c r="J125" s="44"/>
      <c r="K125" s="46"/>
      <c r="L125" s="30"/>
      <c r="M125" s="6"/>
      <c r="N125" s="44"/>
      <c r="O125" s="46"/>
      <c r="P125" s="30"/>
      <c r="Q125" s="6"/>
      <c r="R125" s="44"/>
      <c r="S125" s="46"/>
      <c r="T125" s="30"/>
      <c r="U125" s="6"/>
      <c r="V125" s="44"/>
      <c r="W125" s="46"/>
      <c r="X125" s="30"/>
      <c r="Y125" s="6"/>
      <c r="Z125" s="3"/>
      <c r="AA125" s="11"/>
      <c r="AB125" s="3"/>
      <c r="AC125" s="52"/>
      <c r="AD125" s="53"/>
      <c r="AE125" s="11"/>
      <c r="AF125" s="17"/>
      <c r="AG125" s="59"/>
      <c r="AH125" s="53"/>
      <c r="AI125" s="11"/>
      <c r="AJ125" s="17"/>
      <c r="AK125" s="52"/>
      <c r="AL125" s="53"/>
      <c r="AM125" s="11"/>
      <c r="AN125" s="17"/>
      <c r="AO125" s="59"/>
      <c r="AP125" s="53"/>
      <c r="AQ125" s="23"/>
      <c r="AR125" s="17"/>
      <c r="AS125" s="52"/>
      <c r="AT125" s="53"/>
      <c r="AU125" s="23"/>
      <c r="AV125" s="17"/>
      <c r="AW125" s="52"/>
      <c r="AX125" s="53"/>
      <c r="AY125" s="11"/>
      <c r="AZ125" s="17"/>
      <c r="BA125" s="59"/>
      <c r="BB125" s="53"/>
      <c r="BC125" s="23"/>
      <c r="BD125" s="17"/>
      <c r="BE125" s="11"/>
      <c r="BF125" s="264"/>
      <c r="BG125" s="3"/>
      <c r="BH125" s="44"/>
      <c r="BI125" s="46"/>
      <c r="BJ125" s="3"/>
      <c r="BK125" s="6"/>
      <c r="BL125" s="49"/>
      <c r="BM125" s="46"/>
      <c r="BN125" s="3"/>
      <c r="BO125" s="6"/>
      <c r="BP125" s="44"/>
      <c r="BQ125" s="46"/>
      <c r="BR125" s="30"/>
      <c r="BS125" s="6"/>
      <c r="BT125" s="44"/>
      <c r="BU125" s="46"/>
      <c r="BV125" s="3"/>
      <c r="BW125" s="11"/>
      <c r="BX125" s="3"/>
      <c r="BY125" s="44"/>
      <c r="BZ125" s="46"/>
      <c r="CA125" s="30"/>
      <c r="CB125" s="6"/>
      <c r="CC125" s="44"/>
      <c r="CD125" s="46"/>
      <c r="CE125" s="30"/>
      <c r="CF125" s="6"/>
      <c r="CG125" s="44"/>
      <c r="CH125" s="46"/>
      <c r="CI125" s="30"/>
      <c r="CJ125" s="6"/>
      <c r="CK125" s="44"/>
      <c r="CL125" s="46"/>
    </row>
    <row r="126" spans="1:90" ht="7.5" customHeight="1" x14ac:dyDescent="0.35">
      <c r="A126" s="27"/>
      <c r="B126" s="44"/>
      <c r="C126" s="46"/>
      <c r="D126" s="30"/>
      <c r="E126" s="6"/>
      <c r="F126" s="44"/>
      <c r="G126" s="46"/>
      <c r="H126" s="30"/>
      <c r="I126" s="6"/>
      <c r="J126" s="44"/>
      <c r="K126" s="46"/>
      <c r="L126" s="30"/>
      <c r="M126" s="6"/>
      <c r="N126" s="44"/>
      <c r="O126" s="46"/>
      <c r="P126" s="30"/>
      <c r="Q126" s="6"/>
      <c r="R126" s="44"/>
      <c r="S126" s="46"/>
      <c r="T126" s="30"/>
      <c r="U126" s="6"/>
      <c r="V126" s="44"/>
      <c r="W126" s="46"/>
      <c r="X126" s="30"/>
      <c r="Y126" s="6"/>
      <c r="Z126" s="3"/>
      <c r="AA126" s="11"/>
      <c r="AB126" s="3"/>
      <c r="AC126" s="52"/>
      <c r="AD126" s="53"/>
      <c r="AE126" s="11"/>
      <c r="AF126" s="17"/>
      <c r="AG126" s="59"/>
      <c r="AH126" s="53"/>
      <c r="AI126" s="11"/>
      <c r="AJ126" s="17"/>
      <c r="AK126" s="52"/>
      <c r="AL126" s="53"/>
      <c r="AM126" s="11"/>
      <c r="AN126" s="17"/>
      <c r="AO126" s="59"/>
      <c r="AP126" s="53"/>
      <c r="AQ126" s="23"/>
      <c r="AR126" s="17"/>
      <c r="AS126" s="52"/>
      <c r="AT126" s="53"/>
      <c r="AU126" s="23"/>
      <c r="AV126" s="17"/>
      <c r="AW126" s="52"/>
      <c r="AX126" s="53"/>
      <c r="AY126" s="11"/>
      <c r="AZ126" s="17"/>
      <c r="BA126" s="59"/>
      <c r="BB126" s="53"/>
      <c r="BC126" s="23"/>
      <c r="BD126" s="17"/>
      <c r="BE126" s="11"/>
      <c r="BF126" s="264"/>
      <c r="BG126" s="3"/>
      <c r="BH126" s="44"/>
      <c r="BI126" s="46"/>
      <c r="BJ126" s="3"/>
      <c r="BK126" s="6"/>
      <c r="BL126" s="49"/>
      <c r="BM126" s="46"/>
      <c r="BN126" s="3"/>
      <c r="BO126" s="6"/>
      <c r="BP126" s="44"/>
      <c r="BQ126" s="46"/>
      <c r="BR126" s="30"/>
      <c r="BS126" s="6"/>
      <c r="BT126" s="44"/>
      <c r="BU126" s="46"/>
      <c r="BV126" s="3"/>
      <c r="BW126" s="11"/>
      <c r="BX126" s="3"/>
      <c r="BY126" s="44"/>
      <c r="BZ126" s="46"/>
      <c r="CA126" s="30"/>
      <c r="CB126" s="6"/>
      <c r="CC126" s="44"/>
      <c r="CD126" s="46"/>
      <c r="CE126" s="30"/>
      <c r="CF126" s="6"/>
      <c r="CG126" s="44"/>
      <c r="CH126" s="46"/>
      <c r="CI126" s="30"/>
      <c r="CJ126" s="6"/>
      <c r="CK126" s="44"/>
      <c r="CL126" s="46"/>
    </row>
    <row r="127" spans="1:90" ht="7.5" customHeight="1" x14ac:dyDescent="0.35">
      <c r="A127" s="27"/>
      <c r="B127" s="44"/>
      <c r="C127" s="46"/>
      <c r="D127" s="30"/>
      <c r="E127" s="6"/>
      <c r="F127" s="44"/>
      <c r="G127" s="46"/>
      <c r="H127" s="30"/>
      <c r="I127" s="6"/>
      <c r="J127" s="44"/>
      <c r="K127" s="46"/>
      <c r="L127" s="30"/>
      <c r="M127" s="6"/>
      <c r="N127" s="44"/>
      <c r="O127" s="46"/>
      <c r="P127" s="30"/>
      <c r="Q127" s="6"/>
      <c r="R127" s="44"/>
      <c r="S127" s="46"/>
      <c r="T127" s="30"/>
      <c r="U127" s="6"/>
      <c r="V127" s="44"/>
      <c r="W127" s="46"/>
      <c r="X127" s="30"/>
      <c r="Y127" s="6"/>
      <c r="Z127" s="3"/>
      <c r="AA127" s="11"/>
      <c r="AB127" s="3"/>
      <c r="AC127" s="52"/>
      <c r="AD127" s="53"/>
      <c r="AE127" s="11"/>
      <c r="AF127" s="17"/>
      <c r="AG127" s="59"/>
      <c r="AH127" s="53"/>
      <c r="AI127" s="11"/>
      <c r="AJ127" s="17"/>
      <c r="AK127" s="52"/>
      <c r="AL127" s="53"/>
      <c r="AM127" s="11"/>
      <c r="AN127" s="17"/>
      <c r="AO127" s="59"/>
      <c r="AP127" s="53"/>
      <c r="AQ127" s="23"/>
      <c r="AR127" s="17"/>
      <c r="AS127" s="52"/>
      <c r="AT127" s="53"/>
      <c r="AU127" s="23"/>
      <c r="AV127" s="17"/>
      <c r="AW127" s="52"/>
      <c r="AX127" s="53"/>
      <c r="AY127" s="11"/>
      <c r="AZ127" s="17"/>
      <c r="BA127" s="59"/>
      <c r="BB127" s="53"/>
      <c r="BC127" s="23"/>
      <c r="BD127" s="17"/>
      <c r="BE127" s="11"/>
      <c r="BF127" s="264"/>
      <c r="BG127" s="3"/>
      <c r="BH127" s="44"/>
      <c r="BI127" s="46"/>
      <c r="BJ127" s="3"/>
      <c r="BK127" s="6"/>
      <c r="BL127" s="49"/>
      <c r="BM127" s="46"/>
      <c r="BN127" s="3"/>
      <c r="BO127" s="6"/>
      <c r="BP127" s="44"/>
      <c r="BQ127" s="46"/>
      <c r="BR127" s="30"/>
      <c r="BS127" s="6"/>
      <c r="BT127" s="44"/>
      <c r="BU127" s="46"/>
      <c r="BV127" s="3"/>
      <c r="BW127" s="11"/>
      <c r="BX127" s="3"/>
      <c r="BY127" s="44"/>
      <c r="BZ127" s="46"/>
      <c r="CA127" s="30"/>
      <c r="CB127" s="6"/>
      <c r="CC127" s="44"/>
      <c r="CD127" s="46"/>
      <c r="CE127" s="30"/>
      <c r="CF127" s="6"/>
      <c r="CG127" s="44"/>
      <c r="CH127" s="46"/>
      <c r="CI127" s="30"/>
      <c r="CJ127" s="6"/>
      <c r="CK127" s="44"/>
      <c r="CL127" s="46"/>
    </row>
    <row r="128" spans="1:90" ht="7.5" customHeight="1" x14ac:dyDescent="0.35">
      <c r="A128" s="27"/>
      <c r="B128" s="44"/>
      <c r="C128" s="46"/>
      <c r="D128" s="30"/>
      <c r="E128" s="6"/>
      <c r="F128" s="44"/>
      <c r="G128" s="46"/>
      <c r="H128" s="30"/>
      <c r="I128" s="6"/>
      <c r="J128" s="44"/>
      <c r="K128" s="46"/>
      <c r="L128" s="30"/>
      <c r="M128" s="6"/>
      <c r="N128" s="44"/>
      <c r="O128" s="46"/>
      <c r="P128" s="30"/>
      <c r="Q128" s="6"/>
      <c r="R128" s="44"/>
      <c r="S128" s="46"/>
      <c r="T128" s="30"/>
      <c r="U128" s="6"/>
      <c r="V128" s="44"/>
      <c r="W128" s="46"/>
      <c r="X128" s="30"/>
      <c r="Y128" s="6"/>
      <c r="Z128" s="3"/>
      <c r="AA128" s="11"/>
      <c r="AB128" s="3"/>
      <c r="AC128" s="52"/>
      <c r="AD128" s="53"/>
      <c r="AE128" s="11"/>
      <c r="AF128" s="17"/>
      <c r="AG128" s="59"/>
      <c r="AH128" s="53"/>
      <c r="AI128" s="11"/>
      <c r="AJ128" s="17"/>
      <c r="AK128" s="52"/>
      <c r="AL128" s="53"/>
      <c r="AM128" s="11"/>
      <c r="AN128" s="17"/>
      <c r="AO128" s="59"/>
      <c r="AP128" s="53"/>
      <c r="AQ128" s="23"/>
      <c r="AR128" s="17"/>
      <c r="AS128" s="52"/>
      <c r="AT128" s="53"/>
      <c r="AU128" s="23"/>
      <c r="AV128" s="17"/>
      <c r="AW128" s="52"/>
      <c r="AX128" s="53"/>
      <c r="AY128" s="11"/>
      <c r="AZ128" s="17"/>
      <c r="BA128" s="59"/>
      <c r="BB128" s="53"/>
      <c r="BC128" s="23"/>
      <c r="BD128" s="17"/>
      <c r="BE128" s="11"/>
      <c r="BF128" s="264"/>
      <c r="BG128" s="3"/>
      <c r="BH128" s="44"/>
      <c r="BI128" s="46"/>
      <c r="BJ128" s="3"/>
      <c r="BK128" s="6"/>
      <c r="BL128" s="49"/>
      <c r="BM128" s="46"/>
      <c r="BN128" s="3"/>
      <c r="BO128" s="6"/>
      <c r="BP128" s="44"/>
      <c r="BQ128" s="46"/>
      <c r="BR128" s="30"/>
      <c r="BS128" s="6"/>
      <c r="BT128" s="44"/>
      <c r="BU128" s="46"/>
      <c r="BV128" s="3"/>
      <c r="BW128" s="11"/>
      <c r="BX128" s="3"/>
      <c r="BY128" s="44"/>
      <c r="BZ128" s="46"/>
      <c r="CA128" s="30"/>
      <c r="CB128" s="6"/>
      <c r="CC128" s="44"/>
      <c r="CD128" s="46"/>
      <c r="CE128" s="30"/>
      <c r="CF128" s="6"/>
      <c r="CG128" s="44"/>
      <c r="CH128" s="46"/>
      <c r="CI128" s="30"/>
      <c r="CJ128" s="6"/>
      <c r="CK128" s="44"/>
      <c r="CL128" s="46"/>
    </row>
    <row r="129" spans="1:91" ht="7.5" customHeight="1" x14ac:dyDescent="0.35">
      <c r="A129" s="27"/>
      <c r="B129" s="44"/>
      <c r="C129" s="46"/>
      <c r="D129" s="30"/>
      <c r="E129" s="6"/>
      <c r="F129" s="44"/>
      <c r="G129" s="46"/>
      <c r="H129" s="30"/>
      <c r="I129" s="6"/>
      <c r="J129" s="44"/>
      <c r="K129" s="46"/>
      <c r="L129" s="30"/>
      <c r="M129" s="6"/>
      <c r="N129" s="44"/>
      <c r="O129" s="46"/>
      <c r="P129" s="30"/>
      <c r="Q129" s="6"/>
      <c r="R129" s="44"/>
      <c r="S129" s="46"/>
      <c r="T129" s="30"/>
      <c r="U129" s="6"/>
      <c r="V129" s="44"/>
      <c r="W129" s="46"/>
      <c r="X129" s="30"/>
      <c r="Y129" s="6"/>
      <c r="Z129" s="3"/>
      <c r="AA129" s="11"/>
      <c r="AB129" s="3"/>
      <c r="AC129" s="52"/>
      <c r="AD129" s="53"/>
      <c r="AE129" s="11"/>
      <c r="AF129" s="17"/>
      <c r="AG129" s="59"/>
      <c r="AH129" s="53"/>
      <c r="AI129" s="11"/>
      <c r="AJ129" s="17"/>
      <c r="AK129" s="52"/>
      <c r="AL129" s="53"/>
      <c r="AM129" s="11"/>
      <c r="AN129" s="17"/>
      <c r="AO129" s="59"/>
      <c r="AP129" s="53"/>
      <c r="AQ129" s="23"/>
      <c r="AR129" s="17"/>
      <c r="AS129" s="52"/>
      <c r="AT129" s="53"/>
      <c r="AU129" s="23"/>
      <c r="AV129" s="17"/>
      <c r="AW129" s="52"/>
      <c r="AX129" s="53"/>
      <c r="AY129" s="11"/>
      <c r="AZ129" s="17"/>
      <c r="BA129" s="59"/>
      <c r="BB129" s="53"/>
      <c r="BC129" s="23"/>
      <c r="BD129" s="17"/>
      <c r="BE129" s="11"/>
      <c r="BF129" s="264"/>
      <c r="BG129" s="3"/>
      <c r="BH129" s="44"/>
      <c r="BI129" s="46"/>
      <c r="BJ129" s="3"/>
      <c r="BK129" s="6"/>
      <c r="BL129" s="49"/>
      <c r="BM129" s="46"/>
      <c r="BN129" s="3"/>
      <c r="BO129" s="6"/>
      <c r="BP129" s="44"/>
      <c r="BQ129" s="46"/>
      <c r="BR129" s="30"/>
      <c r="BS129" s="6"/>
      <c r="BT129" s="44"/>
      <c r="BU129" s="46"/>
      <c r="BV129" s="3"/>
      <c r="BW129" s="11"/>
      <c r="BX129" s="3"/>
      <c r="BY129" s="44"/>
      <c r="BZ129" s="46"/>
      <c r="CA129" s="30"/>
      <c r="CB129" s="6"/>
      <c r="CC129" s="44"/>
      <c r="CD129" s="46"/>
      <c r="CE129" s="30"/>
      <c r="CF129" s="6"/>
      <c r="CG129" s="44"/>
      <c r="CH129" s="46"/>
      <c r="CI129" s="30"/>
      <c r="CJ129" s="6"/>
      <c r="CK129" s="44"/>
      <c r="CL129" s="46"/>
    </row>
    <row r="130" spans="1:91" ht="7.5" customHeight="1" x14ac:dyDescent="0.35">
      <c r="A130" s="27"/>
      <c r="B130" s="44"/>
      <c r="C130" s="46"/>
      <c r="D130" s="30"/>
      <c r="E130" s="6"/>
      <c r="F130" s="44"/>
      <c r="G130" s="46"/>
      <c r="H130" s="30"/>
      <c r="I130" s="6"/>
      <c r="J130" s="44"/>
      <c r="K130" s="46"/>
      <c r="L130" s="30"/>
      <c r="M130" s="6"/>
      <c r="N130" s="44"/>
      <c r="O130" s="46"/>
      <c r="P130" s="30"/>
      <c r="Q130" s="6"/>
      <c r="R130" s="44"/>
      <c r="S130" s="46"/>
      <c r="T130" s="30"/>
      <c r="U130" s="6"/>
      <c r="V130" s="44"/>
      <c r="W130" s="46"/>
      <c r="X130" s="30"/>
      <c r="Y130" s="6"/>
      <c r="Z130" s="3"/>
      <c r="AA130" s="11"/>
      <c r="AB130" s="3"/>
      <c r="AC130" s="52"/>
      <c r="AD130" s="53"/>
      <c r="AE130" s="11"/>
      <c r="AF130" s="17"/>
      <c r="AG130" s="59"/>
      <c r="AH130" s="53"/>
      <c r="AI130" s="11"/>
      <c r="AJ130" s="17"/>
      <c r="AK130" s="52"/>
      <c r="AL130" s="53"/>
      <c r="AM130" s="11"/>
      <c r="AN130" s="17"/>
      <c r="AO130" s="59"/>
      <c r="AP130" s="53"/>
      <c r="AQ130" s="23"/>
      <c r="AR130" s="17"/>
      <c r="AS130" s="52"/>
      <c r="AT130" s="53"/>
      <c r="AU130" s="23"/>
      <c r="AV130" s="17"/>
      <c r="AW130" s="52"/>
      <c r="AX130" s="53"/>
      <c r="AY130" s="11"/>
      <c r="AZ130" s="17"/>
      <c r="BA130" s="59"/>
      <c r="BB130" s="53"/>
      <c r="BC130" s="23"/>
      <c r="BD130" s="17"/>
      <c r="BE130" s="11"/>
      <c r="BF130" s="264"/>
      <c r="BG130" s="3"/>
      <c r="BH130" s="44"/>
      <c r="BI130" s="46"/>
      <c r="BJ130" s="3"/>
      <c r="BK130" s="6"/>
      <c r="BL130" s="49"/>
      <c r="BM130" s="46"/>
      <c r="BN130" s="3"/>
      <c r="BO130" s="6"/>
      <c r="BP130" s="44"/>
      <c r="BQ130" s="46"/>
      <c r="BR130" s="30"/>
      <c r="BS130" s="6"/>
      <c r="BT130" s="44"/>
      <c r="BU130" s="46"/>
      <c r="BV130" s="3"/>
      <c r="BW130" s="11"/>
      <c r="BX130" s="3"/>
      <c r="BY130" s="44"/>
      <c r="BZ130" s="46"/>
      <c r="CA130" s="30"/>
      <c r="CB130" s="6"/>
      <c r="CC130" s="44"/>
      <c r="CD130" s="46"/>
      <c r="CE130" s="30"/>
      <c r="CF130" s="6"/>
      <c r="CG130" s="44"/>
      <c r="CH130" s="46"/>
      <c r="CI130" s="30"/>
      <c r="CJ130" s="6"/>
      <c r="CK130" s="44"/>
      <c r="CL130" s="46"/>
    </row>
    <row r="131" spans="1:91" ht="7.5" customHeight="1" x14ac:dyDescent="0.35">
      <c r="A131" s="27"/>
      <c r="B131" s="44"/>
      <c r="C131" s="46"/>
      <c r="D131" s="30"/>
      <c r="E131" s="6"/>
      <c r="F131" s="44"/>
      <c r="G131" s="46"/>
      <c r="H131" s="30"/>
      <c r="I131" s="6"/>
      <c r="J131" s="44"/>
      <c r="K131" s="46"/>
      <c r="L131" s="30"/>
      <c r="M131" s="6"/>
      <c r="N131" s="44"/>
      <c r="O131" s="46"/>
      <c r="P131" s="30"/>
      <c r="Q131" s="6"/>
      <c r="R131" s="44"/>
      <c r="S131" s="46"/>
      <c r="T131" s="30"/>
      <c r="U131" s="6"/>
      <c r="V131" s="44"/>
      <c r="W131" s="46"/>
      <c r="X131" s="30"/>
      <c r="Y131" s="6"/>
      <c r="Z131" s="3"/>
      <c r="AA131" s="11"/>
      <c r="AB131" s="3"/>
      <c r="AC131" s="52"/>
      <c r="AD131" s="53"/>
      <c r="AE131" s="11"/>
      <c r="AF131" s="17"/>
      <c r="AG131" s="59"/>
      <c r="AH131" s="53"/>
      <c r="AI131" s="11"/>
      <c r="AJ131" s="17"/>
      <c r="AK131" s="52"/>
      <c r="AL131" s="53"/>
      <c r="AM131" s="11"/>
      <c r="AN131" s="17"/>
      <c r="AO131" s="59"/>
      <c r="AP131" s="53"/>
      <c r="AQ131" s="23"/>
      <c r="AR131" s="17"/>
      <c r="AS131" s="52"/>
      <c r="AT131" s="53"/>
      <c r="AU131" s="23"/>
      <c r="AV131" s="17"/>
      <c r="AW131" s="52"/>
      <c r="AX131" s="53"/>
      <c r="AY131" s="11"/>
      <c r="AZ131" s="17"/>
      <c r="BA131" s="59"/>
      <c r="BB131" s="53"/>
      <c r="BC131" s="23"/>
      <c r="BD131" s="17"/>
      <c r="BE131" s="11"/>
      <c r="BF131" s="11"/>
      <c r="BG131" s="3"/>
      <c r="BH131" s="44"/>
      <c r="BI131" s="46"/>
      <c r="BJ131" s="3"/>
      <c r="BK131" s="6"/>
      <c r="BL131" s="49"/>
      <c r="BM131" s="46"/>
      <c r="BN131" s="3"/>
      <c r="BO131" s="6"/>
      <c r="BP131" s="44"/>
      <c r="BQ131" s="46"/>
      <c r="BR131" s="30"/>
      <c r="BS131" s="6"/>
      <c r="BT131" s="44"/>
      <c r="BU131" s="46"/>
      <c r="BV131" s="3"/>
      <c r="BW131" s="11"/>
      <c r="BX131" s="3"/>
      <c r="BY131" s="44"/>
      <c r="BZ131" s="46"/>
      <c r="CA131" s="30"/>
      <c r="CB131" s="6"/>
      <c r="CC131" s="44"/>
      <c r="CD131" s="46"/>
      <c r="CE131" s="30"/>
      <c r="CF131" s="6"/>
      <c r="CG131" s="44"/>
      <c r="CH131" s="46"/>
      <c r="CI131" s="30"/>
      <c r="CJ131" s="6"/>
      <c r="CK131" s="44"/>
      <c r="CL131" s="46"/>
    </row>
    <row r="132" spans="1:91" ht="7.5" customHeight="1" x14ac:dyDescent="0.35">
      <c r="A132" s="27"/>
      <c r="B132" s="44"/>
      <c r="C132" s="46"/>
      <c r="D132" s="30"/>
      <c r="E132" s="6"/>
      <c r="F132" s="44"/>
      <c r="G132" s="46"/>
      <c r="H132" s="30"/>
      <c r="I132" s="6"/>
      <c r="J132" s="44"/>
      <c r="K132" s="46"/>
      <c r="L132" s="30"/>
      <c r="M132" s="6"/>
      <c r="N132" s="44"/>
      <c r="O132" s="46"/>
      <c r="P132" s="30"/>
      <c r="Q132" s="6"/>
      <c r="R132" s="44"/>
      <c r="S132" s="46"/>
      <c r="T132" s="30"/>
      <c r="U132" s="6"/>
      <c r="V132" s="44"/>
      <c r="W132" s="46"/>
      <c r="X132" s="30"/>
      <c r="Y132" s="6"/>
      <c r="Z132" s="3"/>
      <c r="AA132" s="11"/>
      <c r="AB132" s="3"/>
      <c r="AC132" s="52"/>
      <c r="AD132" s="53"/>
      <c r="AE132" s="11"/>
      <c r="AF132" s="17"/>
      <c r="AG132" s="59"/>
      <c r="AH132" s="53"/>
      <c r="AI132" s="11"/>
      <c r="AJ132" s="17"/>
      <c r="AK132" s="52"/>
      <c r="AL132" s="53"/>
      <c r="AM132" s="11"/>
      <c r="AN132" s="17"/>
      <c r="AO132" s="59"/>
      <c r="AP132" s="53"/>
      <c r="AQ132" s="23"/>
      <c r="AR132" s="17"/>
      <c r="AS132" s="52"/>
      <c r="AT132" s="53"/>
      <c r="AU132" s="23"/>
      <c r="AV132" s="17"/>
      <c r="AW132" s="52"/>
      <c r="AX132" s="53"/>
      <c r="AY132" s="11"/>
      <c r="AZ132" s="17"/>
      <c r="BA132" s="59"/>
      <c r="BB132" s="53"/>
      <c r="BC132" s="23"/>
      <c r="BD132" s="17"/>
      <c r="BE132" s="11"/>
      <c r="BF132" s="11"/>
      <c r="BG132" s="3"/>
      <c r="BH132" s="44"/>
      <c r="BI132" s="46"/>
      <c r="BJ132" s="3"/>
      <c r="BK132" s="6"/>
      <c r="BL132" s="49"/>
      <c r="BM132" s="46"/>
      <c r="BN132" s="3"/>
      <c r="BO132" s="6"/>
      <c r="BP132" s="44"/>
      <c r="BQ132" s="46"/>
      <c r="BR132" s="30"/>
      <c r="BS132" s="6"/>
      <c r="BT132" s="44"/>
      <c r="BU132" s="46"/>
      <c r="BV132" s="3"/>
      <c r="BW132" s="11"/>
      <c r="BX132" s="3"/>
      <c r="BY132" s="44"/>
      <c r="BZ132" s="46"/>
      <c r="CA132" s="30"/>
      <c r="CB132" s="6"/>
      <c r="CC132" s="44"/>
      <c r="CD132" s="46"/>
      <c r="CE132" s="30"/>
      <c r="CF132" s="6"/>
      <c r="CG132" s="44"/>
      <c r="CH132" s="46"/>
      <c r="CI132" s="30"/>
      <c r="CJ132" s="6"/>
      <c r="CK132" s="44"/>
      <c r="CL132" s="46"/>
    </row>
    <row r="133" spans="1:91" ht="7.5" customHeight="1" x14ac:dyDescent="0.35">
      <c r="A133" s="27"/>
      <c r="B133" s="44"/>
      <c r="C133" s="46"/>
      <c r="D133" s="30"/>
      <c r="E133" s="6"/>
      <c r="F133" s="44"/>
      <c r="G133" s="46"/>
      <c r="H133" s="30"/>
      <c r="I133" s="6"/>
      <c r="J133" s="44"/>
      <c r="K133" s="46"/>
      <c r="L133" s="30"/>
      <c r="M133" s="6"/>
      <c r="N133" s="44"/>
      <c r="O133" s="46"/>
      <c r="P133" s="30"/>
      <c r="Q133" s="6"/>
      <c r="R133" s="44"/>
      <c r="S133" s="46"/>
      <c r="T133" s="30"/>
      <c r="U133" s="6"/>
      <c r="V133" s="44"/>
      <c r="W133" s="46"/>
      <c r="X133" s="30"/>
      <c r="Y133" s="6"/>
      <c r="Z133" s="3"/>
      <c r="AA133" s="11"/>
      <c r="AB133" s="3"/>
      <c r="AC133" s="52"/>
      <c r="AD133" s="53"/>
      <c r="AE133" s="11"/>
      <c r="AF133" s="17"/>
      <c r="AG133" s="59"/>
      <c r="AH133" s="53"/>
      <c r="AI133" s="11"/>
      <c r="AJ133" s="17"/>
      <c r="AK133" s="52"/>
      <c r="AL133" s="53"/>
      <c r="AM133" s="11"/>
      <c r="AN133" s="17"/>
      <c r="AO133" s="59"/>
      <c r="AP133" s="53"/>
      <c r="AQ133" s="23"/>
      <c r="AR133" s="17"/>
      <c r="AS133" s="52"/>
      <c r="AT133" s="53"/>
      <c r="AU133" s="23"/>
      <c r="AV133" s="17"/>
      <c r="AW133" s="52"/>
      <c r="AX133" s="53"/>
      <c r="AY133" s="11"/>
      <c r="AZ133" s="17"/>
      <c r="BA133" s="59"/>
      <c r="BB133" s="53"/>
      <c r="BC133" s="23"/>
      <c r="BD133" s="17"/>
      <c r="BE133" s="11"/>
      <c r="BF133" s="11"/>
      <c r="BG133" s="3"/>
      <c r="BH133" s="44"/>
      <c r="BI133" s="46"/>
      <c r="BJ133" s="3"/>
      <c r="BK133" s="6"/>
      <c r="BL133" s="49"/>
      <c r="BM133" s="46"/>
      <c r="BN133" s="3"/>
      <c r="BO133" s="6"/>
      <c r="BP133" s="44"/>
      <c r="BQ133" s="46"/>
      <c r="BR133" s="30"/>
      <c r="BS133" s="6"/>
      <c r="BT133" s="44"/>
      <c r="BU133" s="46"/>
      <c r="BV133" s="3"/>
      <c r="BW133" s="11"/>
      <c r="BX133" s="3"/>
      <c r="BY133" s="44"/>
      <c r="BZ133" s="46"/>
      <c r="CA133" s="30"/>
      <c r="CB133" s="6"/>
      <c r="CC133" s="44"/>
      <c r="CD133" s="46"/>
      <c r="CE133" s="30"/>
      <c r="CF133" s="6"/>
      <c r="CG133" s="44"/>
      <c r="CH133" s="46"/>
      <c r="CI133" s="30"/>
      <c r="CJ133" s="6"/>
      <c r="CK133" s="44"/>
      <c r="CL133" s="46"/>
    </row>
    <row r="134" spans="1:91" ht="21" x14ac:dyDescent="0.35">
      <c r="A134" s="274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33" t="s">
        <v>56</v>
      </c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33" t="s">
        <v>56</v>
      </c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33" t="s">
        <v>56</v>
      </c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</row>
    <row r="135" spans="1:91" ht="147.75" customHeight="1" x14ac:dyDescent="0.35">
      <c r="A135" s="26" t="s">
        <v>25</v>
      </c>
      <c r="B135" s="281" t="s">
        <v>306</v>
      </c>
      <c r="C135" s="282"/>
      <c r="D135" s="283" t="s">
        <v>116</v>
      </c>
      <c r="E135" s="284"/>
      <c r="F135" s="281" t="s">
        <v>305</v>
      </c>
      <c r="G135" s="282"/>
      <c r="H135" s="283" t="s">
        <v>307</v>
      </c>
      <c r="I135" s="284"/>
      <c r="J135" s="281" t="s">
        <v>117</v>
      </c>
      <c r="K135" s="282"/>
      <c r="L135" s="283" t="s">
        <v>118</v>
      </c>
      <c r="M135" s="284"/>
      <c r="N135" s="281" t="s">
        <v>119</v>
      </c>
      <c r="O135" s="282"/>
      <c r="P135" s="283" t="s">
        <v>120</v>
      </c>
      <c r="Q135" s="284"/>
      <c r="R135" s="281" t="s">
        <v>311</v>
      </c>
      <c r="S135" s="282"/>
      <c r="T135" s="283" t="s">
        <v>308</v>
      </c>
      <c r="U135" s="284"/>
      <c r="V135" s="281" t="s">
        <v>121</v>
      </c>
      <c r="W135" s="282"/>
      <c r="X135" s="283" t="s">
        <v>122</v>
      </c>
      <c r="Y135" s="284"/>
      <c r="Z135" s="5"/>
      <c r="AA135" s="34" t="s">
        <v>26</v>
      </c>
      <c r="AB135" s="5"/>
      <c r="AC135" s="281" t="s">
        <v>104</v>
      </c>
      <c r="AD135" s="282"/>
      <c r="AE135" s="283" t="s">
        <v>105</v>
      </c>
      <c r="AF135" s="284"/>
      <c r="AG135" s="281" t="s">
        <v>106</v>
      </c>
      <c r="AH135" s="282"/>
      <c r="AI135" s="283" t="s">
        <v>107</v>
      </c>
      <c r="AJ135" s="284"/>
      <c r="AK135" s="281" t="s">
        <v>108</v>
      </c>
      <c r="AL135" s="282"/>
      <c r="AM135" s="283" t="s">
        <v>109</v>
      </c>
      <c r="AN135" s="284"/>
      <c r="AO135" s="281" t="s">
        <v>110</v>
      </c>
      <c r="AP135" s="282"/>
      <c r="AQ135" s="283" t="s">
        <v>111</v>
      </c>
      <c r="AR135" s="284"/>
      <c r="AS135" s="281" t="s">
        <v>309</v>
      </c>
      <c r="AT135" s="282"/>
      <c r="AU135" s="283" t="s">
        <v>310</v>
      </c>
      <c r="AV135" s="284"/>
      <c r="AW135" s="281" t="s">
        <v>112</v>
      </c>
      <c r="AX135" s="282"/>
      <c r="AY135" s="283" t="s">
        <v>113</v>
      </c>
      <c r="AZ135" s="284"/>
      <c r="BA135" s="281" t="s">
        <v>114</v>
      </c>
      <c r="BB135" s="282"/>
      <c r="BC135" s="283" t="s">
        <v>115</v>
      </c>
      <c r="BD135" s="284"/>
      <c r="BE135" s="5"/>
      <c r="BF135" s="34" t="s">
        <v>27</v>
      </c>
      <c r="BG135" s="5"/>
      <c r="BH135" s="281" t="s">
        <v>123</v>
      </c>
      <c r="BI135" s="282"/>
      <c r="BJ135" s="283" t="s">
        <v>374</v>
      </c>
      <c r="BK135" s="284"/>
      <c r="BL135" s="281" t="s">
        <v>124</v>
      </c>
      <c r="BM135" s="282"/>
      <c r="BN135" s="283" t="s">
        <v>125</v>
      </c>
      <c r="BO135" s="284"/>
      <c r="BP135" s="281" t="s">
        <v>375</v>
      </c>
      <c r="BQ135" s="282"/>
      <c r="BR135" s="283" t="s">
        <v>376</v>
      </c>
      <c r="BS135" s="284"/>
      <c r="BT135" s="281" t="s">
        <v>377</v>
      </c>
      <c r="BU135" s="282"/>
      <c r="BV135" s="5"/>
      <c r="BW135" s="34" t="s">
        <v>31</v>
      </c>
      <c r="BX135" s="5"/>
      <c r="BY135" s="281" t="s">
        <v>101</v>
      </c>
      <c r="BZ135" s="282"/>
      <c r="CA135" s="283" t="s">
        <v>392</v>
      </c>
      <c r="CB135" s="284"/>
      <c r="CC135" s="281" t="s">
        <v>102</v>
      </c>
      <c r="CD135" s="282"/>
      <c r="CE135" s="283" t="s">
        <v>103</v>
      </c>
      <c r="CF135" s="284"/>
      <c r="CG135" s="281" t="s">
        <v>393</v>
      </c>
      <c r="CH135" s="282"/>
      <c r="CI135" s="283" t="s">
        <v>394</v>
      </c>
      <c r="CJ135" s="284"/>
      <c r="CK135" s="281" t="s">
        <v>395</v>
      </c>
      <c r="CL135" s="282"/>
      <c r="CM135" s="5"/>
    </row>
    <row r="136" spans="1:91" ht="7.5" customHeight="1" x14ac:dyDescent="0.35">
      <c r="A136" s="27"/>
      <c r="B136" s="44"/>
      <c r="C136" s="46"/>
      <c r="D136" s="30"/>
      <c r="E136" s="6"/>
      <c r="F136" s="44"/>
      <c r="G136" s="46"/>
      <c r="H136" s="30"/>
      <c r="I136" s="6"/>
      <c r="J136" s="44"/>
      <c r="K136" s="46"/>
      <c r="L136" s="30"/>
      <c r="M136" s="6"/>
      <c r="N136" s="44"/>
      <c r="O136" s="46"/>
      <c r="P136" s="30"/>
      <c r="Q136" s="6"/>
      <c r="R136" s="44"/>
      <c r="S136" s="46"/>
      <c r="T136" s="30"/>
      <c r="U136" s="6"/>
      <c r="V136" s="44"/>
      <c r="W136" s="46"/>
      <c r="X136" s="30"/>
      <c r="Y136" s="6"/>
      <c r="Z136" s="3"/>
      <c r="AA136" s="11"/>
      <c r="AB136" s="3"/>
      <c r="AC136" s="52"/>
      <c r="AD136" s="53"/>
      <c r="AE136" s="11"/>
      <c r="AF136" s="17"/>
      <c r="AG136" s="59"/>
      <c r="AH136" s="53"/>
      <c r="AI136" s="11"/>
      <c r="AJ136" s="17"/>
      <c r="AK136" s="52"/>
      <c r="AL136" s="53"/>
      <c r="AM136" s="11"/>
      <c r="AN136" s="17"/>
      <c r="AO136" s="59"/>
      <c r="AP136" s="53"/>
      <c r="AQ136" s="23"/>
      <c r="AR136" s="17"/>
      <c r="AS136" s="52"/>
      <c r="AT136" s="53"/>
      <c r="AU136" s="23"/>
      <c r="AV136" s="17"/>
      <c r="AW136" s="52"/>
      <c r="AX136" s="53"/>
      <c r="AY136" s="11"/>
      <c r="AZ136" s="17"/>
      <c r="BA136" s="59"/>
      <c r="BB136" s="53"/>
      <c r="BC136" s="23"/>
      <c r="BD136" s="17"/>
      <c r="BE136" s="11"/>
      <c r="BF136" s="11"/>
      <c r="BG136" s="3"/>
      <c r="BH136" s="44"/>
      <c r="BI136" s="46"/>
      <c r="BJ136" s="3"/>
      <c r="BK136" s="6"/>
      <c r="BL136" s="49"/>
      <c r="BM136" s="46"/>
      <c r="BN136" s="3"/>
      <c r="BO136" s="6"/>
      <c r="BP136" s="44"/>
      <c r="BQ136" s="46"/>
      <c r="BR136" s="30"/>
      <c r="BS136" s="6"/>
      <c r="BT136" s="44"/>
      <c r="BU136" s="46"/>
      <c r="BV136" s="3"/>
      <c r="BW136" s="11"/>
      <c r="BX136" s="3"/>
      <c r="BY136" s="44"/>
      <c r="BZ136" s="46"/>
      <c r="CA136" s="30"/>
      <c r="CB136" s="6"/>
      <c r="CC136" s="44"/>
      <c r="CD136" s="46"/>
      <c r="CE136" s="30"/>
      <c r="CF136" s="6"/>
      <c r="CG136" s="44"/>
      <c r="CH136" s="46"/>
      <c r="CI136" s="30"/>
      <c r="CJ136" s="6"/>
      <c r="CK136" s="44"/>
      <c r="CL136" s="46"/>
    </row>
    <row r="137" spans="1:91" ht="7.5" customHeight="1" thickBot="1" x14ac:dyDescent="0.4">
      <c r="A137" s="27"/>
      <c r="B137" s="44"/>
      <c r="C137" s="46"/>
      <c r="D137" s="30"/>
      <c r="E137" s="6"/>
      <c r="F137" s="44"/>
      <c r="G137" s="46"/>
      <c r="H137" s="30"/>
      <c r="I137" s="6"/>
      <c r="J137" s="44"/>
      <c r="K137" s="46"/>
      <c r="L137" s="30"/>
      <c r="M137" s="6"/>
      <c r="N137" s="44"/>
      <c r="O137" s="46"/>
      <c r="P137" s="30"/>
      <c r="Q137" s="6"/>
      <c r="R137" s="44"/>
      <c r="S137" s="46"/>
      <c r="T137" s="30"/>
      <c r="U137" s="6"/>
      <c r="V137" s="44"/>
      <c r="W137" s="46"/>
      <c r="X137" s="30"/>
      <c r="Y137" s="6"/>
      <c r="Z137" s="3"/>
      <c r="AA137" s="11"/>
      <c r="AB137" s="3"/>
      <c r="AC137" s="52"/>
      <c r="AD137" s="53"/>
      <c r="AE137" s="11"/>
      <c r="AF137" s="17"/>
      <c r="AG137" s="59"/>
      <c r="AH137" s="53"/>
      <c r="AI137" s="11"/>
      <c r="AJ137" s="17"/>
      <c r="AK137" s="52"/>
      <c r="AL137" s="53"/>
      <c r="AM137" s="11"/>
      <c r="AN137" s="17"/>
      <c r="AO137" s="59"/>
      <c r="AP137" s="53"/>
      <c r="AQ137" s="23"/>
      <c r="AR137" s="17"/>
      <c r="AS137" s="52"/>
      <c r="AT137" s="53"/>
      <c r="AU137" s="23"/>
      <c r="AV137" s="17"/>
      <c r="AW137" s="52"/>
      <c r="AX137" s="53"/>
      <c r="AY137" s="11"/>
      <c r="AZ137" s="17"/>
      <c r="BA137" s="59"/>
      <c r="BB137" s="53"/>
      <c r="BC137" s="23"/>
      <c r="BD137" s="17"/>
      <c r="BE137" s="11"/>
      <c r="BF137" s="11"/>
      <c r="BG137" s="3"/>
      <c r="BH137" s="44"/>
      <c r="BI137" s="46"/>
      <c r="BJ137" s="3"/>
      <c r="BK137" s="6"/>
      <c r="BL137" s="49"/>
      <c r="BM137" s="46"/>
      <c r="BN137" s="3"/>
      <c r="BO137" s="6"/>
      <c r="BP137" s="44"/>
      <c r="BQ137" s="46"/>
      <c r="BR137" s="30"/>
      <c r="BS137" s="6"/>
      <c r="BT137" s="44"/>
      <c r="BU137" s="46"/>
      <c r="BV137" s="3"/>
      <c r="BW137" s="11"/>
      <c r="BX137" s="3"/>
      <c r="BY137" s="44"/>
      <c r="BZ137" s="46"/>
      <c r="CA137" s="30"/>
      <c r="CB137" s="6"/>
      <c r="CC137" s="44"/>
      <c r="CD137" s="46"/>
      <c r="CE137" s="30"/>
      <c r="CF137" s="6"/>
      <c r="CG137" s="44"/>
      <c r="CH137" s="46"/>
      <c r="CI137" s="30"/>
      <c r="CJ137" s="6"/>
      <c r="CK137" s="44"/>
      <c r="CL137" s="46"/>
    </row>
    <row r="138" spans="1:91" ht="7.5" customHeight="1" x14ac:dyDescent="0.35">
      <c r="A138" s="27"/>
      <c r="B138" s="44"/>
      <c r="C138" s="46"/>
      <c r="D138" s="30"/>
      <c r="E138" s="6"/>
      <c r="F138" s="44"/>
      <c r="G138" s="46"/>
      <c r="H138" s="30"/>
      <c r="I138" s="6"/>
      <c r="J138" s="44"/>
      <c r="K138" s="46"/>
      <c r="L138" s="30"/>
      <c r="M138" s="6"/>
      <c r="N138" s="44"/>
      <c r="O138" s="46"/>
      <c r="P138" s="30"/>
      <c r="Q138" s="6"/>
      <c r="R138" s="44"/>
      <c r="S138" s="46"/>
      <c r="T138" s="30"/>
      <c r="U138" s="6"/>
      <c r="V138" s="44"/>
      <c r="W138" s="46"/>
      <c r="X138" s="30"/>
      <c r="Y138" s="6"/>
      <c r="Z138" s="3"/>
      <c r="AA138" s="11"/>
      <c r="AB138" s="3"/>
      <c r="AC138" s="58"/>
      <c r="AD138" s="45"/>
      <c r="AE138" s="10"/>
      <c r="AF138" s="16"/>
      <c r="AG138" s="50"/>
      <c r="AH138" s="57"/>
      <c r="AI138" s="25"/>
      <c r="AJ138" s="20"/>
      <c r="AK138" s="56"/>
      <c r="AL138" s="57"/>
      <c r="AM138" s="25"/>
      <c r="AN138" s="20"/>
      <c r="AO138" s="55"/>
      <c r="AP138" s="57"/>
      <c r="AQ138" s="37"/>
      <c r="AR138" s="20"/>
      <c r="AS138" s="56"/>
      <c r="AT138" s="57"/>
      <c r="AU138" s="37"/>
      <c r="AV138" s="20"/>
      <c r="AW138" s="56"/>
      <c r="AX138" s="57"/>
      <c r="AY138" s="25"/>
      <c r="AZ138" s="20"/>
      <c r="BA138" s="50"/>
      <c r="BB138" s="57"/>
      <c r="BC138" s="37"/>
      <c r="BD138" s="20"/>
      <c r="BE138" s="25"/>
      <c r="BF138" s="285" t="s">
        <v>369</v>
      </c>
      <c r="BG138" s="10"/>
      <c r="BH138" s="47"/>
      <c r="BI138" s="48"/>
      <c r="BJ138" s="13"/>
      <c r="BK138" s="30"/>
      <c r="BL138" s="44"/>
      <c r="BM138" s="46"/>
      <c r="BN138" s="3"/>
      <c r="BO138" s="6"/>
      <c r="BP138" s="44"/>
      <c r="BQ138" s="46"/>
      <c r="BR138" s="30"/>
      <c r="BS138" s="6"/>
      <c r="BT138" s="44"/>
      <c r="BU138" s="46"/>
      <c r="BV138" s="3"/>
      <c r="BW138" s="11"/>
      <c r="BX138" s="3"/>
      <c r="BY138" s="44"/>
      <c r="BZ138" s="46"/>
      <c r="CA138" s="30"/>
      <c r="CB138" s="6"/>
      <c r="CC138" s="44"/>
      <c r="CD138" s="46"/>
      <c r="CE138" s="30"/>
      <c r="CF138" s="6"/>
      <c r="CG138" s="44"/>
      <c r="CH138" s="46"/>
      <c r="CI138" s="30"/>
      <c r="CJ138" s="6"/>
      <c r="CK138" s="44"/>
      <c r="CL138" s="46"/>
    </row>
    <row r="139" spans="1:91" ht="7.5" customHeight="1" thickBot="1" x14ac:dyDescent="0.4">
      <c r="A139" s="27"/>
      <c r="B139" s="44"/>
      <c r="C139" s="46"/>
      <c r="D139" s="30"/>
      <c r="E139" s="6"/>
      <c r="F139" s="44"/>
      <c r="G139" s="46"/>
      <c r="H139" s="30"/>
      <c r="I139" s="6"/>
      <c r="J139" s="44"/>
      <c r="K139" s="46"/>
      <c r="L139" s="30"/>
      <c r="M139" s="6"/>
      <c r="N139" s="44"/>
      <c r="O139" s="46"/>
      <c r="P139" s="30"/>
      <c r="Q139" s="6"/>
      <c r="R139" s="44"/>
      <c r="S139" s="46"/>
      <c r="T139" s="30"/>
      <c r="U139" s="6"/>
      <c r="V139" s="44"/>
      <c r="W139" s="46"/>
      <c r="X139" s="30"/>
      <c r="Y139" s="6"/>
      <c r="Z139" s="3"/>
      <c r="AA139" s="11"/>
      <c r="AB139" s="3"/>
      <c r="AC139" s="52"/>
      <c r="AD139" s="53"/>
      <c r="AE139" s="11"/>
      <c r="AF139" s="17"/>
      <c r="AG139" s="59"/>
      <c r="AH139" s="53"/>
      <c r="AI139" s="11"/>
      <c r="AJ139" s="17"/>
      <c r="AK139" s="52"/>
      <c r="AL139" s="53"/>
      <c r="AM139" s="11"/>
      <c r="AN139" s="17"/>
      <c r="AO139" s="59"/>
      <c r="AP139" s="53"/>
      <c r="AQ139" s="23"/>
      <c r="AR139" s="17"/>
      <c r="AS139" s="52"/>
      <c r="AT139" s="53"/>
      <c r="AU139" s="23"/>
      <c r="AV139" s="17"/>
      <c r="AW139" s="52"/>
      <c r="AX139" s="53"/>
      <c r="AY139" s="11"/>
      <c r="AZ139" s="17"/>
      <c r="BA139" s="59"/>
      <c r="BB139" s="53"/>
      <c r="BC139" s="23"/>
      <c r="BD139" s="17"/>
      <c r="BE139" s="11"/>
      <c r="BF139" s="286"/>
      <c r="BG139" s="3"/>
      <c r="BH139" s="44"/>
      <c r="BI139" s="46"/>
      <c r="BJ139" s="3"/>
      <c r="BK139" s="6"/>
      <c r="BL139" s="49"/>
      <c r="BM139" s="46"/>
      <c r="BN139" s="3"/>
      <c r="BO139" s="6"/>
      <c r="BP139" s="44"/>
      <c r="BQ139" s="46"/>
      <c r="BR139" s="30"/>
      <c r="BS139" s="6"/>
      <c r="BT139" s="44"/>
      <c r="BU139" s="46"/>
      <c r="BV139" s="3"/>
      <c r="BW139" s="11"/>
      <c r="BX139" s="3"/>
      <c r="BY139" s="44"/>
      <c r="BZ139" s="46"/>
      <c r="CA139" s="30"/>
      <c r="CB139" s="6"/>
      <c r="CC139" s="44"/>
      <c r="CD139" s="46"/>
      <c r="CE139" s="30"/>
      <c r="CF139" s="6"/>
      <c r="CG139" s="44"/>
      <c r="CH139" s="46"/>
      <c r="CI139" s="30"/>
      <c r="CJ139" s="6"/>
      <c r="CK139" s="44"/>
      <c r="CL139" s="46"/>
    </row>
    <row r="140" spans="1:91" ht="7.5" customHeight="1" x14ac:dyDescent="0.35">
      <c r="A140" s="27"/>
      <c r="B140" s="44"/>
      <c r="C140" s="46"/>
      <c r="D140" s="30"/>
      <c r="E140" s="6"/>
      <c r="F140" s="44"/>
      <c r="G140" s="46"/>
      <c r="H140" s="30"/>
      <c r="I140" s="6"/>
      <c r="J140" s="44"/>
      <c r="K140" s="46"/>
      <c r="L140" s="30"/>
      <c r="M140" s="6"/>
      <c r="N140" s="44"/>
      <c r="O140" s="46"/>
      <c r="P140" s="30"/>
      <c r="Q140" s="6"/>
      <c r="R140" s="44"/>
      <c r="S140" s="46"/>
      <c r="T140" s="30"/>
      <c r="U140" s="6"/>
      <c r="V140" s="44"/>
      <c r="W140" s="46"/>
      <c r="X140" s="30"/>
      <c r="Y140" s="6"/>
      <c r="Z140" s="3"/>
      <c r="AA140" s="11"/>
      <c r="AB140" s="3"/>
      <c r="AC140" s="52"/>
      <c r="AD140" s="53"/>
      <c r="AE140" s="11"/>
      <c r="AF140" s="17"/>
      <c r="AG140" s="59"/>
      <c r="AH140" s="53"/>
      <c r="AI140" s="11"/>
      <c r="AJ140" s="17"/>
      <c r="AK140" s="52"/>
      <c r="AL140" s="53"/>
      <c r="AM140" s="11"/>
      <c r="AN140" s="17"/>
      <c r="AO140" s="59"/>
      <c r="AP140" s="53"/>
      <c r="AQ140" s="23"/>
      <c r="AR140" s="17"/>
      <c r="AS140" s="52"/>
      <c r="AT140" s="53"/>
      <c r="AU140" s="23"/>
      <c r="AV140" s="17"/>
      <c r="AW140" s="52"/>
      <c r="AX140" s="53"/>
      <c r="AY140" s="11"/>
      <c r="AZ140" s="17"/>
      <c r="BA140" s="59"/>
      <c r="BB140" s="53"/>
      <c r="BC140" s="23"/>
      <c r="BD140" s="17"/>
      <c r="BE140" s="11"/>
      <c r="BF140" s="11"/>
      <c r="BG140" s="3"/>
      <c r="BH140" s="44"/>
      <c r="BI140" s="46"/>
      <c r="BJ140" s="3"/>
      <c r="BK140" s="6"/>
      <c r="BL140" s="49"/>
      <c r="BM140" s="46"/>
      <c r="BN140" s="3"/>
      <c r="BO140" s="6"/>
      <c r="BP140" s="44"/>
      <c r="BQ140" s="46"/>
      <c r="BR140" s="30"/>
      <c r="BS140" s="6"/>
      <c r="BT140" s="44"/>
      <c r="BU140" s="46"/>
      <c r="BV140" s="3"/>
      <c r="BW140" s="11"/>
      <c r="BX140" s="3"/>
      <c r="BY140" s="44"/>
      <c r="BZ140" s="46"/>
      <c r="CA140" s="30"/>
      <c r="CB140" s="6"/>
      <c r="CC140" s="44"/>
      <c r="CD140" s="46"/>
      <c r="CE140" s="30"/>
      <c r="CF140" s="6"/>
      <c r="CG140" s="44"/>
      <c r="CH140" s="46"/>
      <c r="CI140" s="30"/>
      <c r="CJ140" s="6"/>
      <c r="CK140" s="44"/>
      <c r="CL140" s="46"/>
    </row>
    <row r="141" spans="1:91" ht="7.5" customHeight="1" thickBot="1" x14ac:dyDescent="0.4">
      <c r="A141" s="27"/>
      <c r="B141" s="44"/>
      <c r="C141" s="46"/>
      <c r="D141" s="30"/>
      <c r="E141" s="6"/>
      <c r="F141" s="44"/>
      <c r="G141" s="46"/>
      <c r="H141" s="30"/>
      <c r="I141" s="6"/>
      <c r="J141" s="44"/>
      <c r="K141" s="46"/>
      <c r="L141" s="30"/>
      <c r="M141" s="6"/>
      <c r="N141" s="44"/>
      <c r="O141" s="46"/>
      <c r="P141" s="30"/>
      <c r="Q141" s="6"/>
      <c r="R141" s="44"/>
      <c r="S141" s="46"/>
      <c r="T141" s="30"/>
      <c r="U141" s="6"/>
      <c r="V141" s="44"/>
      <c r="W141" s="46"/>
      <c r="X141" s="30"/>
      <c r="Y141" s="6"/>
      <c r="Z141" s="3"/>
      <c r="AA141" s="11"/>
      <c r="AB141" s="3"/>
      <c r="AC141" s="52"/>
      <c r="AD141" s="53"/>
      <c r="AE141" s="11"/>
      <c r="AF141" s="17"/>
      <c r="AG141" s="59"/>
      <c r="AH141" s="53"/>
      <c r="AI141" s="11"/>
      <c r="AJ141" s="17"/>
      <c r="AK141" s="52"/>
      <c r="AL141" s="53"/>
      <c r="AM141" s="11"/>
      <c r="AN141" s="17"/>
      <c r="AO141" s="59"/>
      <c r="AP141" s="53"/>
      <c r="AQ141" s="11"/>
      <c r="AR141" s="17"/>
      <c r="AS141" s="52"/>
      <c r="AT141" s="53"/>
      <c r="AU141" s="23"/>
      <c r="AV141" s="17"/>
      <c r="AW141" s="52"/>
      <c r="AX141" s="53"/>
      <c r="AY141" s="11"/>
      <c r="AZ141" s="17"/>
      <c r="BA141" s="59"/>
      <c r="BB141" s="53"/>
      <c r="BC141" s="23"/>
      <c r="BD141" s="17"/>
      <c r="BE141" s="11"/>
      <c r="BF141" s="11"/>
      <c r="BG141" s="3"/>
      <c r="BH141" s="44"/>
      <c r="BI141" s="46"/>
      <c r="BJ141" s="3"/>
      <c r="BK141" s="6"/>
      <c r="BL141" s="49"/>
      <c r="BM141" s="46"/>
      <c r="BN141" s="3"/>
      <c r="BO141" s="6"/>
      <c r="BP141" s="44"/>
      <c r="BQ141" s="46"/>
      <c r="BR141" s="30"/>
      <c r="BS141" s="6"/>
      <c r="BT141" s="44"/>
      <c r="BU141" s="46"/>
      <c r="BV141" s="3"/>
      <c r="BW141" s="11"/>
      <c r="BX141" s="3"/>
      <c r="BY141" s="44"/>
      <c r="BZ141" s="46"/>
      <c r="CA141" s="30"/>
      <c r="CB141" s="6"/>
      <c r="CC141" s="44"/>
      <c r="CD141" s="46"/>
      <c r="CE141" s="30"/>
      <c r="CF141" s="6"/>
      <c r="CG141" s="44"/>
      <c r="CH141" s="46"/>
      <c r="CI141" s="30"/>
      <c r="CJ141" s="6"/>
      <c r="CK141" s="44"/>
      <c r="CL141" s="46"/>
    </row>
    <row r="142" spans="1:91" ht="7.5" customHeight="1" x14ac:dyDescent="0.35">
      <c r="A142" s="27"/>
      <c r="B142" s="44"/>
      <c r="C142" s="46"/>
      <c r="D142" s="30"/>
      <c r="E142" s="6"/>
      <c r="F142" s="44"/>
      <c r="G142" s="46"/>
      <c r="H142" s="30"/>
      <c r="I142" s="6"/>
      <c r="J142" s="44"/>
      <c r="K142" s="46"/>
      <c r="L142" s="30"/>
      <c r="M142" s="6"/>
      <c r="N142" s="44"/>
      <c r="O142" s="46"/>
      <c r="P142" s="30"/>
      <c r="Q142" s="6"/>
      <c r="R142" s="44"/>
      <c r="S142" s="46"/>
      <c r="T142" s="30"/>
      <c r="U142" s="6"/>
      <c r="V142" s="44"/>
      <c r="W142" s="46"/>
      <c r="X142" s="30"/>
      <c r="Y142" s="6"/>
      <c r="Z142" s="3"/>
      <c r="AA142" s="11"/>
      <c r="AB142" s="3"/>
      <c r="AC142" s="52"/>
      <c r="AD142" s="53"/>
      <c r="AE142" s="11"/>
      <c r="AF142" s="17"/>
      <c r="AG142" s="59"/>
      <c r="AH142" s="53"/>
      <c r="AI142" s="11"/>
      <c r="AJ142" s="17"/>
      <c r="AK142" s="52"/>
      <c r="AL142" s="53"/>
      <c r="AM142" s="38"/>
      <c r="AN142" s="16"/>
      <c r="AO142" s="50"/>
      <c r="AP142" s="45"/>
      <c r="AQ142" s="10"/>
      <c r="AR142" s="20"/>
      <c r="AS142" s="56"/>
      <c r="AT142" s="57"/>
      <c r="AU142" s="37"/>
      <c r="AV142" s="20"/>
      <c r="AW142" s="56"/>
      <c r="AX142" s="57"/>
      <c r="AY142" s="25"/>
      <c r="AZ142" s="20"/>
      <c r="BA142" s="55"/>
      <c r="BB142" s="57"/>
      <c r="BC142" s="37"/>
      <c r="BD142" s="20"/>
      <c r="BE142" s="25"/>
      <c r="BF142" s="285" t="s">
        <v>478</v>
      </c>
      <c r="BG142" s="10"/>
      <c r="BH142" s="47"/>
      <c r="BI142" s="48"/>
      <c r="BJ142" s="10"/>
      <c r="BK142" s="9"/>
      <c r="BL142" s="50"/>
      <c r="BM142" s="48"/>
      <c r="BN142" s="10"/>
      <c r="BO142" s="9"/>
      <c r="BP142" s="66"/>
      <c r="BQ142" s="44"/>
      <c r="BR142" s="30"/>
      <c r="BS142" s="6"/>
      <c r="BT142" s="44"/>
      <c r="BU142" s="46"/>
      <c r="BV142" s="3"/>
      <c r="BW142" s="11"/>
      <c r="BX142" s="3"/>
      <c r="BY142" s="44"/>
      <c r="BZ142" s="46"/>
      <c r="CA142" s="30"/>
      <c r="CB142" s="6"/>
      <c r="CC142" s="44"/>
      <c r="CD142" s="46"/>
      <c r="CE142" s="30"/>
      <c r="CF142" s="6"/>
      <c r="CG142" s="44"/>
      <c r="CH142" s="46"/>
      <c r="CI142" s="30"/>
      <c r="CJ142" s="6"/>
      <c r="CK142" s="44"/>
      <c r="CL142" s="46"/>
    </row>
    <row r="143" spans="1:91" ht="7.5" customHeight="1" thickBot="1" x14ac:dyDescent="0.4">
      <c r="A143" s="27"/>
      <c r="B143" s="44"/>
      <c r="C143" s="46"/>
      <c r="D143" s="30"/>
      <c r="E143" s="6"/>
      <c r="F143" s="44"/>
      <c r="G143" s="46"/>
      <c r="H143" s="30"/>
      <c r="I143" s="6"/>
      <c r="J143" s="44"/>
      <c r="K143" s="46"/>
      <c r="L143" s="30"/>
      <c r="M143" s="6"/>
      <c r="N143" s="44"/>
      <c r="O143" s="46"/>
      <c r="P143" s="30"/>
      <c r="Q143" s="6"/>
      <c r="R143" s="44"/>
      <c r="S143" s="46"/>
      <c r="T143" s="30"/>
      <c r="U143" s="6"/>
      <c r="V143" s="44"/>
      <c r="W143" s="46"/>
      <c r="X143" s="30"/>
      <c r="Y143" s="6"/>
      <c r="Z143" s="3"/>
      <c r="AA143" s="11"/>
      <c r="AB143" s="3"/>
      <c r="AC143" s="52"/>
      <c r="AD143" s="53"/>
      <c r="AE143" s="11"/>
      <c r="AF143" s="17"/>
      <c r="AG143" s="59"/>
      <c r="AH143" s="53"/>
      <c r="AI143" s="11"/>
      <c r="AJ143" s="17"/>
      <c r="AK143" s="52"/>
      <c r="AL143" s="53"/>
      <c r="AM143" s="11"/>
      <c r="AN143" s="17"/>
      <c r="AO143" s="59"/>
      <c r="AP143" s="53"/>
      <c r="AQ143" s="11"/>
      <c r="AR143" s="17"/>
      <c r="AS143" s="52"/>
      <c r="AT143" s="53"/>
      <c r="AU143" s="23"/>
      <c r="AV143" s="17"/>
      <c r="AW143" s="52"/>
      <c r="AX143" s="53"/>
      <c r="AY143" s="11"/>
      <c r="AZ143" s="17"/>
      <c r="BA143" s="59"/>
      <c r="BB143" s="53"/>
      <c r="BC143" s="23"/>
      <c r="BD143" s="17"/>
      <c r="BE143" s="11"/>
      <c r="BF143" s="286"/>
      <c r="BG143" s="3"/>
      <c r="BH143" s="44"/>
      <c r="BI143" s="46"/>
      <c r="BJ143" s="3"/>
      <c r="BK143" s="6"/>
      <c r="BL143" s="49"/>
      <c r="BM143" s="46"/>
      <c r="BN143" s="3"/>
      <c r="BO143" s="6"/>
      <c r="BP143" s="44"/>
      <c r="BQ143" s="46"/>
      <c r="BR143" s="30"/>
      <c r="BS143" s="6"/>
      <c r="BT143" s="44"/>
      <c r="BU143" s="46"/>
      <c r="BV143" s="3"/>
      <c r="BW143" s="11"/>
      <c r="BX143" s="3"/>
      <c r="BY143" s="44"/>
      <c r="BZ143" s="46"/>
      <c r="CA143" s="30"/>
      <c r="CB143" s="6"/>
      <c r="CC143" s="44"/>
      <c r="CD143" s="46"/>
      <c r="CE143" s="30"/>
      <c r="CF143" s="6"/>
      <c r="CG143" s="44"/>
      <c r="CH143" s="46"/>
      <c r="CI143" s="30"/>
      <c r="CJ143" s="6"/>
      <c r="CK143" s="44"/>
      <c r="CL143" s="46"/>
    </row>
    <row r="144" spans="1:91" ht="8.25" customHeight="1" x14ac:dyDescent="0.35">
      <c r="A144" s="27"/>
      <c r="B144" s="44"/>
      <c r="C144" s="46"/>
      <c r="D144" s="30"/>
      <c r="E144" s="6"/>
      <c r="F144" s="44"/>
      <c r="G144" s="46"/>
      <c r="H144" s="30"/>
      <c r="I144" s="6"/>
      <c r="J144" s="44"/>
      <c r="K144" s="46"/>
      <c r="L144" s="30"/>
      <c r="M144" s="6"/>
      <c r="N144" s="44"/>
      <c r="O144" s="46"/>
      <c r="P144" s="30"/>
      <c r="Q144" s="6"/>
      <c r="R144" s="44"/>
      <c r="S144" s="46"/>
      <c r="T144" s="30"/>
      <c r="U144" s="6"/>
      <c r="V144" s="44"/>
      <c r="W144" s="46"/>
      <c r="X144" s="30"/>
      <c r="Y144" s="6"/>
      <c r="Z144" s="3"/>
      <c r="AA144" s="11"/>
      <c r="AB144" s="3"/>
      <c r="AC144" s="52"/>
      <c r="AD144" s="53"/>
      <c r="AE144" s="11"/>
      <c r="AF144" s="17"/>
      <c r="AG144" s="59"/>
      <c r="AH144" s="53"/>
      <c r="AI144" s="11"/>
      <c r="AJ144" s="17"/>
      <c r="AK144" s="59"/>
      <c r="AL144" s="53"/>
      <c r="AM144" s="11"/>
      <c r="AN144" s="17"/>
      <c r="AO144" s="59"/>
      <c r="AP144" s="53"/>
      <c r="AQ144" s="23"/>
      <c r="AR144" s="17"/>
      <c r="AS144" s="52"/>
      <c r="AT144" s="53"/>
      <c r="AU144" s="23"/>
      <c r="AV144" s="17"/>
      <c r="AW144" s="52"/>
      <c r="AX144" s="53"/>
      <c r="AY144" s="11"/>
      <c r="AZ144" s="17"/>
      <c r="BA144" s="59"/>
      <c r="BB144" s="53"/>
      <c r="BC144" s="23"/>
      <c r="BD144" s="17"/>
      <c r="BE144" s="11"/>
      <c r="BF144" s="11"/>
      <c r="BG144" s="3"/>
      <c r="BH144" s="44"/>
      <c r="BI144" s="46"/>
      <c r="BJ144" s="3"/>
      <c r="BK144" s="6"/>
      <c r="BL144" s="44"/>
      <c r="BM144" s="46"/>
      <c r="BN144" s="3"/>
      <c r="BO144" s="6"/>
      <c r="BP144" s="44"/>
      <c r="BQ144" s="46"/>
      <c r="BR144" s="30"/>
      <c r="BS144" s="6"/>
      <c r="BT144" s="44"/>
      <c r="BU144" s="46"/>
      <c r="BV144" s="3"/>
      <c r="BW144" s="11"/>
      <c r="BX144" s="3"/>
      <c r="BY144" s="44"/>
      <c r="BZ144" s="46"/>
      <c r="CA144" s="30"/>
      <c r="CB144" s="6"/>
      <c r="CC144" s="44"/>
      <c r="CD144" s="46"/>
      <c r="CE144" s="30"/>
      <c r="CF144" s="6"/>
      <c r="CG144" s="44"/>
      <c r="CH144" s="46"/>
      <c r="CI144" s="30"/>
      <c r="CJ144" s="6"/>
      <c r="CK144" s="44"/>
      <c r="CL144" s="46"/>
    </row>
    <row r="145" spans="1:90" ht="8.25" customHeight="1" thickBot="1" x14ac:dyDescent="0.4">
      <c r="A145" s="27"/>
      <c r="B145" s="44"/>
      <c r="C145" s="46"/>
      <c r="D145" s="30"/>
      <c r="E145" s="6"/>
      <c r="F145" s="44"/>
      <c r="G145" s="46"/>
      <c r="H145" s="30"/>
      <c r="I145" s="6"/>
      <c r="J145" s="44"/>
      <c r="K145" s="46"/>
      <c r="L145" s="30"/>
      <c r="M145" s="6"/>
      <c r="N145" s="44"/>
      <c r="O145" s="46"/>
      <c r="P145" s="30"/>
      <c r="Q145" s="6"/>
      <c r="R145" s="44"/>
      <c r="S145" s="46"/>
      <c r="T145" s="30"/>
      <c r="U145" s="6"/>
      <c r="V145" s="44"/>
      <c r="W145" s="46"/>
      <c r="X145" s="30"/>
      <c r="Y145" s="6"/>
      <c r="Z145" s="3"/>
      <c r="AA145" s="11"/>
      <c r="AB145" s="3"/>
      <c r="AC145" s="52"/>
      <c r="AD145" s="53"/>
      <c r="AE145" s="11"/>
      <c r="AF145" s="17"/>
      <c r="AG145" s="59"/>
      <c r="AH145" s="53"/>
      <c r="AI145" s="11"/>
      <c r="AJ145" s="17"/>
      <c r="AK145" s="59"/>
      <c r="AL145" s="53"/>
      <c r="AM145" s="11"/>
      <c r="AN145" s="17"/>
      <c r="AO145" s="59"/>
      <c r="AP145" s="53"/>
      <c r="AQ145" s="23"/>
      <c r="AR145" s="17"/>
      <c r="AS145" s="52"/>
      <c r="AT145" s="53"/>
      <c r="AU145" s="23"/>
      <c r="AV145" s="17"/>
      <c r="AW145" s="52"/>
      <c r="AX145" s="53"/>
      <c r="AY145" s="11"/>
      <c r="AZ145" s="17"/>
      <c r="BA145" s="59"/>
      <c r="BB145" s="53"/>
      <c r="BC145" s="23"/>
      <c r="BD145" s="17"/>
      <c r="BE145" s="11"/>
      <c r="BF145" s="11"/>
      <c r="BG145" s="3"/>
      <c r="BH145" s="44"/>
      <c r="BI145" s="46"/>
      <c r="BJ145" s="3"/>
      <c r="BK145" s="6"/>
      <c r="BL145" s="44"/>
      <c r="BM145" s="46"/>
      <c r="BN145" s="3"/>
      <c r="BO145" s="6"/>
      <c r="BP145" s="44"/>
      <c r="BQ145" s="46"/>
      <c r="BR145" s="30"/>
      <c r="BS145" s="6"/>
      <c r="BT145" s="44"/>
      <c r="BU145" s="46"/>
      <c r="BV145" s="3"/>
      <c r="BW145" s="11"/>
      <c r="BX145" s="3"/>
      <c r="BY145" s="44"/>
      <c r="BZ145" s="46"/>
      <c r="CA145" s="30"/>
      <c r="CB145" s="6"/>
      <c r="CC145" s="44"/>
      <c r="CD145" s="46"/>
      <c r="CE145" s="30"/>
      <c r="CF145" s="6"/>
      <c r="CG145" s="44"/>
      <c r="CH145" s="46"/>
      <c r="CI145" s="30"/>
      <c r="CJ145" s="6"/>
      <c r="CK145" s="44"/>
      <c r="CL145" s="46"/>
    </row>
    <row r="146" spans="1:90" ht="8.25" customHeight="1" x14ac:dyDescent="0.35">
      <c r="A146" s="27"/>
      <c r="B146" s="44"/>
      <c r="C146" s="46"/>
      <c r="D146" s="30"/>
      <c r="E146" s="6"/>
      <c r="F146" s="44"/>
      <c r="G146" s="46"/>
      <c r="H146" s="30"/>
      <c r="I146" s="6"/>
      <c r="J146" s="44"/>
      <c r="K146" s="46"/>
      <c r="L146" s="30"/>
      <c r="M146" s="6"/>
      <c r="N146" s="44"/>
      <c r="O146" s="46"/>
      <c r="P146" s="30"/>
      <c r="Q146" s="6"/>
      <c r="R146" s="44"/>
      <c r="S146" s="46"/>
      <c r="T146" s="30"/>
      <c r="U146" s="6"/>
      <c r="V146" s="44"/>
      <c r="W146" s="46"/>
      <c r="X146" s="30"/>
      <c r="Y146" s="6"/>
      <c r="Z146" s="3"/>
      <c r="AA146" s="11"/>
      <c r="AB146" s="3"/>
      <c r="AC146" s="58"/>
      <c r="AD146" s="45"/>
      <c r="AE146" s="10"/>
      <c r="AF146" s="16"/>
      <c r="AG146" s="50"/>
      <c r="AH146" s="57"/>
      <c r="AI146" s="25"/>
      <c r="AJ146" s="20"/>
      <c r="AK146" s="56"/>
      <c r="AL146" s="57"/>
      <c r="AM146" s="25"/>
      <c r="AN146" s="20"/>
      <c r="AO146" s="55"/>
      <c r="AP146" s="57"/>
      <c r="AQ146" s="37"/>
      <c r="AR146" s="20"/>
      <c r="AS146" s="56"/>
      <c r="AT146" s="57"/>
      <c r="AU146" s="37"/>
      <c r="AV146" s="20"/>
      <c r="AW146" s="56"/>
      <c r="AX146" s="57"/>
      <c r="AY146" s="25"/>
      <c r="AZ146" s="20"/>
      <c r="BA146" s="50"/>
      <c r="BB146" s="57"/>
      <c r="BC146" s="37"/>
      <c r="BD146" s="20"/>
      <c r="BE146" s="25"/>
      <c r="BF146" s="285" t="s">
        <v>333</v>
      </c>
      <c r="BG146" s="8"/>
      <c r="BH146" s="66"/>
      <c r="BI146" s="50"/>
      <c r="BJ146" s="36"/>
      <c r="BK146" s="9"/>
      <c r="BL146" s="66"/>
      <c r="BM146" s="67"/>
      <c r="BN146" s="3"/>
      <c r="BO146" s="6"/>
      <c r="BP146" s="44"/>
      <c r="BQ146" s="46"/>
      <c r="BR146" s="30"/>
      <c r="BS146" s="6"/>
      <c r="BT146" s="44"/>
      <c r="BU146" s="46"/>
      <c r="BV146" s="3"/>
      <c r="BW146" s="11"/>
      <c r="BX146" s="3"/>
      <c r="BY146" s="44"/>
      <c r="BZ146" s="46"/>
      <c r="CA146" s="30"/>
      <c r="CB146" s="6"/>
      <c r="CC146" s="44"/>
      <c r="CD146" s="46"/>
      <c r="CE146" s="30"/>
      <c r="CF146" s="6"/>
      <c r="CG146" s="44"/>
      <c r="CH146" s="46"/>
      <c r="CI146" s="30"/>
      <c r="CJ146" s="6"/>
      <c r="CK146" s="44"/>
      <c r="CL146" s="46"/>
    </row>
    <row r="147" spans="1:90" ht="8.25" customHeight="1" thickBot="1" x14ac:dyDescent="0.4">
      <c r="A147" s="27"/>
      <c r="B147" s="44"/>
      <c r="C147" s="46"/>
      <c r="D147" s="30"/>
      <c r="E147" s="6"/>
      <c r="F147" s="44"/>
      <c r="G147" s="46"/>
      <c r="H147" s="30"/>
      <c r="I147" s="6"/>
      <c r="J147" s="44"/>
      <c r="K147" s="46"/>
      <c r="L147" s="30"/>
      <c r="M147" s="6"/>
      <c r="N147" s="44"/>
      <c r="O147" s="46"/>
      <c r="P147" s="30"/>
      <c r="Q147" s="6"/>
      <c r="R147" s="44"/>
      <c r="S147" s="46"/>
      <c r="T147" s="30"/>
      <c r="U147" s="6"/>
      <c r="V147" s="44"/>
      <c r="W147" s="46"/>
      <c r="X147" s="30"/>
      <c r="Y147" s="6"/>
      <c r="Z147" s="3"/>
      <c r="AA147" s="11"/>
      <c r="AB147" s="3"/>
      <c r="AC147" s="52"/>
      <c r="AD147" s="53"/>
      <c r="AE147" s="11"/>
      <c r="AF147" s="17"/>
      <c r="AG147" s="59"/>
      <c r="AH147" s="53"/>
      <c r="AI147" s="11"/>
      <c r="AJ147" s="17"/>
      <c r="AK147" s="52"/>
      <c r="AL147" s="53"/>
      <c r="AM147" s="11"/>
      <c r="AN147" s="17"/>
      <c r="AO147" s="59"/>
      <c r="AP147" s="53"/>
      <c r="AQ147" s="23"/>
      <c r="AR147" s="17"/>
      <c r="AS147" s="52"/>
      <c r="AT147" s="53"/>
      <c r="AU147" s="23"/>
      <c r="AV147" s="17"/>
      <c r="AW147" s="52"/>
      <c r="AX147" s="53"/>
      <c r="AY147" s="11"/>
      <c r="AZ147" s="17"/>
      <c r="BA147" s="59"/>
      <c r="BB147" s="53"/>
      <c r="BC147" s="23"/>
      <c r="BD147" s="17"/>
      <c r="BE147" s="11"/>
      <c r="BF147" s="286"/>
      <c r="BG147" s="3"/>
      <c r="BH147" s="44"/>
      <c r="BI147" s="46"/>
      <c r="BJ147" s="3"/>
      <c r="BK147" s="6"/>
      <c r="BL147" s="44"/>
      <c r="BM147" s="46"/>
      <c r="BN147" s="3"/>
      <c r="BO147" s="6"/>
      <c r="BP147" s="44"/>
      <c r="BQ147" s="46"/>
      <c r="BR147" s="30"/>
      <c r="BS147" s="6"/>
      <c r="BT147" s="44"/>
      <c r="BU147" s="46"/>
      <c r="BV147" s="3"/>
      <c r="BW147" s="11"/>
      <c r="BX147" s="3"/>
      <c r="BY147" s="44"/>
      <c r="BZ147" s="46"/>
      <c r="CA147" s="30"/>
      <c r="CB147" s="6"/>
      <c r="CC147" s="44"/>
      <c r="CD147" s="46"/>
      <c r="CE147" s="30"/>
      <c r="CF147" s="6"/>
      <c r="CG147" s="44"/>
      <c r="CH147" s="46"/>
      <c r="CI147" s="30"/>
      <c r="CJ147" s="6"/>
      <c r="CK147" s="44"/>
      <c r="CL147" s="46"/>
    </row>
    <row r="148" spans="1:90" ht="8.25" customHeight="1" x14ac:dyDescent="0.35">
      <c r="A148" s="27"/>
      <c r="B148" s="44"/>
      <c r="C148" s="46"/>
      <c r="D148" s="30"/>
      <c r="E148" s="6"/>
      <c r="F148" s="44"/>
      <c r="G148" s="46"/>
      <c r="H148" s="30"/>
      <c r="I148" s="6"/>
      <c r="J148" s="44"/>
      <c r="K148" s="46"/>
      <c r="L148" s="30"/>
      <c r="M148" s="6"/>
      <c r="N148" s="44"/>
      <c r="O148" s="46"/>
      <c r="P148" s="30"/>
      <c r="Q148" s="6"/>
      <c r="R148" s="44"/>
      <c r="S148" s="46"/>
      <c r="T148" s="30"/>
      <c r="U148" s="6"/>
      <c r="V148" s="44"/>
      <c r="W148" s="46"/>
      <c r="X148" s="30"/>
      <c r="Y148" s="6"/>
      <c r="Z148" s="3"/>
      <c r="AA148" s="11"/>
      <c r="AB148" s="3"/>
      <c r="AC148" s="52"/>
      <c r="AD148" s="53"/>
      <c r="AE148" s="11"/>
      <c r="AF148" s="17"/>
      <c r="AG148" s="59"/>
      <c r="AH148" s="53"/>
      <c r="AI148" s="11"/>
      <c r="AJ148" s="17"/>
      <c r="AK148" s="59"/>
      <c r="AL148" s="53"/>
      <c r="AM148" s="11"/>
      <c r="AN148" s="17"/>
      <c r="AO148" s="59"/>
      <c r="AP148" s="53"/>
      <c r="AQ148" s="23"/>
      <c r="AR148" s="17"/>
      <c r="AS148" s="52"/>
      <c r="AT148" s="53"/>
      <c r="AU148" s="23"/>
      <c r="AV148" s="17"/>
      <c r="AW148" s="52"/>
      <c r="AX148" s="53"/>
      <c r="AY148" s="11"/>
      <c r="AZ148" s="17"/>
      <c r="BA148" s="59"/>
      <c r="BB148" s="53"/>
      <c r="BC148" s="23"/>
      <c r="BD148" s="17"/>
      <c r="BE148" s="11"/>
      <c r="BF148" s="11"/>
      <c r="BG148" s="3"/>
      <c r="BH148" s="44"/>
      <c r="BI148" s="46"/>
      <c r="BJ148" s="3"/>
      <c r="BK148" s="6"/>
      <c r="BL148" s="44"/>
      <c r="BM148" s="46"/>
      <c r="BN148" s="3"/>
      <c r="BO148" s="6"/>
      <c r="BP148" s="44"/>
      <c r="BQ148" s="46"/>
      <c r="BR148" s="30"/>
      <c r="BS148" s="6"/>
      <c r="BT148" s="44"/>
      <c r="BU148" s="46"/>
      <c r="BV148" s="3"/>
      <c r="BW148" s="11"/>
      <c r="BX148" s="3"/>
      <c r="BY148" s="44"/>
      <c r="BZ148" s="46"/>
      <c r="CA148" s="30"/>
      <c r="CB148" s="6"/>
      <c r="CC148" s="44"/>
      <c r="CD148" s="46"/>
      <c r="CE148" s="30"/>
      <c r="CF148" s="6"/>
      <c r="CG148" s="44"/>
      <c r="CH148" s="46"/>
      <c r="CI148" s="30"/>
      <c r="CJ148" s="6"/>
      <c r="CK148" s="44"/>
      <c r="CL148" s="46"/>
    </row>
    <row r="149" spans="1:90" ht="8.25" customHeight="1" thickBot="1" x14ac:dyDescent="0.4">
      <c r="A149" s="27"/>
      <c r="B149" s="44"/>
      <c r="C149" s="46"/>
      <c r="D149" s="30"/>
      <c r="E149" s="6"/>
      <c r="F149" s="44"/>
      <c r="G149" s="46"/>
      <c r="H149" s="30"/>
      <c r="I149" s="6"/>
      <c r="J149" s="44"/>
      <c r="K149" s="46"/>
      <c r="L149" s="30"/>
      <c r="M149" s="6"/>
      <c r="N149" s="44"/>
      <c r="O149" s="46"/>
      <c r="P149" s="30"/>
      <c r="Q149" s="6"/>
      <c r="R149" s="44"/>
      <c r="S149" s="46"/>
      <c r="T149" s="30"/>
      <c r="U149" s="6"/>
      <c r="V149" s="44"/>
      <c r="W149" s="46"/>
      <c r="X149" s="30"/>
      <c r="Y149" s="6"/>
      <c r="Z149" s="3"/>
      <c r="AA149" s="11"/>
      <c r="AB149" s="3"/>
      <c r="AC149" s="52"/>
      <c r="AD149" s="53"/>
      <c r="AE149" s="11"/>
      <c r="AF149" s="17"/>
      <c r="AG149" s="59"/>
      <c r="AH149" s="53"/>
      <c r="AI149" s="11"/>
      <c r="AJ149" s="17"/>
      <c r="AK149" s="59"/>
      <c r="AL149" s="53"/>
      <c r="AM149" s="11"/>
      <c r="AN149" s="17"/>
      <c r="AO149" s="59"/>
      <c r="AP149" s="53"/>
      <c r="AQ149" s="23"/>
      <c r="AR149" s="17"/>
      <c r="AS149" s="52"/>
      <c r="AT149" s="53"/>
      <c r="AU149" s="23"/>
      <c r="AV149" s="17"/>
      <c r="AW149" s="52"/>
      <c r="AX149" s="53"/>
      <c r="AY149" s="11"/>
      <c r="AZ149" s="17"/>
      <c r="BA149" s="59"/>
      <c r="BB149" s="53"/>
      <c r="BC149" s="23"/>
      <c r="BD149" s="17"/>
      <c r="BE149" s="11"/>
      <c r="BF149" s="11"/>
      <c r="BG149" s="3"/>
      <c r="BH149" s="44"/>
      <c r="BI149" s="46"/>
      <c r="BJ149" s="3"/>
      <c r="BK149" s="6"/>
      <c r="BL149" s="44"/>
      <c r="BM149" s="46"/>
      <c r="BN149" s="3"/>
      <c r="BO149" s="6"/>
      <c r="BP149" s="44"/>
      <c r="BQ149" s="46"/>
      <c r="BR149" s="30"/>
      <c r="BS149" s="6"/>
      <c r="BT149" s="44"/>
      <c r="BU149" s="46"/>
      <c r="BV149" s="3"/>
      <c r="BW149" s="11"/>
      <c r="BX149" s="3"/>
      <c r="BY149" s="44"/>
      <c r="BZ149" s="46"/>
      <c r="CA149" s="30"/>
      <c r="CB149" s="6"/>
      <c r="CC149" s="44"/>
      <c r="CD149" s="46"/>
      <c r="CE149" s="30"/>
      <c r="CF149" s="6"/>
      <c r="CG149" s="44"/>
      <c r="CH149" s="46"/>
      <c r="CI149" s="30"/>
      <c r="CJ149" s="6"/>
      <c r="CK149" s="44"/>
      <c r="CL149" s="46"/>
    </row>
    <row r="150" spans="1:90" ht="7.5" customHeight="1" x14ac:dyDescent="0.35">
      <c r="A150" s="27"/>
      <c r="B150" s="44"/>
      <c r="C150" s="46"/>
      <c r="D150" s="30"/>
      <c r="E150" s="6"/>
      <c r="F150" s="44"/>
      <c r="G150" s="46"/>
      <c r="H150" s="30"/>
      <c r="I150" s="6"/>
      <c r="J150" s="44"/>
      <c r="K150" s="46"/>
      <c r="L150" s="30"/>
      <c r="M150" s="6"/>
      <c r="N150" s="44"/>
      <c r="O150" s="46"/>
      <c r="P150" s="30"/>
      <c r="Q150" s="6"/>
      <c r="R150" s="44"/>
      <c r="S150" s="46"/>
      <c r="T150" s="30"/>
      <c r="U150" s="6"/>
      <c r="V150" s="44"/>
      <c r="W150" s="46"/>
      <c r="X150" s="30"/>
      <c r="Y150" s="6"/>
      <c r="Z150" s="3"/>
      <c r="AA150" s="11"/>
      <c r="AB150" s="3"/>
      <c r="AC150" s="52"/>
      <c r="AD150" s="53"/>
      <c r="AE150" s="11"/>
      <c r="AF150" s="17"/>
      <c r="AG150" s="59"/>
      <c r="AH150" s="53"/>
      <c r="AI150" s="11"/>
      <c r="AJ150" s="17"/>
      <c r="AK150" s="59"/>
      <c r="AL150" s="53"/>
      <c r="AM150" s="11"/>
      <c r="AN150" s="17"/>
      <c r="AO150" s="59"/>
      <c r="AP150" s="53"/>
      <c r="AQ150" s="23"/>
      <c r="AR150" s="17"/>
      <c r="AS150" s="52"/>
      <c r="AT150" s="53"/>
      <c r="AU150" s="23"/>
      <c r="AV150" s="17"/>
      <c r="AW150" s="268"/>
      <c r="AX150" s="45"/>
      <c r="AY150" s="25"/>
      <c r="AZ150" s="20"/>
      <c r="BA150" s="55"/>
      <c r="BB150" s="57"/>
      <c r="BC150" s="37"/>
      <c r="BD150" s="20"/>
      <c r="BE150" s="25"/>
      <c r="BF150" s="285" t="s">
        <v>516</v>
      </c>
      <c r="BG150" s="8"/>
      <c r="BH150" s="66"/>
      <c r="BI150" s="50"/>
      <c r="BJ150" s="36"/>
      <c r="BK150" s="9"/>
      <c r="BL150" s="66"/>
      <c r="BM150" s="67"/>
      <c r="BN150" s="3"/>
      <c r="BO150" s="6"/>
      <c r="BP150" s="44"/>
      <c r="BQ150" s="46"/>
      <c r="BR150" s="30"/>
      <c r="BS150" s="6"/>
      <c r="BT150" s="44"/>
      <c r="BU150" s="46"/>
      <c r="BV150" s="3"/>
      <c r="BW150" s="11"/>
      <c r="BX150" s="3"/>
      <c r="BY150" s="44"/>
      <c r="BZ150" s="46"/>
      <c r="CA150" s="30"/>
      <c r="CB150" s="6"/>
      <c r="CC150" s="44"/>
      <c r="CD150" s="46"/>
      <c r="CE150" s="30"/>
      <c r="CF150" s="6"/>
      <c r="CG150" s="44"/>
      <c r="CH150" s="46"/>
      <c r="CI150" s="30"/>
      <c r="CJ150" s="6"/>
      <c r="CK150" s="44"/>
      <c r="CL150" s="46"/>
    </row>
    <row r="151" spans="1:90" ht="7.5" customHeight="1" thickBot="1" x14ac:dyDescent="0.4">
      <c r="A151" s="27"/>
      <c r="B151" s="44"/>
      <c r="C151" s="46"/>
      <c r="D151" s="30"/>
      <c r="E151" s="6"/>
      <c r="F151" s="44"/>
      <c r="G151" s="46"/>
      <c r="H151" s="30"/>
      <c r="I151" s="6"/>
      <c r="J151" s="44"/>
      <c r="K151" s="46"/>
      <c r="L151" s="30"/>
      <c r="M151" s="6"/>
      <c r="N151" s="44"/>
      <c r="O151" s="46"/>
      <c r="P151" s="30"/>
      <c r="Q151" s="6"/>
      <c r="R151" s="44"/>
      <c r="S151" s="46"/>
      <c r="T151" s="30"/>
      <c r="U151" s="6"/>
      <c r="V151" s="44"/>
      <c r="W151" s="46"/>
      <c r="X151" s="30"/>
      <c r="Y151" s="6"/>
      <c r="Z151" s="3"/>
      <c r="AA151" s="11"/>
      <c r="AB151" s="3"/>
      <c r="AC151" s="52"/>
      <c r="AD151" s="53"/>
      <c r="AE151" s="11"/>
      <c r="AF151" s="17"/>
      <c r="AG151" s="59"/>
      <c r="AH151" s="53"/>
      <c r="AI151" s="11"/>
      <c r="AJ151" s="17"/>
      <c r="AK151" s="59"/>
      <c r="AL151" s="53"/>
      <c r="AM151" s="11"/>
      <c r="AN151" s="17"/>
      <c r="AO151" s="59"/>
      <c r="AP151" s="53"/>
      <c r="AQ151" s="23"/>
      <c r="AR151" s="17"/>
      <c r="AS151" s="52"/>
      <c r="AT151" s="53"/>
      <c r="AU151" s="23"/>
      <c r="AV151" s="17"/>
      <c r="AW151" s="52"/>
      <c r="AX151" s="53"/>
      <c r="AY151" s="11"/>
      <c r="AZ151" s="17"/>
      <c r="BA151" s="59"/>
      <c r="BB151" s="53"/>
      <c r="BC151" s="23"/>
      <c r="BD151" s="17"/>
      <c r="BE151" s="11"/>
      <c r="BF151" s="286"/>
      <c r="BG151" s="3"/>
      <c r="BH151" s="44"/>
      <c r="BI151" s="46"/>
      <c r="BJ151" s="3"/>
      <c r="BK151" s="6"/>
      <c r="BL151" s="44"/>
      <c r="BM151" s="46"/>
      <c r="BN151" s="3"/>
      <c r="BO151" s="6"/>
      <c r="BP151" s="44"/>
      <c r="BQ151" s="46"/>
      <c r="BR151" s="30"/>
      <c r="BS151" s="6"/>
      <c r="BT151" s="44"/>
      <c r="BU151" s="46"/>
      <c r="BV151" s="3"/>
      <c r="BW151" s="11"/>
      <c r="BX151" s="3"/>
      <c r="BY151" s="44"/>
      <c r="BZ151" s="46"/>
      <c r="CA151" s="30"/>
      <c r="CB151" s="6"/>
      <c r="CC151" s="44"/>
      <c r="CD151" s="46"/>
      <c r="CE151" s="30"/>
      <c r="CF151" s="6"/>
      <c r="CG151" s="44"/>
      <c r="CH151" s="46"/>
      <c r="CI151" s="30"/>
      <c r="CJ151" s="6"/>
      <c r="CK151" s="44"/>
      <c r="CL151" s="46"/>
    </row>
    <row r="152" spans="1:90" ht="7.5" customHeight="1" x14ac:dyDescent="0.35">
      <c r="A152" s="27"/>
      <c r="B152" s="44"/>
      <c r="C152" s="46"/>
      <c r="D152" s="30"/>
      <c r="E152" s="6"/>
      <c r="F152" s="44"/>
      <c r="G152" s="46"/>
      <c r="H152" s="30"/>
      <c r="I152" s="6"/>
      <c r="J152" s="44"/>
      <c r="K152" s="46"/>
      <c r="L152" s="30"/>
      <c r="M152" s="6"/>
      <c r="N152" s="44"/>
      <c r="O152" s="46"/>
      <c r="P152" s="30"/>
      <c r="Q152" s="6"/>
      <c r="R152" s="44"/>
      <c r="S152" s="46"/>
      <c r="T152" s="30"/>
      <c r="U152" s="6"/>
      <c r="V152" s="44"/>
      <c r="W152" s="46"/>
      <c r="X152" s="30"/>
      <c r="Y152" s="6"/>
      <c r="Z152" s="3"/>
      <c r="AA152" s="11"/>
      <c r="AB152" s="3"/>
      <c r="AC152" s="52"/>
      <c r="AD152" s="53"/>
      <c r="AE152" s="11"/>
      <c r="AF152" s="17"/>
      <c r="AG152" s="59"/>
      <c r="AH152" s="53"/>
      <c r="AI152" s="11"/>
      <c r="AJ152" s="17"/>
      <c r="AK152" s="59"/>
      <c r="AL152" s="53"/>
      <c r="AM152" s="11"/>
      <c r="AN152" s="17"/>
      <c r="AO152" s="59"/>
      <c r="AP152" s="53"/>
      <c r="AQ152" s="23"/>
      <c r="AR152" s="17"/>
      <c r="AS152" s="52"/>
      <c r="AT152" s="53"/>
      <c r="AU152" s="23"/>
      <c r="AV152" s="17"/>
      <c r="AW152" s="52"/>
      <c r="AX152" s="53"/>
      <c r="AY152" s="11"/>
      <c r="AZ152" s="17"/>
      <c r="BA152" s="59"/>
      <c r="BB152" s="53"/>
      <c r="BC152" s="23"/>
      <c r="BD152" s="17"/>
      <c r="BE152" s="11"/>
      <c r="BF152" s="11"/>
      <c r="BG152" s="3"/>
      <c r="BH152" s="44"/>
      <c r="BI152" s="46"/>
      <c r="BJ152" s="3"/>
      <c r="BK152" s="6"/>
      <c r="BL152" s="44"/>
      <c r="BM152" s="46"/>
      <c r="BN152" s="3"/>
      <c r="BO152" s="6"/>
      <c r="BP152" s="44"/>
      <c r="BQ152" s="46"/>
      <c r="BR152" s="30"/>
      <c r="BS152" s="6"/>
      <c r="BT152" s="44"/>
      <c r="BU152" s="46"/>
      <c r="BV152" s="3"/>
      <c r="BW152" s="11"/>
      <c r="BX152" s="3"/>
      <c r="BY152" s="44"/>
      <c r="BZ152" s="46"/>
      <c r="CA152" s="30"/>
      <c r="CB152" s="6"/>
      <c r="CC152" s="44"/>
      <c r="CD152" s="46"/>
      <c r="CE152" s="30"/>
      <c r="CF152" s="6"/>
      <c r="CG152" s="44"/>
      <c r="CH152" s="46"/>
      <c r="CI152" s="30"/>
      <c r="CJ152" s="6"/>
      <c r="CK152" s="44"/>
      <c r="CL152" s="46"/>
    </row>
    <row r="153" spans="1:90" ht="7.5" customHeight="1" thickBot="1" x14ac:dyDescent="0.4">
      <c r="A153" s="27"/>
      <c r="B153" s="44"/>
      <c r="C153" s="46"/>
      <c r="D153" s="30"/>
      <c r="E153" s="6"/>
      <c r="F153" s="44"/>
      <c r="G153" s="46"/>
      <c r="H153" s="30"/>
      <c r="I153" s="6"/>
      <c r="J153" s="44"/>
      <c r="K153" s="46"/>
      <c r="L153" s="30"/>
      <c r="M153" s="6"/>
      <c r="N153" s="44"/>
      <c r="O153" s="46"/>
      <c r="P153" s="30"/>
      <c r="Q153" s="6"/>
      <c r="R153" s="44"/>
      <c r="S153" s="46"/>
      <c r="T153" s="30"/>
      <c r="U153" s="6"/>
      <c r="V153" s="44"/>
      <c r="W153" s="46"/>
      <c r="X153" s="30"/>
      <c r="Y153" s="6"/>
      <c r="Z153" s="3"/>
      <c r="AA153" s="11"/>
      <c r="AB153" s="3"/>
      <c r="AC153" s="52"/>
      <c r="AD153" s="53"/>
      <c r="AE153" s="11"/>
      <c r="AF153" s="17"/>
      <c r="AG153" s="59"/>
      <c r="AH153" s="53"/>
      <c r="AI153" s="11"/>
      <c r="AJ153" s="17"/>
      <c r="AK153" s="59"/>
      <c r="AL153" s="53"/>
      <c r="AM153" s="11"/>
      <c r="AN153" s="17"/>
      <c r="AO153" s="59"/>
      <c r="AP153" s="53"/>
      <c r="AQ153" s="23"/>
      <c r="AR153" s="17"/>
      <c r="AS153" s="52"/>
      <c r="AT153" s="53"/>
      <c r="AU153" s="23"/>
      <c r="AV153" s="17"/>
      <c r="AW153" s="52"/>
      <c r="AX153" s="53"/>
      <c r="AY153" s="11"/>
      <c r="AZ153" s="17"/>
      <c r="BA153" s="59"/>
      <c r="BB153" s="53"/>
      <c r="BC153" s="23"/>
      <c r="BD153" s="17"/>
      <c r="BE153" s="11"/>
      <c r="BF153" s="11"/>
      <c r="BG153" s="3"/>
      <c r="BH153" s="44"/>
      <c r="BI153" s="46"/>
      <c r="BJ153" s="3"/>
      <c r="BK153" s="6"/>
      <c r="BL153" s="44"/>
      <c r="BM153" s="46"/>
      <c r="BN153" s="3"/>
      <c r="BO153" s="6"/>
      <c r="BP153" s="44"/>
      <c r="BQ153" s="46"/>
      <c r="BR153" s="30"/>
      <c r="BS153" s="6"/>
      <c r="BT153" s="44"/>
      <c r="BU153" s="46"/>
      <c r="BV153" s="3"/>
      <c r="BW153" s="11"/>
      <c r="BX153" s="3"/>
      <c r="BY153" s="44"/>
      <c r="BZ153" s="46"/>
      <c r="CA153" s="30"/>
      <c r="CB153" s="6"/>
      <c r="CC153" s="44"/>
      <c r="CD153" s="46"/>
      <c r="CE153" s="30"/>
      <c r="CF153" s="6"/>
      <c r="CG153" s="44"/>
      <c r="CH153" s="46"/>
      <c r="CI153" s="30"/>
      <c r="CJ153" s="6"/>
      <c r="CK153" s="44"/>
      <c r="CL153" s="46"/>
    </row>
    <row r="154" spans="1:90" ht="9" customHeight="1" x14ac:dyDescent="0.35">
      <c r="A154" s="27"/>
      <c r="B154" s="44"/>
      <c r="C154" s="46"/>
      <c r="D154" s="30"/>
      <c r="E154" s="6"/>
      <c r="F154" s="44"/>
      <c r="G154" s="46"/>
      <c r="H154" s="30"/>
      <c r="I154" s="6"/>
      <c r="J154" s="44"/>
      <c r="K154" s="46"/>
      <c r="L154" s="30"/>
      <c r="M154" s="6"/>
      <c r="N154" s="44"/>
      <c r="O154" s="46"/>
      <c r="P154" s="30"/>
      <c r="Q154" s="6"/>
      <c r="R154" s="44"/>
      <c r="S154" s="46"/>
      <c r="T154" s="30"/>
      <c r="U154" s="6"/>
      <c r="V154" s="44"/>
      <c r="W154" s="46"/>
      <c r="X154" s="30"/>
      <c r="Y154" s="6"/>
      <c r="Z154" s="3"/>
      <c r="AA154" s="11"/>
      <c r="AB154" s="3"/>
      <c r="AC154" s="52"/>
      <c r="AD154" s="53"/>
      <c r="AE154" s="11"/>
      <c r="AF154" s="17"/>
      <c r="AG154" s="59"/>
      <c r="AH154" s="53"/>
      <c r="AI154" s="11"/>
      <c r="AJ154" s="17"/>
      <c r="AK154" s="59"/>
      <c r="AL154" s="53"/>
      <c r="AM154" s="11"/>
      <c r="AN154" s="17"/>
      <c r="AO154" s="59"/>
      <c r="AP154" s="53"/>
      <c r="AQ154" s="23"/>
      <c r="AR154" s="17"/>
      <c r="AS154" s="52"/>
      <c r="AT154" s="53"/>
      <c r="AU154" s="23"/>
      <c r="AV154" s="17"/>
      <c r="AW154" s="52"/>
      <c r="AX154" s="53"/>
      <c r="AY154" s="266"/>
      <c r="AZ154" s="16"/>
      <c r="BA154" s="55"/>
      <c r="BB154" s="57"/>
      <c r="BC154" s="37"/>
      <c r="BD154" s="20"/>
      <c r="BE154" s="25"/>
      <c r="BF154" s="285" t="s">
        <v>510</v>
      </c>
      <c r="BG154" s="8"/>
      <c r="BH154" s="66"/>
      <c r="BI154" s="50"/>
      <c r="BJ154" s="36"/>
      <c r="BK154" s="9"/>
      <c r="BL154" s="66"/>
      <c r="BM154" s="67"/>
      <c r="BN154" s="3"/>
      <c r="BO154" s="6"/>
      <c r="BP154" s="44"/>
      <c r="BQ154" s="46"/>
      <c r="BR154" s="30"/>
      <c r="BS154" s="6"/>
      <c r="BT154" s="44"/>
      <c r="BU154" s="46"/>
      <c r="BV154" s="3"/>
      <c r="BW154" s="11"/>
      <c r="BX154" s="3"/>
      <c r="BY154" s="44"/>
      <c r="BZ154" s="46"/>
      <c r="CA154" s="30"/>
      <c r="CB154" s="6"/>
      <c r="CC154" s="44"/>
      <c r="CD154" s="46"/>
      <c r="CE154" s="30"/>
      <c r="CF154" s="6"/>
      <c r="CG154" s="44"/>
      <c r="CH154" s="46"/>
      <c r="CI154" s="30"/>
      <c r="CJ154" s="6"/>
      <c r="CK154" s="44"/>
      <c r="CL154" s="46"/>
    </row>
    <row r="155" spans="1:90" ht="8.25" customHeight="1" thickBot="1" x14ac:dyDescent="0.4">
      <c r="A155" s="27"/>
      <c r="B155" s="44"/>
      <c r="C155" s="46"/>
      <c r="D155" s="30"/>
      <c r="E155" s="6"/>
      <c r="F155" s="44"/>
      <c r="G155" s="46"/>
      <c r="H155" s="30"/>
      <c r="I155" s="6"/>
      <c r="J155" s="44"/>
      <c r="K155" s="46"/>
      <c r="L155" s="30"/>
      <c r="M155" s="6"/>
      <c r="N155" s="44"/>
      <c r="O155" s="46"/>
      <c r="P155" s="30"/>
      <c r="Q155" s="6"/>
      <c r="R155" s="44"/>
      <c r="S155" s="46"/>
      <c r="T155" s="30"/>
      <c r="U155" s="6"/>
      <c r="V155" s="44"/>
      <c r="W155" s="46"/>
      <c r="X155" s="30"/>
      <c r="Y155" s="6"/>
      <c r="Z155" s="3"/>
      <c r="AA155" s="11"/>
      <c r="AB155" s="3"/>
      <c r="AC155" s="52"/>
      <c r="AD155" s="53"/>
      <c r="AE155" s="11"/>
      <c r="AF155" s="17"/>
      <c r="AG155" s="59"/>
      <c r="AH155" s="53"/>
      <c r="AI155" s="11"/>
      <c r="AJ155" s="17"/>
      <c r="AK155" s="59"/>
      <c r="AL155" s="53"/>
      <c r="AM155" s="11"/>
      <c r="AN155" s="17"/>
      <c r="AO155" s="59"/>
      <c r="AP155" s="53"/>
      <c r="AQ155" s="23"/>
      <c r="AR155" s="17"/>
      <c r="AS155" s="52"/>
      <c r="AT155" s="53"/>
      <c r="AU155" s="23"/>
      <c r="AV155" s="17"/>
      <c r="AW155" s="52"/>
      <c r="AX155" s="53"/>
      <c r="AY155" s="11"/>
      <c r="AZ155" s="17"/>
      <c r="BA155" s="59"/>
      <c r="BB155" s="53"/>
      <c r="BC155" s="23"/>
      <c r="BD155" s="17"/>
      <c r="BE155" s="11"/>
      <c r="BF155" s="286"/>
      <c r="BG155" s="3"/>
      <c r="BH155" s="44"/>
      <c r="BI155" s="46"/>
      <c r="BJ155" s="3"/>
      <c r="BK155" s="6"/>
      <c r="BL155" s="44"/>
      <c r="BM155" s="46"/>
      <c r="BN155" s="3"/>
      <c r="BO155" s="6"/>
      <c r="BP155" s="44"/>
      <c r="BQ155" s="46"/>
      <c r="BR155" s="30"/>
      <c r="BS155" s="6"/>
      <c r="BT155" s="44"/>
      <c r="BU155" s="46"/>
      <c r="BV155" s="3"/>
      <c r="BW155" s="11"/>
      <c r="BX155" s="3"/>
      <c r="BY155" s="44"/>
      <c r="BZ155" s="46"/>
      <c r="CA155" s="30"/>
      <c r="CB155" s="6"/>
      <c r="CC155" s="44"/>
      <c r="CD155" s="46"/>
      <c r="CE155" s="30"/>
      <c r="CF155" s="6"/>
      <c r="CG155" s="44"/>
      <c r="CH155" s="46"/>
      <c r="CI155" s="30"/>
      <c r="CJ155" s="6"/>
      <c r="CK155" s="44"/>
      <c r="CL155" s="46"/>
    </row>
    <row r="156" spans="1:90" ht="8.25" customHeight="1" x14ac:dyDescent="0.35">
      <c r="A156" s="27"/>
      <c r="B156" s="44"/>
      <c r="C156" s="46"/>
      <c r="D156" s="30"/>
      <c r="E156" s="6"/>
      <c r="F156" s="44"/>
      <c r="G156" s="46"/>
      <c r="H156" s="30"/>
      <c r="I156" s="6"/>
      <c r="J156" s="44"/>
      <c r="K156" s="46"/>
      <c r="L156" s="30"/>
      <c r="M156" s="6"/>
      <c r="N156" s="44"/>
      <c r="O156" s="46"/>
      <c r="P156" s="30"/>
      <c r="Q156" s="6"/>
      <c r="R156" s="44"/>
      <c r="S156" s="46"/>
      <c r="T156" s="30"/>
      <c r="U156" s="6"/>
      <c r="V156" s="44"/>
      <c r="W156" s="46"/>
      <c r="X156" s="30"/>
      <c r="Y156" s="6"/>
      <c r="Z156" s="3"/>
      <c r="AA156" s="11"/>
      <c r="AB156" s="3"/>
      <c r="AC156" s="52"/>
      <c r="AD156" s="53"/>
      <c r="AE156" s="11"/>
      <c r="AF156" s="17"/>
      <c r="AG156" s="59"/>
      <c r="AH156" s="53"/>
      <c r="AI156" s="11"/>
      <c r="AJ156" s="17"/>
      <c r="AK156" s="59"/>
      <c r="AL156" s="53"/>
      <c r="AM156" s="11"/>
      <c r="AN156" s="17"/>
      <c r="AO156" s="59"/>
      <c r="AP156" s="53"/>
      <c r="AQ156" s="23"/>
      <c r="AR156" s="17"/>
      <c r="AS156" s="52"/>
      <c r="AT156" s="53"/>
      <c r="AU156" s="23"/>
      <c r="AV156" s="17"/>
      <c r="AW156" s="52"/>
      <c r="AX156" s="53"/>
      <c r="AY156" s="11"/>
      <c r="AZ156" s="17"/>
      <c r="BA156" s="59"/>
      <c r="BB156" s="53"/>
      <c r="BC156" s="23"/>
      <c r="BD156" s="17"/>
      <c r="BE156" s="11"/>
      <c r="BF156" s="11"/>
      <c r="BG156" s="3"/>
      <c r="BH156" s="44"/>
      <c r="BI156" s="46"/>
      <c r="BJ156" s="3"/>
      <c r="BK156" s="6"/>
      <c r="BL156" s="44"/>
      <c r="BM156" s="46"/>
      <c r="BN156" s="3"/>
      <c r="BO156" s="6"/>
      <c r="BP156" s="44"/>
      <c r="BQ156" s="46"/>
      <c r="BR156" s="30"/>
      <c r="BS156" s="6"/>
      <c r="BT156" s="44"/>
      <c r="BU156" s="46"/>
      <c r="BV156" s="3"/>
      <c r="BW156" s="11"/>
      <c r="BX156" s="3"/>
      <c r="BY156" s="44"/>
      <c r="BZ156" s="46"/>
      <c r="CA156" s="30"/>
      <c r="CB156" s="6"/>
      <c r="CC156" s="44"/>
      <c r="CD156" s="46"/>
      <c r="CE156" s="30"/>
      <c r="CF156" s="6"/>
      <c r="CG156" s="44"/>
      <c r="CH156" s="46"/>
      <c r="CI156" s="30"/>
      <c r="CJ156" s="6"/>
      <c r="CK156" s="44"/>
      <c r="CL156" s="46"/>
    </row>
    <row r="157" spans="1:90" ht="8.25" customHeight="1" thickBot="1" x14ac:dyDescent="0.4">
      <c r="A157" s="27"/>
      <c r="B157" s="44"/>
      <c r="C157" s="46"/>
      <c r="D157" s="30"/>
      <c r="E157" s="6"/>
      <c r="F157" s="44"/>
      <c r="G157" s="46"/>
      <c r="H157" s="30"/>
      <c r="I157" s="6"/>
      <c r="J157" s="44"/>
      <c r="K157" s="46"/>
      <c r="L157" s="30"/>
      <c r="M157" s="6"/>
      <c r="N157" s="44"/>
      <c r="O157" s="46"/>
      <c r="P157" s="30"/>
      <c r="Q157" s="6"/>
      <c r="R157" s="44"/>
      <c r="S157" s="46"/>
      <c r="T157" s="30"/>
      <c r="U157" s="6"/>
      <c r="V157" s="44"/>
      <c r="W157" s="46"/>
      <c r="X157" s="30"/>
      <c r="Y157" s="6"/>
      <c r="Z157" s="3"/>
      <c r="AA157" s="11"/>
      <c r="AB157" s="3"/>
      <c r="AC157" s="52"/>
      <c r="AD157" s="53"/>
      <c r="AE157" s="11"/>
      <c r="AF157" s="17"/>
      <c r="AG157" s="59"/>
      <c r="AH157" s="53"/>
      <c r="AI157" s="11"/>
      <c r="AJ157" s="17"/>
      <c r="AK157" s="59"/>
      <c r="AL157" s="53"/>
      <c r="AM157" s="11"/>
      <c r="AN157" s="17"/>
      <c r="AO157" s="59"/>
      <c r="AP157" s="53"/>
      <c r="AQ157" s="23"/>
      <c r="AR157" s="17"/>
      <c r="AS157" s="52"/>
      <c r="AT157" s="53"/>
      <c r="AU157" s="23"/>
      <c r="AV157" s="17"/>
      <c r="AW157" s="52"/>
      <c r="AX157" s="53"/>
      <c r="AY157" s="11"/>
      <c r="AZ157" s="17"/>
      <c r="BA157" s="59"/>
      <c r="BB157" s="53"/>
      <c r="BC157" s="23"/>
      <c r="BD157" s="17"/>
      <c r="BE157" s="11"/>
      <c r="BF157" s="11"/>
      <c r="BG157" s="3"/>
      <c r="BH157" s="44"/>
      <c r="BI157" s="46"/>
      <c r="BJ157" s="3"/>
      <c r="BK157" s="6"/>
      <c r="BL157" s="44"/>
      <c r="BM157" s="46"/>
      <c r="BN157" s="3"/>
      <c r="BO157" s="6"/>
      <c r="BP157" s="44"/>
      <c r="BQ157" s="46"/>
      <c r="BR157" s="30"/>
      <c r="BS157" s="6"/>
      <c r="BT157" s="44"/>
      <c r="BU157" s="46"/>
      <c r="BV157" s="3"/>
      <c r="BW157" s="11"/>
      <c r="BX157" s="3"/>
      <c r="BY157" s="44"/>
      <c r="BZ157" s="46"/>
      <c r="CA157" s="30"/>
      <c r="CB157" s="6"/>
      <c r="CC157" s="44"/>
      <c r="CD157" s="46"/>
      <c r="CE157" s="30"/>
      <c r="CF157" s="6"/>
      <c r="CG157" s="44"/>
      <c r="CH157" s="46"/>
      <c r="CI157" s="30"/>
      <c r="CJ157" s="6"/>
      <c r="CK157" s="44"/>
      <c r="CL157" s="46"/>
    </row>
    <row r="158" spans="1:90" ht="9" customHeight="1" x14ac:dyDescent="0.35">
      <c r="A158" s="27"/>
      <c r="B158" s="44"/>
      <c r="C158" s="46"/>
      <c r="D158" s="30"/>
      <c r="E158" s="6"/>
      <c r="F158" s="44"/>
      <c r="G158" s="46"/>
      <c r="H158" s="30"/>
      <c r="I158" s="6"/>
      <c r="J158" s="44"/>
      <c r="K158" s="46"/>
      <c r="L158" s="30"/>
      <c r="M158" s="6"/>
      <c r="N158" s="44"/>
      <c r="O158" s="46"/>
      <c r="P158" s="30"/>
      <c r="Q158" s="6"/>
      <c r="R158" s="44"/>
      <c r="S158" s="46"/>
      <c r="T158" s="30"/>
      <c r="U158" s="6"/>
      <c r="V158" s="44"/>
      <c r="W158" s="46"/>
      <c r="X158" s="30"/>
      <c r="Y158" s="6"/>
      <c r="Z158" s="3"/>
      <c r="AA158" s="11"/>
      <c r="AB158" s="3"/>
      <c r="AC158" s="52"/>
      <c r="AD158" s="53"/>
      <c r="AE158" s="11"/>
      <c r="AF158" s="17"/>
      <c r="AG158" s="59"/>
      <c r="AH158" s="53"/>
      <c r="AI158" s="11"/>
      <c r="AJ158" s="17"/>
      <c r="AK158" s="59"/>
      <c r="AL158" s="53"/>
      <c r="AM158" s="38"/>
      <c r="AN158" s="16"/>
      <c r="AO158" s="50"/>
      <c r="AP158" s="45"/>
      <c r="AQ158" s="10"/>
      <c r="AR158" s="20"/>
      <c r="AS158" s="56"/>
      <c r="AT158" s="57"/>
      <c r="AU158" s="37"/>
      <c r="AV158" s="20"/>
      <c r="AW158" s="56"/>
      <c r="AX158" s="57"/>
      <c r="AY158" s="25"/>
      <c r="AZ158" s="20"/>
      <c r="BA158" s="55"/>
      <c r="BB158" s="57"/>
      <c r="BC158" s="37"/>
      <c r="BD158" s="20"/>
      <c r="BE158" s="25"/>
      <c r="BF158" s="291" t="s">
        <v>476</v>
      </c>
      <c r="BG158" s="8"/>
      <c r="BH158" s="66"/>
      <c r="BI158" s="50"/>
      <c r="BJ158" s="36"/>
      <c r="BK158" s="9"/>
      <c r="BL158" s="66"/>
      <c r="BM158" s="67"/>
      <c r="BN158" s="3"/>
      <c r="BO158" s="6"/>
      <c r="BP158" s="44"/>
      <c r="BQ158" s="46"/>
      <c r="BR158" s="30"/>
      <c r="BS158" s="6"/>
      <c r="BT158" s="44"/>
      <c r="BU158" s="46"/>
      <c r="BV158" s="3"/>
      <c r="BW158" s="11"/>
      <c r="BX158" s="3"/>
      <c r="BY158" s="44"/>
      <c r="BZ158" s="46"/>
      <c r="CA158" s="30"/>
      <c r="CB158" s="6"/>
      <c r="CC158" s="44"/>
      <c r="CD158" s="46"/>
      <c r="CE158" s="30"/>
      <c r="CF158" s="6"/>
      <c r="CG158" s="44"/>
      <c r="CH158" s="46"/>
      <c r="CI158" s="30"/>
      <c r="CJ158" s="6"/>
      <c r="CK158" s="44"/>
      <c r="CL158" s="46"/>
    </row>
    <row r="159" spans="1:90" ht="8.25" customHeight="1" thickBot="1" x14ac:dyDescent="0.4">
      <c r="A159" s="27"/>
      <c r="B159" s="44"/>
      <c r="C159" s="46"/>
      <c r="D159" s="30"/>
      <c r="E159" s="6"/>
      <c r="F159" s="44"/>
      <c r="G159" s="46"/>
      <c r="H159" s="30"/>
      <c r="I159" s="6"/>
      <c r="J159" s="44"/>
      <c r="K159" s="46"/>
      <c r="L159" s="30"/>
      <c r="M159" s="6"/>
      <c r="N159" s="44"/>
      <c r="O159" s="46"/>
      <c r="P159" s="30"/>
      <c r="Q159" s="6"/>
      <c r="R159" s="44"/>
      <c r="S159" s="46"/>
      <c r="T159" s="30"/>
      <c r="U159" s="6"/>
      <c r="V159" s="44"/>
      <c r="W159" s="46"/>
      <c r="X159" s="30"/>
      <c r="Y159" s="6"/>
      <c r="Z159" s="3"/>
      <c r="AA159" s="11"/>
      <c r="AB159" s="3"/>
      <c r="AC159" s="52"/>
      <c r="AD159" s="53"/>
      <c r="AE159" s="11"/>
      <c r="AF159" s="17"/>
      <c r="AG159" s="59"/>
      <c r="AH159" s="53"/>
      <c r="AI159" s="11"/>
      <c r="AJ159" s="17"/>
      <c r="AK159" s="59"/>
      <c r="AL159" s="53"/>
      <c r="AM159" s="11"/>
      <c r="AN159" s="17"/>
      <c r="AO159" s="59"/>
      <c r="AP159" s="53"/>
      <c r="AQ159" s="11"/>
      <c r="AR159" s="17"/>
      <c r="AS159" s="52"/>
      <c r="AT159" s="53"/>
      <c r="AU159" s="23"/>
      <c r="AV159" s="17"/>
      <c r="AW159" s="52"/>
      <c r="AX159" s="53"/>
      <c r="AY159" s="11"/>
      <c r="AZ159" s="17"/>
      <c r="BA159" s="59"/>
      <c r="BB159" s="53"/>
      <c r="BC159" s="23"/>
      <c r="BD159" s="17"/>
      <c r="BE159" s="11"/>
      <c r="BF159" s="292"/>
      <c r="BG159" s="3"/>
      <c r="BH159" s="44"/>
      <c r="BI159" s="46"/>
      <c r="BJ159" s="3"/>
      <c r="BK159" s="6"/>
      <c r="BL159" s="44"/>
      <c r="BM159" s="46"/>
      <c r="BN159" s="3"/>
      <c r="BO159" s="6"/>
      <c r="BP159" s="44"/>
      <c r="BQ159" s="46"/>
      <c r="BR159" s="30"/>
      <c r="BS159" s="6"/>
      <c r="BT159" s="44"/>
      <c r="BU159" s="46"/>
      <c r="BV159" s="3"/>
      <c r="BW159" s="11"/>
      <c r="BX159" s="3"/>
      <c r="BY159" s="44"/>
      <c r="BZ159" s="46"/>
      <c r="CA159" s="30"/>
      <c r="CB159" s="6"/>
      <c r="CC159" s="44"/>
      <c r="CD159" s="46"/>
      <c r="CE159" s="30"/>
      <c r="CF159" s="6"/>
      <c r="CG159" s="44"/>
      <c r="CH159" s="46"/>
      <c r="CI159" s="30"/>
      <c r="CJ159" s="6"/>
      <c r="CK159" s="44"/>
      <c r="CL159" s="46"/>
    </row>
    <row r="160" spans="1:90" ht="7.5" customHeight="1" x14ac:dyDescent="0.35">
      <c r="A160" s="27"/>
      <c r="B160" s="44"/>
      <c r="C160" s="46"/>
      <c r="D160" s="30"/>
      <c r="E160" s="6"/>
      <c r="F160" s="44"/>
      <c r="G160" s="46"/>
      <c r="H160" s="30"/>
      <c r="I160" s="6"/>
      <c r="J160" s="44"/>
      <c r="K160" s="46"/>
      <c r="L160" s="30"/>
      <c r="M160" s="6"/>
      <c r="N160" s="44"/>
      <c r="O160" s="46"/>
      <c r="P160" s="30"/>
      <c r="Q160" s="6"/>
      <c r="R160" s="44"/>
      <c r="S160" s="46"/>
      <c r="T160" s="30"/>
      <c r="U160" s="6"/>
      <c r="V160" s="44"/>
      <c r="W160" s="46"/>
      <c r="X160" s="30"/>
      <c r="Y160" s="6"/>
      <c r="Z160" s="3"/>
      <c r="AA160" s="11"/>
      <c r="AB160" s="3"/>
      <c r="AC160" s="52"/>
      <c r="AD160" s="53"/>
      <c r="AE160" s="11"/>
      <c r="AF160" s="17"/>
      <c r="AG160" s="59"/>
      <c r="AH160" s="53"/>
      <c r="AI160" s="11"/>
      <c r="AJ160" s="17"/>
      <c r="AK160" s="52"/>
      <c r="AL160" s="53"/>
      <c r="AM160" s="11"/>
      <c r="AN160" s="17"/>
      <c r="AO160" s="59"/>
      <c r="AP160" s="53"/>
      <c r="AQ160" s="23"/>
      <c r="AR160" s="17"/>
      <c r="AS160" s="52"/>
      <c r="AT160" s="53"/>
      <c r="AU160" s="23"/>
      <c r="AV160" s="17"/>
      <c r="AW160" s="52"/>
      <c r="AX160" s="53"/>
      <c r="AY160" s="11"/>
      <c r="AZ160" s="17"/>
      <c r="BA160" s="59"/>
      <c r="BB160" s="53"/>
      <c r="BC160" s="23"/>
      <c r="BD160" s="17"/>
      <c r="BE160" s="11"/>
      <c r="BF160" s="11"/>
      <c r="BG160" s="3"/>
      <c r="BH160" s="44"/>
      <c r="BI160" s="46"/>
      <c r="BJ160" s="3"/>
      <c r="BK160" s="6"/>
      <c r="BL160" s="44"/>
      <c r="BM160" s="46"/>
      <c r="BN160" s="3"/>
      <c r="BO160" s="6"/>
      <c r="BP160" s="44"/>
      <c r="BQ160" s="46"/>
      <c r="BR160" s="30"/>
      <c r="BS160" s="6"/>
      <c r="BT160" s="44"/>
      <c r="BU160" s="46"/>
      <c r="BV160" s="3"/>
      <c r="BW160" s="11"/>
      <c r="BX160" s="3"/>
      <c r="BY160" s="44"/>
      <c r="BZ160" s="46"/>
      <c r="CA160" s="30"/>
      <c r="CB160" s="6"/>
      <c r="CC160" s="44"/>
      <c r="CD160" s="46"/>
      <c r="CE160" s="30"/>
      <c r="CF160" s="6"/>
      <c r="CG160" s="44"/>
      <c r="CH160" s="46"/>
      <c r="CI160" s="30"/>
      <c r="CJ160" s="6"/>
      <c r="CK160" s="44"/>
      <c r="CL160" s="46"/>
    </row>
    <row r="161" spans="1:90" ht="7.5" customHeight="1" thickBot="1" x14ac:dyDescent="0.4">
      <c r="A161" s="27"/>
      <c r="B161" s="44"/>
      <c r="C161" s="46"/>
      <c r="D161" s="30"/>
      <c r="E161" s="6"/>
      <c r="F161" s="44"/>
      <c r="G161" s="46"/>
      <c r="H161" s="30"/>
      <c r="I161" s="6"/>
      <c r="J161" s="44"/>
      <c r="K161" s="46"/>
      <c r="L161" s="30"/>
      <c r="M161" s="6"/>
      <c r="N161" s="44"/>
      <c r="O161" s="46"/>
      <c r="P161" s="30"/>
      <c r="Q161" s="6"/>
      <c r="R161" s="44"/>
      <c r="S161" s="46"/>
      <c r="T161" s="30"/>
      <c r="U161" s="6"/>
      <c r="V161" s="44"/>
      <c r="W161" s="46"/>
      <c r="X161" s="30"/>
      <c r="Y161" s="6"/>
      <c r="Z161" s="3"/>
      <c r="AA161" s="11"/>
      <c r="AB161" s="3"/>
      <c r="AC161" s="52"/>
      <c r="AD161" s="53"/>
      <c r="AE161" s="11"/>
      <c r="AF161" s="17"/>
      <c r="AG161" s="59"/>
      <c r="AH161" s="53"/>
      <c r="AI161" s="11"/>
      <c r="AJ161" s="17"/>
      <c r="AK161" s="59"/>
      <c r="AL161" s="53"/>
      <c r="AM161" s="11"/>
      <c r="AN161" s="17"/>
      <c r="AO161" s="59"/>
      <c r="AP161" s="53"/>
      <c r="AQ161" s="23"/>
      <c r="AR161" s="17"/>
      <c r="AS161" s="52"/>
      <c r="AT161" s="53"/>
      <c r="AU161" s="23"/>
      <c r="AV161" s="17"/>
      <c r="AW161" s="52"/>
      <c r="AX161" s="53"/>
      <c r="AY161" s="11"/>
      <c r="AZ161" s="17"/>
      <c r="BA161" s="59"/>
      <c r="BB161" s="53"/>
      <c r="BC161" s="23"/>
      <c r="BD161" s="17"/>
      <c r="BE161" s="11"/>
      <c r="BF161" s="11"/>
      <c r="BG161" s="3"/>
      <c r="BH161" s="44"/>
      <c r="BI161" s="46"/>
      <c r="BJ161" s="3"/>
      <c r="BK161" s="6"/>
      <c r="BL161" s="49"/>
      <c r="BM161" s="46"/>
      <c r="BN161" s="3"/>
      <c r="BO161" s="6"/>
      <c r="BP161" s="44"/>
      <c r="BQ161" s="46"/>
      <c r="BR161" s="30"/>
      <c r="BS161" s="6"/>
      <c r="BT161" s="44"/>
      <c r="BU161" s="46"/>
      <c r="BV161" s="3"/>
      <c r="BW161" s="11"/>
      <c r="BX161" s="3"/>
      <c r="BY161" s="44"/>
      <c r="BZ161" s="46"/>
      <c r="CA161" s="30"/>
      <c r="CB161" s="6"/>
      <c r="CC161" s="44"/>
      <c r="CD161" s="46"/>
      <c r="CE161" s="30"/>
      <c r="CF161" s="6"/>
      <c r="CG161" s="44"/>
      <c r="CH161" s="46"/>
      <c r="CI161" s="30"/>
      <c r="CJ161" s="6"/>
      <c r="CK161" s="44"/>
      <c r="CL161" s="46"/>
    </row>
    <row r="162" spans="1:90" ht="7.5" customHeight="1" x14ac:dyDescent="0.35">
      <c r="A162" s="27"/>
      <c r="B162" s="44"/>
      <c r="C162" s="46"/>
      <c r="D162" s="30"/>
      <c r="E162" s="6"/>
      <c r="F162" s="44"/>
      <c r="G162" s="46"/>
      <c r="H162" s="30"/>
      <c r="I162" s="6"/>
      <c r="J162" s="44"/>
      <c r="K162" s="46"/>
      <c r="L162" s="30"/>
      <c r="M162" s="6"/>
      <c r="N162" s="44"/>
      <c r="O162" s="46"/>
      <c r="P162" s="30"/>
      <c r="Q162" s="6"/>
      <c r="R162" s="44"/>
      <c r="S162" s="46"/>
      <c r="T162" s="30"/>
      <c r="U162" s="6"/>
      <c r="V162" s="44"/>
      <c r="W162" s="46"/>
      <c r="X162" s="30"/>
      <c r="Y162" s="6"/>
      <c r="Z162" s="3"/>
      <c r="AA162" s="11"/>
      <c r="AB162" s="3"/>
      <c r="AC162" s="58"/>
      <c r="AD162" s="45"/>
      <c r="AE162" s="10"/>
      <c r="AF162" s="16"/>
      <c r="AG162" s="50"/>
      <c r="AH162" s="57"/>
      <c r="AI162" s="25"/>
      <c r="AJ162" s="20"/>
      <c r="AK162" s="56"/>
      <c r="AL162" s="57"/>
      <c r="AM162" s="25"/>
      <c r="AN162" s="20"/>
      <c r="AO162" s="55"/>
      <c r="AP162" s="57"/>
      <c r="AQ162" s="37"/>
      <c r="AR162" s="20"/>
      <c r="AS162" s="56"/>
      <c r="AT162" s="57"/>
      <c r="AU162" s="37"/>
      <c r="AV162" s="20"/>
      <c r="AW162" s="56"/>
      <c r="AX162" s="57"/>
      <c r="AY162" s="25"/>
      <c r="AZ162" s="20"/>
      <c r="BA162" s="50"/>
      <c r="BB162" s="57"/>
      <c r="BC162" s="37"/>
      <c r="BD162" s="20"/>
      <c r="BE162" s="25"/>
      <c r="BF162" s="285" t="s">
        <v>352</v>
      </c>
      <c r="BG162" s="8"/>
      <c r="BH162" s="66"/>
      <c r="BI162" s="46"/>
      <c r="BJ162" s="3"/>
      <c r="BK162" s="6"/>
      <c r="BL162" s="49"/>
      <c r="BM162" s="46"/>
      <c r="BN162" s="3"/>
      <c r="BO162" s="6"/>
      <c r="BP162" s="44"/>
      <c r="BQ162" s="46"/>
      <c r="BR162" s="30"/>
      <c r="BS162" s="6"/>
      <c r="BT162" s="44"/>
      <c r="BU162" s="46"/>
      <c r="BV162" s="3"/>
      <c r="BW162" s="11"/>
      <c r="BX162" s="3"/>
      <c r="BY162" s="44"/>
      <c r="BZ162" s="46"/>
      <c r="CA162" s="30"/>
      <c r="CB162" s="6"/>
      <c r="CC162" s="44"/>
      <c r="CD162" s="46"/>
      <c r="CE162" s="30"/>
      <c r="CF162" s="6"/>
      <c r="CG162" s="44"/>
      <c r="CH162" s="46"/>
      <c r="CI162" s="30"/>
      <c r="CJ162" s="6"/>
      <c r="CK162" s="44"/>
      <c r="CL162" s="46"/>
    </row>
    <row r="163" spans="1:90" ht="7.5" customHeight="1" thickBot="1" x14ac:dyDescent="0.4">
      <c r="A163" s="27"/>
      <c r="B163" s="44"/>
      <c r="C163" s="46"/>
      <c r="D163" s="30"/>
      <c r="E163" s="6"/>
      <c r="F163" s="44"/>
      <c r="G163" s="46"/>
      <c r="H163" s="30"/>
      <c r="I163" s="6"/>
      <c r="J163" s="44"/>
      <c r="K163" s="46"/>
      <c r="L163" s="30"/>
      <c r="M163" s="6"/>
      <c r="N163" s="44"/>
      <c r="O163" s="46"/>
      <c r="P163" s="30"/>
      <c r="Q163" s="6"/>
      <c r="R163" s="44"/>
      <c r="S163" s="46"/>
      <c r="T163" s="30"/>
      <c r="U163" s="6"/>
      <c r="V163" s="44"/>
      <c r="W163" s="46"/>
      <c r="X163" s="30"/>
      <c r="Y163" s="6"/>
      <c r="Z163" s="3"/>
      <c r="AA163" s="11"/>
      <c r="AB163" s="3"/>
      <c r="AC163" s="52"/>
      <c r="AD163" s="53"/>
      <c r="AE163" s="11"/>
      <c r="AF163" s="17"/>
      <c r="AG163" s="59"/>
      <c r="AH163" s="53"/>
      <c r="AI163" s="11"/>
      <c r="AJ163" s="17"/>
      <c r="AK163" s="52"/>
      <c r="AL163" s="53"/>
      <c r="AM163" s="11"/>
      <c r="AN163" s="17"/>
      <c r="AO163" s="59"/>
      <c r="AP163" s="53"/>
      <c r="AQ163" s="23"/>
      <c r="AR163" s="17"/>
      <c r="AS163" s="52"/>
      <c r="AT163" s="53"/>
      <c r="AU163" s="23"/>
      <c r="AV163" s="17"/>
      <c r="AW163" s="52"/>
      <c r="AX163" s="53"/>
      <c r="AY163" s="11"/>
      <c r="AZ163" s="17"/>
      <c r="BA163" s="59"/>
      <c r="BB163" s="53"/>
      <c r="BC163" s="23"/>
      <c r="BD163" s="17"/>
      <c r="BE163" s="11"/>
      <c r="BF163" s="286"/>
      <c r="BG163" s="3"/>
      <c r="BH163" s="44"/>
      <c r="BI163" s="46"/>
      <c r="BJ163" s="3"/>
      <c r="BK163" s="6"/>
      <c r="BL163" s="49"/>
      <c r="BM163" s="46"/>
      <c r="BN163" s="3"/>
      <c r="BO163" s="6"/>
      <c r="BP163" s="44"/>
      <c r="BQ163" s="46"/>
      <c r="BR163" s="30"/>
      <c r="BS163" s="6"/>
      <c r="BT163" s="44"/>
      <c r="BU163" s="46"/>
      <c r="BV163" s="3"/>
      <c r="BW163" s="11"/>
      <c r="BX163" s="3"/>
      <c r="BY163" s="44"/>
      <c r="BZ163" s="46"/>
      <c r="CA163" s="30"/>
      <c r="CB163" s="6"/>
      <c r="CC163" s="44"/>
      <c r="CD163" s="46"/>
      <c r="CE163" s="30"/>
      <c r="CF163" s="6"/>
      <c r="CG163" s="44"/>
      <c r="CH163" s="46"/>
      <c r="CI163" s="30"/>
      <c r="CJ163" s="6"/>
      <c r="CK163" s="44"/>
      <c r="CL163" s="46"/>
    </row>
    <row r="164" spans="1:90" ht="8.25" customHeight="1" x14ac:dyDescent="0.35">
      <c r="A164" s="27"/>
      <c r="B164" s="44"/>
      <c r="C164" s="46"/>
      <c r="D164" s="30"/>
      <c r="E164" s="6"/>
      <c r="F164" s="44"/>
      <c r="G164" s="46"/>
      <c r="H164" s="30"/>
      <c r="I164" s="6"/>
      <c r="J164" s="44"/>
      <c r="K164" s="46"/>
      <c r="L164" s="30"/>
      <c r="M164" s="6"/>
      <c r="N164" s="44"/>
      <c r="O164" s="46"/>
      <c r="P164" s="30"/>
      <c r="Q164" s="6"/>
      <c r="R164" s="44"/>
      <c r="S164" s="46"/>
      <c r="T164" s="30"/>
      <c r="U164" s="6"/>
      <c r="V164" s="44"/>
      <c r="W164" s="46"/>
      <c r="X164" s="30"/>
      <c r="Y164" s="6"/>
      <c r="Z164" s="3"/>
      <c r="AA164" s="11"/>
      <c r="AB164" s="3"/>
      <c r="AC164" s="52"/>
      <c r="AD164" s="53"/>
      <c r="AE164" s="11"/>
      <c r="AF164" s="17"/>
      <c r="AG164" s="59"/>
      <c r="AH164" s="53"/>
      <c r="AI164" s="11"/>
      <c r="AJ164" s="17"/>
      <c r="AK164" s="59"/>
      <c r="AL164" s="53"/>
      <c r="AM164" s="11"/>
      <c r="AN164" s="17"/>
      <c r="AO164" s="59"/>
      <c r="AP164" s="53"/>
      <c r="AQ164" s="23"/>
      <c r="AR164" s="17"/>
      <c r="AS164" s="52"/>
      <c r="AT164" s="53"/>
      <c r="AU164" s="23"/>
      <c r="AV164" s="17"/>
      <c r="AW164" s="52"/>
      <c r="AX164" s="53"/>
      <c r="AY164" s="11"/>
      <c r="AZ164" s="17"/>
      <c r="BA164" s="59"/>
      <c r="BB164" s="53"/>
      <c r="BC164" s="23"/>
      <c r="BD164" s="17"/>
      <c r="BE164" s="11"/>
      <c r="BF164" s="11"/>
      <c r="BG164" s="3"/>
      <c r="BH164" s="44"/>
      <c r="BI164" s="46"/>
      <c r="BJ164" s="3"/>
      <c r="BK164" s="6"/>
      <c r="BL164" s="49"/>
      <c r="BM164" s="46"/>
      <c r="BN164" s="3"/>
      <c r="BO164" s="6"/>
      <c r="BP164" s="44"/>
      <c r="BQ164" s="46"/>
      <c r="BR164" s="30"/>
      <c r="BS164" s="6"/>
      <c r="BT164" s="44"/>
      <c r="BU164" s="46"/>
      <c r="BV164" s="3"/>
      <c r="BW164" s="11"/>
      <c r="BX164" s="3"/>
      <c r="BY164" s="44"/>
      <c r="BZ164" s="46"/>
      <c r="CA164" s="30"/>
      <c r="CB164" s="6"/>
      <c r="CC164" s="44"/>
      <c r="CD164" s="46"/>
      <c r="CE164" s="30"/>
      <c r="CF164" s="6"/>
      <c r="CG164" s="44"/>
      <c r="CH164" s="46"/>
      <c r="CI164" s="30"/>
      <c r="CJ164" s="6"/>
      <c r="CK164" s="44"/>
      <c r="CL164" s="46"/>
    </row>
    <row r="165" spans="1:90" ht="8.25" customHeight="1" thickBot="1" x14ac:dyDescent="0.4">
      <c r="A165" s="27"/>
      <c r="B165" s="44"/>
      <c r="C165" s="46"/>
      <c r="D165" s="30"/>
      <c r="E165" s="6"/>
      <c r="F165" s="44"/>
      <c r="G165" s="46"/>
      <c r="H165" s="30"/>
      <c r="I165" s="6"/>
      <c r="J165" s="44"/>
      <c r="K165" s="46"/>
      <c r="L165" s="30"/>
      <c r="M165" s="6"/>
      <c r="N165" s="44"/>
      <c r="O165" s="46"/>
      <c r="P165" s="30"/>
      <c r="Q165" s="6"/>
      <c r="R165" s="44"/>
      <c r="S165" s="46"/>
      <c r="T165" s="30"/>
      <c r="U165" s="6"/>
      <c r="V165" s="44"/>
      <c r="W165" s="46"/>
      <c r="X165" s="30"/>
      <c r="Y165" s="6"/>
      <c r="Z165" s="3"/>
      <c r="AA165" s="11"/>
      <c r="AB165" s="3"/>
      <c r="AC165" s="52"/>
      <c r="AD165" s="53"/>
      <c r="AE165" s="11"/>
      <c r="AF165" s="17"/>
      <c r="AG165" s="59"/>
      <c r="AH165" s="53"/>
      <c r="AI165" s="11"/>
      <c r="AJ165" s="17"/>
      <c r="AK165" s="59"/>
      <c r="AL165" s="53"/>
      <c r="AM165" s="11"/>
      <c r="AN165" s="17"/>
      <c r="AO165" s="59"/>
      <c r="AP165" s="53"/>
      <c r="AQ165" s="23"/>
      <c r="AR165" s="17"/>
      <c r="AS165" s="52"/>
      <c r="AT165" s="53"/>
      <c r="AU165" s="23"/>
      <c r="AV165" s="17"/>
      <c r="AW165" s="52"/>
      <c r="AX165" s="53"/>
      <c r="AY165" s="11"/>
      <c r="AZ165" s="17"/>
      <c r="BA165" s="59"/>
      <c r="BB165" s="53"/>
      <c r="BC165" s="23"/>
      <c r="BD165" s="17"/>
      <c r="BE165" s="11"/>
      <c r="BF165" s="11"/>
      <c r="BG165" s="3"/>
      <c r="BH165" s="44"/>
      <c r="BI165" s="46"/>
      <c r="BJ165" s="3"/>
      <c r="BK165" s="6"/>
      <c r="BL165" s="49"/>
      <c r="BM165" s="46"/>
      <c r="BN165" s="3"/>
      <c r="BO165" s="6"/>
      <c r="BP165" s="44"/>
      <c r="BQ165" s="46"/>
      <c r="BR165" s="30"/>
      <c r="BS165" s="6"/>
      <c r="BT165" s="44"/>
      <c r="BU165" s="46"/>
      <c r="BV165" s="3"/>
      <c r="BW165" s="11"/>
      <c r="BX165" s="3"/>
      <c r="BY165" s="44"/>
      <c r="BZ165" s="46"/>
      <c r="CA165" s="30"/>
      <c r="CB165" s="6"/>
      <c r="CC165" s="44"/>
      <c r="CD165" s="46"/>
      <c r="CE165" s="30"/>
      <c r="CF165" s="6"/>
      <c r="CG165" s="44"/>
      <c r="CH165" s="46"/>
      <c r="CI165" s="30"/>
      <c r="CJ165" s="6"/>
      <c r="CK165" s="44"/>
      <c r="CL165" s="46"/>
    </row>
    <row r="166" spans="1:90" ht="8.25" customHeight="1" x14ac:dyDescent="0.35">
      <c r="A166" s="27"/>
      <c r="B166" s="44"/>
      <c r="C166" s="46"/>
      <c r="D166" s="30"/>
      <c r="E166" s="6"/>
      <c r="F166" s="44"/>
      <c r="G166" s="46"/>
      <c r="H166" s="30"/>
      <c r="I166" s="6"/>
      <c r="J166" s="44"/>
      <c r="K166" s="46"/>
      <c r="L166" s="30"/>
      <c r="M166" s="6"/>
      <c r="N166" s="44"/>
      <c r="O166" s="46"/>
      <c r="P166" s="30"/>
      <c r="Q166" s="6"/>
      <c r="R166" s="44"/>
      <c r="S166" s="46"/>
      <c r="T166" s="30"/>
      <c r="U166" s="6"/>
      <c r="V166" s="44"/>
      <c r="W166" s="46"/>
      <c r="X166" s="30"/>
      <c r="Y166" s="6"/>
      <c r="Z166" s="3"/>
      <c r="AA166" s="11"/>
      <c r="AB166" s="3"/>
      <c r="AC166" s="52"/>
      <c r="AD166" s="53"/>
      <c r="AE166" s="11"/>
      <c r="AF166" s="17"/>
      <c r="AG166" s="59"/>
      <c r="AH166" s="53"/>
      <c r="AI166" s="11"/>
      <c r="AJ166" s="17"/>
      <c r="AK166" s="59"/>
      <c r="AL166" s="53"/>
      <c r="AM166" s="11"/>
      <c r="AN166" s="17"/>
      <c r="AO166" s="59"/>
      <c r="AP166" s="53"/>
      <c r="AQ166" s="23"/>
      <c r="AR166" s="17"/>
      <c r="AS166" s="52"/>
      <c r="AT166" s="53"/>
      <c r="AU166" s="23"/>
      <c r="AV166" s="17"/>
      <c r="AW166" s="268"/>
      <c r="AX166" s="45"/>
      <c r="AY166" s="25"/>
      <c r="AZ166" s="20"/>
      <c r="BA166" s="55"/>
      <c r="BB166" s="57"/>
      <c r="BC166" s="37"/>
      <c r="BD166" s="20"/>
      <c r="BE166" s="25"/>
      <c r="BF166" s="285" t="s">
        <v>515</v>
      </c>
      <c r="BG166" s="8"/>
      <c r="BH166" s="66"/>
      <c r="BI166" s="46"/>
      <c r="BJ166" s="3"/>
      <c r="BK166" s="6"/>
      <c r="BL166" s="49"/>
      <c r="BM166" s="46"/>
      <c r="BN166" s="3"/>
      <c r="BO166" s="6"/>
      <c r="BP166" s="44"/>
      <c r="BQ166" s="46"/>
      <c r="BR166" s="30"/>
      <c r="BS166" s="6"/>
      <c r="BT166" s="44"/>
      <c r="BU166" s="46"/>
      <c r="BV166" s="3"/>
      <c r="BW166" s="11"/>
      <c r="BX166" s="3"/>
      <c r="BY166" s="44"/>
      <c r="BZ166" s="46"/>
      <c r="CA166" s="30"/>
      <c r="CB166" s="6"/>
      <c r="CC166" s="44"/>
      <c r="CD166" s="46"/>
      <c r="CE166" s="30"/>
      <c r="CF166" s="6"/>
      <c r="CG166" s="44"/>
      <c r="CH166" s="46"/>
      <c r="CI166" s="30"/>
      <c r="CJ166" s="6"/>
      <c r="CK166" s="44"/>
      <c r="CL166" s="46"/>
    </row>
    <row r="167" spans="1:90" ht="8.25" customHeight="1" thickBot="1" x14ac:dyDescent="0.4">
      <c r="A167" s="27"/>
      <c r="B167" s="44"/>
      <c r="C167" s="46"/>
      <c r="D167" s="30"/>
      <c r="E167" s="6"/>
      <c r="F167" s="44"/>
      <c r="G167" s="46"/>
      <c r="H167" s="30"/>
      <c r="I167" s="6"/>
      <c r="J167" s="44"/>
      <c r="K167" s="46"/>
      <c r="L167" s="30"/>
      <c r="M167" s="6"/>
      <c r="N167" s="44"/>
      <c r="O167" s="46"/>
      <c r="P167" s="30"/>
      <c r="Q167" s="6"/>
      <c r="R167" s="44"/>
      <c r="S167" s="46"/>
      <c r="T167" s="30"/>
      <c r="U167" s="6"/>
      <c r="V167" s="44"/>
      <c r="W167" s="46"/>
      <c r="X167" s="30"/>
      <c r="Y167" s="6"/>
      <c r="Z167" s="3"/>
      <c r="AA167" s="11"/>
      <c r="AB167" s="3"/>
      <c r="AC167" s="52"/>
      <c r="AD167" s="53"/>
      <c r="AE167" s="11"/>
      <c r="AF167" s="17"/>
      <c r="AG167" s="59"/>
      <c r="AH167" s="53"/>
      <c r="AI167" s="11"/>
      <c r="AJ167" s="17"/>
      <c r="AK167" s="59"/>
      <c r="AL167" s="53"/>
      <c r="AM167" s="11"/>
      <c r="AN167" s="17"/>
      <c r="AO167" s="59"/>
      <c r="AP167" s="53"/>
      <c r="AQ167" s="23"/>
      <c r="AR167" s="17"/>
      <c r="AS167" s="52"/>
      <c r="AT167" s="53"/>
      <c r="AU167" s="23"/>
      <c r="AV167" s="17"/>
      <c r="AW167" s="52"/>
      <c r="AX167" s="53"/>
      <c r="AY167" s="11"/>
      <c r="AZ167" s="17"/>
      <c r="BA167" s="59"/>
      <c r="BB167" s="53"/>
      <c r="BC167" s="23"/>
      <c r="BD167" s="17"/>
      <c r="BE167" s="11"/>
      <c r="BF167" s="286"/>
      <c r="BG167" s="3"/>
      <c r="BH167" s="44"/>
      <c r="BI167" s="46"/>
      <c r="BJ167" s="3"/>
      <c r="BK167" s="6"/>
      <c r="BL167" s="49"/>
      <c r="BM167" s="46"/>
      <c r="BN167" s="3"/>
      <c r="BO167" s="6"/>
      <c r="BP167" s="44"/>
      <c r="BQ167" s="46"/>
      <c r="BR167" s="30"/>
      <c r="BS167" s="6"/>
      <c r="BT167" s="44"/>
      <c r="BU167" s="46"/>
      <c r="BV167" s="3"/>
      <c r="BW167" s="11"/>
      <c r="BX167" s="3"/>
      <c r="BY167" s="44"/>
      <c r="BZ167" s="46"/>
      <c r="CA167" s="30"/>
      <c r="CB167" s="6"/>
      <c r="CC167" s="44"/>
      <c r="CD167" s="46"/>
      <c r="CE167" s="30"/>
      <c r="CF167" s="6"/>
      <c r="CG167" s="44"/>
      <c r="CH167" s="46"/>
      <c r="CI167" s="30"/>
      <c r="CJ167" s="6"/>
      <c r="CK167" s="44"/>
      <c r="CL167" s="46"/>
    </row>
    <row r="168" spans="1:90" ht="8.25" customHeight="1" x14ac:dyDescent="0.35">
      <c r="A168" s="27"/>
      <c r="B168" s="44"/>
      <c r="C168" s="46"/>
      <c r="D168" s="30"/>
      <c r="E168" s="6"/>
      <c r="F168" s="44"/>
      <c r="G168" s="46"/>
      <c r="H168" s="30"/>
      <c r="I168" s="6"/>
      <c r="J168" s="44"/>
      <c r="K168" s="46"/>
      <c r="L168" s="30"/>
      <c r="M168" s="6"/>
      <c r="N168" s="44"/>
      <c r="O168" s="46"/>
      <c r="P168" s="30"/>
      <c r="Q168" s="6"/>
      <c r="R168" s="44"/>
      <c r="S168" s="46"/>
      <c r="T168" s="30"/>
      <c r="U168" s="6"/>
      <c r="V168" s="44"/>
      <c r="W168" s="46"/>
      <c r="X168" s="30"/>
      <c r="Y168" s="6"/>
      <c r="Z168" s="3"/>
      <c r="AA168" s="11"/>
      <c r="AB168" s="3"/>
      <c r="AC168" s="52"/>
      <c r="AD168" s="53"/>
      <c r="AE168" s="11"/>
      <c r="AF168" s="17"/>
      <c r="AG168" s="59"/>
      <c r="AH168" s="53"/>
      <c r="AI168" s="11"/>
      <c r="AJ168" s="17"/>
      <c r="AK168" s="59"/>
      <c r="AL168" s="53"/>
      <c r="AM168" s="11"/>
      <c r="AN168" s="17"/>
      <c r="AO168" s="59"/>
      <c r="AP168" s="53"/>
      <c r="AQ168" s="23"/>
      <c r="AR168" s="17"/>
      <c r="AS168" s="52"/>
      <c r="AT168" s="53"/>
      <c r="AU168" s="23"/>
      <c r="AV168" s="17"/>
      <c r="AW168" s="52"/>
      <c r="AX168" s="53"/>
      <c r="AY168" s="11"/>
      <c r="AZ168" s="17"/>
      <c r="BA168" s="59"/>
      <c r="BB168" s="53"/>
      <c r="BC168" s="23"/>
      <c r="BD168" s="17"/>
      <c r="BE168" s="11"/>
      <c r="BF168" s="11"/>
      <c r="BG168" s="3"/>
      <c r="BH168" s="44"/>
      <c r="BI168" s="46"/>
      <c r="BJ168" s="3"/>
      <c r="BK168" s="6"/>
      <c r="BL168" s="49"/>
      <c r="BM168" s="46"/>
      <c r="BN168" s="3"/>
      <c r="BO168" s="6"/>
      <c r="BP168" s="44"/>
      <c r="BQ168" s="46"/>
      <c r="BR168" s="30"/>
      <c r="BS168" s="6"/>
      <c r="BT168" s="44"/>
      <c r="BU168" s="46"/>
      <c r="BV168" s="3"/>
      <c r="BW168" s="11"/>
      <c r="BX168" s="3"/>
      <c r="BY168" s="44"/>
      <c r="BZ168" s="46"/>
      <c r="CA168" s="30"/>
      <c r="CB168" s="6"/>
      <c r="CC168" s="44"/>
      <c r="CD168" s="46"/>
      <c r="CE168" s="30"/>
      <c r="CF168" s="6"/>
      <c r="CG168" s="44"/>
      <c r="CH168" s="46"/>
      <c r="CI168" s="30"/>
      <c r="CJ168" s="6"/>
      <c r="CK168" s="44"/>
      <c r="CL168" s="46"/>
    </row>
    <row r="169" spans="1:90" ht="8.25" customHeight="1" thickBot="1" x14ac:dyDescent="0.4">
      <c r="A169" s="27"/>
      <c r="B169" s="44"/>
      <c r="C169" s="46"/>
      <c r="D169" s="30"/>
      <c r="E169" s="6"/>
      <c r="F169" s="44"/>
      <c r="G169" s="46"/>
      <c r="H169" s="30"/>
      <c r="I169" s="6"/>
      <c r="J169" s="44"/>
      <c r="K169" s="46"/>
      <c r="L169" s="30"/>
      <c r="M169" s="6"/>
      <c r="N169" s="44"/>
      <c r="O169" s="46"/>
      <c r="P169" s="30"/>
      <c r="Q169" s="6"/>
      <c r="R169" s="44"/>
      <c r="S169" s="46"/>
      <c r="T169" s="30"/>
      <c r="U169" s="6"/>
      <c r="V169" s="44"/>
      <c r="W169" s="46"/>
      <c r="X169" s="30"/>
      <c r="Y169" s="6"/>
      <c r="Z169" s="3"/>
      <c r="AA169" s="11"/>
      <c r="AB169" s="3"/>
      <c r="AC169" s="52"/>
      <c r="AD169" s="53"/>
      <c r="AE169" s="11"/>
      <c r="AF169" s="17"/>
      <c r="AG169" s="59"/>
      <c r="AH169" s="53"/>
      <c r="AI169" s="11"/>
      <c r="AJ169" s="17"/>
      <c r="AK169" s="59"/>
      <c r="AL169" s="53"/>
      <c r="AM169" s="11"/>
      <c r="AN169" s="17"/>
      <c r="AO169" s="59"/>
      <c r="AP169" s="53"/>
      <c r="AQ169" s="23"/>
      <c r="AR169" s="17"/>
      <c r="AS169" s="52"/>
      <c r="AT169" s="53"/>
      <c r="AU169" s="23"/>
      <c r="AV169" s="17"/>
      <c r="AW169" s="52"/>
      <c r="AX169" s="53"/>
      <c r="AY169" s="11"/>
      <c r="AZ169" s="17"/>
      <c r="BA169" s="59"/>
      <c r="BB169" s="53"/>
      <c r="BC169" s="23"/>
      <c r="BD169" s="17"/>
      <c r="BE169" s="11"/>
      <c r="BF169" s="11"/>
      <c r="BG169" s="3"/>
      <c r="BH169" s="44"/>
      <c r="BI169" s="46"/>
      <c r="BJ169" s="3"/>
      <c r="BK169" s="6"/>
      <c r="BL169" s="49"/>
      <c r="BM169" s="46"/>
      <c r="BN169" s="3"/>
      <c r="BO169" s="6"/>
      <c r="BP169" s="44"/>
      <c r="BQ169" s="46"/>
      <c r="BR169" s="30"/>
      <c r="BS169" s="6"/>
      <c r="BT169" s="44"/>
      <c r="BU169" s="46"/>
      <c r="BV169" s="3"/>
      <c r="BW169" s="11"/>
      <c r="BX169" s="3"/>
      <c r="BY169" s="44"/>
      <c r="BZ169" s="46"/>
      <c r="CA169" s="30"/>
      <c r="CB169" s="6"/>
      <c r="CC169" s="44"/>
      <c r="CD169" s="46"/>
      <c r="CE169" s="30"/>
      <c r="CF169" s="6"/>
      <c r="CG169" s="44"/>
      <c r="CH169" s="46"/>
      <c r="CI169" s="30"/>
      <c r="CJ169" s="6"/>
      <c r="CK169" s="44"/>
      <c r="CL169" s="46"/>
    </row>
    <row r="170" spans="1:90" ht="7.5" customHeight="1" x14ac:dyDescent="0.35">
      <c r="A170" s="27"/>
      <c r="B170" s="44"/>
      <c r="C170" s="46"/>
      <c r="D170" s="30"/>
      <c r="E170" s="6"/>
      <c r="F170" s="44"/>
      <c r="G170" s="46"/>
      <c r="H170" s="30"/>
      <c r="I170" s="6"/>
      <c r="J170" s="44"/>
      <c r="K170" s="46"/>
      <c r="L170" s="30"/>
      <c r="M170" s="6"/>
      <c r="N170" s="44"/>
      <c r="O170" s="46"/>
      <c r="P170" s="30"/>
      <c r="Q170" s="6"/>
      <c r="R170" s="44"/>
      <c r="S170" s="46"/>
      <c r="T170" s="30"/>
      <c r="U170" s="6"/>
      <c r="V170" s="44"/>
      <c r="W170" s="46"/>
      <c r="X170" s="30"/>
      <c r="Y170" s="6"/>
      <c r="Z170" s="3"/>
      <c r="AA170" s="11"/>
      <c r="AB170" s="3"/>
      <c r="AC170" s="52"/>
      <c r="AD170" s="53"/>
      <c r="AE170" s="11"/>
      <c r="AF170" s="17"/>
      <c r="AG170" s="59"/>
      <c r="AH170" s="53"/>
      <c r="AI170" s="11"/>
      <c r="AJ170" s="17"/>
      <c r="AK170" s="59"/>
      <c r="AL170" s="53"/>
      <c r="AM170" s="11"/>
      <c r="AN170" s="17"/>
      <c r="AO170" s="59"/>
      <c r="AP170" s="53"/>
      <c r="AQ170" s="23"/>
      <c r="AR170" s="17"/>
      <c r="AS170" s="52"/>
      <c r="AT170" s="53"/>
      <c r="AU170" s="23"/>
      <c r="AV170" s="17"/>
      <c r="AW170" s="52"/>
      <c r="AX170" s="53"/>
      <c r="AY170" s="266"/>
      <c r="AZ170" s="16"/>
      <c r="BA170" s="55"/>
      <c r="BB170" s="57"/>
      <c r="BC170" s="37"/>
      <c r="BD170" s="20"/>
      <c r="BE170" s="25"/>
      <c r="BF170" s="285" t="s">
        <v>514</v>
      </c>
      <c r="BG170" s="8"/>
      <c r="BH170" s="66"/>
      <c r="BI170" s="46"/>
      <c r="BJ170" s="3"/>
      <c r="BK170" s="6"/>
      <c r="BL170" s="49"/>
      <c r="BM170" s="46"/>
      <c r="BN170" s="3"/>
      <c r="BO170" s="6"/>
      <c r="BP170" s="44"/>
      <c r="BQ170" s="46"/>
      <c r="BR170" s="30"/>
      <c r="BS170" s="6"/>
      <c r="BT170" s="44"/>
      <c r="BU170" s="46"/>
      <c r="BV170" s="3"/>
      <c r="BW170" s="11"/>
      <c r="BX170" s="3"/>
      <c r="BY170" s="44"/>
      <c r="BZ170" s="46"/>
      <c r="CA170" s="30"/>
      <c r="CB170" s="6"/>
      <c r="CC170" s="44"/>
      <c r="CD170" s="46"/>
      <c r="CE170" s="30"/>
      <c r="CF170" s="6"/>
      <c r="CG170" s="44"/>
      <c r="CH170" s="46"/>
      <c r="CI170" s="30"/>
      <c r="CJ170" s="6"/>
      <c r="CK170" s="44"/>
      <c r="CL170" s="46"/>
    </row>
    <row r="171" spans="1:90" ht="7.5" customHeight="1" thickBot="1" x14ac:dyDescent="0.4">
      <c r="A171" s="27"/>
      <c r="B171" s="44"/>
      <c r="C171" s="46"/>
      <c r="D171" s="30"/>
      <c r="E171" s="6"/>
      <c r="F171" s="44"/>
      <c r="G171" s="46"/>
      <c r="H171" s="30"/>
      <c r="I171" s="6"/>
      <c r="J171" s="44"/>
      <c r="K171" s="46"/>
      <c r="L171" s="30"/>
      <c r="M171" s="6"/>
      <c r="N171" s="44"/>
      <c r="O171" s="46"/>
      <c r="P171" s="30"/>
      <c r="Q171" s="6"/>
      <c r="R171" s="44"/>
      <c r="S171" s="46"/>
      <c r="T171" s="30"/>
      <c r="U171" s="6"/>
      <c r="V171" s="44"/>
      <c r="W171" s="46"/>
      <c r="X171" s="30"/>
      <c r="Y171" s="6"/>
      <c r="Z171" s="3"/>
      <c r="AA171" s="11"/>
      <c r="AB171" s="3"/>
      <c r="AC171" s="52"/>
      <c r="AD171" s="53"/>
      <c r="AE171" s="11"/>
      <c r="AF171" s="17"/>
      <c r="AG171" s="59"/>
      <c r="AH171" s="53"/>
      <c r="AI171" s="11"/>
      <c r="AJ171" s="17"/>
      <c r="AK171" s="59"/>
      <c r="AL171" s="53"/>
      <c r="AM171" s="11"/>
      <c r="AN171" s="17"/>
      <c r="AO171" s="59"/>
      <c r="AP171" s="53"/>
      <c r="AQ171" s="23"/>
      <c r="AR171" s="17"/>
      <c r="AS171" s="52"/>
      <c r="AT171" s="53"/>
      <c r="AU171" s="23"/>
      <c r="AV171" s="17"/>
      <c r="AW171" s="52"/>
      <c r="AX171" s="53"/>
      <c r="AY171" s="11"/>
      <c r="AZ171" s="17"/>
      <c r="BA171" s="59"/>
      <c r="BB171" s="53"/>
      <c r="BC171" s="23"/>
      <c r="BD171" s="17"/>
      <c r="BE171" s="11"/>
      <c r="BF171" s="286"/>
      <c r="BG171" s="3"/>
      <c r="BH171" s="44"/>
      <c r="BI171" s="46"/>
      <c r="BJ171" s="3"/>
      <c r="BK171" s="6"/>
      <c r="BL171" s="49"/>
      <c r="BM171" s="46"/>
      <c r="BN171" s="3"/>
      <c r="BO171" s="6"/>
      <c r="BP171" s="44"/>
      <c r="BQ171" s="46"/>
      <c r="BR171" s="30"/>
      <c r="BS171" s="6"/>
      <c r="BT171" s="44"/>
      <c r="BU171" s="46"/>
      <c r="BV171" s="3"/>
      <c r="BW171" s="11"/>
      <c r="BX171" s="3"/>
      <c r="BY171" s="44"/>
      <c r="BZ171" s="46"/>
      <c r="CA171" s="30"/>
      <c r="CB171" s="6"/>
      <c r="CC171" s="44"/>
      <c r="CD171" s="46"/>
      <c r="CE171" s="30"/>
      <c r="CF171" s="6"/>
      <c r="CG171" s="44"/>
      <c r="CH171" s="46"/>
      <c r="CI171" s="30"/>
      <c r="CJ171" s="6"/>
      <c r="CK171" s="44"/>
      <c r="CL171" s="46"/>
    </row>
    <row r="172" spans="1:90" ht="7.5" customHeight="1" x14ac:dyDescent="0.35">
      <c r="A172" s="27"/>
      <c r="B172" s="44"/>
      <c r="C172" s="46"/>
      <c r="D172" s="30"/>
      <c r="E172" s="6"/>
      <c r="F172" s="44"/>
      <c r="G172" s="46"/>
      <c r="H172" s="30"/>
      <c r="I172" s="6"/>
      <c r="J172" s="44"/>
      <c r="K172" s="46"/>
      <c r="L172" s="30"/>
      <c r="M172" s="6"/>
      <c r="N172" s="44"/>
      <c r="O172" s="46"/>
      <c r="P172" s="30"/>
      <c r="Q172" s="6"/>
      <c r="R172" s="44"/>
      <c r="S172" s="46"/>
      <c r="T172" s="30"/>
      <c r="U172" s="6"/>
      <c r="V172" s="44"/>
      <c r="W172" s="46"/>
      <c r="X172" s="30"/>
      <c r="Y172" s="6"/>
      <c r="Z172" s="3"/>
      <c r="AA172" s="11"/>
      <c r="AB172" s="3"/>
      <c r="AC172" s="52"/>
      <c r="AD172" s="53"/>
      <c r="AE172" s="11"/>
      <c r="AF172" s="17"/>
      <c r="AG172" s="59"/>
      <c r="AH172" s="53"/>
      <c r="AI172" s="11"/>
      <c r="AJ172" s="17"/>
      <c r="AK172" s="59"/>
      <c r="AL172" s="53"/>
      <c r="AM172" s="11"/>
      <c r="AN172" s="17"/>
      <c r="AO172" s="59"/>
      <c r="AP172" s="53"/>
      <c r="AQ172" s="23"/>
      <c r="AR172" s="17"/>
      <c r="AS172" s="52"/>
      <c r="AT172" s="53"/>
      <c r="AU172" s="23"/>
      <c r="AV172" s="17"/>
      <c r="AW172" s="52"/>
      <c r="AX172" s="53"/>
      <c r="AY172" s="11"/>
      <c r="AZ172" s="17"/>
      <c r="BA172" s="59"/>
      <c r="BB172" s="53"/>
      <c r="BC172" s="23"/>
      <c r="BD172" s="17"/>
      <c r="BE172" s="11"/>
      <c r="BF172" s="11"/>
      <c r="BG172" s="3"/>
      <c r="BH172" s="44"/>
      <c r="BI172" s="46"/>
      <c r="BJ172" s="3"/>
      <c r="BK172" s="6"/>
      <c r="BL172" s="49"/>
      <c r="BM172" s="46"/>
      <c r="BN172" s="3"/>
      <c r="BO172" s="6"/>
      <c r="BP172" s="44"/>
      <c r="BQ172" s="46"/>
      <c r="BR172" s="30"/>
      <c r="BS172" s="6"/>
      <c r="BT172" s="44"/>
      <c r="BU172" s="46"/>
      <c r="BV172" s="3"/>
      <c r="BW172" s="11"/>
      <c r="BX172" s="3"/>
      <c r="BY172" s="44"/>
      <c r="BZ172" s="46"/>
      <c r="CA172" s="30"/>
      <c r="CB172" s="6"/>
      <c r="CC172" s="44"/>
      <c r="CD172" s="46"/>
      <c r="CE172" s="30"/>
      <c r="CF172" s="6"/>
      <c r="CG172" s="44"/>
      <c r="CH172" s="46"/>
      <c r="CI172" s="30"/>
      <c r="CJ172" s="6"/>
      <c r="CK172" s="44"/>
      <c r="CL172" s="46"/>
    </row>
    <row r="173" spans="1:90" ht="7.5" customHeight="1" thickBot="1" x14ac:dyDescent="0.4">
      <c r="A173" s="27"/>
      <c r="B173" s="44"/>
      <c r="C173" s="46"/>
      <c r="D173" s="30"/>
      <c r="E173" s="6"/>
      <c r="F173" s="44"/>
      <c r="G173" s="46"/>
      <c r="H173" s="30"/>
      <c r="I173" s="6"/>
      <c r="J173" s="44"/>
      <c r="K173" s="46"/>
      <c r="L173" s="30"/>
      <c r="M173" s="6"/>
      <c r="N173" s="44"/>
      <c r="O173" s="46"/>
      <c r="P173" s="30"/>
      <c r="Q173" s="6"/>
      <c r="R173" s="44"/>
      <c r="S173" s="46"/>
      <c r="T173" s="30"/>
      <c r="U173" s="6"/>
      <c r="V173" s="44"/>
      <c r="W173" s="46"/>
      <c r="X173" s="30"/>
      <c r="Y173" s="6"/>
      <c r="Z173" s="3"/>
      <c r="AA173" s="11"/>
      <c r="AB173" s="3"/>
      <c r="AC173" s="52"/>
      <c r="AD173" s="53"/>
      <c r="AE173" s="11"/>
      <c r="AF173" s="17"/>
      <c r="AG173" s="59"/>
      <c r="AH173" s="53"/>
      <c r="AI173" s="11"/>
      <c r="AJ173" s="17"/>
      <c r="AK173" s="59"/>
      <c r="AL173" s="53"/>
      <c r="AM173" s="11"/>
      <c r="AN173" s="17"/>
      <c r="AO173" s="59"/>
      <c r="AP173" s="53"/>
      <c r="AQ173" s="23"/>
      <c r="AR173" s="17"/>
      <c r="AS173" s="52"/>
      <c r="AT173" s="53"/>
      <c r="AU173" s="23"/>
      <c r="AV173" s="17"/>
      <c r="AW173" s="52"/>
      <c r="AX173" s="53"/>
      <c r="AY173" s="11"/>
      <c r="AZ173" s="17"/>
      <c r="BA173" s="59"/>
      <c r="BB173" s="53"/>
      <c r="BC173" s="23"/>
      <c r="BD173" s="17"/>
      <c r="BE173" s="11"/>
      <c r="BF173" s="11"/>
      <c r="BG173" s="3"/>
      <c r="BH173" s="44"/>
      <c r="BI173" s="46"/>
      <c r="BJ173" s="3"/>
      <c r="BK173" s="6"/>
      <c r="BL173" s="49"/>
      <c r="BM173" s="46"/>
      <c r="BN173" s="3"/>
      <c r="BO173" s="6"/>
      <c r="BP173" s="44"/>
      <c r="BQ173" s="46"/>
      <c r="BR173" s="30"/>
      <c r="BS173" s="6"/>
      <c r="BT173" s="44"/>
      <c r="BU173" s="46"/>
      <c r="BV173" s="3"/>
      <c r="BW173" s="11"/>
      <c r="BX173" s="3"/>
      <c r="BY173" s="44"/>
      <c r="BZ173" s="46"/>
      <c r="CA173" s="30"/>
      <c r="CB173" s="6"/>
      <c r="CC173" s="44"/>
      <c r="CD173" s="46"/>
      <c r="CE173" s="30"/>
      <c r="CF173" s="6"/>
      <c r="CG173" s="44"/>
      <c r="CH173" s="46"/>
      <c r="CI173" s="30"/>
      <c r="CJ173" s="6"/>
      <c r="CK173" s="44"/>
      <c r="CL173" s="46"/>
    </row>
    <row r="174" spans="1:90" ht="9" customHeight="1" x14ac:dyDescent="0.35">
      <c r="A174" s="27"/>
      <c r="B174" s="44"/>
      <c r="C174" s="46"/>
      <c r="D174" s="30"/>
      <c r="E174" s="6"/>
      <c r="F174" s="44"/>
      <c r="G174" s="46"/>
      <c r="H174" s="30"/>
      <c r="I174" s="6"/>
      <c r="J174" s="44"/>
      <c r="K174" s="46"/>
      <c r="L174" s="30"/>
      <c r="M174" s="6"/>
      <c r="N174" s="44"/>
      <c r="O174" s="46"/>
      <c r="P174" s="30"/>
      <c r="Q174" s="6"/>
      <c r="R174" s="44"/>
      <c r="S174" s="46"/>
      <c r="T174" s="30"/>
      <c r="U174" s="6"/>
      <c r="V174" s="44"/>
      <c r="W174" s="46"/>
      <c r="X174" s="30"/>
      <c r="Y174" s="6"/>
      <c r="Z174" s="3"/>
      <c r="AA174" s="11"/>
      <c r="AB174" s="3"/>
      <c r="AC174" s="52"/>
      <c r="AD174" s="53"/>
      <c r="AE174" s="11"/>
      <c r="AF174" s="17"/>
      <c r="AG174" s="59"/>
      <c r="AH174" s="53"/>
      <c r="AI174" s="11"/>
      <c r="AJ174" s="17"/>
      <c r="AK174" s="59"/>
      <c r="AL174" s="53"/>
      <c r="AM174" s="38"/>
      <c r="AN174" s="16"/>
      <c r="AO174" s="50"/>
      <c r="AP174" s="45"/>
      <c r="AQ174" s="10"/>
      <c r="AR174" s="20"/>
      <c r="AS174" s="56"/>
      <c r="AT174" s="57"/>
      <c r="AU174" s="37"/>
      <c r="AV174" s="20"/>
      <c r="AW174" s="56"/>
      <c r="AX174" s="57"/>
      <c r="AY174" s="25"/>
      <c r="AZ174" s="20"/>
      <c r="BA174" s="55"/>
      <c r="BB174" s="57"/>
      <c r="BC174" s="37"/>
      <c r="BD174" s="20"/>
      <c r="BE174" s="25"/>
      <c r="BF174" s="285" t="s">
        <v>357</v>
      </c>
      <c r="BG174" s="8"/>
      <c r="BH174" s="66"/>
      <c r="BI174" s="46"/>
      <c r="BJ174" s="3"/>
      <c r="BK174" s="6"/>
      <c r="BL174" s="49"/>
      <c r="BM174" s="46"/>
      <c r="BN174" s="3"/>
      <c r="BO174" s="6"/>
      <c r="BP174" s="44"/>
      <c r="BQ174" s="46"/>
      <c r="BR174" s="30"/>
      <c r="BS174" s="6"/>
      <c r="BT174" s="44"/>
      <c r="BU174" s="46"/>
      <c r="BV174" s="3"/>
      <c r="BW174" s="11"/>
      <c r="BX174" s="3"/>
      <c r="BY174" s="44"/>
      <c r="BZ174" s="46"/>
      <c r="CA174" s="30"/>
      <c r="CB174" s="6"/>
      <c r="CC174" s="44"/>
      <c r="CD174" s="46"/>
      <c r="CE174" s="30"/>
      <c r="CF174" s="6"/>
      <c r="CG174" s="44"/>
      <c r="CH174" s="46"/>
      <c r="CI174" s="30"/>
      <c r="CJ174" s="6"/>
      <c r="CK174" s="44"/>
      <c r="CL174" s="46"/>
    </row>
    <row r="175" spans="1:90" ht="8.25" customHeight="1" thickBot="1" x14ac:dyDescent="0.4">
      <c r="A175" s="27"/>
      <c r="B175" s="44"/>
      <c r="C175" s="46"/>
      <c r="D175" s="30"/>
      <c r="E175" s="6"/>
      <c r="F175" s="44"/>
      <c r="G175" s="46"/>
      <c r="H175" s="30"/>
      <c r="I175" s="6"/>
      <c r="J175" s="44"/>
      <c r="K175" s="46"/>
      <c r="L175" s="30"/>
      <c r="M175" s="6"/>
      <c r="N175" s="44"/>
      <c r="O175" s="46"/>
      <c r="P175" s="30"/>
      <c r="Q175" s="6"/>
      <c r="R175" s="44"/>
      <c r="S175" s="46"/>
      <c r="T175" s="30"/>
      <c r="U175" s="6"/>
      <c r="V175" s="44"/>
      <c r="W175" s="46"/>
      <c r="X175" s="30"/>
      <c r="Y175" s="6"/>
      <c r="Z175" s="3"/>
      <c r="AA175" s="11"/>
      <c r="AB175" s="3"/>
      <c r="AC175" s="52"/>
      <c r="AD175" s="53"/>
      <c r="AE175" s="11"/>
      <c r="AF175" s="17"/>
      <c r="AG175" s="59"/>
      <c r="AH175" s="53"/>
      <c r="AI175" s="11"/>
      <c r="AJ175" s="17"/>
      <c r="AK175" s="59"/>
      <c r="AL175" s="53"/>
      <c r="AM175" s="11"/>
      <c r="AN175" s="17"/>
      <c r="AO175" s="59"/>
      <c r="AP175" s="53"/>
      <c r="AQ175" s="11"/>
      <c r="AR175" s="17"/>
      <c r="AS175" s="52"/>
      <c r="AT175" s="53"/>
      <c r="AU175" s="23"/>
      <c r="AV175" s="17"/>
      <c r="AW175" s="52"/>
      <c r="AX175" s="53"/>
      <c r="AY175" s="11"/>
      <c r="AZ175" s="17"/>
      <c r="BA175" s="59"/>
      <c r="BB175" s="53"/>
      <c r="BC175" s="23"/>
      <c r="BD175" s="17"/>
      <c r="BE175" s="11"/>
      <c r="BF175" s="286"/>
      <c r="BG175" s="3"/>
      <c r="BH175" s="44"/>
      <c r="BI175" s="46"/>
      <c r="BJ175" s="3"/>
      <c r="BK175" s="6"/>
      <c r="BL175" s="49"/>
      <c r="BM175" s="46"/>
      <c r="BN175" s="3"/>
      <c r="BO175" s="6"/>
      <c r="BP175" s="44"/>
      <c r="BQ175" s="46"/>
      <c r="BR175" s="30"/>
      <c r="BS175" s="6"/>
      <c r="BT175" s="44"/>
      <c r="BU175" s="46"/>
      <c r="BV175" s="3"/>
      <c r="BW175" s="11"/>
      <c r="BX175" s="3"/>
      <c r="BY175" s="44"/>
      <c r="BZ175" s="46"/>
      <c r="CA175" s="30"/>
      <c r="CB175" s="6"/>
      <c r="CC175" s="44"/>
      <c r="CD175" s="46"/>
      <c r="CE175" s="30"/>
      <c r="CF175" s="6"/>
      <c r="CG175" s="44"/>
      <c r="CH175" s="46"/>
      <c r="CI175" s="30"/>
      <c r="CJ175" s="6"/>
      <c r="CK175" s="44"/>
      <c r="CL175" s="46"/>
    </row>
    <row r="176" spans="1:90" ht="8.25" customHeight="1" x14ac:dyDescent="0.35">
      <c r="A176" s="27"/>
      <c r="B176" s="44"/>
      <c r="C176" s="46"/>
      <c r="D176" s="30"/>
      <c r="E176" s="6"/>
      <c r="F176" s="44"/>
      <c r="G176" s="46"/>
      <c r="H176" s="30"/>
      <c r="I176" s="6"/>
      <c r="J176" s="44"/>
      <c r="K176" s="46"/>
      <c r="L176" s="30"/>
      <c r="M176" s="6"/>
      <c r="N176" s="44"/>
      <c r="O176" s="46"/>
      <c r="P176" s="30"/>
      <c r="Q176" s="6"/>
      <c r="R176" s="44"/>
      <c r="S176" s="46"/>
      <c r="T176" s="30"/>
      <c r="U176" s="6"/>
      <c r="V176" s="44"/>
      <c r="W176" s="46"/>
      <c r="X176" s="30"/>
      <c r="Y176" s="6"/>
      <c r="Z176" s="3"/>
      <c r="AA176" s="11"/>
      <c r="AB176" s="3"/>
      <c r="AC176" s="52"/>
      <c r="AD176" s="53"/>
      <c r="AE176" s="11"/>
      <c r="AF176" s="17"/>
      <c r="AG176" s="59"/>
      <c r="AH176" s="53"/>
      <c r="AI176" s="11"/>
      <c r="AJ176" s="17"/>
      <c r="AK176" s="59"/>
      <c r="AL176" s="53"/>
      <c r="AM176" s="11"/>
      <c r="AN176" s="17"/>
      <c r="AO176" s="59"/>
      <c r="AP176" s="53"/>
      <c r="AQ176" s="23"/>
      <c r="AR176" s="17"/>
      <c r="AS176" s="52"/>
      <c r="AT176" s="53"/>
      <c r="AU176" s="23"/>
      <c r="AV176" s="17"/>
      <c r="AW176" s="52"/>
      <c r="AX176" s="53"/>
      <c r="AY176" s="11"/>
      <c r="AZ176" s="17"/>
      <c r="BA176" s="59"/>
      <c r="BB176" s="53"/>
      <c r="BC176" s="23"/>
      <c r="BD176" s="17"/>
      <c r="BE176" s="11"/>
      <c r="BF176" s="11"/>
      <c r="BG176" s="3"/>
      <c r="BH176" s="44"/>
      <c r="BI176" s="46"/>
      <c r="BJ176" s="3"/>
      <c r="BK176" s="6"/>
      <c r="BL176" s="49"/>
      <c r="BM176" s="46"/>
      <c r="BN176" s="3"/>
      <c r="BO176" s="6"/>
      <c r="BP176" s="44"/>
      <c r="BQ176" s="46"/>
      <c r="BR176" s="30"/>
      <c r="BS176" s="6"/>
      <c r="BT176" s="44"/>
      <c r="BU176" s="46"/>
      <c r="BV176" s="3"/>
      <c r="BW176" s="11"/>
      <c r="BX176" s="3"/>
      <c r="BY176" s="44"/>
      <c r="BZ176" s="46"/>
      <c r="CA176" s="30"/>
      <c r="CB176" s="6"/>
      <c r="CC176" s="44"/>
      <c r="CD176" s="46"/>
      <c r="CE176" s="30"/>
      <c r="CF176" s="6"/>
      <c r="CG176" s="44"/>
      <c r="CH176" s="46"/>
      <c r="CI176" s="30"/>
      <c r="CJ176" s="6"/>
      <c r="CK176" s="44"/>
      <c r="CL176" s="46"/>
    </row>
    <row r="177" spans="1:90" ht="8.25" customHeight="1" thickBot="1" x14ac:dyDescent="0.4">
      <c r="A177" s="27"/>
      <c r="B177" s="44"/>
      <c r="C177" s="46"/>
      <c r="D177" s="30"/>
      <c r="E177" s="6"/>
      <c r="F177" s="44"/>
      <c r="G177" s="46"/>
      <c r="H177" s="30"/>
      <c r="I177" s="6"/>
      <c r="J177" s="44"/>
      <c r="K177" s="46"/>
      <c r="L177" s="30"/>
      <c r="M177" s="6"/>
      <c r="N177" s="44"/>
      <c r="O177" s="46"/>
      <c r="P177" s="30"/>
      <c r="Q177" s="6"/>
      <c r="R177" s="44"/>
      <c r="S177" s="46"/>
      <c r="T177" s="30"/>
      <c r="U177" s="6"/>
      <c r="V177" s="44"/>
      <c r="W177" s="46"/>
      <c r="X177" s="30"/>
      <c r="Y177" s="6"/>
      <c r="Z177" s="3"/>
      <c r="AA177" s="11"/>
      <c r="AB177" s="3"/>
      <c r="AC177" s="52"/>
      <c r="AD177" s="53"/>
      <c r="AE177" s="11"/>
      <c r="AF177" s="17"/>
      <c r="AG177" s="59"/>
      <c r="AH177" s="53"/>
      <c r="AI177" s="11"/>
      <c r="AJ177" s="17"/>
      <c r="AK177" s="59"/>
      <c r="AL177" s="53"/>
      <c r="AM177" s="11"/>
      <c r="AN177" s="17"/>
      <c r="AO177" s="59"/>
      <c r="AP177" s="53"/>
      <c r="AQ177" s="23"/>
      <c r="AR177" s="17"/>
      <c r="AS177" s="52"/>
      <c r="AT177" s="53"/>
      <c r="AU177" s="23"/>
      <c r="AV177" s="17"/>
      <c r="AW177" s="52"/>
      <c r="AX177" s="53"/>
      <c r="AY177" s="11"/>
      <c r="AZ177" s="17"/>
      <c r="BA177" s="59"/>
      <c r="BB177" s="53"/>
      <c r="BC177" s="23"/>
      <c r="BD177" s="17"/>
      <c r="BE177" s="11"/>
      <c r="BF177" s="11"/>
      <c r="BG177" s="3"/>
      <c r="BH177" s="44"/>
      <c r="BI177" s="46"/>
      <c r="BJ177" s="3"/>
      <c r="BK177" s="6"/>
      <c r="BL177" s="49"/>
      <c r="BM177" s="46"/>
      <c r="BN177" s="3"/>
      <c r="BO177" s="6"/>
      <c r="BP177" s="44"/>
      <c r="BQ177" s="46"/>
      <c r="BR177" s="30"/>
      <c r="BS177" s="6"/>
      <c r="BT177" s="44"/>
      <c r="BU177" s="46"/>
      <c r="BV177" s="3"/>
      <c r="BW177" s="11"/>
      <c r="BX177" s="3"/>
      <c r="BY177" s="44"/>
      <c r="BZ177" s="46"/>
      <c r="CA177" s="30"/>
      <c r="CB177" s="6"/>
      <c r="CC177" s="44"/>
      <c r="CD177" s="46"/>
      <c r="CE177" s="30"/>
      <c r="CF177" s="6"/>
      <c r="CG177" s="44"/>
      <c r="CH177" s="46"/>
      <c r="CI177" s="30"/>
      <c r="CJ177" s="6"/>
      <c r="CK177" s="44"/>
      <c r="CL177" s="46"/>
    </row>
    <row r="178" spans="1:90" ht="9" customHeight="1" x14ac:dyDescent="0.35">
      <c r="A178" s="27"/>
      <c r="B178" s="44"/>
      <c r="C178" s="46"/>
      <c r="D178" s="30"/>
      <c r="E178" s="6"/>
      <c r="F178" s="44"/>
      <c r="G178" s="46"/>
      <c r="H178" s="30"/>
      <c r="I178" s="6"/>
      <c r="J178" s="44"/>
      <c r="K178" s="46"/>
      <c r="L178" s="30"/>
      <c r="M178" s="6"/>
      <c r="N178" s="44"/>
      <c r="O178" s="46"/>
      <c r="P178" s="30"/>
      <c r="Q178" s="6"/>
      <c r="R178" s="44"/>
      <c r="S178" s="46"/>
      <c r="T178" s="30"/>
      <c r="U178" s="6"/>
      <c r="V178" s="44"/>
      <c r="W178" s="46"/>
      <c r="X178" s="30"/>
      <c r="Y178" s="6"/>
      <c r="Z178" s="3"/>
      <c r="AA178" s="11"/>
      <c r="AB178" s="3"/>
      <c r="AC178" s="52"/>
      <c r="AD178" s="53"/>
      <c r="AE178" s="11"/>
      <c r="AF178" s="17"/>
      <c r="AG178" s="59"/>
      <c r="AH178" s="53"/>
      <c r="AI178" s="11"/>
      <c r="AJ178" s="17"/>
      <c r="AK178" s="59"/>
      <c r="AL178" s="53"/>
      <c r="AM178" s="11"/>
      <c r="AN178" s="17"/>
      <c r="AO178" s="59"/>
      <c r="AP178" s="53"/>
      <c r="AQ178" s="23"/>
      <c r="AR178" s="17"/>
      <c r="AS178" s="52"/>
      <c r="AT178" s="53"/>
      <c r="AU178" s="23"/>
      <c r="AV178" s="17"/>
      <c r="AW178" s="52"/>
      <c r="AX178" s="53"/>
      <c r="AY178" s="11"/>
      <c r="AZ178" s="17"/>
      <c r="BA178" s="59"/>
      <c r="BB178" s="270"/>
      <c r="BC178" s="37"/>
      <c r="BD178" s="20"/>
      <c r="BE178" s="32"/>
      <c r="BF178" s="291" t="s">
        <v>366</v>
      </c>
      <c r="BG178" s="8"/>
      <c r="BH178" s="66"/>
      <c r="BI178" s="46"/>
      <c r="BJ178" s="3"/>
      <c r="BK178" s="6"/>
      <c r="BL178" s="49"/>
      <c r="BM178" s="46"/>
      <c r="BN178" s="3"/>
      <c r="BO178" s="6"/>
      <c r="BP178" s="44"/>
      <c r="BQ178" s="46"/>
      <c r="BR178" s="30"/>
      <c r="BS178" s="6"/>
      <c r="BT178" s="44"/>
      <c r="BU178" s="46"/>
      <c r="BV178" s="3"/>
      <c r="BW178" s="11"/>
      <c r="BX178" s="3"/>
      <c r="BY178" s="44"/>
      <c r="BZ178" s="46"/>
      <c r="CA178" s="30"/>
      <c r="CB178" s="6"/>
      <c r="CC178" s="44"/>
      <c r="CD178" s="46"/>
      <c r="CE178" s="30"/>
      <c r="CF178" s="6"/>
      <c r="CG178" s="44"/>
      <c r="CH178" s="46"/>
      <c r="CI178" s="30"/>
      <c r="CJ178" s="6"/>
      <c r="CK178" s="44"/>
      <c r="CL178" s="46"/>
    </row>
    <row r="179" spans="1:90" ht="8.25" customHeight="1" thickBot="1" x14ac:dyDescent="0.4">
      <c r="A179" s="27"/>
      <c r="B179" s="44"/>
      <c r="C179" s="46"/>
      <c r="D179" s="30"/>
      <c r="E179" s="6"/>
      <c r="F179" s="44"/>
      <c r="G179" s="46"/>
      <c r="H179" s="30"/>
      <c r="I179" s="6"/>
      <c r="J179" s="44"/>
      <c r="K179" s="46"/>
      <c r="L179" s="30"/>
      <c r="M179" s="6"/>
      <c r="N179" s="44"/>
      <c r="O179" s="46"/>
      <c r="P179" s="30"/>
      <c r="Q179" s="6"/>
      <c r="R179" s="44"/>
      <c r="S179" s="46"/>
      <c r="T179" s="30"/>
      <c r="U179" s="6"/>
      <c r="V179" s="44"/>
      <c r="W179" s="46"/>
      <c r="X179" s="30"/>
      <c r="Y179" s="6"/>
      <c r="Z179" s="3"/>
      <c r="AA179" s="11"/>
      <c r="AB179" s="3"/>
      <c r="AC179" s="52"/>
      <c r="AD179" s="53"/>
      <c r="AE179" s="11"/>
      <c r="AF179" s="17"/>
      <c r="AG179" s="59"/>
      <c r="AH179" s="53"/>
      <c r="AI179" s="11"/>
      <c r="AJ179" s="17"/>
      <c r="AK179" s="59"/>
      <c r="AL179" s="53"/>
      <c r="AM179" s="11"/>
      <c r="AN179" s="17"/>
      <c r="AO179" s="59"/>
      <c r="AP179" s="53"/>
      <c r="AQ179" s="23"/>
      <c r="AR179" s="17"/>
      <c r="AS179" s="52"/>
      <c r="AT179" s="53"/>
      <c r="AU179" s="23"/>
      <c r="AV179" s="17"/>
      <c r="AW179" s="52"/>
      <c r="AX179" s="53"/>
      <c r="AY179" s="11"/>
      <c r="AZ179" s="17"/>
      <c r="BA179" s="59"/>
      <c r="BB179" s="53"/>
      <c r="BC179" s="23"/>
      <c r="BD179" s="17"/>
      <c r="BE179" s="11"/>
      <c r="BF179" s="292"/>
      <c r="BG179" s="3"/>
      <c r="BH179" s="44"/>
      <c r="BI179" s="46"/>
      <c r="BJ179" s="3"/>
      <c r="BK179" s="6"/>
      <c r="BL179" s="49"/>
      <c r="BM179" s="46"/>
      <c r="BN179" s="3"/>
      <c r="BO179" s="6"/>
      <c r="BP179" s="44"/>
      <c r="BQ179" s="46"/>
      <c r="BR179" s="30"/>
      <c r="BS179" s="6"/>
      <c r="BT179" s="44"/>
      <c r="BU179" s="46"/>
      <c r="BV179" s="3"/>
      <c r="BW179" s="11"/>
      <c r="BX179" s="3"/>
      <c r="BY179" s="44"/>
      <c r="BZ179" s="46"/>
      <c r="CA179" s="30"/>
      <c r="CB179" s="6"/>
      <c r="CC179" s="44"/>
      <c r="CD179" s="46"/>
      <c r="CE179" s="30"/>
      <c r="CF179" s="6"/>
      <c r="CG179" s="44"/>
      <c r="CH179" s="46"/>
      <c r="CI179" s="30"/>
      <c r="CJ179" s="6"/>
      <c r="CK179" s="44"/>
      <c r="CL179" s="46"/>
    </row>
    <row r="180" spans="1:90" ht="9" customHeight="1" x14ac:dyDescent="0.35">
      <c r="A180" s="27"/>
      <c r="B180" s="44"/>
      <c r="C180" s="46"/>
      <c r="D180" s="30"/>
      <c r="E180" s="6"/>
      <c r="F180" s="44"/>
      <c r="G180" s="46"/>
      <c r="H180" s="30"/>
      <c r="I180" s="6"/>
      <c r="J180" s="44"/>
      <c r="K180" s="46"/>
      <c r="L180" s="30"/>
      <c r="M180" s="6"/>
      <c r="N180" s="44"/>
      <c r="O180" s="46"/>
      <c r="P180" s="30"/>
      <c r="Q180" s="6"/>
      <c r="R180" s="44"/>
      <c r="S180" s="46"/>
      <c r="T180" s="30"/>
      <c r="U180" s="6"/>
      <c r="V180" s="44"/>
      <c r="W180" s="46"/>
      <c r="X180" s="30"/>
      <c r="Y180" s="6"/>
      <c r="Z180" s="3"/>
      <c r="AA180" s="11"/>
      <c r="AB180" s="3"/>
      <c r="AC180" s="52"/>
      <c r="AD180" s="53"/>
      <c r="AE180" s="11"/>
      <c r="AF180" s="17"/>
      <c r="AG180" s="59"/>
      <c r="AH180" s="53"/>
      <c r="AI180" s="11"/>
      <c r="AJ180" s="17"/>
      <c r="AK180" s="59"/>
      <c r="AL180" s="53"/>
      <c r="AM180" s="11"/>
      <c r="AN180" s="17"/>
      <c r="AO180" s="59"/>
      <c r="AP180" s="53"/>
      <c r="AQ180" s="23"/>
      <c r="AR180" s="17"/>
      <c r="AS180" s="52"/>
      <c r="AT180" s="53"/>
      <c r="AU180" s="23"/>
      <c r="AV180" s="17"/>
      <c r="AW180" s="52"/>
      <c r="AX180" s="53"/>
      <c r="AY180" s="11"/>
      <c r="AZ180" s="17"/>
      <c r="BA180" s="59"/>
      <c r="BB180" s="53"/>
      <c r="BC180" s="23"/>
      <c r="BD180" s="17"/>
      <c r="BE180" s="11"/>
      <c r="BF180" s="11"/>
      <c r="BG180" s="3"/>
      <c r="BH180" s="44"/>
      <c r="BI180" s="46"/>
      <c r="BJ180" s="3"/>
      <c r="BK180" s="6"/>
      <c r="BL180" s="49"/>
      <c r="BM180" s="46"/>
      <c r="BN180" s="3"/>
      <c r="BO180" s="6"/>
      <c r="BP180" s="44"/>
      <c r="BQ180" s="46"/>
      <c r="BR180" s="30"/>
      <c r="BS180" s="6"/>
      <c r="BT180" s="44"/>
      <c r="BU180" s="46"/>
      <c r="BV180" s="3"/>
      <c r="BW180" s="11"/>
      <c r="BX180" s="3"/>
      <c r="BY180" s="44"/>
      <c r="BZ180" s="46"/>
      <c r="CA180" s="30"/>
      <c r="CB180" s="6"/>
      <c r="CC180" s="44"/>
      <c r="CD180" s="46"/>
      <c r="CE180" s="30"/>
      <c r="CF180" s="6"/>
      <c r="CG180" s="44"/>
      <c r="CH180" s="46"/>
      <c r="CI180" s="30"/>
      <c r="CJ180" s="6"/>
      <c r="CK180" s="44"/>
      <c r="CL180" s="46"/>
    </row>
    <row r="181" spans="1:90" ht="8.25" customHeight="1" thickBot="1" x14ac:dyDescent="0.4">
      <c r="A181" s="27"/>
      <c r="B181" s="44"/>
      <c r="C181" s="46"/>
      <c r="D181" s="30"/>
      <c r="E181" s="6"/>
      <c r="F181" s="44"/>
      <c r="G181" s="46"/>
      <c r="H181" s="30"/>
      <c r="I181" s="6"/>
      <c r="J181" s="44"/>
      <c r="K181" s="46"/>
      <c r="L181" s="30"/>
      <c r="M181" s="6"/>
      <c r="N181" s="44"/>
      <c r="O181" s="46"/>
      <c r="P181" s="30"/>
      <c r="Q181" s="6"/>
      <c r="R181" s="44"/>
      <c r="S181" s="46"/>
      <c r="T181" s="30"/>
      <c r="U181" s="6"/>
      <c r="V181" s="44"/>
      <c r="W181" s="46"/>
      <c r="X181" s="30"/>
      <c r="Y181" s="6"/>
      <c r="Z181" s="3"/>
      <c r="AA181" s="11"/>
      <c r="AB181" s="3"/>
      <c r="AC181" s="52"/>
      <c r="AD181" s="53"/>
      <c r="AE181" s="11"/>
      <c r="AF181" s="17"/>
      <c r="AG181" s="59"/>
      <c r="AH181" s="53"/>
      <c r="AI181" s="11"/>
      <c r="AJ181" s="17"/>
      <c r="AK181" s="59"/>
      <c r="AL181" s="53"/>
      <c r="AM181" s="11"/>
      <c r="AN181" s="17"/>
      <c r="AO181" s="59"/>
      <c r="AP181" s="53"/>
      <c r="AQ181" s="23"/>
      <c r="AR181" s="17"/>
      <c r="AS181" s="52"/>
      <c r="AT181" s="53"/>
      <c r="AU181" s="23"/>
      <c r="AV181" s="17"/>
      <c r="AW181" s="52"/>
      <c r="AX181" s="53"/>
      <c r="AY181" s="11"/>
      <c r="AZ181" s="17"/>
      <c r="BA181" s="59"/>
      <c r="BB181" s="53"/>
      <c r="BC181" s="23"/>
      <c r="BD181" s="17"/>
      <c r="BE181" s="11"/>
      <c r="BF181" s="11"/>
      <c r="BG181" s="3"/>
      <c r="BH181" s="44"/>
      <c r="BI181" s="46"/>
      <c r="BJ181" s="3"/>
      <c r="BK181" s="6"/>
      <c r="BL181" s="49"/>
      <c r="BM181" s="46"/>
      <c r="BN181" s="3"/>
      <c r="BO181" s="6"/>
      <c r="BP181" s="44"/>
      <c r="BQ181" s="46"/>
      <c r="BR181" s="30"/>
      <c r="BS181" s="6"/>
      <c r="BT181" s="44"/>
      <c r="BU181" s="46"/>
      <c r="BV181" s="3"/>
      <c r="BW181" s="11"/>
      <c r="BX181" s="3"/>
      <c r="BY181" s="44"/>
      <c r="BZ181" s="46"/>
      <c r="CA181" s="30"/>
      <c r="CB181" s="6"/>
      <c r="CC181" s="44"/>
      <c r="CD181" s="46"/>
      <c r="CE181" s="30"/>
      <c r="CF181" s="6"/>
      <c r="CG181" s="44"/>
      <c r="CH181" s="46"/>
      <c r="CI181" s="30"/>
      <c r="CJ181" s="6"/>
      <c r="CK181" s="44"/>
      <c r="CL181" s="46"/>
    </row>
    <row r="182" spans="1:90" ht="8.25" customHeight="1" x14ac:dyDescent="0.35">
      <c r="A182" s="27"/>
      <c r="B182" s="44"/>
      <c r="C182" s="46"/>
      <c r="D182" s="30"/>
      <c r="E182" s="6"/>
      <c r="F182" s="44"/>
      <c r="G182" s="46"/>
      <c r="H182" s="30"/>
      <c r="I182" s="6"/>
      <c r="J182" s="44"/>
      <c r="K182" s="46"/>
      <c r="L182" s="30"/>
      <c r="M182" s="6"/>
      <c r="N182" s="44"/>
      <c r="O182" s="46"/>
      <c r="P182" s="30"/>
      <c r="Q182" s="6"/>
      <c r="R182" s="44"/>
      <c r="S182" s="46"/>
      <c r="T182" s="30"/>
      <c r="U182" s="6"/>
      <c r="V182" s="44"/>
      <c r="W182" s="46"/>
      <c r="X182" s="30"/>
      <c r="Y182" s="6"/>
      <c r="Z182" s="3"/>
      <c r="AA182" s="11"/>
      <c r="AB182" s="3"/>
      <c r="AC182" s="52"/>
      <c r="AD182" s="53"/>
      <c r="AE182" s="11"/>
      <c r="AF182" s="17"/>
      <c r="AG182" s="59"/>
      <c r="AH182" s="53"/>
      <c r="AI182" s="17"/>
      <c r="AJ182" s="16"/>
      <c r="AK182" s="50"/>
      <c r="AL182" s="57"/>
      <c r="AM182" s="25"/>
      <c r="AN182" s="20"/>
      <c r="AO182" s="55"/>
      <c r="AP182" s="57"/>
      <c r="AQ182" s="37"/>
      <c r="AR182" s="20"/>
      <c r="AS182" s="56"/>
      <c r="AT182" s="57"/>
      <c r="AU182" s="37"/>
      <c r="AV182" s="20"/>
      <c r="AW182" s="56"/>
      <c r="AX182" s="57"/>
      <c r="AY182" s="25"/>
      <c r="AZ182" s="20"/>
      <c r="BA182" s="55"/>
      <c r="BB182" s="57"/>
      <c r="BC182" s="37"/>
      <c r="BD182" s="20"/>
      <c r="BE182" s="25"/>
      <c r="BF182" s="287" t="s">
        <v>298</v>
      </c>
      <c r="BG182" s="10"/>
      <c r="BH182" s="47"/>
      <c r="BI182" s="48"/>
      <c r="BJ182" s="10"/>
      <c r="BK182" s="9"/>
      <c r="BL182" s="50"/>
      <c r="BM182" s="48"/>
      <c r="BN182" s="13"/>
      <c r="BO182" s="30"/>
      <c r="BP182" s="44"/>
      <c r="BQ182" s="46"/>
      <c r="BR182" s="30"/>
      <c r="BS182" s="6"/>
      <c r="BT182" s="44"/>
      <c r="BU182" s="46"/>
      <c r="BV182" s="3"/>
      <c r="BW182" s="11"/>
      <c r="BX182" s="3"/>
      <c r="BY182" s="44"/>
      <c r="BZ182" s="46"/>
      <c r="CA182" s="30"/>
      <c r="CB182" s="6"/>
      <c r="CC182" s="44"/>
      <c r="CD182" s="46"/>
      <c r="CE182" s="30"/>
      <c r="CF182" s="6"/>
      <c r="CG182" s="44"/>
      <c r="CH182" s="46"/>
      <c r="CI182" s="30"/>
      <c r="CJ182" s="6"/>
      <c r="CK182" s="44"/>
      <c r="CL182" s="46"/>
    </row>
    <row r="183" spans="1:90" ht="8.25" customHeight="1" thickBot="1" x14ac:dyDescent="0.4">
      <c r="A183" s="27"/>
      <c r="B183" s="44"/>
      <c r="C183" s="46"/>
      <c r="D183" s="30"/>
      <c r="E183" s="6"/>
      <c r="F183" s="44"/>
      <c r="G183" s="46"/>
      <c r="H183" s="30"/>
      <c r="I183" s="6"/>
      <c r="J183" s="44"/>
      <c r="K183" s="46"/>
      <c r="L183" s="30"/>
      <c r="M183" s="6"/>
      <c r="N183" s="44"/>
      <c r="O183" s="46"/>
      <c r="P183" s="30"/>
      <c r="Q183" s="6"/>
      <c r="R183" s="44"/>
      <c r="S183" s="46"/>
      <c r="T183" s="30"/>
      <c r="U183" s="6"/>
      <c r="V183" s="44"/>
      <c r="W183" s="46"/>
      <c r="X183" s="30"/>
      <c r="Y183" s="6"/>
      <c r="Z183" s="3"/>
      <c r="AA183" s="11"/>
      <c r="AB183" s="3"/>
      <c r="AC183" s="52"/>
      <c r="AD183" s="53"/>
      <c r="AE183" s="11"/>
      <c r="AF183" s="17"/>
      <c r="AG183" s="59"/>
      <c r="AH183" s="53"/>
      <c r="AI183" s="11"/>
      <c r="AJ183" s="17"/>
      <c r="AK183" s="59"/>
      <c r="AL183" s="53"/>
      <c r="AM183" s="11"/>
      <c r="AN183" s="17"/>
      <c r="AO183" s="59"/>
      <c r="AP183" s="53"/>
      <c r="AQ183" s="23"/>
      <c r="AR183" s="17"/>
      <c r="AS183" s="52"/>
      <c r="AT183" s="53"/>
      <c r="AU183" s="23"/>
      <c r="AV183" s="17"/>
      <c r="AW183" s="52"/>
      <c r="AX183" s="53"/>
      <c r="AY183" s="11"/>
      <c r="AZ183" s="17"/>
      <c r="BA183" s="59"/>
      <c r="BB183" s="53"/>
      <c r="BC183" s="23"/>
      <c r="BD183" s="17"/>
      <c r="BE183" s="11"/>
      <c r="BF183" s="288"/>
      <c r="BG183" s="3"/>
      <c r="BH183" s="44"/>
      <c r="BI183" s="46"/>
      <c r="BJ183" s="3"/>
      <c r="BK183" s="6"/>
      <c r="BL183" s="49"/>
      <c r="BM183" s="46"/>
      <c r="BN183" s="3"/>
      <c r="BO183" s="6"/>
      <c r="BP183" s="44"/>
      <c r="BQ183" s="46"/>
      <c r="BR183" s="30"/>
      <c r="BS183" s="6"/>
      <c r="BT183" s="44"/>
      <c r="BU183" s="46"/>
      <c r="BV183" s="3"/>
      <c r="BW183" s="11"/>
      <c r="BX183" s="3"/>
      <c r="BY183" s="44"/>
      <c r="BZ183" s="46"/>
      <c r="CA183" s="30"/>
      <c r="CB183" s="6"/>
      <c r="CC183" s="44"/>
      <c r="CD183" s="46"/>
      <c r="CE183" s="30"/>
      <c r="CF183" s="6"/>
      <c r="CG183" s="44"/>
      <c r="CH183" s="46"/>
      <c r="CI183" s="30"/>
      <c r="CJ183" s="6"/>
      <c r="CK183" s="44"/>
      <c r="CL183" s="46"/>
    </row>
    <row r="184" spans="1:90" ht="9" customHeight="1" x14ac:dyDescent="0.35">
      <c r="A184" s="27"/>
      <c r="B184" s="44"/>
      <c r="C184" s="46"/>
      <c r="D184" s="30"/>
      <c r="E184" s="6"/>
      <c r="F184" s="44"/>
      <c r="G184" s="46"/>
      <c r="H184" s="30"/>
      <c r="I184" s="6"/>
      <c r="J184" s="44"/>
      <c r="K184" s="46"/>
      <c r="L184" s="30"/>
      <c r="M184" s="6"/>
      <c r="N184" s="44"/>
      <c r="O184" s="46"/>
      <c r="P184" s="30"/>
      <c r="Q184" s="6"/>
      <c r="R184" s="44"/>
      <c r="S184" s="46"/>
      <c r="T184" s="30"/>
      <c r="U184" s="6"/>
      <c r="V184" s="44"/>
      <c r="W184" s="46"/>
      <c r="X184" s="30"/>
      <c r="Y184" s="6"/>
      <c r="Z184" s="3"/>
      <c r="AA184" s="11"/>
      <c r="AB184" s="3"/>
      <c r="AC184" s="52"/>
      <c r="AD184" s="53"/>
      <c r="AE184" s="11"/>
      <c r="AF184" s="17"/>
      <c r="AG184" s="59"/>
      <c r="AH184" s="53"/>
      <c r="AI184" s="11"/>
      <c r="AJ184" s="17"/>
      <c r="AK184" s="52"/>
      <c r="AL184" s="53"/>
      <c r="AM184" s="11"/>
      <c r="AN184" s="17"/>
      <c r="AO184" s="59"/>
      <c r="AP184" s="53"/>
      <c r="AQ184" s="23"/>
      <c r="AR184" s="17"/>
      <c r="AS184" s="52"/>
      <c r="AT184" s="53"/>
      <c r="AU184" s="23"/>
      <c r="AV184" s="17"/>
      <c r="AW184" s="52"/>
      <c r="AX184" s="53"/>
      <c r="AY184" s="11"/>
      <c r="AZ184" s="17"/>
      <c r="BA184" s="59"/>
      <c r="BB184" s="53"/>
      <c r="BC184" s="23"/>
      <c r="BD184" s="17"/>
      <c r="BE184" s="11"/>
      <c r="BF184" s="11"/>
      <c r="BG184" s="3"/>
      <c r="BH184" s="44"/>
      <c r="BI184" s="46"/>
      <c r="BJ184" s="3"/>
      <c r="BK184" s="6"/>
      <c r="BL184" s="49"/>
      <c r="BM184" s="46"/>
      <c r="BN184" s="3"/>
      <c r="BO184" s="6"/>
      <c r="BP184" s="44"/>
      <c r="BQ184" s="46"/>
      <c r="BR184" s="30"/>
      <c r="BS184" s="6"/>
      <c r="BT184" s="44"/>
      <c r="BU184" s="46"/>
      <c r="BV184" s="3"/>
      <c r="BW184" s="11"/>
      <c r="BX184" s="3"/>
      <c r="BY184" s="44"/>
      <c r="BZ184" s="46"/>
      <c r="CA184" s="30"/>
      <c r="CB184" s="6"/>
      <c r="CC184" s="44"/>
      <c r="CD184" s="46"/>
      <c r="CE184" s="30"/>
      <c r="CF184" s="6"/>
      <c r="CG184" s="44"/>
      <c r="CH184" s="46"/>
      <c r="CI184" s="30"/>
      <c r="CJ184" s="6"/>
      <c r="CK184" s="44"/>
      <c r="CL184" s="46"/>
    </row>
    <row r="185" spans="1:90" ht="8.25" customHeight="1" thickBot="1" x14ac:dyDescent="0.4">
      <c r="A185" s="27"/>
      <c r="B185" s="44"/>
      <c r="C185" s="46"/>
      <c r="D185" s="30"/>
      <c r="E185" s="6"/>
      <c r="F185" s="44"/>
      <c r="G185" s="46"/>
      <c r="H185" s="30"/>
      <c r="I185" s="6"/>
      <c r="J185" s="44"/>
      <c r="K185" s="46"/>
      <c r="L185" s="30"/>
      <c r="M185" s="6"/>
      <c r="N185" s="44"/>
      <c r="O185" s="46"/>
      <c r="P185" s="30"/>
      <c r="Q185" s="6"/>
      <c r="R185" s="44"/>
      <c r="S185" s="46"/>
      <c r="T185" s="30"/>
      <c r="U185" s="6"/>
      <c r="V185" s="44"/>
      <c r="W185" s="46"/>
      <c r="X185" s="30"/>
      <c r="Y185" s="6"/>
      <c r="Z185" s="3"/>
      <c r="AA185" s="11"/>
      <c r="AB185" s="3"/>
      <c r="AC185" s="52"/>
      <c r="AD185" s="53"/>
      <c r="AE185" s="11"/>
      <c r="AF185" s="17"/>
      <c r="AG185" s="59"/>
      <c r="AH185" s="53"/>
      <c r="AI185" s="11"/>
      <c r="AJ185" s="17"/>
      <c r="AK185" s="52"/>
      <c r="AL185" s="53"/>
      <c r="AM185" s="11"/>
      <c r="AN185" s="17"/>
      <c r="AO185" s="59"/>
      <c r="AP185" s="53"/>
      <c r="AQ185" s="23"/>
      <c r="AR185" s="17"/>
      <c r="AS185" s="52"/>
      <c r="AT185" s="53"/>
      <c r="AU185" s="23"/>
      <c r="AV185" s="17"/>
      <c r="AW185" s="52"/>
      <c r="AX185" s="53"/>
      <c r="AY185" s="11"/>
      <c r="AZ185" s="17"/>
      <c r="BA185" s="59"/>
      <c r="BB185" s="53"/>
      <c r="BC185" s="23"/>
      <c r="BD185" s="17"/>
      <c r="BE185" s="11"/>
      <c r="BF185" s="11"/>
      <c r="BG185" s="3"/>
      <c r="BH185" s="44"/>
      <c r="BI185" s="46"/>
      <c r="BJ185" s="3"/>
      <c r="BK185" s="6"/>
      <c r="BL185" s="49"/>
      <c r="BM185" s="46"/>
      <c r="BN185" s="3"/>
      <c r="BO185" s="6"/>
      <c r="BP185" s="44"/>
      <c r="BQ185" s="46"/>
      <c r="BR185" s="30"/>
      <c r="BS185" s="6"/>
      <c r="BT185" s="44"/>
      <c r="BU185" s="46"/>
      <c r="BV185" s="3"/>
      <c r="BW185" s="11"/>
      <c r="BX185" s="3"/>
      <c r="BY185" s="44"/>
      <c r="BZ185" s="46"/>
      <c r="CA185" s="30"/>
      <c r="CB185" s="6"/>
      <c r="CC185" s="44"/>
      <c r="CD185" s="46"/>
      <c r="CE185" s="30"/>
      <c r="CF185" s="6"/>
      <c r="CG185" s="44"/>
      <c r="CH185" s="46"/>
      <c r="CI185" s="30"/>
      <c r="CJ185" s="6"/>
      <c r="CK185" s="44"/>
      <c r="CL185" s="46"/>
    </row>
    <row r="186" spans="1:90" ht="8.25" customHeight="1" x14ac:dyDescent="0.35">
      <c r="A186" s="27"/>
      <c r="B186" s="44"/>
      <c r="C186" s="46"/>
      <c r="D186" s="30"/>
      <c r="E186" s="6"/>
      <c r="F186" s="44"/>
      <c r="G186" s="46"/>
      <c r="H186" s="30"/>
      <c r="I186" s="6"/>
      <c r="J186" s="44"/>
      <c r="K186" s="46"/>
      <c r="L186" s="30"/>
      <c r="M186" s="6"/>
      <c r="N186" s="44"/>
      <c r="O186" s="46"/>
      <c r="P186" s="30"/>
      <c r="Q186" s="6"/>
      <c r="R186" s="44"/>
      <c r="S186" s="46"/>
      <c r="T186" s="30"/>
      <c r="U186" s="6"/>
      <c r="V186" s="44"/>
      <c r="W186" s="46"/>
      <c r="X186" s="30"/>
      <c r="Y186" s="6"/>
      <c r="Z186" s="3"/>
      <c r="AA186" s="11"/>
      <c r="AB186" s="3"/>
      <c r="AC186" s="52"/>
      <c r="AD186" s="53"/>
      <c r="AE186" s="11"/>
      <c r="AF186" s="17"/>
      <c r="AG186" s="59"/>
      <c r="AH186" s="53"/>
      <c r="AI186" s="11"/>
      <c r="AJ186" s="17"/>
      <c r="AK186" s="52"/>
      <c r="AL186" s="53"/>
      <c r="AM186" s="11"/>
      <c r="AN186" s="17"/>
      <c r="AO186" s="59"/>
      <c r="AP186" s="53"/>
      <c r="AQ186" s="23"/>
      <c r="AR186" s="17"/>
      <c r="AS186" s="52"/>
      <c r="AT186" s="53"/>
      <c r="AU186" s="23"/>
      <c r="AV186" s="17"/>
      <c r="AW186" s="52"/>
      <c r="AX186" s="53"/>
      <c r="AY186" s="17"/>
      <c r="AZ186" s="16"/>
      <c r="BA186" s="55"/>
      <c r="BB186" s="57"/>
      <c r="BC186" s="37"/>
      <c r="BD186" s="20"/>
      <c r="BE186" s="25"/>
      <c r="BF186" s="287" t="s">
        <v>298</v>
      </c>
      <c r="BG186" s="10"/>
      <c r="BH186" s="47"/>
      <c r="BI186" s="48"/>
      <c r="BJ186" s="10"/>
      <c r="BK186" s="9"/>
      <c r="BL186" s="50"/>
      <c r="BM186" s="48"/>
      <c r="BN186" s="10"/>
      <c r="BO186" s="9"/>
      <c r="BP186" s="47"/>
      <c r="BQ186" s="48"/>
      <c r="BR186" s="36"/>
      <c r="BS186" s="9"/>
      <c r="BT186" s="66"/>
      <c r="BU186" s="46"/>
      <c r="BV186" s="3"/>
      <c r="BW186" s="11"/>
      <c r="BX186" s="3"/>
      <c r="BY186" s="44"/>
      <c r="BZ186" s="46"/>
      <c r="CA186" s="30"/>
      <c r="CB186" s="6"/>
      <c r="CC186" s="44"/>
      <c r="CD186" s="46"/>
      <c r="CE186" s="30"/>
      <c r="CF186" s="6"/>
      <c r="CG186" s="44"/>
      <c r="CH186" s="46"/>
      <c r="CI186" s="30"/>
      <c r="CJ186" s="6"/>
      <c r="CK186" s="44"/>
      <c r="CL186" s="46"/>
    </row>
    <row r="187" spans="1:90" ht="8.25" customHeight="1" thickBot="1" x14ac:dyDescent="0.4">
      <c r="A187" s="27"/>
      <c r="B187" s="44"/>
      <c r="C187" s="46"/>
      <c r="D187" s="30"/>
      <c r="E187" s="6"/>
      <c r="F187" s="44"/>
      <c r="G187" s="46"/>
      <c r="H187" s="30"/>
      <c r="I187" s="6"/>
      <c r="J187" s="44"/>
      <c r="K187" s="46"/>
      <c r="L187" s="30"/>
      <c r="M187" s="6"/>
      <c r="N187" s="44"/>
      <c r="O187" s="46"/>
      <c r="P187" s="30"/>
      <c r="Q187" s="6"/>
      <c r="R187" s="44"/>
      <c r="S187" s="46"/>
      <c r="T187" s="30"/>
      <c r="U187" s="6"/>
      <c r="V187" s="44"/>
      <c r="W187" s="46"/>
      <c r="X187" s="30"/>
      <c r="Y187" s="6"/>
      <c r="Z187" s="3"/>
      <c r="AA187" s="11"/>
      <c r="AB187" s="3"/>
      <c r="AC187" s="52"/>
      <c r="AD187" s="53"/>
      <c r="AE187" s="11"/>
      <c r="AF187" s="17"/>
      <c r="AG187" s="59"/>
      <c r="AH187" s="53"/>
      <c r="AI187" s="11"/>
      <c r="AJ187" s="17"/>
      <c r="AK187" s="52"/>
      <c r="AL187" s="53"/>
      <c r="AM187" s="11"/>
      <c r="AN187" s="17"/>
      <c r="AO187" s="59"/>
      <c r="AP187" s="53"/>
      <c r="AQ187" s="23"/>
      <c r="AR187" s="17"/>
      <c r="AS187" s="52"/>
      <c r="AT187" s="53"/>
      <c r="AU187" s="23"/>
      <c r="AV187" s="17"/>
      <c r="AW187" s="52"/>
      <c r="AX187" s="53"/>
      <c r="AY187" s="11"/>
      <c r="AZ187" s="17"/>
      <c r="BA187" s="59"/>
      <c r="BB187" s="53"/>
      <c r="BC187" s="23"/>
      <c r="BD187" s="17"/>
      <c r="BE187" s="11"/>
      <c r="BF187" s="288"/>
      <c r="BG187" s="3"/>
      <c r="BH187" s="44"/>
      <c r="BI187" s="46"/>
      <c r="BJ187" s="3"/>
      <c r="BK187" s="6"/>
      <c r="BL187" s="49"/>
      <c r="BM187" s="46"/>
      <c r="BN187" s="3"/>
      <c r="BO187" s="6"/>
      <c r="BP187" s="44"/>
      <c r="BQ187" s="46"/>
      <c r="BR187" s="30"/>
      <c r="BS187" s="6"/>
      <c r="BT187" s="44"/>
      <c r="BU187" s="46"/>
      <c r="BV187" s="3"/>
      <c r="BW187" s="11"/>
      <c r="BX187" s="3"/>
      <c r="BY187" s="44"/>
      <c r="BZ187" s="46"/>
      <c r="CA187" s="30"/>
      <c r="CB187" s="6"/>
      <c r="CC187" s="44"/>
      <c r="CD187" s="46"/>
      <c r="CE187" s="30"/>
      <c r="CF187" s="6"/>
      <c r="CG187" s="44"/>
      <c r="CH187" s="46"/>
      <c r="CI187" s="30"/>
      <c r="CJ187" s="6"/>
      <c r="CK187" s="44"/>
      <c r="CL187" s="46"/>
    </row>
    <row r="188" spans="1:90" ht="8.25" customHeight="1" x14ac:dyDescent="0.35">
      <c r="A188" s="27"/>
      <c r="B188" s="44"/>
      <c r="C188" s="46"/>
      <c r="D188" s="30"/>
      <c r="E188" s="6"/>
      <c r="F188" s="44"/>
      <c r="G188" s="46"/>
      <c r="H188" s="30"/>
      <c r="I188" s="6"/>
      <c r="J188" s="44"/>
      <c r="K188" s="46"/>
      <c r="L188" s="30"/>
      <c r="M188" s="6"/>
      <c r="N188" s="44"/>
      <c r="O188" s="46"/>
      <c r="P188" s="30"/>
      <c r="Q188" s="6"/>
      <c r="R188" s="44"/>
      <c r="S188" s="46"/>
      <c r="T188" s="30"/>
      <c r="U188" s="6"/>
      <c r="V188" s="44"/>
      <c r="W188" s="46"/>
      <c r="X188" s="30"/>
      <c r="Y188" s="6"/>
      <c r="Z188" s="3"/>
      <c r="AA188" s="11"/>
      <c r="AB188" s="3"/>
      <c r="AC188" s="52"/>
      <c r="AD188" s="53"/>
      <c r="AE188" s="11"/>
      <c r="AF188" s="17"/>
      <c r="AG188" s="59"/>
      <c r="AH188" s="53"/>
      <c r="AI188" s="11"/>
      <c r="AJ188" s="17"/>
      <c r="AK188" s="52"/>
      <c r="AL188" s="53"/>
      <c r="AM188" s="11"/>
      <c r="AN188" s="17"/>
      <c r="AO188" s="59"/>
      <c r="AP188" s="53"/>
      <c r="AQ188" s="23"/>
      <c r="AR188" s="17"/>
      <c r="AS188" s="52"/>
      <c r="AT188" s="53"/>
      <c r="AU188" s="23"/>
      <c r="AV188" s="17"/>
      <c r="AW188" s="52"/>
      <c r="AX188" s="53"/>
      <c r="AY188" s="11"/>
      <c r="AZ188" s="17"/>
      <c r="BA188" s="59"/>
      <c r="BB188" s="53"/>
      <c r="BC188" s="23"/>
      <c r="BD188" s="17"/>
      <c r="BE188" s="11"/>
      <c r="BF188" s="11"/>
      <c r="BG188" s="3"/>
      <c r="BH188" s="44"/>
      <c r="BI188" s="46"/>
      <c r="BJ188" s="3"/>
      <c r="BK188" s="6"/>
      <c r="BL188" s="49"/>
      <c r="BM188" s="46"/>
      <c r="BN188" s="3"/>
      <c r="BO188" s="6"/>
      <c r="BP188" s="44"/>
      <c r="BQ188" s="46"/>
      <c r="BR188" s="30"/>
      <c r="BS188" s="6"/>
      <c r="BT188" s="44"/>
      <c r="BU188" s="46"/>
      <c r="BV188" s="3"/>
      <c r="BW188" s="11"/>
      <c r="BX188" s="3"/>
      <c r="BY188" s="44"/>
      <c r="BZ188" s="46"/>
      <c r="CA188" s="30"/>
      <c r="CB188" s="6"/>
      <c r="CC188" s="44"/>
      <c r="CD188" s="46"/>
      <c r="CE188" s="30"/>
      <c r="CF188" s="6"/>
      <c r="CG188" s="44"/>
      <c r="CH188" s="46"/>
      <c r="CI188" s="30"/>
      <c r="CJ188" s="6"/>
      <c r="CK188" s="44"/>
      <c r="CL188" s="46"/>
    </row>
    <row r="189" spans="1:90" ht="8.25" customHeight="1" thickBot="1" x14ac:dyDescent="0.4">
      <c r="A189" s="27"/>
      <c r="B189" s="44"/>
      <c r="C189" s="46"/>
      <c r="D189" s="30"/>
      <c r="E189" s="6"/>
      <c r="F189" s="44"/>
      <c r="G189" s="46"/>
      <c r="H189" s="30"/>
      <c r="I189" s="6"/>
      <c r="J189" s="44"/>
      <c r="K189" s="46"/>
      <c r="L189" s="30"/>
      <c r="M189" s="6"/>
      <c r="N189" s="44"/>
      <c r="O189" s="46"/>
      <c r="P189" s="30"/>
      <c r="Q189" s="6"/>
      <c r="R189" s="44"/>
      <c r="S189" s="46"/>
      <c r="T189" s="30"/>
      <c r="U189" s="6"/>
      <c r="V189" s="44"/>
      <c r="W189" s="46"/>
      <c r="X189" s="30"/>
      <c r="Y189" s="6"/>
      <c r="Z189" s="3"/>
      <c r="AA189" s="11"/>
      <c r="AB189" s="3"/>
      <c r="AC189" s="52"/>
      <c r="AD189" s="53"/>
      <c r="AE189" s="11"/>
      <c r="AF189" s="17"/>
      <c r="AG189" s="59"/>
      <c r="AH189" s="53"/>
      <c r="AI189" s="11"/>
      <c r="AJ189" s="17"/>
      <c r="AK189" s="52"/>
      <c r="AL189" s="53"/>
      <c r="AM189" s="11"/>
      <c r="AN189" s="17"/>
      <c r="AO189" s="59"/>
      <c r="AP189" s="53"/>
      <c r="AQ189" s="23"/>
      <c r="AR189" s="17"/>
      <c r="AS189" s="52"/>
      <c r="AT189" s="53"/>
      <c r="AU189" s="23"/>
      <c r="AV189" s="17"/>
      <c r="AW189" s="52"/>
      <c r="AX189" s="53"/>
      <c r="AY189" s="11"/>
      <c r="AZ189" s="17"/>
      <c r="BA189" s="59"/>
      <c r="BB189" s="53"/>
      <c r="BC189" s="23"/>
      <c r="BD189" s="17"/>
      <c r="BE189" s="11"/>
      <c r="BF189" s="11"/>
      <c r="BG189" s="3"/>
      <c r="BH189" s="44"/>
      <c r="BI189" s="46"/>
      <c r="BJ189" s="3"/>
      <c r="BK189" s="6"/>
      <c r="BL189" s="49"/>
      <c r="BM189" s="46"/>
      <c r="BN189" s="3"/>
      <c r="BO189" s="6"/>
      <c r="BP189" s="44"/>
      <c r="BQ189" s="46"/>
      <c r="BR189" s="30"/>
      <c r="BS189" s="6"/>
      <c r="BT189" s="44"/>
      <c r="BU189" s="46"/>
      <c r="BV189" s="3"/>
      <c r="BW189" s="11"/>
      <c r="BX189" s="3"/>
      <c r="BY189" s="44"/>
      <c r="BZ189" s="46"/>
      <c r="CA189" s="30"/>
      <c r="CB189" s="6"/>
      <c r="CC189" s="44"/>
      <c r="CD189" s="46"/>
      <c r="CE189" s="30"/>
      <c r="CF189" s="6"/>
      <c r="CG189" s="44"/>
      <c r="CH189" s="46"/>
      <c r="CI189" s="30"/>
      <c r="CJ189" s="6"/>
      <c r="CK189" s="44"/>
      <c r="CL189" s="46"/>
    </row>
    <row r="190" spans="1:90" ht="8.25" customHeight="1" x14ac:dyDescent="0.35">
      <c r="A190" s="27"/>
      <c r="B190" s="44"/>
      <c r="C190" s="46"/>
      <c r="D190" s="30"/>
      <c r="E190" s="6"/>
      <c r="F190" s="44"/>
      <c r="G190" s="46"/>
      <c r="H190" s="30"/>
      <c r="I190" s="6"/>
      <c r="J190" s="44"/>
      <c r="K190" s="46"/>
      <c r="L190" s="30"/>
      <c r="M190" s="6"/>
      <c r="N190" s="44"/>
      <c r="O190" s="46"/>
      <c r="P190" s="30"/>
      <c r="Q190" s="6"/>
      <c r="R190" s="44"/>
      <c r="S190" s="46"/>
      <c r="T190" s="30"/>
      <c r="U190" s="6"/>
      <c r="V190" s="44"/>
      <c r="W190" s="46"/>
      <c r="X190" s="30"/>
      <c r="Y190" s="6"/>
      <c r="Z190" s="3"/>
      <c r="AA190" s="11"/>
      <c r="AB190" s="3"/>
      <c r="AC190" s="52"/>
      <c r="AD190" s="53"/>
      <c r="AE190" s="11"/>
      <c r="AF190" s="17"/>
      <c r="AG190" s="59"/>
      <c r="AH190" s="53"/>
      <c r="AI190" s="11"/>
      <c r="AJ190" s="17"/>
      <c r="AK190" s="52"/>
      <c r="AL190" s="53"/>
      <c r="AM190" s="11"/>
      <c r="AN190" s="17"/>
      <c r="AO190" s="59"/>
      <c r="AP190" s="53"/>
      <c r="AQ190" s="23"/>
      <c r="AR190" s="17"/>
      <c r="AS190" s="52"/>
      <c r="AT190" s="53"/>
      <c r="AU190" s="23"/>
      <c r="AV190" s="17"/>
      <c r="AW190" s="58"/>
      <c r="AX190" s="45"/>
      <c r="AY190" s="10"/>
      <c r="AZ190" s="20"/>
      <c r="BA190" s="55"/>
      <c r="BB190" s="57"/>
      <c r="BC190" s="37"/>
      <c r="BD190" s="20"/>
      <c r="BE190" s="25"/>
      <c r="BF190" s="287" t="s">
        <v>298</v>
      </c>
      <c r="BG190" s="10"/>
      <c r="BH190" s="47"/>
      <c r="BI190" s="48"/>
      <c r="BJ190" s="10"/>
      <c r="BK190" s="9"/>
      <c r="BL190" s="50"/>
      <c r="BM190" s="48"/>
      <c r="BN190" s="10"/>
      <c r="BO190" s="9"/>
      <c r="BP190" s="47"/>
      <c r="BQ190" s="48"/>
      <c r="BR190" s="12"/>
      <c r="BS190" s="30"/>
      <c r="BT190" s="44"/>
      <c r="BU190" s="46"/>
      <c r="BV190" s="3"/>
      <c r="BW190" s="11"/>
      <c r="BX190" s="3"/>
      <c r="BY190" s="44"/>
      <c r="BZ190" s="46"/>
      <c r="CA190" s="30"/>
      <c r="CB190" s="6"/>
      <c r="CC190" s="44"/>
      <c r="CD190" s="46"/>
      <c r="CE190" s="30"/>
      <c r="CF190" s="6"/>
      <c r="CG190" s="44"/>
      <c r="CH190" s="46"/>
      <c r="CI190" s="30"/>
      <c r="CJ190" s="6"/>
      <c r="CK190" s="44"/>
      <c r="CL190" s="46"/>
    </row>
    <row r="191" spans="1:90" ht="8.25" customHeight="1" thickBot="1" x14ac:dyDescent="0.4">
      <c r="A191" s="27"/>
      <c r="B191" s="44"/>
      <c r="C191" s="46"/>
      <c r="D191" s="30"/>
      <c r="E191" s="6"/>
      <c r="F191" s="44"/>
      <c r="G191" s="46"/>
      <c r="H191" s="30"/>
      <c r="I191" s="6"/>
      <c r="J191" s="44"/>
      <c r="K191" s="46"/>
      <c r="L191" s="30"/>
      <c r="M191" s="6"/>
      <c r="N191" s="44"/>
      <c r="O191" s="46"/>
      <c r="P191" s="30"/>
      <c r="Q191" s="6"/>
      <c r="R191" s="44"/>
      <c r="S191" s="46"/>
      <c r="T191" s="30"/>
      <c r="U191" s="6"/>
      <c r="V191" s="44"/>
      <c r="W191" s="46"/>
      <c r="X191" s="30"/>
      <c r="Y191" s="6"/>
      <c r="Z191" s="3"/>
      <c r="AA191" s="11"/>
      <c r="AB191" s="3"/>
      <c r="AC191" s="52"/>
      <c r="AD191" s="53"/>
      <c r="AE191" s="11"/>
      <c r="AF191" s="17"/>
      <c r="AG191" s="59"/>
      <c r="AH191" s="53"/>
      <c r="AI191" s="11"/>
      <c r="AJ191" s="17"/>
      <c r="AK191" s="52"/>
      <c r="AL191" s="53"/>
      <c r="AM191" s="11"/>
      <c r="AN191" s="17"/>
      <c r="AO191" s="59"/>
      <c r="AP191" s="53"/>
      <c r="AQ191" s="23"/>
      <c r="AR191" s="17"/>
      <c r="AS191" s="52"/>
      <c r="AT191" s="53"/>
      <c r="AU191" s="23"/>
      <c r="AV191" s="17"/>
      <c r="AW191" s="52"/>
      <c r="AX191" s="53"/>
      <c r="AY191" s="11"/>
      <c r="AZ191" s="17"/>
      <c r="BA191" s="59"/>
      <c r="BB191" s="53"/>
      <c r="BC191" s="23"/>
      <c r="BD191" s="17"/>
      <c r="BE191" s="11"/>
      <c r="BF191" s="288"/>
      <c r="BG191" s="3"/>
      <c r="BH191" s="44"/>
      <c r="BI191" s="46"/>
      <c r="BJ191" s="3"/>
      <c r="BK191" s="6"/>
      <c r="BL191" s="49"/>
      <c r="BM191" s="46"/>
      <c r="BN191" s="3"/>
      <c r="BO191" s="6"/>
      <c r="BP191" s="44"/>
      <c r="BQ191" s="46"/>
      <c r="BR191" s="30"/>
      <c r="BS191" s="6"/>
      <c r="BT191" s="44"/>
      <c r="BU191" s="46"/>
      <c r="BV191" s="3"/>
      <c r="BW191" s="11"/>
      <c r="BX191" s="3"/>
      <c r="BY191" s="44"/>
      <c r="BZ191" s="46"/>
      <c r="CA191" s="30"/>
      <c r="CB191" s="6"/>
      <c r="CC191" s="44"/>
      <c r="CD191" s="46"/>
      <c r="CE191" s="30"/>
      <c r="CF191" s="6"/>
      <c r="CG191" s="44"/>
      <c r="CH191" s="46"/>
      <c r="CI191" s="30"/>
      <c r="CJ191" s="6"/>
      <c r="CK191" s="44"/>
      <c r="CL191" s="46"/>
    </row>
    <row r="192" spans="1:90" ht="8.25" customHeight="1" x14ac:dyDescent="0.35">
      <c r="A192" s="27"/>
      <c r="B192" s="44"/>
      <c r="C192" s="46"/>
      <c r="D192" s="30"/>
      <c r="E192" s="6"/>
      <c r="F192" s="44"/>
      <c r="G192" s="46"/>
      <c r="H192" s="30"/>
      <c r="I192" s="6"/>
      <c r="J192" s="44"/>
      <c r="K192" s="46"/>
      <c r="L192" s="30"/>
      <c r="M192" s="6"/>
      <c r="N192" s="44"/>
      <c r="O192" s="46"/>
      <c r="P192" s="30"/>
      <c r="Q192" s="6"/>
      <c r="R192" s="44"/>
      <c r="S192" s="46"/>
      <c r="T192" s="30"/>
      <c r="U192" s="6"/>
      <c r="V192" s="44"/>
      <c r="W192" s="46"/>
      <c r="X192" s="30"/>
      <c r="Y192" s="6"/>
      <c r="Z192" s="3"/>
      <c r="AA192" s="11"/>
      <c r="AB192" s="3"/>
      <c r="AC192" s="52"/>
      <c r="AD192" s="53"/>
      <c r="AE192" s="11"/>
      <c r="AF192" s="17"/>
      <c r="AG192" s="59"/>
      <c r="AH192" s="53"/>
      <c r="AI192" s="11"/>
      <c r="AJ192" s="17"/>
      <c r="AK192" s="59"/>
      <c r="AL192" s="53"/>
      <c r="AM192" s="11"/>
      <c r="AN192" s="17"/>
      <c r="AO192" s="59"/>
      <c r="AP192" s="53"/>
      <c r="AQ192" s="23"/>
      <c r="AR192" s="17"/>
      <c r="AS192" s="52"/>
      <c r="AT192" s="53"/>
      <c r="AU192" s="23"/>
      <c r="AV192" s="17"/>
      <c r="AW192" s="52"/>
      <c r="AX192" s="53"/>
      <c r="AY192" s="11"/>
      <c r="AZ192" s="17"/>
      <c r="BA192" s="59"/>
      <c r="BB192" s="53"/>
      <c r="BC192" s="23"/>
      <c r="BD192" s="17"/>
      <c r="BE192" s="11"/>
      <c r="BF192" s="11"/>
      <c r="BG192" s="3"/>
      <c r="BH192" s="44"/>
      <c r="BI192" s="46"/>
      <c r="BJ192" s="3"/>
      <c r="BK192" s="6"/>
      <c r="BL192" s="49"/>
      <c r="BM192" s="46"/>
      <c r="BN192" s="3"/>
      <c r="BO192" s="6"/>
      <c r="BP192" s="44"/>
      <c r="BQ192" s="46"/>
      <c r="BR192" s="30"/>
      <c r="BS192" s="6"/>
      <c r="BT192" s="44"/>
      <c r="BU192" s="46"/>
      <c r="BV192" s="3"/>
      <c r="BW192" s="11"/>
      <c r="BX192" s="3"/>
      <c r="BY192" s="44"/>
      <c r="BZ192" s="46"/>
      <c r="CA192" s="30"/>
      <c r="CB192" s="6"/>
      <c r="CC192" s="44"/>
      <c r="CD192" s="46"/>
      <c r="CE192" s="30"/>
      <c r="CF192" s="6"/>
      <c r="CG192" s="44"/>
      <c r="CH192" s="46"/>
      <c r="CI192" s="30"/>
      <c r="CJ192" s="6"/>
      <c r="CK192" s="44"/>
      <c r="CL192" s="46"/>
    </row>
    <row r="193" spans="1:90" ht="9" customHeight="1" x14ac:dyDescent="0.35">
      <c r="A193" s="27"/>
      <c r="B193" s="44"/>
      <c r="C193" s="46"/>
      <c r="D193" s="30"/>
      <c r="E193" s="6"/>
      <c r="F193" s="44"/>
      <c r="G193" s="46"/>
      <c r="H193" s="30"/>
      <c r="I193" s="6"/>
      <c r="J193" s="44"/>
      <c r="K193" s="46"/>
      <c r="L193" s="30"/>
      <c r="M193" s="6"/>
      <c r="N193" s="44"/>
      <c r="O193" s="46"/>
      <c r="P193" s="30"/>
      <c r="Q193" s="6"/>
      <c r="R193" s="44"/>
      <c r="S193" s="46"/>
      <c r="T193" s="30"/>
      <c r="U193" s="6"/>
      <c r="V193" s="44"/>
      <c r="W193" s="46"/>
      <c r="X193" s="30"/>
      <c r="Y193" s="6"/>
      <c r="Z193" s="3"/>
      <c r="AA193" s="11"/>
      <c r="AB193" s="3"/>
      <c r="AC193" s="52"/>
      <c r="AD193" s="53"/>
      <c r="AE193" s="11"/>
      <c r="AF193" s="17"/>
      <c r="AG193" s="59"/>
      <c r="AH193" s="53"/>
      <c r="AI193" s="11"/>
      <c r="AJ193" s="17"/>
      <c r="AK193" s="59"/>
      <c r="AL193" s="53"/>
      <c r="AM193" s="11"/>
      <c r="AN193" s="17"/>
      <c r="AO193" s="59"/>
      <c r="AP193" s="53"/>
      <c r="AQ193" s="23"/>
      <c r="AR193" s="17"/>
      <c r="AS193" s="52"/>
      <c r="AT193" s="53"/>
      <c r="AU193" s="23"/>
      <c r="AV193" s="17"/>
      <c r="AW193" s="52"/>
      <c r="AX193" s="53"/>
      <c r="AY193" s="11"/>
      <c r="AZ193" s="17"/>
      <c r="BA193" s="59"/>
      <c r="BB193" s="53"/>
      <c r="BC193" s="23"/>
      <c r="BD193" s="17"/>
      <c r="BE193" s="11"/>
      <c r="BF193" s="11"/>
      <c r="BG193" s="3"/>
      <c r="BH193" s="44"/>
      <c r="BI193" s="46"/>
      <c r="BJ193" s="3"/>
      <c r="BK193" s="6"/>
      <c r="BL193" s="49"/>
      <c r="BM193" s="46"/>
      <c r="BN193" s="3"/>
      <c r="BO193" s="6"/>
      <c r="BP193" s="44"/>
      <c r="BQ193" s="46"/>
      <c r="BR193" s="30"/>
      <c r="BS193" s="6"/>
      <c r="BT193" s="44"/>
      <c r="BU193" s="46"/>
      <c r="BV193" s="3"/>
      <c r="BW193" s="11"/>
      <c r="BX193" s="3"/>
      <c r="BY193" s="44"/>
      <c r="BZ193" s="46"/>
      <c r="CA193" s="30"/>
      <c r="CB193" s="6"/>
      <c r="CC193" s="44"/>
      <c r="CD193" s="46"/>
      <c r="CE193" s="30"/>
      <c r="CF193" s="6"/>
      <c r="CG193" s="44"/>
      <c r="CH193" s="46"/>
      <c r="CI193" s="30"/>
      <c r="CJ193" s="6"/>
      <c r="CK193" s="44"/>
      <c r="CL193" s="46"/>
    </row>
    <row r="194" spans="1:90" ht="8.25" customHeight="1" x14ac:dyDescent="0.35">
      <c r="A194" s="27"/>
      <c r="B194" s="44"/>
      <c r="C194" s="46"/>
      <c r="D194" s="30"/>
      <c r="E194" s="6"/>
      <c r="F194" s="44"/>
      <c r="G194" s="46"/>
      <c r="H194" s="30"/>
      <c r="I194" s="6"/>
      <c r="J194" s="44"/>
      <c r="K194" s="46"/>
      <c r="L194" s="30"/>
      <c r="M194" s="6"/>
      <c r="N194" s="44"/>
      <c r="O194" s="46"/>
      <c r="P194" s="30"/>
      <c r="Q194" s="6"/>
      <c r="R194" s="44"/>
      <c r="S194" s="46"/>
      <c r="T194" s="30"/>
      <c r="U194" s="6"/>
      <c r="V194" s="44"/>
      <c r="W194" s="46"/>
      <c r="X194" s="30"/>
      <c r="Y194" s="6"/>
      <c r="Z194" s="3"/>
      <c r="AA194" s="11"/>
      <c r="AB194" s="3"/>
      <c r="AC194" s="52"/>
      <c r="AD194" s="53"/>
      <c r="AE194" s="11"/>
      <c r="AF194" s="17"/>
      <c r="AG194" s="59"/>
      <c r="AH194" s="53"/>
      <c r="AI194" s="11"/>
      <c r="AJ194" s="17"/>
      <c r="AK194" s="59"/>
      <c r="AL194" s="53"/>
      <c r="AM194" s="11"/>
      <c r="AN194" s="17"/>
      <c r="AO194" s="59"/>
      <c r="AP194" s="53"/>
      <c r="AQ194" s="23"/>
      <c r="AR194" s="17"/>
      <c r="AS194" s="52"/>
      <c r="AT194" s="53"/>
      <c r="AU194" s="23"/>
      <c r="AV194" s="17"/>
      <c r="AW194" s="52"/>
      <c r="AX194" s="53"/>
      <c r="AY194" s="11"/>
      <c r="AZ194" s="17"/>
      <c r="BA194" s="59"/>
      <c r="BB194" s="53"/>
      <c r="BC194" s="23"/>
      <c r="BD194" s="17"/>
      <c r="BE194" s="11"/>
      <c r="BF194" s="11"/>
      <c r="BG194" s="3"/>
      <c r="BH194" s="44"/>
      <c r="BI194" s="46"/>
      <c r="BJ194" s="3"/>
      <c r="BK194" s="6"/>
      <c r="BL194" s="49"/>
      <c r="BM194" s="46"/>
      <c r="BN194" s="3"/>
      <c r="BO194" s="6"/>
      <c r="BP194" s="44"/>
      <c r="BQ194" s="46"/>
      <c r="BR194" s="30"/>
      <c r="BS194" s="6"/>
      <c r="BT194" s="44"/>
      <c r="BU194" s="46"/>
      <c r="BV194" s="3"/>
      <c r="BW194" s="11"/>
      <c r="BX194" s="3"/>
      <c r="BY194" s="44"/>
      <c r="BZ194" s="46"/>
      <c r="CA194" s="30"/>
      <c r="CB194" s="6"/>
      <c r="CC194" s="44"/>
      <c r="CD194" s="46"/>
      <c r="CE194" s="30"/>
      <c r="CF194" s="6"/>
      <c r="CG194" s="44"/>
      <c r="CH194" s="46"/>
      <c r="CI194" s="30"/>
      <c r="CJ194" s="6"/>
      <c r="CK194" s="44"/>
      <c r="CL194" s="46"/>
    </row>
    <row r="195" spans="1:90" ht="8.25" customHeight="1" x14ac:dyDescent="0.35">
      <c r="A195" s="27"/>
      <c r="B195" s="44"/>
      <c r="C195" s="46"/>
      <c r="D195" s="30"/>
      <c r="E195" s="6"/>
      <c r="F195" s="44"/>
      <c r="G195" s="46"/>
      <c r="H195" s="30"/>
      <c r="I195" s="6"/>
      <c r="J195" s="44"/>
      <c r="K195" s="46"/>
      <c r="L195" s="30"/>
      <c r="M195" s="6"/>
      <c r="N195" s="44"/>
      <c r="O195" s="46"/>
      <c r="P195" s="30"/>
      <c r="Q195" s="6"/>
      <c r="R195" s="44"/>
      <c r="S195" s="46"/>
      <c r="T195" s="30"/>
      <c r="U195" s="6"/>
      <c r="V195" s="44"/>
      <c r="W195" s="46"/>
      <c r="X195" s="30"/>
      <c r="Y195" s="6"/>
      <c r="Z195" s="3"/>
      <c r="AA195" s="11"/>
      <c r="AB195" s="3"/>
      <c r="AC195" s="52"/>
      <c r="AD195" s="53"/>
      <c r="AE195" s="11"/>
      <c r="AF195" s="17"/>
      <c r="AG195" s="59"/>
      <c r="AH195" s="53"/>
      <c r="AI195" s="11"/>
      <c r="AJ195" s="17"/>
      <c r="AK195" s="59"/>
      <c r="AL195" s="53"/>
      <c r="AM195" s="11"/>
      <c r="AN195" s="17"/>
      <c r="AO195" s="59"/>
      <c r="AP195" s="53"/>
      <c r="AQ195" s="23"/>
      <c r="AR195" s="17"/>
      <c r="AS195" s="52"/>
      <c r="AT195" s="53"/>
      <c r="AU195" s="23"/>
      <c r="AV195" s="17"/>
      <c r="AW195" s="52"/>
      <c r="AX195" s="53"/>
      <c r="AY195" s="11"/>
      <c r="AZ195" s="17"/>
      <c r="BA195" s="59"/>
      <c r="BB195" s="53"/>
      <c r="BC195" s="23"/>
      <c r="BD195" s="17"/>
      <c r="BE195" s="11"/>
      <c r="BF195" s="11"/>
      <c r="BG195" s="3"/>
      <c r="BH195" s="44"/>
      <c r="BI195" s="46"/>
      <c r="BJ195" s="3"/>
      <c r="BK195" s="6"/>
      <c r="BL195" s="49"/>
      <c r="BM195" s="46"/>
      <c r="BN195" s="3"/>
      <c r="BO195" s="6"/>
      <c r="BP195" s="44"/>
      <c r="BQ195" s="46"/>
      <c r="BR195" s="30"/>
      <c r="BS195" s="6"/>
      <c r="BT195" s="44"/>
      <c r="BU195" s="46"/>
      <c r="BV195" s="3"/>
      <c r="BW195" s="11"/>
      <c r="BX195" s="3"/>
      <c r="BY195" s="44"/>
      <c r="BZ195" s="46"/>
      <c r="CA195" s="30"/>
      <c r="CB195" s="6"/>
      <c r="CC195" s="44"/>
      <c r="CD195" s="46"/>
      <c r="CE195" s="30"/>
      <c r="CF195" s="6"/>
      <c r="CG195" s="44"/>
      <c r="CH195" s="46"/>
      <c r="CI195" s="30"/>
      <c r="CJ195" s="6"/>
      <c r="CK195" s="44"/>
      <c r="CL195" s="46"/>
    </row>
    <row r="196" spans="1:90" ht="8.25" customHeight="1" x14ac:dyDescent="0.35">
      <c r="A196" s="27"/>
      <c r="B196" s="44"/>
      <c r="C196" s="46"/>
      <c r="D196" s="30"/>
      <c r="E196" s="6"/>
      <c r="F196" s="44"/>
      <c r="G196" s="46"/>
      <c r="H196" s="30"/>
      <c r="I196" s="6"/>
      <c r="J196" s="44"/>
      <c r="K196" s="46"/>
      <c r="L196" s="30"/>
      <c r="M196" s="6"/>
      <c r="N196" s="44"/>
      <c r="O196" s="46"/>
      <c r="P196" s="30"/>
      <c r="Q196" s="6"/>
      <c r="R196" s="44"/>
      <c r="S196" s="46"/>
      <c r="T196" s="30"/>
      <c r="U196" s="6"/>
      <c r="V196" s="44"/>
      <c r="W196" s="46"/>
      <c r="X196" s="30"/>
      <c r="Y196" s="6"/>
      <c r="Z196" s="3"/>
      <c r="AA196" s="11"/>
      <c r="AB196" s="3"/>
      <c r="AC196" s="52"/>
      <c r="AD196" s="53"/>
      <c r="AE196" s="11"/>
      <c r="AF196" s="17"/>
      <c r="AG196" s="59"/>
      <c r="AH196" s="53"/>
      <c r="AI196" s="11"/>
      <c r="AJ196" s="17"/>
      <c r="AK196" s="59"/>
      <c r="AL196" s="53"/>
      <c r="AM196" s="11"/>
      <c r="AN196" s="17"/>
      <c r="AO196" s="59"/>
      <c r="AP196" s="53"/>
      <c r="AQ196" s="23"/>
      <c r="AR196" s="17"/>
      <c r="AS196" s="52"/>
      <c r="AT196" s="53"/>
      <c r="AU196" s="23"/>
      <c r="AV196" s="17"/>
      <c r="AW196" s="52"/>
      <c r="AX196" s="53"/>
      <c r="AY196" s="11"/>
      <c r="AZ196" s="17"/>
      <c r="BA196" s="59"/>
      <c r="BB196" s="53"/>
      <c r="BC196" s="23"/>
      <c r="BD196" s="17"/>
      <c r="BE196" s="11"/>
      <c r="BF196" s="11"/>
      <c r="BG196" s="3"/>
      <c r="BH196" s="44"/>
      <c r="BI196" s="46"/>
      <c r="BJ196" s="3"/>
      <c r="BK196" s="6"/>
      <c r="BL196" s="49"/>
      <c r="BM196" s="46"/>
      <c r="BN196" s="3"/>
      <c r="BO196" s="6"/>
      <c r="BP196" s="44"/>
      <c r="BQ196" s="46"/>
      <c r="BR196" s="30"/>
      <c r="BS196" s="6"/>
      <c r="BT196" s="44"/>
      <c r="BU196" s="46"/>
      <c r="BV196" s="3"/>
      <c r="BW196" s="11"/>
      <c r="BX196" s="3"/>
      <c r="BY196" s="44"/>
      <c r="BZ196" s="46"/>
      <c r="CA196" s="30"/>
      <c r="CB196" s="6"/>
      <c r="CC196" s="44"/>
      <c r="CD196" s="46"/>
      <c r="CE196" s="30"/>
      <c r="CF196" s="6"/>
      <c r="CG196" s="44"/>
      <c r="CH196" s="46"/>
      <c r="CI196" s="30"/>
      <c r="CJ196" s="6"/>
      <c r="CK196" s="44"/>
      <c r="CL196" s="46"/>
    </row>
    <row r="197" spans="1:90" ht="8.25" customHeight="1" x14ac:dyDescent="0.35">
      <c r="A197" s="27"/>
      <c r="B197" s="44"/>
      <c r="C197" s="46"/>
      <c r="D197" s="30"/>
      <c r="E197" s="6"/>
      <c r="F197" s="44"/>
      <c r="G197" s="46"/>
      <c r="H197" s="30"/>
      <c r="I197" s="6"/>
      <c r="J197" s="44"/>
      <c r="K197" s="46"/>
      <c r="L197" s="30"/>
      <c r="M197" s="6"/>
      <c r="N197" s="44"/>
      <c r="O197" s="46"/>
      <c r="P197" s="30"/>
      <c r="Q197" s="6"/>
      <c r="R197" s="44"/>
      <c r="S197" s="46"/>
      <c r="T197" s="30"/>
      <c r="U197" s="6"/>
      <c r="V197" s="44"/>
      <c r="W197" s="46"/>
      <c r="X197" s="30"/>
      <c r="Y197" s="6"/>
      <c r="Z197" s="3"/>
      <c r="AA197" s="11"/>
      <c r="AB197" s="3"/>
      <c r="AC197" s="52"/>
      <c r="AD197" s="53"/>
      <c r="AE197" s="11"/>
      <c r="AF197" s="17"/>
      <c r="AG197" s="59"/>
      <c r="AH197" s="53"/>
      <c r="AI197" s="11"/>
      <c r="AJ197" s="17"/>
      <c r="AK197" s="59"/>
      <c r="AL197" s="53"/>
      <c r="AM197" s="11"/>
      <c r="AN197" s="17"/>
      <c r="AO197" s="59"/>
      <c r="AP197" s="53"/>
      <c r="AQ197" s="23"/>
      <c r="AR197" s="17"/>
      <c r="AS197" s="52"/>
      <c r="AT197" s="53"/>
      <c r="AU197" s="23"/>
      <c r="AV197" s="17"/>
      <c r="AW197" s="52"/>
      <c r="AX197" s="53"/>
      <c r="AY197" s="11"/>
      <c r="AZ197" s="17"/>
      <c r="BA197" s="59"/>
      <c r="BB197" s="53"/>
      <c r="BC197" s="23"/>
      <c r="BD197" s="17"/>
      <c r="BE197" s="11"/>
      <c r="BF197" s="11"/>
      <c r="BG197" s="3"/>
      <c r="BH197" s="44"/>
      <c r="BI197" s="46"/>
      <c r="BJ197" s="3"/>
      <c r="BK197" s="6"/>
      <c r="BL197" s="49"/>
      <c r="BM197" s="46"/>
      <c r="BN197" s="3"/>
      <c r="BO197" s="6"/>
      <c r="BP197" s="44"/>
      <c r="BQ197" s="46"/>
      <c r="BR197" s="30"/>
      <c r="BS197" s="6"/>
      <c r="BT197" s="44"/>
      <c r="BU197" s="46"/>
      <c r="BV197" s="3"/>
      <c r="BW197" s="11"/>
      <c r="BX197" s="3"/>
      <c r="BY197" s="44"/>
      <c r="BZ197" s="46"/>
      <c r="CA197" s="30"/>
      <c r="CB197" s="6"/>
      <c r="CC197" s="44"/>
      <c r="CD197" s="46"/>
      <c r="CE197" s="30"/>
      <c r="CF197" s="6"/>
      <c r="CG197" s="44"/>
      <c r="CH197" s="46"/>
      <c r="CI197" s="30"/>
      <c r="CJ197" s="6"/>
      <c r="CK197" s="44"/>
      <c r="CL197" s="46"/>
    </row>
    <row r="198" spans="1:90" ht="8.25" customHeight="1" x14ac:dyDescent="0.35">
      <c r="A198" s="27"/>
      <c r="B198" s="44"/>
      <c r="C198" s="46"/>
      <c r="D198" s="30"/>
      <c r="E198" s="6"/>
      <c r="F198" s="44"/>
      <c r="G198" s="46"/>
      <c r="H198" s="30"/>
      <c r="I198" s="6"/>
      <c r="J198" s="44"/>
      <c r="K198" s="46"/>
      <c r="L198" s="30"/>
      <c r="M198" s="6"/>
      <c r="N198" s="44"/>
      <c r="O198" s="46"/>
      <c r="P198" s="30"/>
      <c r="Q198" s="6"/>
      <c r="R198" s="44"/>
      <c r="S198" s="46"/>
      <c r="T198" s="30"/>
      <c r="U198" s="6"/>
      <c r="V198" s="44"/>
      <c r="W198" s="46"/>
      <c r="X198" s="30"/>
      <c r="Y198" s="6"/>
      <c r="Z198" s="3"/>
      <c r="AA198" s="11"/>
      <c r="AB198" s="3"/>
      <c r="AC198" s="52"/>
      <c r="AD198" s="53"/>
      <c r="AE198" s="11"/>
      <c r="AF198" s="17"/>
      <c r="AG198" s="59"/>
      <c r="AH198" s="53"/>
      <c r="AI198" s="11"/>
      <c r="AJ198" s="17"/>
      <c r="AK198" s="59"/>
      <c r="AL198" s="53"/>
      <c r="AM198" s="11"/>
      <c r="AN198" s="17"/>
      <c r="AO198" s="59"/>
      <c r="AP198" s="53"/>
      <c r="AQ198" s="23"/>
      <c r="AR198" s="17"/>
      <c r="AS198" s="52"/>
      <c r="AT198" s="53"/>
      <c r="AU198" s="23"/>
      <c r="AV198" s="17"/>
      <c r="AW198" s="52"/>
      <c r="AX198" s="53"/>
      <c r="AY198" s="11"/>
      <c r="AZ198" s="17"/>
      <c r="BA198" s="59"/>
      <c r="BB198" s="53"/>
      <c r="BC198" s="23"/>
      <c r="BD198" s="17"/>
      <c r="BE198" s="11"/>
      <c r="BF198" s="11"/>
      <c r="BG198" s="3"/>
      <c r="BH198" s="44"/>
      <c r="BI198" s="46"/>
      <c r="BJ198" s="3"/>
      <c r="BK198" s="6"/>
      <c r="BL198" s="49"/>
      <c r="BM198" s="46"/>
      <c r="BN198" s="3"/>
      <c r="BO198" s="6"/>
      <c r="BP198" s="44"/>
      <c r="BQ198" s="46"/>
      <c r="BR198" s="30"/>
      <c r="BS198" s="6"/>
      <c r="BT198" s="44"/>
      <c r="BU198" s="46"/>
      <c r="BV198" s="3"/>
      <c r="BW198" s="11"/>
      <c r="BX198" s="3"/>
      <c r="BY198" s="44"/>
      <c r="BZ198" s="46"/>
      <c r="CA198" s="30"/>
      <c r="CB198" s="6"/>
      <c r="CC198" s="44"/>
      <c r="CD198" s="46"/>
      <c r="CE198" s="30"/>
      <c r="CF198" s="6"/>
      <c r="CG198" s="44"/>
      <c r="CH198" s="46"/>
      <c r="CI198" s="30"/>
      <c r="CJ198" s="6"/>
      <c r="CK198" s="44"/>
      <c r="CL198" s="46"/>
    </row>
    <row r="199" spans="1:90" ht="8.25" customHeight="1" x14ac:dyDescent="0.35">
      <c r="A199" s="27"/>
      <c r="B199" s="44"/>
      <c r="C199" s="46"/>
      <c r="D199" s="30"/>
      <c r="E199" s="6"/>
      <c r="F199" s="44"/>
      <c r="G199" s="46"/>
      <c r="H199" s="30"/>
      <c r="I199" s="6"/>
      <c r="J199" s="44"/>
      <c r="K199" s="46"/>
      <c r="L199" s="30"/>
      <c r="M199" s="6"/>
      <c r="N199" s="44"/>
      <c r="O199" s="46"/>
      <c r="P199" s="30"/>
      <c r="Q199" s="6"/>
      <c r="R199" s="44"/>
      <c r="S199" s="46"/>
      <c r="T199" s="30"/>
      <c r="U199" s="6"/>
      <c r="V199" s="44"/>
      <c r="W199" s="46"/>
      <c r="X199" s="30"/>
      <c r="Y199" s="6"/>
      <c r="Z199" s="3"/>
      <c r="AA199" s="11"/>
      <c r="AB199" s="3"/>
      <c r="AC199" s="52"/>
      <c r="AD199" s="53"/>
      <c r="AE199" s="11"/>
      <c r="AF199" s="17"/>
      <c r="AG199" s="59"/>
      <c r="AH199" s="53"/>
      <c r="AI199" s="11"/>
      <c r="AJ199" s="17"/>
      <c r="AK199" s="59"/>
      <c r="AL199" s="53"/>
      <c r="AM199" s="11"/>
      <c r="AN199" s="17"/>
      <c r="AO199" s="59"/>
      <c r="AP199" s="53"/>
      <c r="AQ199" s="23"/>
      <c r="AR199" s="17"/>
      <c r="AS199" s="52"/>
      <c r="AT199" s="53"/>
      <c r="AU199" s="23"/>
      <c r="AV199" s="17"/>
      <c r="AW199" s="52"/>
      <c r="AX199" s="53"/>
      <c r="AY199" s="11"/>
      <c r="AZ199" s="17"/>
      <c r="BA199" s="59"/>
      <c r="BB199" s="53"/>
      <c r="BC199" s="23"/>
      <c r="BD199" s="17"/>
      <c r="BE199" s="11"/>
      <c r="BF199" s="11"/>
      <c r="BG199" s="3"/>
      <c r="BH199" s="44"/>
      <c r="BI199" s="46"/>
      <c r="BJ199" s="3"/>
      <c r="BK199" s="6"/>
      <c r="BL199" s="49"/>
      <c r="BM199" s="46"/>
      <c r="BN199" s="3"/>
      <c r="BO199" s="6"/>
      <c r="BP199" s="44"/>
      <c r="BQ199" s="46"/>
      <c r="BR199" s="30"/>
      <c r="BS199" s="6"/>
      <c r="BT199" s="44"/>
      <c r="BU199" s="46"/>
      <c r="BV199" s="3"/>
      <c r="BW199" s="11"/>
      <c r="BX199" s="3"/>
      <c r="BY199" s="44"/>
      <c r="BZ199" s="46"/>
      <c r="CA199" s="30"/>
      <c r="CB199" s="6"/>
      <c r="CC199" s="44"/>
      <c r="CD199" s="46"/>
      <c r="CE199" s="30"/>
      <c r="CF199" s="6"/>
      <c r="CG199" s="44"/>
      <c r="CH199" s="46"/>
      <c r="CI199" s="30"/>
      <c r="CJ199" s="6"/>
      <c r="CK199" s="44"/>
      <c r="CL199" s="46"/>
    </row>
    <row r="200" spans="1:90" ht="8.25" customHeight="1" x14ac:dyDescent="0.35">
      <c r="A200" s="27"/>
      <c r="B200" s="44"/>
      <c r="C200" s="46"/>
      <c r="D200" s="30"/>
      <c r="E200" s="6"/>
      <c r="F200" s="44"/>
      <c r="G200" s="46"/>
      <c r="H200" s="30"/>
      <c r="I200" s="6"/>
      <c r="J200" s="44"/>
      <c r="K200" s="46"/>
      <c r="L200" s="30"/>
      <c r="M200" s="6"/>
      <c r="N200" s="44"/>
      <c r="O200" s="46"/>
      <c r="P200" s="30"/>
      <c r="Q200" s="6"/>
      <c r="R200" s="44"/>
      <c r="S200" s="46"/>
      <c r="T200" s="30"/>
      <c r="U200" s="6"/>
      <c r="V200" s="44"/>
      <c r="W200" s="46"/>
      <c r="X200" s="30"/>
      <c r="Y200" s="6"/>
      <c r="Z200" s="3"/>
      <c r="AA200" s="11"/>
      <c r="AB200" s="3"/>
      <c r="AC200" s="52"/>
      <c r="AD200" s="53"/>
      <c r="AE200" s="11"/>
      <c r="AF200" s="17"/>
      <c r="AG200" s="59"/>
      <c r="AH200" s="53"/>
      <c r="AI200" s="11"/>
      <c r="AJ200" s="17"/>
      <c r="AK200" s="59"/>
      <c r="AL200" s="53"/>
      <c r="AM200" s="11"/>
      <c r="AN200" s="17"/>
      <c r="AO200" s="59"/>
      <c r="AP200" s="53"/>
      <c r="AQ200" s="23"/>
      <c r="AR200" s="17"/>
      <c r="AS200" s="52"/>
      <c r="AT200" s="53"/>
      <c r="AU200" s="23"/>
      <c r="AV200" s="17"/>
      <c r="AW200" s="52"/>
      <c r="AX200" s="53"/>
      <c r="AY200" s="11"/>
      <c r="AZ200" s="17"/>
      <c r="BA200" s="59"/>
      <c r="BB200" s="53"/>
      <c r="BC200" s="23"/>
      <c r="BD200" s="17"/>
      <c r="BE200" s="11"/>
      <c r="BF200" s="11"/>
      <c r="BG200" s="3"/>
      <c r="BH200" s="44"/>
      <c r="BI200" s="46"/>
      <c r="BJ200" s="3"/>
      <c r="BK200" s="6"/>
      <c r="BL200" s="49"/>
      <c r="BM200" s="46"/>
      <c r="BN200" s="3"/>
      <c r="BO200" s="6"/>
      <c r="BP200" s="44"/>
      <c r="BQ200" s="46"/>
      <c r="BR200" s="30"/>
      <c r="BS200" s="6"/>
      <c r="BT200" s="44"/>
      <c r="BU200" s="46"/>
      <c r="BV200" s="3"/>
      <c r="BW200" s="11"/>
      <c r="BX200" s="3"/>
      <c r="BY200" s="44"/>
      <c r="BZ200" s="46"/>
      <c r="CA200" s="30"/>
      <c r="CB200" s="6"/>
      <c r="CC200" s="44"/>
      <c r="CD200" s="46"/>
      <c r="CE200" s="30"/>
      <c r="CF200" s="6"/>
      <c r="CG200" s="44"/>
      <c r="CH200" s="46"/>
      <c r="CI200" s="30"/>
      <c r="CJ200" s="6"/>
      <c r="CK200" s="44"/>
      <c r="CL200" s="46"/>
    </row>
    <row r="201" spans="1:90" x14ac:dyDescent="0.35">
      <c r="A201" s="27"/>
      <c r="B201" s="44"/>
      <c r="C201" s="46"/>
      <c r="D201" s="30"/>
      <c r="E201" s="6"/>
      <c r="F201" s="44"/>
      <c r="G201" s="46"/>
      <c r="H201" s="30"/>
      <c r="I201" s="6"/>
      <c r="J201" s="44"/>
      <c r="K201" s="46"/>
      <c r="L201" s="30"/>
      <c r="M201" s="6"/>
      <c r="N201" s="44"/>
      <c r="O201" s="46"/>
      <c r="P201" s="30"/>
      <c r="Q201" s="6"/>
      <c r="R201" s="44"/>
      <c r="S201" s="46"/>
      <c r="T201" s="30"/>
      <c r="U201" s="6"/>
      <c r="V201" s="44"/>
      <c r="W201" s="46"/>
      <c r="X201" s="30"/>
      <c r="Y201" s="6"/>
      <c r="Z201" s="3"/>
      <c r="AA201" s="11"/>
      <c r="AB201" s="3"/>
      <c r="AC201" s="52"/>
      <c r="AD201" s="53"/>
      <c r="AE201" s="11"/>
      <c r="AF201" s="17"/>
      <c r="AG201" s="59"/>
      <c r="AH201" s="53"/>
      <c r="AI201" s="11"/>
      <c r="AJ201" s="17"/>
      <c r="AK201" s="59"/>
      <c r="AL201" s="53"/>
      <c r="AM201" s="11"/>
      <c r="AN201" s="17"/>
      <c r="AO201" s="59"/>
      <c r="AP201" s="53"/>
      <c r="AQ201" s="23"/>
      <c r="AR201" s="17"/>
      <c r="AS201" s="52"/>
      <c r="AT201" s="53"/>
      <c r="AU201" s="23"/>
      <c r="AV201" s="17"/>
      <c r="AW201" s="52"/>
      <c r="AX201" s="53"/>
      <c r="AY201" s="11"/>
      <c r="AZ201" s="17"/>
      <c r="BA201" s="59"/>
      <c r="BB201" s="53"/>
      <c r="BC201" s="23"/>
      <c r="BD201" s="17"/>
      <c r="BE201" s="11"/>
      <c r="BF201" s="11"/>
      <c r="BG201" s="3"/>
      <c r="BH201" s="44"/>
      <c r="BI201" s="46"/>
      <c r="BJ201" s="3"/>
      <c r="BK201" s="6"/>
      <c r="BL201" s="49"/>
      <c r="BM201" s="46"/>
      <c r="BN201" s="3"/>
      <c r="BO201" s="6"/>
      <c r="BP201" s="44"/>
      <c r="BQ201" s="46"/>
      <c r="BR201" s="30"/>
      <c r="BS201" s="6"/>
      <c r="BT201" s="44"/>
      <c r="BU201" s="46"/>
      <c r="BV201" s="3"/>
      <c r="BW201" s="11"/>
      <c r="BX201" s="3"/>
      <c r="BY201" s="44"/>
      <c r="BZ201" s="46"/>
      <c r="CA201" s="30"/>
      <c r="CB201" s="6"/>
      <c r="CC201" s="44"/>
      <c r="CD201" s="46"/>
      <c r="CE201" s="30"/>
      <c r="CF201" s="6"/>
      <c r="CG201" s="44"/>
      <c r="CH201" s="46"/>
      <c r="CI201" s="30"/>
      <c r="CJ201" s="6"/>
      <c r="CK201" s="44"/>
      <c r="CL201" s="46"/>
    </row>
    <row r="202" spans="1:90" x14ac:dyDescent="0.35">
      <c r="A202" s="27"/>
      <c r="B202" s="44"/>
      <c r="C202" s="46"/>
      <c r="D202" s="30"/>
      <c r="E202" s="6"/>
      <c r="F202" s="44"/>
      <c r="G202" s="46"/>
      <c r="H202" s="30"/>
      <c r="I202" s="6"/>
      <c r="J202" s="44"/>
      <c r="K202" s="46"/>
      <c r="L202" s="30"/>
      <c r="M202" s="6"/>
      <c r="N202" s="44"/>
      <c r="O202" s="46"/>
      <c r="P202" s="30"/>
      <c r="Q202" s="6"/>
      <c r="R202" s="44"/>
      <c r="S202" s="46"/>
      <c r="T202" s="30"/>
      <c r="U202" s="6"/>
      <c r="V202" s="44"/>
      <c r="W202" s="46"/>
      <c r="X202" s="30"/>
      <c r="Y202" s="6"/>
      <c r="Z202" s="3"/>
      <c r="AA202" s="11"/>
      <c r="AB202" s="3"/>
      <c r="AC202" s="52"/>
      <c r="AD202" s="53"/>
      <c r="AE202" s="11"/>
      <c r="AF202" s="17"/>
      <c r="AG202" s="59"/>
      <c r="AH202" s="53"/>
      <c r="AI202" s="11"/>
      <c r="AJ202" s="17"/>
      <c r="AK202" s="59"/>
      <c r="AL202" s="53"/>
      <c r="AM202" s="11"/>
      <c r="AN202" s="17"/>
      <c r="AO202" s="59"/>
      <c r="AP202" s="53"/>
      <c r="AQ202" s="23"/>
      <c r="AR202" s="17"/>
      <c r="AS202" s="52"/>
      <c r="AT202" s="53"/>
      <c r="AU202" s="23"/>
      <c r="AV202" s="17"/>
      <c r="AW202" s="52"/>
      <c r="AX202" s="53"/>
      <c r="AY202" s="11"/>
      <c r="AZ202" s="17"/>
      <c r="BA202" s="59"/>
      <c r="BB202" s="53"/>
      <c r="BC202" s="23"/>
      <c r="BD202" s="17"/>
      <c r="BE202" s="11"/>
      <c r="BF202" s="11"/>
      <c r="BG202" s="3"/>
      <c r="BH202" s="44"/>
      <c r="BI202" s="46"/>
      <c r="BJ202" s="3"/>
      <c r="BK202" s="6"/>
      <c r="BL202" s="49"/>
      <c r="BM202" s="46"/>
      <c r="BN202" s="3"/>
      <c r="BO202" s="6"/>
      <c r="BP202" s="44"/>
      <c r="BQ202" s="46"/>
      <c r="BR202" s="30"/>
      <c r="BS202" s="6"/>
      <c r="BT202" s="44"/>
      <c r="BU202" s="46"/>
      <c r="BV202" s="3"/>
      <c r="BW202" s="11"/>
      <c r="BX202" s="3"/>
      <c r="BY202" s="44"/>
      <c r="BZ202" s="46"/>
      <c r="CA202" s="30"/>
      <c r="CB202" s="6"/>
      <c r="CC202" s="44"/>
      <c r="CD202" s="46"/>
      <c r="CE202" s="30"/>
      <c r="CF202" s="6"/>
      <c r="CG202" s="44"/>
      <c r="CH202" s="46"/>
      <c r="CI202" s="30"/>
      <c r="CJ202" s="6"/>
      <c r="CK202" s="44"/>
      <c r="CL202" s="46"/>
    </row>
    <row r="203" spans="1:90" x14ac:dyDescent="0.35">
      <c r="A203" s="27"/>
      <c r="B203" s="44"/>
      <c r="C203" s="46"/>
      <c r="D203" s="30"/>
      <c r="E203" s="6"/>
      <c r="F203" s="44"/>
      <c r="G203" s="46"/>
      <c r="H203" s="30"/>
      <c r="I203" s="6"/>
      <c r="J203" s="44"/>
      <c r="K203" s="46"/>
      <c r="L203" s="30"/>
      <c r="M203" s="6"/>
      <c r="N203" s="44"/>
      <c r="O203" s="46"/>
      <c r="P203" s="30"/>
      <c r="Q203" s="6"/>
      <c r="R203" s="44"/>
      <c r="S203" s="46"/>
      <c r="T203" s="30"/>
      <c r="U203" s="6"/>
      <c r="V203" s="44"/>
      <c r="W203" s="46"/>
      <c r="X203" s="30"/>
      <c r="Y203" s="6"/>
      <c r="Z203" s="3"/>
      <c r="AA203" s="11"/>
      <c r="AB203" s="3"/>
      <c r="AC203" s="52"/>
      <c r="AD203" s="53"/>
      <c r="AE203" s="11"/>
      <c r="AF203" s="17"/>
      <c r="AG203" s="59"/>
      <c r="AH203" s="53"/>
      <c r="AI203" s="11"/>
      <c r="AJ203" s="17"/>
      <c r="AK203" s="59"/>
      <c r="AL203" s="53"/>
      <c r="AM203" s="11"/>
      <c r="AN203" s="17"/>
      <c r="AO203" s="59"/>
      <c r="AP203" s="53"/>
      <c r="AQ203" s="23"/>
      <c r="AR203" s="17"/>
      <c r="AS203" s="52"/>
      <c r="AT203" s="53"/>
      <c r="AU203" s="23"/>
      <c r="AV203" s="17"/>
      <c r="AW203" s="52"/>
      <c r="AX203" s="53"/>
      <c r="AY203" s="11"/>
      <c r="AZ203" s="17"/>
      <c r="BA203" s="59"/>
      <c r="BB203" s="53"/>
      <c r="BC203" s="23"/>
      <c r="BD203" s="17"/>
      <c r="BE203" s="11"/>
      <c r="BF203" s="11"/>
      <c r="BG203" s="3"/>
      <c r="BH203" s="44"/>
      <c r="BI203" s="46"/>
      <c r="BJ203" s="3"/>
      <c r="BK203" s="6"/>
      <c r="BL203" s="49"/>
      <c r="BM203" s="46"/>
      <c r="BN203" s="3"/>
      <c r="BO203" s="6"/>
      <c r="BP203" s="44"/>
      <c r="BQ203" s="46"/>
      <c r="BR203" s="30"/>
      <c r="BS203" s="6"/>
      <c r="BT203" s="44"/>
      <c r="BU203" s="46"/>
      <c r="BV203" s="3"/>
      <c r="BW203" s="11"/>
      <c r="BX203" s="3"/>
      <c r="BY203" s="44"/>
      <c r="BZ203" s="46"/>
      <c r="CA203" s="30"/>
      <c r="CB203" s="6"/>
      <c r="CC203" s="44"/>
      <c r="CD203" s="46"/>
      <c r="CE203" s="30"/>
      <c r="CF203" s="6"/>
      <c r="CG203" s="44"/>
      <c r="CH203" s="46"/>
      <c r="CI203" s="30"/>
      <c r="CJ203" s="6"/>
      <c r="CK203" s="44"/>
      <c r="CL203" s="46"/>
    </row>
    <row r="204" spans="1:90" x14ac:dyDescent="0.35">
      <c r="A204" s="27"/>
      <c r="B204" s="44"/>
      <c r="C204" s="46"/>
      <c r="D204" s="30"/>
      <c r="E204" s="6"/>
      <c r="F204" s="44"/>
      <c r="G204" s="46"/>
      <c r="H204" s="30"/>
      <c r="I204" s="6"/>
      <c r="J204" s="44"/>
      <c r="K204" s="46"/>
      <c r="L204" s="30"/>
      <c r="M204" s="6"/>
      <c r="N204" s="44"/>
      <c r="O204" s="46"/>
      <c r="P204" s="30"/>
      <c r="Q204" s="6"/>
      <c r="R204" s="44"/>
      <c r="S204" s="46"/>
      <c r="T204" s="30"/>
      <c r="U204" s="6"/>
      <c r="V204" s="44"/>
      <c r="W204" s="46"/>
      <c r="X204" s="30"/>
      <c r="Y204" s="6"/>
      <c r="Z204" s="3"/>
      <c r="AA204" s="11"/>
      <c r="AB204" s="3"/>
      <c r="AC204" s="52"/>
      <c r="AD204" s="53"/>
      <c r="AE204" s="11"/>
      <c r="AF204" s="17"/>
      <c r="AG204" s="59"/>
      <c r="AH204" s="53"/>
      <c r="AI204" s="11"/>
      <c r="AJ204" s="17"/>
      <c r="AK204" s="59"/>
      <c r="AL204" s="53"/>
      <c r="AM204" s="11"/>
      <c r="AN204" s="17"/>
      <c r="AO204" s="59"/>
      <c r="AP204" s="53"/>
      <c r="AQ204" s="23"/>
      <c r="AR204" s="17"/>
      <c r="AS204" s="52"/>
      <c r="AT204" s="53"/>
      <c r="AU204" s="23"/>
      <c r="AV204" s="17"/>
      <c r="AW204" s="52"/>
      <c r="AX204" s="53"/>
      <c r="AY204" s="11"/>
      <c r="AZ204" s="17"/>
      <c r="BA204" s="59"/>
      <c r="BB204" s="53"/>
      <c r="BC204" s="23"/>
      <c r="BD204" s="17"/>
      <c r="BE204" s="11"/>
      <c r="BF204" s="11"/>
      <c r="BG204" s="3"/>
      <c r="BH204" s="44"/>
      <c r="BI204" s="46"/>
      <c r="BJ204" s="3"/>
      <c r="BK204" s="6"/>
      <c r="BL204" s="49"/>
      <c r="BM204" s="46"/>
      <c r="BN204" s="3"/>
      <c r="BO204" s="6"/>
      <c r="BP204" s="44"/>
      <c r="BQ204" s="46"/>
      <c r="BR204" s="30"/>
      <c r="BS204" s="6"/>
      <c r="BT204" s="44"/>
      <c r="BU204" s="46"/>
      <c r="BV204" s="3"/>
      <c r="BW204" s="11"/>
      <c r="BX204" s="3"/>
      <c r="BY204" s="44"/>
      <c r="BZ204" s="46"/>
      <c r="CA204" s="30"/>
      <c r="CB204" s="6"/>
      <c r="CC204" s="44"/>
      <c r="CD204" s="46"/>
      <c r="CE204" s="30"/>
      <c r="CF204" s="6"/>
      <c r="CG204" s="44"/>
      <c r="CH204" s="46"/>
      <c r="CI204" s="30"/>
      <c r="CJ204" s="6"/>
      <c r="CK204" s="44"/>
      <c r="CL204" s="46"/>
    </row>
    <row r="205" spans="1:90" x14ac:dyDescent="0.35">
      <c r="A205" s="27"/>
      <c r="B205" s="44"/>
      <c r="C205" s="46"/>
      <c r="D205" s="30"/>
      <c r="E205" s="6"/>
      <c r="F205" s="44"/>
      <c r="G205" s="46"/>
      <c r="H205" s="30"/>
      <c r="I205" s="6"/>
      <c r="J205" s="44"/>
      <c r="K205" s="46"/>
      <c r="L205" s="30"/>
      <c r="M205" s="6"/>
      <c r="N205" s="44"/>
      <c r="O205" s="46"/>
      <c r="P205" s="30"/>
      <c r="Q205" s="6"/>
      <c r="R205" s="44"/>
      <c r="S205" s="46"/>
      <c r="T205" s="30"/>
      <c r="U205" s="6"/>
      <c r="V205" s="44"/>
      <c r="W205" s="46"/>
      <c r="X205" s="30"/>
      <c r="Y205" s="6"/>
      <c r="Z205" s="3"/>
      <c r="AA205" s="11"/>
      <c r="AB205" s="3"/>
      <c r="AC205" s="52"/>
      <c r="AD205" s="53"/>
      <c r="AE205" s="11"/>
      <c r="AF205" s="17"/>
      <c r="AG205" s="59"/>
      <c r="AH205" s="53"/>
      <c r="AI205" s="11"/>
      <c r="AJ205" s="17"/>
      <c r="AK205" s="59"/>
      <c r="AL205" s="53"/>
      <c r="AM205" s="11"/>
      <c r="AN205" s="17"/>
      <c r="AO205" s="59"/>
      <c r="AP205" s="53"/>
      <c r="AQ205" s="23"/>
      <c r="AR205" s="17"/>
      <c r="AS205" s="52"/>
      <c r="AT205" s="53"/>
      <c r="AU205" s="23"/>
      <c r="AV205" s="17"/>
      <c r="AW205" s="52"/>
      <c r="AX205" s="53"/>
      <c r="AY205" s="11"/>
      <c r="AZ205" s="17"/>
      <c r="BA205" s="59"/>
      <c r="BB205" s="53"/>
      <c r="BC205" s="23"/>
      <c r="BD205" s="17"/>
      <c r="BE205" s="11"/>
      <c r="BF205" s="11"/>
      <c r="BG205" s="3"/>
      <c r="BH205" s="44"/>
      <c r="BI205" s="46"/>
      <c r="BJ205" s="3"/>
      <c r="BK205" s="6"/>
      <c r="BL205" s="49"/>
      <c r="BM205" s="46"/>
      <c r="BN205" s="3"/>
      <c r="BO205" s="6"/>
      <c r="BP205" s="44"/>
      <c r="BQ205" s="46"/>
      <c r="BR205" s="30"/>
      <c r="BS205" s="6"/>
      <c r="BT205" s="44"/>
      <c r="BU205" s="46"/>
      <c r="BV205" s="3"/>
      <c r="BW205" s="11"/>
      <c r="BX205" s="3"/>
      <c r="BY205" s="44"/>
      <c r="BZ205" s="46"/>
      <c r="CA205" s="30"/>
      <c r="CB205" s="6"/>
      <c r="CC205" s="44"/>
      <c r="CD205" s="46"/>
      <c r="CE205" s="30"/>
      <c r="CF205" s="6"/>
      <c r="CG205" s="44"/>
      <c r="CH205" s="46"/>
      <c r="CI205" s="30"/>
      <c r="CJ205" s="6"/>
      <c r="CK205" s="44"/>
      <c r="CL205" s="46"/>
    </row>
    <row r="206" spans="1:90" x14ac:dyDescent="0.35">
      <c r="A206" s="27"/>
      <c r="B206" s="44"/>
      <c r="C206" s="46"/>
      <c r="D206" s="30"/>
      <c r="E206" s="6"/>
      <c r="F206" s="44"/>
      <c r="G206" s="46"/>
      <c r="H206" s="30"/>
      <c r="I206" s="6"/>
      <c r="J206" s="44"/>
      <c r="K206" s="46"/>
      <c r="L206" s="30"/>
      <c r="M206" s="6"/>
      <c r="N206" s="44"/>
      <c r="O206" s="46"/>
      <c r="P206" s="30"/>
      <c r="Q206" s="6"/>
      <c r="R206" s="44"/>
      <c r="S206" s="46"/>
      <c r="T206" s="30"/>
      <c r="U206" s="6"/>
      <c r="V206" s="44"/>
      <c r="W206" s="46"/>
      <c r="X206" s="30"/>
      <c r="Y206" s="6"/>
      <c r="Z206" s="3"/>
      <c r="AA206" s="11"/>
      <c r="AB206" s="3"/>
      <c r="AC206" s="52"/>
      <c r="AD206" s="53"/>
      <c r="AE206" s="11"/>
      <c r="AF206" s="17"/>
      <c r="AG206" s="59"/>
      <c r="AH206" s="53"/>
      <c r="AI206" s="11"/>
      <c r="AJ206" s="17"/>
      <c r="AK206" s="59"/>
      <c r="AL206" s="53"/>
      <c r="AM206" s="11"/>
      <c r="AN206" s="17"/>
      <c r="AO206" s="59"/>
      <c r="AP206" s="53"/>
      <c r="AQ206" s="23"/>
      <c r="AR206" s="17"/>
      <c r="AS206" s="52"/>
      <c r="AT206" s="53"/>
      <c r="AU206" s="23"/>
      <c r="AV206" s="17"/>
      <c r="AW206" s="52"/>
      <c r="AX206" s="53"/>
      <c r="AY206" s="11"/>
      <c r="AZ206" s="17"/>
      <c r="BA206" s="59"/>
      <c r="BB206" s="53"/>
      <c r="BC206" s="23"/>
      <c r="BD206" s="17"/>
      <c r="BE206" s="11"/>
      <c r="BF206" s="11"/>
      <c r="BG206" s="3"/>
      <c r="BH206" s="44"/>
      <c r="BI206" s="46"/>
      <c r="BJ206" s="3"/>
      <c r="BK206" s="6"/>
      <c r="BL206" s="49"/>
      <c r="BM206" s="46"/>
      <c r="BN206" s="3"/>
      <c r="BO206" s="6"/>
      <c r="BP206" s="44"/>
      <c r="BQ206" s="46"/>
      <c r="BR206" s="30"/>
      <c r="BS206" s="6"/>
      <c r="BT206" s="44"/>
      <c r="BU206" s="46"/>
      <c r="BV206" s="3"/>
      <c r="BW206" s="11"/>
      <c r="BX206" s="3"/>
      <c r="BY206" s="44"/>
      <c r="BZ206" s="46"/>
      <c r="CA206" s="30"/>
      <c r="CB206" s="6"/>
      <c r="CC206" s="44"/>
      <c r="CD206" s="46"/>
      <c r="CE206" s="30"/>
      <c r="CF206" s="6"/>
      <c r="CG206" s="44"/>
      <c r="CH206" s="46"/>
      <c r="CI206" s="30"/>
      <c r="CJ206" s="6"/>
      <c r="CK206" s="44"/>
      <c r="CL206" s="46"/>
    </row>
    <row r="207" spans="1:90" x14ac:dyDescent="0.35">
      <c r="A207" s="27"/>
      <c r="B207" s="44"/>
      <c r="C207" s="46"/>
      <c r="D207" s="30"/>
      <c r="E207" s="6"/>
      <c r="F207" s="44"/>
      <c r="G207" s="46"/>
      <c r="H207" s="30"/>
      <c r="I207" s="6"/>
      <c r="J207" s="44"/>
      <c r="K207" s="46"/>
      <c r="L207" s="30"/>
      <c r="M207" s="6"/>
      <c r="N207" s="44"/>
      <c r="O207" s="46"/>
      <c r="P207" s="30"/>
      <c r="Q207" s="6"/>
      <c r="R207" s="44"/>
      <c r="S207" s="46"/>
      <c r="T207" s="30"/>
      <c r="U207" s="6"/>
      <c r="V207" s="44"/>
      <c r="W207" s="46"/>
      <c r="X207" s="30"/>
      <c r="Y207" s="6"/>
      <c r="Z207" s="3"/>
      <c r="AA207" s="11"/>
      <c r="AB207" s="3"/>
      <c r="AC207" s="52"/>
      <c r="AD207" s="53"/>
      <c r="AE207" s="11"/>
      <c r="AF207" s="17"/>
      <c r="AG207" s="59"/>
      <c r="AH207" s="53"/>
      <c r="AI207" s="11"/>
      <c r="AJ207" s="17"/>
      <c r="AK207" s="59"/>
      <c r="AL207" s="53"/>
      <c r="AM207" s="11"/>
      <c r="AN207" s="17"/>
      <c r="AO207" s="59"/>
      <c r="AP207" s="53"/>
      <c r="AQ207" s="23"/>
      <c r="AR207" s="17"/>
      <c r="AS207" s="52"/>
      <c r="AT207" s="53"/>
      <c r="AU207" s="23"/>
      <c r="AV207" s="17"/>
      <c r="AW207" s="52"/>
      <c r="AX207" s="53"/>
      <c r="AY207" s="11"/>
      <c r="AZ207" s="17"/>
      <c r="BA207" s="59"/>
      <c r="BB207" s="53"/>
      <c r="BC207" s="23"/>
      <c r="BD207" s="17"/>
      <c r="BE207" s="11"/>
      <c r="BF207" s="11"/>
      <c r="BG207" s="3"/>
      <c r="BH207" s="44"/>
      <c r="BI207" s="46"/>
      <c r="BJ207" s="3"/>
      <c r="BK207" s="6"/>
      <c r="BL207" s="49"/>
      <c r="BM207" s="46"/>
      <c r="BN207" s="3"/>
      <c r="BO207" s="6"/>
      <c r="BP207" s="44"/>
      <c r="BQ207" s="46"/>
      <c r="BR207" s="30"/>
      <c r="BS207" s="6"/>
      <c r="BT207" s="44"/>
      <c r="BU207" s="46"/>
      <c r="BV207" s="3"/>
      <c r="BW207" s="11"/>
      <c r="BX207" s="3"/>
      <c r="BY207" s="44"/>
      <c r="BZ207" s="46"/>
      <c r="CA207" s="30"/>
      <c r="CB207" s="6"/>
      <c r="CC207" s="44"/>
      <c r="CD207" s="46"/>
      <c r="CE207" s="30"/>
      <c r="CF207" s="6"/>
      <c r="CG207" s="44"/>
      <c r="CH207" s="46"/>
      <c r="CI207" s="30"/>
      <c r="CJ207" s="6"/>
      <c r="CK207" s="44"/>
      <c r="CL207" s="46"/>
    </row>
    <row r="208" spans="1:90" x14ac:dyDescent="0.35">
      <c r="A208" s="27"/>
      <c r="B208" s="44"/>
      <c r="C208" s="46"/>
      <c r="D208" s="30"/>
      <c r="E208" s="6"/>
      <c r="F208" s="44"/>
      <c r="G208" s="46"/>
      <c r="H208" s="30"/>
      <c r="I208" s="6"/>
      <c r="J208" s="44"/>
      <c r="K208" s="46"/>
      <c r="L208" s="30"/>
      <c r="M208" s="6"/>
      <c r="N208" s="44"/>
      <c r="O208" s="46"/>
      <c r="P208" s="30"/>
      <c r="Q208" s="6"/>
      <c r="R208" s="44"/>
      <c r="S208" s="46"/>
      <c r="T208" s="30"/>
      <c r="U208" s="6"/>
      <c r="V208" s="44"/>
      <c r="W208" s="46"/>
      <c r="X208" s="30"/>
      <c r="Y208" s="6"/>
      <c r="Z208" s="3"/>
      <c r="AA208" s="11"/>
      <c r="AB208" s="3"/>
      <c r="AC208" s="52"/>
      <c r="AD208" s="53"/>
      <c r="AE208" s="11"/>
      <c r="AF208" s="17"/>
      <c r="AG208" s="59"/>
      <c r="AH208" s="53"/>
      <c r="AI208" s="11"/>
      <c r="AJ208" s="17"/>
      <c r="AK208" s="59"/>
      <c r="AL208" s="53"/>
      <c r="AM208" s="11"/>
      <c r="AN208" s="17"/>
      <c r="AO208" s="59"/>
      <c r="AP208" s="53"/>
      <c r="AQ208" s="23"/>
      <c r="AR208" s="17"/>
      <c r="AS208" s="52"/>
      <c r="AT208" s="53"/>
      <c r="AU208" s="23"/>
      <c r="AV208" s="17"/>
      <c r="AW208" s="52"/>
      <c r="AX208" s="53"/>
      <c r="AY208" s="11"/>
      <c r="AZ208" s="17"/>
      <c r="BA208" s="59"/>
      <c r="BB208" s="53"/>
      <c r="BC208" s="23"/>
      <c r="BD208" s="17"/>
      <c r="BE208" s="11"/>
      <c r="BF208" s="11"/>
      <c r="BG208" s="3"/>
      <c r="BH208" s="44"/>
      <c r="BI208" s="46"/>
      <c r="BJ208" s="3"/>
      <c r="BK208" s="6"/>
      <c r="BL208" s="49"/>
      <c r="BM208" s="46"/>
      <c r="BN208" s="3"/>
      <c r="BO208" s="6"/>
      <c r="BP208" s="44"/>
      <c r="BQ208" s="46"/>
      <c r="BR208" s="30"/>
      <c r="BS208" s="6"/>
      <c r="BT208" s="44"/>
      <c r="BU208" s="46"/>
      <c r="BV208" s="3"/>
      <c r="BW208" s="11"/>
      <c r="BX208" s="3"/>
      <c r="BY208" s="44"/>
      <c r="BZ208" s="46"/>
      <c r="CA208" s="30"/>
      <c r="CB208" s="6"/>
      <c r="CC208" s="44"/>
      <c r="CD208" s="46"/>
      <c r="CE208" s="30"/>
      <c r="CF208" s="6"/>
      <c r="CG208" s="44"/>
      <c r="CH208" s="46"/>
      <c r="CI208" s="30"/>
      <c r="CJ208" s="6"/>
      <c r="CK208" s="44"/>
      <c r="CL208" s="46"/>
    </row>
    <row r="209" spans="1:90" x14ac:dyDescent="0.35">
      <c r="A209" s="27"/>
      <c r="B209" s="44"/>
      <c r="C209" s="46"/>
      <c r="D209" s="30"/>
      <c r="E209" s="6"/>
      <c r="F209" s="44"/>
      <c r="G209" s="46"/>
      <c r="H209" s="30"/>
      <c r="I209" s="6"/>
      <c r="J209" s="44"/>
      <c r="K209" s="46"/>
      <c r="L209" s="30"/>
      <c r="M209" s="6"/>
      <c r="N209" s="44"/>
      <c r="O209" s="46"/>
      <c r="P209" s="30"/>
      <c r="Q209" s="6"/>
      <c r="R209" s="44"/>
      <c r="S209" s="46"/>
      <c r="T209" s="30"/>
      <c r="U209" s="6"/>
      <c r="V209" s="44"/>
      <c r="W209" s="46"/>
      <c r="X209" s="30"/>
      <c r="Y209" s="6"/>
      <c r="Z209" s="3"/>
      <c r="AA209" s="11"/>
      <c r="AB209" s="3"/>
      <c r="AC209" s="52"/>
      <c r="AD209" s="53"/>
      <c r="AE209" s="11"/>
      <c r="AF209" s="17"/>
      <c r="AG209" s="59"/>
      <c r="AH209" s="53"/>
      <c r="AI209" s="11"/>
      <c r="AJ209" s="17"/>
      <c r="AK209" s="59"/>
      <c r="AL209" s="53"/>
      <c r="AM209" s="11"/>
      <c r="AN209" s="17"/>
      <c r="AO209" s="59"/>
      <c r="AP209" s="53"/>
      <c r="AQ209" s="23"/>
      <c r="AR209" s="17"/>
      <c r="AS209" s="52"/>
      <c r="AT209" s="53"/>
      <c r="AU209" s="23"/>
      <c r="AV209" s="17"/>
      <c r="AW209" s="52"/>
      <c r="AX209" s="53"/>
      <c r="AY209" s="11"/>
      <c r="AZ209" s="17"/>
      <c r="BA209" s="59"/>
      <c r="BB209" s="53"/>
      <c r="BC209" s="23"/>
      <c r="BD209" s="17"/>
      <c r="BE209" s="11"/>
      <c r="BF209" s="11"/>
      <c r="BG209" s="3"/>
      <c r="BH209" s="44"/>
      <c r="BI209" s="46"/>
      <c r="BJ209" s="3"/>
      <c r="BK209" s="6"/>
      <c r="BL209" s="49"/>
      <c r="BM209" s="46"/>
      <c r="BN209" s="3"/>
      <c r="BO209" s="6"/>
      <c r="BP209" s="44"/>
      <c r="BQ209" s="46"/>
      <c r="BR209" s="30"/>
      <c r="BS209" s="6"/>
      <c r="BT209" s="44"/>
      <c r="BU209" s="46"/>
      <c r="BV209" s="3"/>
      <c r="BW209" s="11"/>
      <c r="BX209" s="3"/>
      <c r="BY209" s="44"/>
      <c r="BZ209" s="46"/>
      <c r="CA209" s="30"/>
      <c r="CB209" s="6"/>
      <c r="CC209" s="44"/>
      <c r="CD209" s="46"/>
      <c r="CE209" s="30"/>
      <c r="CF209" s="6"/>
      <c r="CG209" s="44"/>
      <c r="CH209" s="46"/>
      <c r="CI209" s="30"/>
      <c r="CJ209" s="6"/>
      <c r="CK209" s="44"/>
      <c r="CL209" s="46"/>
    </row>
    <row r="210" spans="1:90" x14ac:dyDescent="0.35">
      <c r="A210" s="27"/>
      <c r="B210" s="44"/>
      <c r="C210" s="46"/>
      <c r="D210" s="30"/>
      <c r="E210" s="6"/>
      <c r="F210" s="44"/>
      <c r="G210" s="46"/>
      <c r="H210" s="30"/>
      <c r="I210" s="6"/>
      <c r="J210" s="44"/>
      <c r="K210" s="46"/>
      <c r="L210" s="30"/>
      <c r="M210" s="6"/>
      <c r="N210" s="44"/>
      <c r="O210" s="46"/>
      <c r="P210" s="30"/>
      <c r="Q210" s="6"/>
      <c r="R210" s="44"/>
      <c r="S210" s="46"/>
      <c r="T210" s="30"/>
      <c r="U210" s="6"/>
      <c r="V210" s="44"/>
      <c r="W210" s="46"/>
      <c r="X210" s="30"/>
      <c r="Y210" s="6"/>
      <c r="Z210" s="3"/>
      <c r="AA210" s="11"/>
      <c r="AB210" s="3"/>
      <c r="AC210" s="52"/>
      <c r="AD210" s="53"/>
      <c r="AE210" s="11"/>
      <c r="AF210" s="17"/>
      <c r="AG210" s="59"/>
      <c r="AH210" s="53"/>
      <c r="AI210" s="11"/>
      <c r="AJ210" s="17"/>
      <c r="AK210" s="59"/>
      <c r="AL210" s="53"/>
      <c r="AM210" s="11"/>
      <c r="AN210" s="17"/>
      <c r="AO210" s="59"/>
      <c r="AP210" s="53"/>
      <c r="AQ210" s="23"/>
      <c r="AR210" s="17"/>
      <c r="AS210" s="52"/>
      <c r="AT210" s="53"/>
      <c r="AU210" s="23"/>
      <c r="AV210" s="17"/>
      <c r="AW210" s="52"/>
      <c r="AX210" s="53"/>
      <c r="AY210" s="11"/>
      <c r="AZ210" s="17"/>
      <c r="BA210" s="59"/>
      <c r="BB210" s="53"/>
      <c r="BC210" s="23"/>
      <c r="BD210" s="17"/>
      <c r="BE210" s="11"/>
      <c r="BF210" s="11"/>
      <c r="BG210" s="3"/>
      <c r="BH210" s="44"/>
      <c r="BI210" s="46"/>
      <c r="BJ210" s="3"/>
      <c r="BK210" s="6"/>
      <c r="BL210" s="49"/>
      <c r="BM210" s="46"/>
      <c r="BN210" s="3"/>
      <c r="BO210" s="6"/>
      <c r="BP210" s="44"/>
      <c r="BQ210" s="46"/>
      <c r="BR210" s="30"/>
      <c r="BS210" s="6"/>
      <c r="BT210" s="44"/>
      <c r="BU210" s="46"/>
      <c r="BV210" s="3"/>
      <c r="BW210" s="11"/>
      <c r="BX210" s="3"/>
      <c r="BY210" s="44"/>
      <c r="BZ210" s="46"/>
      <c r="CA210" s="30"/>
      <c r="CB210" s="6"/>
      <c r="CC210" s="44"/>
      <c r="CD210" s="46"/>
      <c r="CE210" s="30"/>
      <c r="CF210" s="6"/>
      <c r="CG210" s="44"/>
      <c r="CH210" s="46"/>
      <c r="CI210" s="30"/>
      <c r="CJ210" s="6"/>
      <c r="CK210" s="44"/>
      <c r="CL210" s="46"/>
    </row>
    <row r="211" spans="1:90" x14ac:dyDescent="0.35">
      <c r="A211" s="27"/>
      <c r="B211" s="44"/>
      <c r="C211" s="46"/>
      <c r="D211" s="30"/>
      <c r="E211" s="6"/>
      <c r="F211" s="44"/>
      <c r="G211" s="46"/>
      <c r="H211" s="30"/>
      <c r="I211" s="6"/>
      <c r="J211" s="44"/>
      <c r="K211" s="46"/>
      <c r="L211" s="30"/>
      <c r="M211" s="6"/>
      <c r="N211" s="44"/>
      <c r="O211" s="46"/>
      <c r="P211" s="30"/>
      <c r="Q211" s="6"/>
      <c r="R211" s="44"/>
      <c r="S211" s="46"/>
      <c r="T211" s="30"/>
      <c r="U211" s="6"/>
      <c r="V211" s="44"/>
      <c r="W211" s="46"/>
      <c r="X211" s="30"/>
      <c r="Y211" s="6"/>
      <c r="Z211" s="3"/>
      <c r="AA211" s="11"/>
      <c r="AB211" s="3"/>
      <c r="AC211" s="52"/>
      <c r="AD211" s="53"/>
      <c r="AE211" s="11"/>
      <c r="AF211" s="17"/>
      <c r="AG211" s="59"/>
      <c r="AH211" s="53"/>
      <c r="AI211" s="11"/>
      <c r="AJ211" s="17"/>
      <c r="AK211" s="59"/>
      <c r="AL211" s="53"/>
      <c r="AM211" s="11"/>
      <c r="AN211" s="17"/>
      <c r="AO211" s="59"/>
      <c r="AP211" s="53"/>
      <c r="AQ211" s="23"/>
      <c r="AR211" s="17"/>
      <c r="AS211" s="52"/>
      <c r="AT211" s="53"/>
      <c r="AU211" s="23"/>
      <c r="AV211" s="17"/>
      <c r="AW211" s="52"/>
      <c r="AX211" s="53"/>
      <c r="AY211" s="11"/>
      <c r="AZ211" s="17"/>
      <c r="BA211" s="59"/>
      <c r="BB211" s="53"/>
      <c r="BC211" s="23"/>
      <c r="BD211" s="17"/>
      <c r="BE211" s="11"/>
      <c r="BF211" s="11"/>
      <c r="BG211" s="3"/>
      <c r="BH211" s="44"/>
      <c r="BI211" s="46"/>
      <c r="BJ211" s="3"/>
      <c r="BK211" s="6"/>
      <c r="BL211" s="49"/>
      <c r="BM211" s="46"/>
      <c r="BN211" s="3"/>
      <c r="BO211" s="6"/>
      <c r="BP211" s="44"/>
      <c r="BQ211" s="46"/>
      <c r="BR211" s="30"/>
      <c r="BS211" s="6"/>
      <c r="BT211" s="44"/>
      <c r="BU211" s="46"/>
      <c r="BV211" s="3"/>
      <c r="BW211" s="11"/>
      <c r="BX211" s="3"/>
      <c r="BY211" s="44"/>
      <c r="BZ211" s="46"/>
      <c r="CA211" s="30"/>
      <c r="CB211" s="6"/>
      <c r="CC211" s="44"/>
      <c r="CD211" s="46"/>
      <c r="CE211" s="30"/>
      <c r="CF211" s="6"/>
      <c r="CG211" s="44"/>
      <c r="CH211" s="46"/>
      <c r="CI211" s="30"/>
      <c r="CJ211" s="6"/>
      <c r="CK211" s="44"/>
      <c r="CL211" s="46"/>
    </row>
    <row r="212" spans="1:90" x14ac:dyDescent="0.35">
      <c r="A212" s="27"/>
      <c r="B212" s="44"/>
      <c r="C212" s="46"/>
      <c r="D212" s="30"/>
      <c r="E212" s="6"/>
      <c r="F212" s="44"/>
      <c r="G212" s="46"/>
      <c r="H212" s="30"/>
      <c r="I212" s="6"/>
      <c r="J212" s="44"/>
      <c r="K212" s="46"/>
      <c r="L212" s="30"/>
      <c r="M212" s="6"/>
      <c r="N212" s="44"/>
      <c r="O212" s="46"/>
      <c r="P212" s="30"/>
      <c r="Q212" s="6"/>
      <c r="R212" s="44"/>
      <c r="S212" s="46"/>
      <c r="T212" s="30"/>
      <c r="U212" s="6"/>
      <c r="V212" s="44"/>
      <c r="W212" s="46"/>
      <c r="X212" s="30"/>
      <c r="Y212" s="6"/>
      <c r="Z212" s="3"/>
      <c r="AA212" s="11"/>
      <c r="AB212" s="3"/>
      <c r="AC212" s="52"/>
      <c r="AD212" s="53"/>
      <c r="AE212" s="11"/>
      <c r="AF212" s="17"/>
      <c r="AG212" s="59"/>
      <c r="AH212" s="53"/>
      <c r="AI212" s="11"/>
      <c r="AJ212" s="17"/>
      <c r="AK212" s="59"/>
      <c r="AL212" s="53"/>
      <c r="AM212" s="11"/>
      <c r="AN212" s="17"/>
      <c r="AO212" s="59"/>
      <c r="AP212" s="53"/>
      <c r="AQ212" s="23"/>
      <c r="AR212" s="17"/>
      <c r="AS212" s="52"/>
      <c r="AT212" s="53"/>
      <c r="AU212" s="23"/>
      <c r="AV212" s="17"/>
      <c r="AW212" s="52"/>
      <c r="AX212" s="53"/>
      <c r="AY212" s="11"/>
      <c r="AZ212" s="17"/>
      <c r="BA212" s="59"/>
      <c r="BB212" s="53"/>
      <c r="BC212" s="23"/>
      <c r="BD212" s="17"/>
      <c r="BE212" s="11"/>
      <c r="BF212" s="11"/>
      <c r="BG212" s="3"/>
      <c r="BH212" s="44"/>
      <c r="BI212" s="46"/>
      <c r="BJ212" s="3"/>
      <c r="BK212" s="6"/>
      <c r="BL212" s="49"/>
      <c r="BM212" s="46"/>
      <c r="BN212" s="3"/>
      <c r="BO212" s="6"/>
      <c r="BP212" s="44"/>
      <c r="BQ212" s="46"/>
      <c r="BR212" s="30"/>
      <c r="BS212" s="6"/>
      <c r="BT212" s="44"/>
      <c r="BU212" s="46"/>
      <c r="BV212" s="3"/>
      <c r="BW212" s="11"/>
      <c r="BX212" s="3"/>
      <c r="BY212" s="44"/>
      <c r="BZ212" s="46"/>
      <c r="CA212" s="30"/>
      <c r="CB212" s="6"/>
      <c r="CC212" s="44"/>
      <c r="CD212" s="46"/>
      <c r="CE212" s="30"/>
      <c r="CF212" s="6"/>
      <c r="CG212" s="44"/>
      <c r="CH212" s="46"/>
      <c r="CI212" s="30"/>
      <c r="CJ212" s="6"/>
      <c r="CK212" s="44"/>
      <c r="CL212" s="46"/>
    </row>
    <row r="213" spans="1:90" x14ac:dyDescent="0.35">
      <c r="A213" s="27"/>
      <c r="B213" s="44"/>
      <c r="C213" s="46"/>
      <c r="D213" s="30"/>
      <c r="E213" s="6"/>
      <c r="F213" s="44"/>
      <c r="G213" s="46"/>
      <c r="H213" s="30"/>
      <c r="I213" s="6"/>
      <c r="J213" s="44"/>
      <c r="K213" s="46"/>
      <c r="L213" s="30"/>
      <c r="M213" s="6"/>
      <c r="N213" s="44"/>
      <c r="O213" s="46"/>
      <c r="P213" s="30"/>
      <c r="Q213" s="6"/>
      <c r="R213" s="44"/>
      <c r="S213" s="46"/>
      <c r="T213" s="30"/>
      <c r="U213" s="6"/>
      <c r="V213" s="44"/>
      <c r="W213" s="46"/>
      <c r="X213" s="30"/>
      <c r="Y213" s="6"/>
      <c r="Z213" s="3"/>
      <c r="AA213" s="11"/>
      <c r="AB213" s="3"/>
      <c r="AC213" s="52"/>
      <c r="AD213" s="53"/>
      <c r="AE213" s="11"/>
      <c r="AF213" s="17"/>
      <c r="AG213" s="59"/>
      <c r="AH213" s="53"/>
      <c r="AI213" s="11"/>
      <c r="AJ213" s="17"/>
      <c r="AK213" s="59"/>
      <c r="AL213" s="53"/>
      <c r="AM213" s="11"/>
      <c r="AN213" s="17"/>
      <c r="AO213" s="59"/>
      <c r="AP213" s="53"/>
      <c r="AQ213" s="23"/>
      <c r="AR213" s="17"/>
      <c r="AS213" s="52"/>
      <c r="AT213" s="53"/>
      <c r="AU213" s="23"/>
      <c r="AV213" s="17"/>
      <c r="AW213" s="52"/>
      <c r="AX213" s="53"/>
      <c r="AY213" s="11"/>
      <c r="AZ213" s="17"/>
      <c r="BA213" s="59"/>
      <c r="BB213" s="53"/>
      <c r="BC213" s="23"/>
      <c r="BD213" s="17"/>
      <c r="BE213" s="11"/>
      <c r="BF213" s="11"/>
      <c r="BG213" s="3"/>
      <c r="BH213" s="44"/>
      <c r="BI213" s="46"/>
      <c r="BJ213" s="3"/>
      <c r="BK213" s="6"/>
      <c r="BL213" s="49"/>
      <c r="BM213" s="46"/>
      <c r="BN213" s="3"/>
      <c r="BO213" s="6"/>
      <c r="BP213" s="44"/>
      <c r="BQ213" s="46"/>
      <c r="BR213" s="30"/>
      <c r="BS213" s="6"/>
      <c r="BT213" s="44"/>
      <c r="BU213" s="46"/>
      <c r="BV213" s="3"/>
      <c r="BW213" s="11"/>
      <c r="BX213" s="3"/>
      <c r="BY213" s="44"/>
      <c r="BZ213" s="46"/>
      <c r="CA213" s="30"/>
      <c r="CB213" s="6"/>
      <c r="CC213" s="44"/>
      <c r="CD213" s="46"/>
      <c r="CE213" s="30"/>
      <c r="CF213" s="6"/>
      <c r="CG213" s="44"/>
      <c r="CH213" s="46"/>
      <c r="CI213" s="30"/>
      <c r="CJ213" s="6"/>
      <c r="CK213" s="44"/>
      <c r="CL213" s="46"/>
    </row>
    <row r="214" spans="1:90" x14ac:dyDescent="0.35">
      <c r="A214" s="27"/>
      <c r="B214" s="44"/>
      <c r="C214" s="46"/>
      <c r="D214" s="30"/>
      <c r="E214" s="6"/>
      <c r="F214" s="44"/>
      <c r="G214" s="46"/>
      <c r="H214" s="30"/>
      <c r="I214" s="6"/>
      <c r="J214" s="44"/>
      <c r="K214" s="46"/>
      <c r="L214" s="30"/>
      <c r="M214" s="6"/>
      <c r="N214" s="44"/>
      <c r="O214" s="46"/>
      <c r="P214" s="30"/>
      <c r="Q214" s="6"/>
      <c r="R214" s="44"/>
      <c r="S214" s="46"/>
      <c r="T214" s="30"/>
      <c r="U214" s="6"/>
      <c r="V214" s="44"/>
      <c r="W214" s="46"/>
      <c r="X214" s="30"/>
      <c r="Y214" s="6"/>
      <c r="Z214" s="3"/>
      <c r="AA214" s="11"/>
      <c r="AB214" s="3"/>
      <c r="AC214" s="52"/>
      <c r="AD214" s="53"/>
      <c r="AE214" s="11"/>
      <c r="AF214" s="17"/>
      <c r="AG214" s="59"/>
      <c r="AH214" s="53"/>
      <c r="AI214" s="11"/>
      <c r="AJ214" s="17"/>
      <c r="AK214" s="59"/>
      <c r="AL214" s="53"/>
      <c r="AM214" s="11"/>
      <c r="AN214" s="17"/>
      <c r="AO214" s="59"/>
      <c r="AP214" s="53"/>
      <c r="AQ214" s="23"/>
      <c r="AR214" s="17"/>
      <c r="AS214" s="52"/>
      <c r="AT214" s="53"/>
      <c r="AU214" s="23"/>
      <c r="AV214" s="17"/>
      <c r="AW214" s="52"/>
      <c r="AX214" s="53"/>
      <c r="AY214" s="11"/>
      <c r="AZ214" s="17"/>
      <c r="BA214" s="59"/>
      <c r="BB214" s="53"/>
      <c r="BC214" s="23"/>
      <c r="BD214" s="17"/>
      <c r="BE214" s="11"/>
      <c r="BF214" s="11"/>
      <c r="BG214" s="3"/>
      <c r="BH214" s="44"/>
      <c r="BI214" s="46"/>
      <c r="BJ214" s="3"/>
      <c r="BK214" s="6"/>
      <c r="BL214" s="49"/>
      <c r="BM214" s="46"/>
      <c r="BN214" s="3"/>
      <c r="BO214" s="6"/>
      <c r="BP214" s="44"/>
      <c r="BQ214" s="46"/>
      <c r="BR214" s="30"/>
      <c r="BS214" s="6"/>
      <c r="BT214" s="44"/>
      <c r="BU214" s="46"/>
      <c r="BV214" s="3"/>
      <c r="BW214" s="11"/>
      <c r="BX214" s="3"/>
      <c r="BY214" s="44"/>
      <c r="BZ214" s="46"/>
      <c r="CA214" s="30"/>
      <c r="CB214" s="6"/>
      <c r="CC214" s="44"/>
      <c r="CD214" s="46"/>
      <c r="CE214" s="30"/>
      <c r="CF214" s="6"/>
      <c r="CG214" s="44"/>
      <c r="CH214" s="46"/>
      <c r="CI214" s="30"/>
      <c r="CJ214" s="6"/>
      <c r="CK214" s="44"/>
      <c r="CL214" s="46"/>
    </row>
    <row r="215" spans="1:90" x14ac:dyDescent="0.35">
      <c r="A215" s="27"/>
      <c r="B215" s="44"/>
      <c r="C215" s="46"/>
      <c r="D215" s="30"/>
      <c r="E215" s="6"/>
      <c r="F215" s="44"/>
      <c r="G215" s="46"/>
      <c r="H215" s="30"/>
      <c r="I215" s="6"/>
      <c r="J215" s="44"/>
      <c r="K215" s="46"/>
      <c r="L215" s="30"/>
      <c r="M215" s="6"/>
      <c r="N215" s="44"/>
      <c r="O215" s="46"/>
      <c r="P215" s="30"/>
      <c r="Q215" s="6"/>
      <c r="R215" s="44"/>
      <c r="S215" s="46"/>
      <c r="T215" s="30"/>
      <c r="U215" s="6"/>
      <c r="V215" s="44"/>
      <c r="W215" s="46"/>
      <c r="X215" s="30"/>
      <c r="Y215" s="6"/>
      <c r="Z215" s="3"/>
      <c r="AA215" s="11"/>
      <c r="AB215" s="3"/>
      <c r="AC215" s="52"/>
      <c r="AD215" s="53"/>
      <c r="AE215" s="11"/>
      <c r="AF215" s="17"/>
      <c r="AG215" s="59"/>
      <c r="AH215" s="53"/>
      <c r="AI215" s="11"/>
      <c r="AJ215" s="17"/>
      <c r="AK215" s="59"/>
      <c r="AL215" s="53"/>
      <c r="AM215" s="11"/>
      <c r="AN215" s="17"/>
      <c r="AO215" s="59"/>
      <c r="AP215" s="53"/>
      <c r="AQ215" s="23"/>
      <c r="AR215" s="17"/>
      <c r="AS215" s="52"/>
      <c r="AT215" s="53"/>
      <c r="AU215" s="23"/>
      <c r="AV215" s="17"/>
      <c r="AW215" s="52"/>
      <c r="AX215" s="53"/>
      <c r="AY215" s="11"/>
      <c r="AZ215" s="17"/>
      <c r="BA215" s="59"/>
      <c r="BB215" s="53"/>
      <c r="BC215" s="23"/>
      <c r="BD215" s="17"/>
      <c r="BE215" s="11"/>
      <c r="BF215" s="11"/>
      <c r="BG215" s="3"/>
      <c r="BH215" s="44"/>
      <c r="BI215" s="46"/>
      <c r="BJ215" s="3"/>
      <c r="BK215" s="6"/>
      <c r="BL215" s="49"/>
      <c r="BM215" s="46"/>
      <c r="BN215" s="3"/>
      <c r="BO215" s="6"/>
      <c r="BP215" s="44"/>
      <c r="BQ215" s="46"/>
      <c r="BR215" s="30"/>
      <c r="BS215" s="6"/>
      <c r="BT215" s="44"/>
      <c r="BU215" s="46"/>
      <c r="BV215" s="3"/>
      <c r="BW215" s="11"/>
      <c r="BX215" s="3"/>
      <c r="BY215" s="44"/>
      <c r="BZ215" s="46"/>
      <c r="CA215" s="30"/>
      <c r="CB215" s="6"/>
      <c r="CC215" s="44"/>
      <c r="CD215" s="46"/>
      <c r="CE215" s="30"/>
      <c r="CF215" s="6"/>
      <c r="CG215" s="44"/>
      <c r="CH215" s="46"/>
      <c r="CI215" s="30"/>
      <c r="CJ215" s="6"/>
      <c r="CK215" s="44"/>
      <c r="CL215" s="46"/>
    </row>
    <row r="216" spans="1:90" x14ac:dyDescent="0.35">
      <c r="A216" s="27"/>
      <c r="B216" s="44"/>
      <c r="C216" s="46"/>
      <c r="D216" s="30"/>
      <c r="E216" s="6"/>
      <c r="F216" s="44"/>
      <c r="G216" s="46"/>
      <c r="H216" s="30"/>
      <c r="I216" s="6"/>
      <c r="J216" s="44"/>
      <c r="K216" s="46"/>
      <c r="L216" s="30"/>
      <c r="M216" s="6"/>
      <c r="N216" s="44"/>
      <c r="O216" s="46"/>
      <c r="P216" s="30"/>
      <c r="Q216" s="6"/>
      <c r="R216" s="44"/>
      <c r="S216" s="46"/>
      <c r="T216" s="30"/>
      <c r="U216" s="6"/>
      <c r="V216" s="44"/>
      <c r="W216" s="46"/>
      <c r="X216" s="30"/>
      <c r="Y216" s="6"/>
      <c r="Z216" s="3"/>
      <c r="AA216" s="11"/>
      <c r="AB216" s="3"/>
      <c r="AC216" s="52"/>
      <c r="AD216" s="53"/>
      <c r="AE216" s="11"/>
      <c r="AF216" s="17"/>
      <c r="AG216" s="59"/>
      <c r="AH216" s="53"/>
      <c r="AI216" s="11"/>
      <c r="AJ216" s="17"/>
      <c r="AK216" s="59"/>
      <c r="AL216" s="53"/>
      <c r="AM216" s="11"/>
      <c r="AN216" s="17"/>
      <c r="AO216" s="59"/>
      <c r="AP216" s="53"/>
      <c r="AQ216" s="23"/>
      <c r="AR216" s="17"/>
      <c r="AS216" s="52"/>
      <c r="AT216" s="53"/>
      <c r="AU216" s="23"/>
      <c r="AV216" s="17"/>
      <c r="AW216" s="52"/>
      <c r="AX216" s="53"/>
      <c r="AY216" s="11"/>
      <c r="AZ216" s="17"/>
      <c r="BA216" s="59"/>
      <c r="BB216" s="53"/>
      <c r="BC216" s="23"/>
      <c r="BD216" s="17"/>
      <c r="BE216" s="11"/>
      <c r="BF216" s="11"/>
      <c r="BG216" s="3"/>
      <c r="BH216" s="44"/>
      <c r="BI216" s="46"/>
      <c r="BJ216" s="3"/>
      <c r="BK216" s="6"/>
      <c r="BL216" s="49"/>
      <c r="BM216" s="46"/>
      <c r="BN216" s="3"/>
      <c r="BO216" s="6"/>
      <c r="BP216" s="44"/>
      <c r="BQ216" s="46"/>
      <c r="BR216" s="30"/>
      <c r="BS216" s="6"/>
      <c r="BT216" s="44"/>
      <c r="BU216" s="46"/>
      <c r="BV216" s="3"/>
      <c r="BW216" s="11"/>
      <c r="BX216" s="3"/>
      <c r="BY216" s="44"/>
      <c r="BZ216" s="46"/>
      <c r="CA216" s="30"/>
      <c r="CB216" s="6"/>
      <c r="CC216" s="44"/>
      <c r="CD216" s="46"/>
      <c r="CE216" s="30"/>
      <c r="CF216" s="6"/>
      <c r="CG216" s="44"/>
      <c r="CH216" s="46"/>
      <c r="CI216" s="30"/>
      <c r="CJ216" s="6"/>
      <c r="CK216" s="44"/>
      <c r="CL216" s="46"/>
    </row>
    <row r="217" spans="1:90" x14ac:dyDescent="0.35">
      <c r="A217" s="27"/>
      <c r="B217" s="44"/>
      <c r="C217" s="46"/>
      <c r="D217" s="30"/>
      <c r="E217" s="6"/>
      <c r="F217" s="44"/>
      <c r="G217" s="46"/>
      <c r="H217" s="30"/>
      <c r="I217" s="6"/>
      <c r="J217" s="44"/>
      <c r="K217" s="46"/>
      <c r="L217" s="30"/>
      <c r="M217" s="6"/>
      <c r="N217" s="44"/>
      <c r="O217" s="46"/>
      <c r="P217" s="30"/>
      <c r="Q217" s="6"/>
      <c r="R217" s="44"/>
      <c r="S217" s="46"/>
      <c r="T217" s="30"/>
      <c r="U217" s="6"/>
      <c r="V217" s="44"/>
      <c r="W217" s="46"/>
      <c r="X217" s="30"/>
      <c r="Y217" s="6"/>
      <c r="Z217" s="3"/>
      <c r="AA217" s="11"/>
      <c r="AB217" s="3"/>
      <c r="AC217" s="52"/>
      <c r="AD217" s="53"/>
      <c r="AE217" s="11"/>
      <c r="AF217" s="17"/>
      <c r="AG217" s="59"/>
      <c r="AH217" s="53"/>
      <c r="AI217" s="11"/>
      <c r="AJ217" s="17"/>
      <c r="AK217" s="59"/>
      <c r="AL217" s="53"/>
      <c r="AM217" s="11"/>
      <c r="AN217" s="17"/>
      <c r="AO217" s="59"/>
      <c r="AP217" s="53"/>
      <c r="AQ217" s="23"/>
      <c r="AR217" s="17"/>
      <c r="AS217" s="52"/>
      <c r="AT217" s="53"/>
      <c r="AU217" s="23"/>
      <c r="AV217" s="17"/>
      <c r="AW217" s="52"/>
      <c r="AX217" s="53"/>
      <c r="AY217" s="11"/>
      <c r="AZ217" s="17"/>
      <c r="BA217" s="59"/>
      <c r="BB217" s="53"/>
      <c r="BC217" s="23"/>
      <c r="BD217" s="17"/>
      <c r="BE217" s="11"/>
      <c r="BF217" s="11"/>
      <c r="BG217" s="3"/>
      <c r="BH217" s="44"/>
      <c r="BI217" s="46"/>
      <c r="BJ217" s="3"/>
      <c r="BK217" s="6"/>
      <c r="BL217" s="49"/>
      <c r="BM217" s="46"/>
      <c r="BN217" s="3"/>
      <c r="BO217" s="6"/>
      <c r="BP217" s="44"/>
      <c r="BQ217" s="46"/>
      <c r="BR217" s="30"/>
      <c r="BS217" s="6"/>
      <c r="BT217" s="44"/>
      <c r="BU217" s="46"/>
      <c r="BV217" s="3"/>
      <c r="BW217" s="11"/>
      <c r="BX217" s="3"/>
      <c r="BY217" s="44"/>
      <c r="BZ217" s="46"/>
      <c r="CA217" s="30"/>
      <c r="CB217" s="6"/>
      <c r="CC217" s="44"/>
      <c r="CD217" s="46"/>
      <c r="CE217" s="30"/>
      <c r="CF217" s="6"/>
      <c r="CG217" s="44"/>
      <c r="CH217" s="46"/>
      <c r="CI217" s="30"/>
      <c r="CJ217" s="6"/>
      <c r="CK217" s="44"/>
      <c r="CL217" s="46"/>
    </row>
    <row r="218" spans="1:90" x14ac:dyDescent="0.35">
      <c r="A218" s="27"/>
      <c r="B218" s="44"/>
      <c r="C218" s="46"/>
      <c r="D218" s="30"/>
      <c r="E218" s="6"/>
      <c r="F218" s="44"/>
      <c r="G218" s="46"/>
      <c r="H218" s="30"/>
      <c r="I218" s="6"/>
      <c r="J218" s="44"/>
      <c r="K218" s="46"/>
      <c r="L218" s="30"/>
      <c r="M218" s="6"/>
      <c r="N218" s="44"/>
      <c r="O218" s="46"/>
      <c r="P218" s="30"/>
      <c r="Q218" s="6"/>
      <c r="R218" s="44"/>
      <c r="S218" s="46"/>
      <c r="T218" s="30"/>
      <c r="U218" s="6"/>
      <c r="V218" s="44"/>
      <c r="W218" s="46"/>
      <c r="X218" s="30"/>
      <c r="Y218" s="6"/>
      <c r="Z218" s="3"/>
      <c r="AA218" s="11"/>
      <c r="AB218" s="3"/>
      <c r="AC218" s="52"/>
      <c r="AD218" s="53"/>
      <c r="AE218" s="11"/>
      <c r="AF218" s="17"/>
      <c r="AG218" s="59"/>
      <c r="AH218" s="53"/>
      <c r="AI218" s="11"/>
      <c r="AJ218" s="17"/>
      <c r="AK218" s="59"/>
      <c r="AL218" s="53"/>
      <c r="AM218" s="11"/>
      <c r="AN218" s="17"/>
      <c r="AO218" s="59"/>
      <c r="AP218" s="53"/>
      <c r="AQ218" s="23"/>
      <c r="AR218" s="17"/>
      <c r="AS218" s="52"/>
      <c r="AT218" s="53"/>
      <c r="AU218" s="23"/>
      <c r="AV218" s="17"/>
      <c r="AW218" s="52"/>
      <c r="AX218" s="53"/>
      <c r="AY218" s="11"/>
      <c r="AZ218" s="17"/>
      <c r="BA218" s="59"/>
      <c r="BB218" s="53"/>
      <c r="BC218" s="23"/>
      <c r="BD218" s="17"/>
      <c r="BE218" s="11"/>
      <c r="BF218" s="11"/>
      <c r="BG218" s="3"/>
      <c r="BH218" s="44"/>
      <c r="BI218" s="46"/>
      <c r="BJ218" s="3"/>
      <c r="BK218" s="6"/>
      <c r="BL218" s="49"/>
      <c r="BM218" s="46"/>
      <c r="BN218" s="3"/>
      <c r="BO218" s="6"/>
      <c r="BP218" s="44"/>
      <c r="BQ218" s="46"/>
      <c r="BR218" s="30"/>
      <c r="BS218" s="6"/>
      <c r="BT218" s="44"/>
      <c r="BU218" s="46"/>
      <c r="BV218" s="3"/>
      <c r="BW218" s="11"/>
      <c r="BX218" s="3"/>
      <c r="BY218" s="44"/>
      <c r="BZ218" s="46"/>
      <c r="CA218" s="30"/>
      <c r="CB218" s="6"/>
      <c r="CC218" s="44"/>
      <c r="CD218" s="46"/>
      <c r="CE218" s="30"/>
      <c r="CF218" s="6"/>
      <c r="CG218" s="44"/>
      <c r="CH218" s="46"/>
      <c r="CI218" s="30"/>
      <c r="CJ218" s="6"/>
      <c r="CK218" s="44"/>
      <c r="CL218" s="46"/>
    </row>
    <row r="219" spans="1:90" x14ac:dyDescent="0.35">
      <c r="A219" s="27"/>
      <c r="B219" s="44"/>
      <c r="C219" s="46"/>
      <c r="D219" s="30"/>
      <c r="E219" s="6"/>
      <c r="F219" s="44"/>
      <c r="G219" s="46"/>
      <c r="H219" s="30"/>
      <c r="I219" s="6"/>
      <c r="J219" s="44"/>
      <c r="K219" s="46"/>
      <c r="L219" s="30"/>
      <c r="M219" s="6"/>
      <c r="N219" s="44"/>
      <c r="O219" s="46"/>
      <c r="P219" s="30"/>
      <c r="Q219" s="6"/>
      <c r="R219" s="44"/>
      <c r="S219" s="46"/>
      <c r="T219" s="30"/>
      <c r="U219" s="6"/>
      <c r="V219" s="44"/>
      <c r="W219" s="46"/>
      <c r="X219" s="30"/>
      <c r="Y219" s="6"/>
      <c r="Z219" s="3"/>
      <c r="AA219" s="11"/>
      <c r="AB219" s="3"/>
      <c r="AC219" s="52"/>
      <c r="AD219" s="53"/>
      <c r="AE219" s="11"/>
      <c r="AF219" s="17"/>
      <c r="AG219" s="59"/>
      <c r="AH219" s="53"/>
      <c r="AI219" s="11"/>
      <c r="AJ219" s="17"/>
      <c r="AK219" s="59"/>
      <c r="AL219" s="53"/>
      <c r="AM219" s="11"/>
      <c r="AN219" s="17"/>
      <c r="AO219" s="59"/>
      <c r="AP219" s="53"/>
      <c r="AQ219" s="23"/>
      <c r="AR219" s="17"/>
      <c r="AS219" s="52"/>
      <c r="AT219" s="53"/>
      <c r="AU219" s="23"/>
      <c r="AV219" s="17"/>
      <c r="AW219" s="52"/>
      <c r="AX219" s="53"/>
      <c r="AY219" s="11"/>
      <c r="AZ219" s="17"/>
      <c r="BA219" s="59"/>
      <c r="BB219" s="53"/>
      <c r="BC219" s="23"/>
      <c r="BD219" s="17"/>
      <c r="BE219" s="11"/>
      <c r="BF219" s="11"/>
      <c r="BG219" s="3"/>
      <c r="BH219" s="44"/>
      <c r="BI219" s="46"/>
      <c r="BJ219" s="3"/>
      <c r="BK219" s="6"/>
      <c r="BL219" s="49"/>
      <c r="BM219" s="46"/>
      <c r="BN219" s="3"/>
      <c r="BO219" s="6"/>
      <c r="BP219" s="44"/>
      <c r="BQ219" s="46"/>
      <c r="BR219" s="30"/>
      <c r="BS219" s="6"/>
      <c r="BT219" s="44"/>
      <c r="BU219" s="46"/>
      <c r="BV219" s="3"/>
      <c r="BW219" s="11"/>
      <c r="BX219" s="3"/>
      <c r="BY219" s="44"/>
      <c r="BZ219" s="46"/>
      <c r="CA219" s="30"/>
      <c r="CB219" s="6"/>
      <c r="CC219" s="44"/>
      <c r="CD219" s="46"/>
      <c r="CE219" s="30"/>
      <c r="CF219" s="6"/>
      <c r="CG219" s="44"/>
      <c r="CH219" s="46"/>
      <c r="CI219" s="30"/>
      <c r="CJ219" s="6"/>
      <c r="CK219" s="44"/>
      <c r="CL219" s="46"/>
    </row>
    <row r="220" spans="1:90" x14ac:dyDescent="0.35">
      <c r="A220" s="27"/>
      <c r="B220" s="44"/>
      <c r="C220" s="46"/>
      <c r="D220" s="30"/>
      <c r="E220" s="6"/>
      <c r="F220" s="44"/>
      <c r="G220" s="46"/>
      <c r="H220" s="30"/>
      <c r="I220" s="6"/>
      <c r="J220" s="44"/>
      <c r="K220" s="46"/>
      <c r="L220" s="30"/>
      <c r="M220" s="6"/>
      <c r="N220" s="44"/>
      <c r="O220" s="46"/>
      <c r="P220" s="30"/>
      <c r="Q220" s="6"/>
      <c r="R220" s="44"/>
      <c r="S220" s="46"/>
      <c r="T220" s="30"/>
      <c r="U220" s="6"/>
      <c r="V220" s="44"/>
      <c r="W220" s="46"/>
      <c r="X220" s="30"/>
      <c r="Y220" s="6"/>
      <c r="Z220" s="3"/>
      <c r="AA220" s="11"/>
      <c r="AB220" s="3"/>
      <c r="AC220" s="52"/>
      <c r="AD220" s="53"/>
      <c r="AE220" s="11"/>
      <c r="AF220" s="17"/>
      <c r="AG220" s="59"/>
      <c r="AH220" s="53"/>
      <c r="AI220" s="11"/>
      <c r="AJ220" s="17"/>
      <c r="AK220" s="59"/>
      <c r="AL220" s="53"/>
      <c r="AM220" s="11"/>
      <c r="AN220" s="17"/>
      <c r="AO220" s="59"/>
      <c r="AP220" s="53"/>
      <c r="AQ220" s="23"/>
      <c r="AR220" s="17"/>
      <c r="AS220" s="52"/>
      <c r="AT220" s="53"/>
      <c r="AU220" s="23"/>
      <c r="AV220" s="17"/>
      <c r="AW220" s="52"/>
      <c r="AX220" s="53"/>
      <c r="AY220" s="11"/>
      <c r="AZ220" s="17"/>
      <c r="BA220" s="59"/>
      <c r="BB220" s="53"/>
      <c r="BC220" s="23"/>
      <c r="BD220" s="17"/>
      <c r="BE220" s="11"/>
      <c r="BF220" s="11"/>
      <c r="BG220" s="3"/>
      <c r="BH220" s="44"/>
      <c r="BI220" s="46"/>
      <c r="BJ220" s="3"/>
      <c r="BK220" s="6"/>
      <c r="BL220" s="49"/>
      <c r="BM220" s="46"/>
      <c r="BN220" s="3"/>
      <c r="BO220" s="6"/>
      <c r="BP220" s="44"/>
      <c r="BQ220" s="46"/>
      <c r="BR220" s="30"/>
      <c r="BS220" s="6"/>
      <c r="BT220" s="44"/>
      <c r="BU220" s="46"/>
      <c r="BV220" s="3"/>
      <c r="BW220" s="11"/>
      <c r="BX220" s="3"/>
      <c r="BY220" s="44"/>
      <c r="BZ220" s="46"/>
      <c r="CA220" s="30"/>
      <c r="CB220" s="6"/>
      <c r="CC220" s="44"/>
      <c r="CD220" s="46"/>
      <c r="CE220" s="30"/>
      <c r="CF220" s="6"/>
      <c r="CG220" s="44"/>
      <c r="CH220" s="46"/>
      <c r="CI220" s="30"/>
      <c r="CJ220" s="6"/>
      <c r="CK220" s="44"/>
      <c r="CL220" s="46"/>
    </row>
    <row r="221" spans="1:90" x14ac:dyDescent="0.35">
      <c r="A221" s="27"/>
      <c r="B221" s="44"/>
      <c r="C221" s="46"/>
      <c r="D221" s="30"/>
      <c r="E221" s="6"/>
      <c r="F221" s="44"/>
      <c r="G221" s="46"/>
      <c r="H221" s="30"/>
      <c r="I221" s="6"/>
      <c r="J221" s="44"/>
      <c r="K221" s="46"/>
      <c r="L221" s="30"/>
      <c r="M221" s="6"/>
      <c r="N221" s="44"/>
      <c r="O221" s="46"/>
      <c r="P221" s="30"/>
      <c r="Q221" s="6"/>
      <c r="R221" s="44"/>
      <c r="S221" s="46"/>
      <c r="T221" s="30"/>
      <c r="U221" s="6"/>
      <c r="V221" s="44"/>
      <c r="W221" s="46"/>
      <c r="X221" s="30"/>
      <c r="Y221" s="6"/>
      <c r="Z221" s="3"/>
      <c r="AA221" s="11"/>
      <c r="AB221" s="3"/>
      <c r="AC221" s="52"/>
      <c r="AD221" s="53"/>
      <c r="AE221" s="11"/>
      <c r="AF221" s="17"/>
      <c r="AG221" s="59"/>
      <c r="AH221" s="53"/>
      <c r="AI221" s="11"/>
      <c r="AJ221" s="17"/>
      <c r="AK221" s="59"/>
      <c r="AL221" s="53"/>
      <c r="AM221" s="11"/>
      <c r="AN221" s="17"/>
      <c r="AO221" s="59"/>
      <c r="AP221" s="53"/>
      <c r="AQ221" s="23"/>
      <c r="AR221" s="17"/>
      <c r="AS221" s="52"/>
      <c r="AT221" s="53"/>
      <c r="AU221" s="23"/>
      <c r="AV221" s="17"/>
      <c r="AW221" s="52"/>
      <c r="AX221" s="53"/>
      <c r="AY221" s="11"/>
      <c r="AZ221" s="17"/>
      <c r="BA221" s="59"/>
      <c r="BB221" s="53"/>
      <c r="BC221" s="23"/>
      <c r="BD221" s="17"/>
      <c r="BE221" s="11"/>
      <c r="BF221" s="11"/>
      <c r="BG221" s="3"/>
      <c r="BH221" s="44"/>
      <c r="BI221" s="46"/>
      <c r="BJ221" s="3"/>
      <c r="BK221" s="6"/>
      <c r="BL221" s="49"/>
      <c r="BM221" s="46"/>
      <c r="BN221" s="3"/>
      <c r="BO221" s="6"/>
      <c r="BP221" s="44"/>
      <c r="BQ221" s="46"/>
      <c r="BR221" s="30"/>
      <c r="BS221" s="6"/>
      <c r="BT221" s="44"/>
      <c r="BU221" s="46"/>
      <c r="BV221" s="3"/>
      <c r="BW221" s="11"/>
      <c r="BX221" s="3"/>
      <c r="BY221" s="44"/>
      <c r="BZ221" s="46"/>
      <c r="CA221" s="30"/>
      <c r="CB221" s="6"/>
      <c r="CC221" s="44"/>
      <c r="CD221" s="46"/>
      <c r="CE221" s="30"/>
      <c r="CF221" s="6"/>
      <c r="CG221" s="44"/>
      <c r="CH221" s="46"/>
      <c r="CI221" s="30"/>
      <c r="CJ221" s="6"/>
      <c r="CK221" s="44"/>
      <c r="CL221" s="46"/>
    </row>
    <row r="222" spans="1:90" x14ac:dyDescent="0.35">
      <c r="A222" s="27"/>
      <c r="B222" s="44"/>
      <c r="C222" s="46"/>
      <c r="D222" s="30"/>
      <c r="E222" s="6"/>
      <c r="F222" s="44"/>
      <c r="G222" s="46"/>
      <c r="H222" s="30"/>
      <c r="I222" s="6"/>
      <c r="J222" s="44"/>
      <c r="K222" s="46"/>
      <c r="L222" s="30"/>
      <c r="M222" s="6"/>
      <c r="N222" s="44"/>
      <c r="O222" s="46"/>
      <c r="P222" s="30"/>
      <c r="Q222" s="6"/>
      <c r="R222" s="44"/>
      <c r="S222" s="46"/>
      <c r="T222" s="30"/>
      <c r="U222" s="6"/>
      <c r="V222" s="44"/>
      <c r="W222" s="46"/>
      <c r="X222" s="30"/>
      <c r="Y222" s="6"/>
      <c r="Z222" s="3"/>
      <c r="AA222" s="11"/>
      <c r="AB222" s="3"/>
      <c r="AC222" s="52"/>
      <c r="AD222" s="53"/>
      <c r="AE222" s="11"/>
      <c r="AF222" s="17"/>
      <c r="AG222" s="59"/>
      <c r="AH222" s="53"/>
      <c r="AI222" s="11"/>
      <c r="AJ222" s="17"/>
      <c r="AK222" s="59"/>
      <c r="AL222" s="53"/>
      <c r="AM222" s="11"/>
      <c r="AN222" s="17"/>
      <c r="AO222" s="59"/>
      <c r="AP222" s="53"/>
      <c r="AQ222" s="23"/>
      <c r="AR222" s="17"/>
      <c r="AS222" s="52"/>
      <c r="AT222" s="53"/>
      <c r="AU222" s="23"/>
      <c r="AV222" s="17"/>
      <c r="AW222" s="52"/>
      <c r="AX222" s="53"/>
      <c r="AY222" s="11"/>
      <c r="AZ222" s="17"/>
      <c r="BA222" s="59"/>
      <c r="BB222" s="53"/>
      <c r="BC222" s="23"/>
      <c r="BD222" s="17"/>
      <c r="BE222" s="11"/>
      <c r="BF222" s="11"/>
      <c r="BG222" s="3"/>
      <c r="BH222" s="44"/>
      <c r="BI222" s="46"/>
      <c r="BJ222" s="3"/>
      <c r="BK222" s="6"/>
      <c r="BL222" s="49"/>
      <c r="BM222" s="46"/>
      <c r="BN222" s="3"/>
      <c r="BO222" s="6"/>
      <c r="BP222" s="44"/>
      <c r="BQ222" s="46"/>
      <c r="BR222" s="30"/>
      <c r="BS222" s="6"/>
      <c r="BT222" s="44"/>
      <c r="BU222" s="46"/>
      <c r="BV222" s="3"/>
      <c r="BW222" s="11"/>
      <c r="BX222" s="3"/>
      <c r="BY222" s="44"/>
      <c r="BZ222" s="46"/>
      <c r="CA222" s="30"/>
      <c r="CB222" s="6"/>
      <c r="CC222" s="44"/>
      <c r="CD222" s="46"/>
      <c r="CE222" s="30"/>
      <c r="CF222" s="6"/>
      <c r="CG222" s="44"/>
      <c r="CH222" s="46"/>
      <c r="CI222" s="30"/>
      <c r="CJ222" s="6"/>
      <c r="CK222" s="44"/>
      <c r="CL222" s="46"/>
    </row>
    <row r="223" spans="1:90" x14ac:dyDescent="0.35">
      <c r="A223" s="27"/>
      <c r="B223" s="44"/>
      <c r="C223" s="46"/>
      <c r="D223" s="30"/>
      <c r="E223" s="6"/>
      <c r="F223" s="44"/>
      <c r="G223" s="46"/>
      <c r="H223" s="30"/>
      <c r="I223" s="6"/>
      <c r="J223" s="44"/>
      <c r="K223" s="46"/>
      <c r="L223" s="30"/>
      <c r="M223" s="6"/>
      <c r="N223" s="44"/>
      <c r="O223" s="46"/>
      <c r="P223" s="30"/>
      <c r="Q223" s="6"/>
      <c r="R223" s="44"/>
      <c r="S223" s="46"/>
      <c r="T223" s="30"/>
      <c r="U223" s="6"/>
      <c r="V223" s="44"/>
      <c r="W223" s="46"/>
      <c r="X223" s="30"/>
      <c r="Y223" s="6"/>
      <c r="Z223" s="3"/>
      <c r="AA223" s="11"/>
      <c r="AB223" s="3"/>
      <c r="AC223" s="52"/>
      <c r="AD223" s="53"/>
      <c r="AE223" s="11"/>
      <c r="AF223" s="17"/>
      <c r="AG223" s="59"/>
      <c r="AH223" s="53"/>
      <c r="AI223" s="11"/>
      <c r="AJ223" s="17"/>
      <c r="AK223" s="59"/>
      <c r="AL223" s="53"/>
      <c r="AM223" s="11"/>
      <c r="AN223" s="17"/>
      <c r="AO223" s="59"/>
      <c r="AP223" s="53"/>
      <c r="AQ223" s="23"/>
      <c r="AR223" s="17"/>
      <c r="AS223" s="52"/>
      <c r="AT223" s="53"/>
      <c r="AU223" s="23"/>
      <c r="AV223" s="17"/>
      <c r="AW223" s="52"/>
      <c r="AX223" s="53"/>
      <c r="AY223" s="11"/>
      <c r="AZ223" s="17"/>
      <c r="BA223" s="59"/>
      <c r="BB223" s="53"/>
      <c r="BC223" s="23"/>
      <c r="BD223" s="17"/>
      <c r="BE223" s="11"/>
      <c r="BF223" s="11"/>
      <c r="BG223" s="3"/>
      <c r="BH223" s="44"/>
      <c r="BI223" s="46"/>
      <c r="BJ223" s="3"/>
      <c r="BK223" s="6"/>
      <c r="BL223" s="49"/>
      <c r="BM223" s="46"/>
      <c r="BN223" s="3"/>
      <c r="BO223" s="6"/>
      <c r="BP223" s="44"/>
      <c r="BQ223" s="46"/>
      <c r="BR223" s="30"/>
      <c r="BS223" s="6"/>
      <c r="BT223" s="44"/>
      <c r="BU223" s="46"/>
      <c r="BV223" s="3"/>
      <c r="BW223" s="11"/>
      <c r="BX223" s="3"/>
      <c r="BY223" s="44"/>
      <c r="BZ223" s="46"/>
      <c r="CA223" s="30"/>
      <c r="CB223" s="6"/>
      <c r="CC223" s="44"/>
      <c r="CD223" s="46"/>
      <c r="CE223" s="30"/>
      <c r="CF223" s="6"/>
      <c r="CG223" s="44"/>
      <c r="CH223" s="46"/>
      <c r="CI223" s="30"/>
      <c r="CJ223" s="6"/>
      <c r="CK223" s="44"/>
      <c r="CL223" s="46"/>
    </row>
    <row r="224" spans="1:90" x14ac:dyDescent="0.35">
      <c r="A224" s="27"/>
      <c r="B224" s="44"/>
      <c r="C224" s="46"/>
      <c r="D224" s="30"/>
      <c r="E224" s="6"/>
      <c r="F224" s="44"/>
      <c r="G224" s="46"/>
      <c r="H224" s="30"/>
      <c r="I224" s="6"/>
      <c r="J224" s="44"/>
      <c r="K224" s="46"/>
      <c r="L224" s="30"/>
      <c r="M224" s="6"/>
      <c r="N224" s="44"/>
      <c r="O224" s="46"/>
      <c r="P224" s="30"/>
      <c r="Q224" s="6"/>
      <c r="R224" s="44"/>
      <c r="S224" s="46"/>
      <c r="T224" s="30"/>
      <c r="U224" s="6"/>
      <c r="V224" s="44"/>
      <c r="W224" s="46"/>
      <c r="X224" s="30"/>
      <c r="Y224" s="6"/>
      <c r="Z224" s="3"/>
      <c r="AA224" s="11"/>
      <c r="AB224" s="3"/>
      <c r="AC224" s="52"/>
      <c r="AD224" s="53"/>
      <c r="AE224" s="11"/>
      <c r="AF224" s="17"/>
      <c r="AG224" s="59"/>
      <c r="AH224" s="53"/>
      <c r="AI224" s="11"/>
      <c r="AJ224" s="17"/>
      <c r="AK224" s="59"/>
      <c r="AL224" s="53"/>
      <c r="AM224" s="11"/>
      <c r="AN224" s="17"/>
      <c r="AO224" s="59"/>
      <c r="AP224" s="53"/>
      <c r="AQ224" s="23"/>
      <c r="AR224" s="17"/>
      <c r="AS224" s="52"/>
      <c r="AT224" s="53"/>
      <c r="AU224" s="23"/>
      <c r="AV224" s="17"/>
      <c r="AW224" s="52"/>
      <c r="AX224" s="53"/>
      <c r="AY224" s="11"/>
      <c r="AZ224" s="17"/>
      <c r="BA224" s="59"/>
      <c r="BB224" s="53"/>
      <c r="BC224" s="23"/>
      <c r="BD224" s="17"/>
      <c r="BE224" s="11"/>
      <c r="BF224" s="11"/>
      <c r="BG224" s="3"/>
      <c r="BH224" s="44"/>
      <c r="BI224" s="46"/>
      <c r="BJ224" s="3"/>
      <c r="BK224" s="6"/>
      <c r="BL224" s="49"/>
      <c r="BM224" s="46"/>
      <c r="BN224" s="3"/>
      <c r="BO224" s="6"/>
      <c r="BP224" s="44"/>
      <c r="BQ224" s="46"/>
      <c r="BR224" s="30"/>
      <c r="BS224" s="6"/>
      <c r="BT224" s="44"/>
      <c r="BU224" s="46"/>
      <c r="BV224" s="3"/>
      <c r="BW224" s="11"/>
      <c r="BX224" s="3"/>
      <c r="BY224" s="44"/>
      <c r="BZ224" s="46"/>
      <c r="CA224" s="30"/>
      <c r="CB224" s="6"/>
      <c r="CC224" s="44"/>
      <c r="CD224" s="46"/>
      <c r="CE224" s="30"/>
      <c r="CF224" s="6"/>
      <c r="CG224" s="44"/>
      <c r="CH224" s="46"/>
      <c r="CI224" s="30"/>
      <c r="CJ224" s="6"/>
      <c r="CK224" s="44"/>
      <c r="CL224" s="46"/>
    </row>
    <row r="225" spans="1:90" x14ac:dyDescent="0.35">
      <c r="A225" s="27"/>
      <c r="B225" s="44"/>
      <c r="C225" s="46"/>
      <c r="D225" s="30"/>
      <c r="E225" s="6"/>
      <c r="F225" s="44"/>
      <c r="G225" s="46"/>
      <c r="H225" s="30"/>
      <c r="I225" s="6"/>
      <c r="J225" s="44"/>
      <c r="K225" s="46"/>
      <c r="L225" s="30"/>
      <c r="M225" s="6"/>
      <c r="N225" s="44"/>
      <c r="O225" s="46"/>
      <c r="P225" s="30"/>
      <c r="Q225" s="6"/>
      <c r="R225" s="44"/>
      <c r="S225" s="46"/>
      <c r="T225" s="30"/>
      <c r="U225" s="6"/>
      <c r="V225" s="44"/>
      <c r="W225" s="46"/>
      <c r="X225" s="30"/>
      <c r="Y225" s="6"/>
      <c r="Z225" s="3"/>
      <c r="AA225" s="11"/>
      <c r="AB225" s="3"/>
      <c r="AC225" s="52"/>
      <c r="AD225" s="53"/>
      <c r="AE225" s="11"/>
      <c r="AF225" s="17"/>
      <c r="AG225" s="59"/>
      <c r="AH225" s="53"/>
      <c r="AI225" s="11"/>
      <c r="AJ225" s="17"/>
      <c r="AK225" s="59"/>
      <c r="AL225" s="53"/>
      <c r="AM225" s="11"/>
      <c r="AN225" s="17"/>
      <c r="AO225" s="59"/>
      <c r="AP225" s="53"/>
      <c r="AQ225" s="23"/>
      <c r="AR225" s="17"/>
      <c r="AS225" s="52"/>
      <c r="AT225" s="53"/>
      <c r="AU225" s="23"/>
      <c r="AV225" s="17"/>
      <c r="AW225" s="52"/>
      <c r="AX225" s="53"/>
      <c r="AY225" s="11"/>
      <c r="AZ225" s="17"/>
      <c r="BA225" s="59"/>
      <c r="BB225" s="53"/>
      <c r="BC225" s="23"/>
      <c r="BD225" s="17"/>
      <c r="BE225" s="11"/>
      <c r="BF225" s="11"/>
      <c r="BG225" s="3"/>
      <c r="BH225" s="44"/>
      <c r="BI225" s="46"/>
      <c r="BJ225" s="3"/>
      <c r="BK225" s="6"/>
      <c r="BL225" s="49"/>
      <c r="BM225" s="46"/>
      <c r="BN225" s="3"/>
      <c r="BO225" s="6"/>
      <c r="BP225" s="44"/>
      <c r="BQ225" s="46"/>
      <c r="BR225" s="30"/>
      <c r="BS225" s="6"/>
      <c r="BT225" s="44"/>
      <c r="BU225" s="46"/>
      <c r="BV225" s="3"/>
      <c r="BW225" s="11"/>
      <c r="BX225" s="3"/>
      <c r="BY225" s="44"/>
      <c r="BZ225" s="46"/>
      <c r="CA225" s="30"/>
      <c r="CB225" s="6"/>
      <c r="CC225" s="44"/>
      <c r="CD225" s="46"/>
      <c r="CE225" s="30"/>
      <c r="CF225" s="6"/>
      <c r="CG225" s="44"/>
      <c r="CH225" s="46"/>
      <c r="CI225" s="30"/>
      <c r="CJ225" s="6"/>
      <c r="CK225" s="44"/>
      <c r="CL225" s="46"/>
    </row>
    <row r="226" spans="1:90" x14ac:dyDescent="0.35">
      <c r="A226" s="27"/>
      <c r="B226" s="44"/>
      <c r="C226" s="46"/>
      <c r="D226" s="30"/>
      <c r="E226" s="6"/>
      <c r="F226" s="44"/>
      <c r="G226" s="46"/>
      <c r="H226" s="30"/>
      <c r="I226" s="6"/>
      <c r="J226" s="44"/>
      <c r="K226" s="46"/>
      <c r="L226" s="30"/>
      <c r="M226" s="6"/>
      <c r="N226" s="44"/>
      <c r="O226" s="46"/>
      <c r="P226" s="30"/>
      <c r="Q226" s="6"/>
      <c r="R226" s="44"/>
      <c r="S226" s="46"/>
      <c r="T226" s="30"/>
      <c r="U226" s="6"/>
      <c r="V226" s="44"/>
      <c r="W226" s="46"/>
      <c r="X226" s="30"/>
      <c r="Y226" s="6"/>
      <c r="Z226" s="3"/>
      <c r="AA226" s="11"/>
      <c r="AB226" s="3"/>
      <c r="AC226" s="52"/>
      <c r="AD226" s="53"/>
      <c r="AE226" s="11"/>
      <c r="AF226" s="17"/>
      <c r="AG226" s="59"/>
      <c r="AH226" s="53"/>
      <c r="AI226" s="11"/>
      <c r="AJ226" s="17"/>
      <c r="AK226" s="59"/>
      <c r="AL226" s="53"/>
      <c r="AM226" s="11"/>
      <c r="AN226" s="17"/>
      <c r="AO226" s="59"/>
      <c r="AP226" s="53"/>
      <c r="AQ226" s="23"/>
      <c r="AR226" s="17"/>
      <c r="AS226" s="52"/>
      <c r="AT226" s="53"/>
      <c r="AU226" s="23"/>
      <c r="AV226" s="17"/>
      <c r="AW226" s="52"/>
      <c r="AX226" s="53"/>
      <c r="AY226" s="11"/>
      <c r="AZ226" s="17"/>
      <c r="BA226" s="59"/>
      <c r="BB226" s="53"/>
      <c r="BC226" s="23"/>
      <c r="BD226" s="17"/>
      <c r="BE226" s="11"/>
      <c r="BF226" s="11"/>
      <c r="BG226" s="3"/>
      <c r="BH226" s="44"/>
      <c r="BI226" s="46"/>
      <c r="BJ226" s="3"/>
      <c r="BK226" s="6"/>
      <c r="BL226" s="49"/>
      <c r="BM226" s="46"/>
      <c r="BN226" s="3"/>
      <c r="BO226" s="6"/>
      <c r="BP226" s="44"/>
      <c r="BQ226" s="46"/>
      <c r="BR226" s="30"/>
      <c r="BS226" s="6"/>
      <c r="BT226" s="44"/>
      <c r="BU226" s="46"/>
      <c r="BV226" s="3"/>
      <c r="BW226" s="11"/>
      <c r="BX226" s="3"/>
      <c r="BY226" s="44"/>
      <c r="BZ226" s="46"/>
      <c r="CA226" s="30"/>
      <c r="CB226" s="6"/>
      <c r="CC226" s="44"/>
      <c r="CD226" s="46"/>
      <c r="CE226" s="30"/>
      <c r="CF226" s="6"/>
      <c r="CG226" s="44"/>
      <c r="CH226" s="46"/>
      <c r="CI226" s="30"/>
      <c r="CJ226" s="6"/>
      <c r="CK226" s="44"/>
      <c r="CL226" s="46"/>
    </row>
    <row r="227" spans="1:90" x14ac:dyDescent="0.35">
      <c r="A227" s="27"/>
      <c r="B227" s="44"/>
      <c r="C227" s="46"/>
      <c r="D227" s="30"/>
      <c r="E227" s="6"/>
      <c r="F227" s="44"/>
      <c r="G227" s="46"/>
      <c r="H227" s="30"/>
      <c r="I227" s="6"/>
      <c r="J227" s="44"/>
      <c r="K227" s="46"/>
      <c r="L227" s="30"/>
      <c r="M227" s="6"/>
      <c r="N227" s="44"/>
      <c r="O227" s="46"/>
      <c r="P227" s="30"/>
      <c r="Q227" s="6"/>
      <c r="R227" s="44"/>
      <c r="S227" s="46"/>
      <c r="T227" s="30"/>
      <c r="U227" s="6"/>
      <c r="V227" s="44"/>
      <c r="W227" s="46"/>
      <c r="X227" s="30"/>
      <c r="Y227" s="6"/>
      <c r="Z227" s="3"/>
      <c r="AA227" s="11"/>
      <c r="AB227" s="3"/>
      <c r="AC227" s="52"/>
      <c r="AD227" s="53"/>
      <c r="AE227" s="11"/>
      <c r="AF227" s="17"/>
      <c r="AG227" s="59"/>
      <c r="AH227" s="53"/>
      <c r="AI227" s="11"/>
      <c r="AJ227" s="17"/>
      <c r="AK227" s="59"/>
      <c r="AL227" s="53"/>
      <c r="AM227" s="11"/>
      <c r="AN227" s="17"/>
      <c r="AO227" s="59"/>
      <c r="AP227" s="53"/>
      <c r="AQ227" s="23"/>
      <c r="AR227" s="17"/>
      <c r="AS227" s="52"/>
      <c r="AT227" s="53"/>
      <c r="AU227" s="23"/>
      <c r="AV227" s="17"/>
      <c r="AW227" s="52"/>
      <c r="AX227" s="53"/>
      <c r="AY227" s="11"/>
      <c r="AZ227" s="17"/>
      <c r="BA227" s="59"/>
      <c r="BB227" s="53"/>
      <c r="BC227" s="23"/>
      <c r="BD227" s="17"/>
      <c r="BE227" s="11"/>
      <c r="BF227" s="11"/>
      <c r="BG227" s="3"/>
      <c r="BH227" s="44"/>
      <c r="BI227" s="46"/>
      <c r="BJ227" s="3"/>
      <c r="BK227" s="6"/>
      <c r="BL227" s="49"/>
      <c r="BM227" s="46"/>
      <c r="BN227" s="3"/>
      <c r="BO227" s="6"/>
      <c r="BP227" s="44"/>
      <c r="BQ227" s="46"/>
      <c r="BR227" s="30"/>
      <c r="BS227" s="6"/>
      <c r="BT227" s="44"/>
      <c r="BU227" s="46"/>
      <c r="BV227" s="3"/>
      <c r="BW227" s="11"/>
      <c r="BX227" s="3"/>
      <c r="BY227" s="44"/>
      <c r="BZ227" s="46"/>
      <c r="CA227" s="30"/>
      <c r="CB227" s="6"/>
      <c r="CC227" s="44"/>
      <c r="CD227" s="46"/>
      <c r="CE227" s="30"/>
      <c r="CF227" s="6"/>
      <c r="CG227" s="44"/>
      <c r="CH227" s="46"/>
      <c r="CI227" s="30"/>
      <c r="CJ227" s="6"/>
      <c r="CK227" s="44"/>
      <c r="CL227" s="46"/>
    </row>
    <row r="228" spans="1:90" x14ac:dyDescent="0.35">
      <c r="A228" s="27"/>
      <c r="B228" s="44"/>
      <c r="C228" s="46"/>
      <c r="D228" s="30"/>
      <c r="E228" s="6"/>
      <c r="F228" s="44"/>
      <c r="G228" s="46"/>
      <c r="H228" s="30"/>
      <c r="I228" s="6"/>
      <c r="J228" s="44"/>
      <c r="K228" s="46"/>
      <c r="L228" s="30"/>
      <c r="M228" s="6"/>
      <c r="N228" s="44"/>
      <c r="O228" s="46"/>
      <c r="P228" s="30"/>
      <c r="Q228" s="6"/>
      <c r="R228" s="44"/>
      <c r="S228" s="46"/>
      <c r="T228" s="30"/>
      <c r="U228" s="6"/>
      <c r="V228" s="44"/>
      <c r="W228" s="46"/>
      <c r="X228" s="30"/>
      <c r="Y228" s="6"/>
      <c r="Z228" s="3"/>
      <c r="AA228" s="11"/>
      <c r="AB228" s="3"/>
      <c r="AC228" s="52"/>
      <c r="AD228" s="53"/>
      <c r="AE228" s="11"/>
      <c r="AF228" s="17"/>
      <c r="AG228" s="59"/>
      <c r="AH228" s="53"/>
      <c r="AI228" s="11"/>
      <c r="AJ228" s="17"/>
      <c r="AK228" s="59"/>
      <c r="AL228" s="53"/>
      <c r="AM228" s="11"/>
      <c r="AN228" s="17"/>
      <c r="AO228" s="59"/>
      <c r="AP228" s="53"/>
      <c r="AQ228" s="23"/>
      <c r="AR228" s="17"/>
      <c r="AS228" s="52"/>
      <c r="AT228" s="53"/>
      <c r="AU228" s="23"/>
      <c r="AV228" s="17"/>
      <c r="AW228" s="52"/>
      <c r="AX228" s="53"/>
      <c r="AY228" s="11"/>
      <c r="AZ228" s="17"/>
      <c r="BA228" s="59"/>
      <c r="BB228" s="53"/>
      <c r="BC228" s="23"/>
      <c r="BD228" s="17"/>
      <c r="BE228" s="11"/>
      <c r="BF228" s="11"/>
      <c r="BG228" s="3"/>
      <c r="BH228" s="44"/>
      <c r="BI228" s="46"/>
      <c r="BJ228" s="3"/>
      <c r="BK228" s="6"/>
      <c r="BL228" s="49"/>
      <c r="BM228" s="46"/>
      <c r="BN228" s="3"/>
      <c r="BO228" s="6"/>
      <c r="BP228" s="44"/>
      <c r="BQ228" s="46"/>
      <c r="BR228" s="30"/>
      <c r="BS228" s="6"/>
      <c r="BT228" s="44"/>
      <c r="BU228" s="46"/>
      <c r="BV228" s="3"/>
      <c r="BW228" s="11"/>
      <c r="BX228" s="3"/>
      <c r="BY228" s="44"/>
      <c r="BZ228" s="46"/>
      <c r="CA228" s="30"/>
      <c r="CB228" s="6"/>
      <c r="CC228" s="44"/>
      <c r="CD228" s="46"/>
      <c r="CE228" s="30"/>
      <c r="CF228" s="6"/>
      <c r="CG228" s="44"/>
      <c r="CH228" s="46"/>
      <c r="CI228" s="30"/>
      <c r="CJ228" s="6"/>
      <c r="CK228" s="44"/>
      <c r="CL228" s="46"/>
    </row>
    <row r="229" spans="1:90" x14ac:dyDescent="0.35">
      <c r="A229" s="27"/>
      <c r="B229" s="44"/>
      <c r="C229" s="46"/>
      <c r="D229" s="30"/>
      <c r="E229" s="6"/>
      <c r="F229" s="44"/>
      <c r="G229" s="46"/>
      <c r="H229" s="30"/>
      <c r="I229" s="6"/>
      <c r="J229" s="44"/>
      <c r="K229" s="46"/>
      <c r="L229" s="30"/>
      <c r="M229" s="6"/>
      <c r="N229" s="44"/>
      <c r="O229" s="46"/>
      <c r="P229" s="30"/>
      <c r="Q229" s="6"/>
      <c r="R229" s="44"/>
      <c r="S229" s="46"/>
      <c r="T229" s="30"/>
      <c r="U229" s="6"/>
      <c r="V229" s="44"/>
      <c r="W229" s="46"/>
      <c r="X229" s="30"/>
      <c r="Y229" s="6"/>
      <c r="Z229" s="3"/>
      <c r="AA229" s="11"/>
      <c r="AB229" s="3"/>
      <c r="AC229" s="52"/>
      <c r="AD229" s="53"/>
      <c r="AE229" s="11"/>
      <c r="AF229" s="17"/>
      <c r="AG229" s="59"/>
      <c r="AH229" s="53"/>
      <c r="AI229" s="11"/>
      <c r="AJ229" s="17"/>
      <c r="AK229" s="59"/>
      <c r="AL229" s="53"/>
      <c r="AM229" s="11"/>
      <c r="AN229" s="17"/>
      <c r="AO229" s="59"/>
      <c r="AP229" s="53"/>
      <c r="AQ229" s="23"/>
      <c r="AR229" s="17"/>
      <c r="AS229" s="52"/>
      <c r="AT229" s="53"/>
      <c r="AU229" s="23"/>
      <c r="AV229" s="17"/>
      <c r="AW229" s="52"/>
      <c r="AX229" s="53"/>
      <c r="AY229" s="11"/>
      <c r="AZ229" s="17"/>
      <c r="BA229" s="59"/>
      <c r="BB229" s="53"/>
      <c r="BC229" s="23"/>
      <c r="BD229" s="17"/>
      <c r="BE229" s="11"/>
      <c r="BF229" s="11"/>
      <c r="BG229" s="3"/>
      <c r="BH229" s="44"/>
      <c r="BI229" s="46"/>
      <c r="BJ229" s="3"/>
      <c r="BK229" s="6"/>
      <c r="BL229" s="49"/>
      <c r="BM229" s="46"/>
      <c r="BN229" s="3"/>
      <c r="BO229" s="6"/>
      <c r="BP229" s="44"/>
      <c r="BQ229" s="46"/>
      <c r="BR229" s="30"/>
      <c r="BS229" s="6"/>
      <c r="BT229" s="44"/>
      <c r="BU229" s="46"/>
      <c r="BV229" s="3"/>
      <c r="BW229" s="11"/>
      <c r="BX229" s="3"/>
      <c r="BY229" s="44"/>
      <c r="BZ229" s="46"/>
      <c r="CA229" s="30"/>
      <c r="CB229" s="6"/>
      <c r="CC229" s="44"/>
      <c r="CD229" s="46"/>
      <c r="CE229" s="30"/>
      <c r="CF229" s="6"/>
      <c r="CG229" s="44"/>
      <c r="CH229" s="46"/>
      <c r="CI229" s="30"/>
      <c r="CJ229" s="6"/>
      <c r="CK229" s="44"/>
      <c r="CL229" s="46"/>
    </row>
  </sheetData>
  <mergeCells count="147"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  <mergeCell ref="CK2:CL2"/>
    <mergeCell ref="AA4:AA5"/>
    <mergeCell ref="BF6:BF7"/>
    <mergeCell ref="BP2:BQ2"/>
    <mergeCell ref="BR2:BS2"/>
    <mergeCell ref="BT2:BU2"/>
    <mergeCell ref="BY2:BZ2"/>
    <mergeCell ref="CA2:CB2"/>
    <mergeCell ref="CC2:CD2"/>
    <mergeCell ref="BA2:BB2"/>
    <mergeCell ref="BC2:BD2"/>
    <mergeCell ref="BH2:BI2"/>
    <mergeCell ref="BJ2:BK2"/>
    <mergeCell ref="BL2:BM2"/>
    <mergeCell ref="BN2:BO2"/>
    <mergeCell ref="AO2:AP2"/>
    <mergeCell ref="AQ2:AR2"/>
    <mergeCell ref="AS2:AT2"/>
    <mergeCell ref="AU2:AV2"/>
    <mergeCell ref="AW2:AX2"/>
    <mergeCell ref="AY2:AZ2"/>
    <mergeCell ref="AC2:AD2"/>
    <mergeCell ref="AE2:AF2"/>
    <mergeCell ref="AG2:AH2"/>
    <mergeCell ref="AA8:AA9"/>
    <mergeCell ref="BW8:BW9"/>
    <mergeCell ref="BF10:BF11"/>
    <mergeCell ref="AA12:AA13"/>
    <mergeCell ref="BW12:BW13"/>
    <mergeCell ref="BF14:BF15"/>
    <mergeCell ref="CE2:CF2"/>
    <mergeCell ref="CG2:CH2"/>
    <mergeCell ref="CI2:CJ2"/>
    <mergeCell ref="AI2:AJ2"/>
    <mergeCell ref="AK2:AL2"/>
    <mergeCell ref="AM2:AN2"/>
    <mergeCell ref="AA24:AA25"/>
    <mergeCell ref="BW24:BW25"/>
    <mergeCell ref="BF26:BF27"/>
    <mergeCell ref="AA28:AA29"/>
    <mergeCell ref="BW28:BW29"/>
    <mergeCell ref="BF30:BF31"/>
    <mergeCell ref="AA16:AA17"/>
    <mergeCell ref="BW16:BW17"/>
    <mergeCell ref="BF18:BF19"/>
    <mergeCell ref="AA20:AA21"/>
    <mergeCell ref="BW20:BW21"/>
    <mergeCell ref="BF22:BF23"/>
    <mergeCell ref="AA40:AA41"/>
    <mergeCell ref="BW40:BW41"/>
    <mergeCell ref="BF42:BF43"/>
    <mergeCell ref="AA44:AA45"/>
    <mergeCell ref="BW44:BW45"/>
    <mergeCell ref="BF46:BF47"/>
    <mergeCell ref="AA32:AA33"/>
    <mergeCell ref="BW32:BW33"/>
    <mergeCell ref="BF34:BF35"/>
    <mergeCell ref="AA36:AA37"/>
    <mergeCell ref="BW36:BW37"/>
    <mergeCell ref="BF38:BF39"/>
    <mergeCell ref="AA56:AA57"/>
    <mergeCell ref="BW56:BW57"/>
    <mergeCell ref="BF58:BF59"/>
    <mergeCell ref="AA60:AA61"/>
    <mergeCell ref="BW60:BW61"/>
    <mergeCell ref="BF62:BF63"/>
    <mergeCell ref="AA48:AA49"/>
    <mergeCell ref="BW48:BW49"/>
    <mergeCell ref="BF50:BF51"/>
    <mergeCell ref="AA52:AA53"/>
    <mergeCell ref="BW52:BW53"/>
    <mergeCell ref="BF54:BF55"/>
    <mergeCell ref="BF90:BF91"/>
    <mergeCell ref="BF94:BF95"/>
    <mergeCell ref="BF98:BF99"/>
    <mergeCell ref="BF138:BF139"/>
    <mergeCell ref="BF142:BF143"/>
    <mergeCell ref="BF146:BF147"/>
    <mergeCell ref="BF66:BF67"/>
    <mergeCell ref="BF70:BF71"/>
    <mergeCell ref="BF74:BF75"/>
    <mergeCell ref="BF78:BF79"/>
    <mergeCell ref="BF82:BF83"/>
    <mergeCell ref="BF86:BF87"/>
    <mergeCell ref="BF174:BF175"/>
    <mergeCell ref="BF178:BF179"/>
    <mergeCell ref="BF182:BF183"/>
    <mergeCell ref="BF186:BF187"/>
    <mergeCell ref="BF190:BF191"/>
    <mergeCell ref="B135:C135"/>
    <mergeCell ref="D135:E135"/>
    <mergeCell ref="F135:G135"/>
    <mergeCell ref="H135:I135"/>
    <mergeCell ref="J135:K135"/>
    <mergeCell ref="BF150:BF151"/>
    <mergeCell ref="BF154:BF155"/>
    <mergeCell ref="BF158:BF159"/>
    <mergeCell ref="BF162:BF163"/>
    <mergeCell ref="BF166:BF167"/>
    <mergeCell ref="BF170:BF171"/>
    <mergeCell ref="X135:Y135"/>
    <mergeCell ref="AC135:AD135"/>
    <mergeCell ref="AE135:AF135"/>
    <mergeCell ref="AG135:AH135"/>
    <mergeCell ref="AI135:AJ135"/>
    <mergeCell ref="AK135:AL135"/>
    <mergeCell ref="L135:M135"/>
    <mergeCell ref="N135:O135"/>
    <mergeCell ref="P135:Q135"/>
    <mergeCell ref="R135:S135"/>
    <mergeCell ref="T135:U135"/>
    <mergeCell ref="V135:W135"/>
    <mergeCell ref="AY135:AZ135"/>
    <mergeCell ref="BA135:BB135"/>
    <mergeCell ref="BC135:BD135"/>
    <mergeCell ref="BH135:BI135"/>
    <mergeCell ref="BJ135:BK135"/>
    <mergeCell ref="BL135:BM135"/>
    <mergeCell ref="AM135:AN135"/>
    <mergeCell ref="AO135:AP135"/>
    <mergeCell ref="AQ135:AR135"/>
    <mergeCell ref="AS135:AT135"/>
    <mergeCell ref="AU135:AV135"/>
    <mergeCell ref="AW135:AX135"/>
    <mergeCell ref="CC135:CD135"/>
    <mergeCell ref="CE135:CF135"/>
    <mergeCell ref="CG135:CH135"/>
    <mergeCell ref="CI135:CJ135"/>
    <mergeCell ref="CK135:CL135"/>
    <mergeCell ref="BN135:BO135"/>
    <mergeCell ref="BP135:BQ135"/>
    <mergeCell ref="BR135:BS135"/>
    <mergeCell ref="BT135:BU135"/>
    <mergeCell ref="BY135:BZ135"/>
    <mergeCell ref="CA135:CB135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44" fitToHeight="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P56" sqref="P56"/>
    </sheetView>
  </sheetViews>
  <sheetFormatPr baseColWidth="10" defaultColWidth="10.7265625" defaultRowHeight="14.5" x14ac:dyDescent="0.35"/>
  <cols>
    <col min="1" max="1" width="49.54296875" bestFit="1" customWidth="1"/>
    <col min="2" max="8" width="14.54296875" customWidth="1"/>
  </cols>
  <sheetData>
    <row r="1" spans="1:8" x14ac:dyDescent="0.35">
      <c r="B1" s="146" t="s">
        <v>101</v>
      </c>
      <c r="C1" s="146" t="s">
        <v>392</v>
      </c>
      <c r="D1" s="146" t="s">
        <v>102</v>
      </c>
      <c r="E1" s="146" t="s">
        <v>103</v>
      </c>
      <c r="F1" s="146" t="s">
        <v>393</v>
      </c>
      <c r="G1" s="146" t="s">
        <v>394</v>
      </c>
      <c r="H1" s="146" t="s">
        <v>395</v>
      </c>
    </row>
    <row r="2" spans="1:8" x14ac:dyDescent="0.35">
      <c r="A2" s="146" t="s">
        <v>378</v>
      </c>
      <c r="B2" s="147" t="s">
        <v>129</v>
      </c>
      <c r="C2" s="147"/>
      <c r="D2" s="147"/>
      <c r="E2" s="147"/>
      <c r="F2" s="147"/>
      <c r="G2" s="147"/>
      <c r="H2" s="147"/>
    </row>
    <row r="3" spans="1:8" x14ac:dyDescent="0.35">
      <c r="A3" s="146" t="s">
        <v>379</v>
      </c>
      <c r="B3" s="147"/>
      <c r="C3" s="147" t="s">
        <v>129</v>
      </c>
      <c r="D3" s="147"/>
      <c r="E3" s="147"/>
      <c r="F3" s="147"/>
      <c r="G3" s="147"/>
      <c r="H3" s="147"/>
    </row>
    <row r="4" spans="1:8" x14ac:dyDescent="0.35">
      <c r="A4" s="146" t="s">
        <v>380</v>
      </c>
      <c r="B4" s="147"/>
      <c r="C4" s="147"/>
      <c r="D4" s="147" t="s">
        <v>129</v>
      </c>
      <c r="E4" s="147"/>
      <c r="F4" s="147"/>
      <c r="G4" s="147"/>
      <c r="H4" s="147"/>
    </row>
    <row r="5" spans="1:8" x14ac:dyDescent="0.35">
      <c r="A5" s="146" t="s">
        <v>381</v>
      </c>
      <c r="B5" s="147" t="s">
        <v>129</v>
      </c>
      <c r="C5" s="147"/>
      <c r="D5" s="147"/>
      <c r="E5" s="147"/>
      <c r="F5" s="147"/>
      <c r="G5" s="147"/>
      <c r="H5" s="147"/>
    </row>
    <row r="6" spans="1:8" x14ac:dyDescent="0.35">
      <c r="A6" s="146" t="s">
        <v>382</v>
      </c>
      <c r="B6" s="147"/>
      <c r="C6" s="147" t="s">
        <v>129</v>
      </c>
      <c r="D6" s="147"/>
      <c r="E6" s="147"/>
      <c r="F6" s="147"/>
      <c r="G6" s="147"/>
      <c r="H6" s="147"/>
    </row>
    <row r="7" spans="1:8" x14ac:dyDescent="0.35">
      <c r="A7" s="146" t="s">
        <v>383</v>
      </c>
      <c r="B7" s="147"/>
      <c r="C7" s="147"/>
      <c r="D7" s="147" t="s">
        <v>129</v>
      </c>
      <c r="E7" s="147"/>
      <c r="F7" s="147"/>
      <c r="G7" s="147"/>
      <c r="H7" s="147"/>
    </row>
    <row r="8" spans="1:8" x14ac:dyDescent="0.35">
      <c r="A8" s="146" t="s">
        <v>317</v>
      </c>
      <c r="B8" s="147" t="s">
        <v>129</v>
      </c>
      <c r="C8" s="147"/>
      <c r="D8" s="147"/>
      <c r="E8" s="147"/>
      <c r="F8" s="147"/>
      <c r="G8" s="147"/>
      <c r="H8" s="147"/>
    </row>
    <row r="9" spans="1:8" x14ac:dyDescent="0.35">
      <c r="A9" s="146" t="s">
        <v>318</v>
      </c>
      <c r="B9" s="147"/>
      <c r="C9" s="147" t="s">
        <v>129</v>
      </c>
      <c r="D9" s="147"/>
      <c r="E9" s="147"/>
      <c r="F9" s="147"/>
      <c r="G9" s="147"/>
      <c r="H9" s="147"/>
    </row>
    <row r="10" spans="1:8" x14ac:dyDescent="0.35">
      <c r="A10" s="146" t="s">
        <v>319</v>
      </c>
      <c r="B10" s="147"/>
      <c r="C10" s="147"/>
      <c r="D10" s="147" t="s">
        <v>129</v>
      </c>
      <c r="E10" s="147"/>
      <c r="F10" s="147"/>
      <c r="G10" s="147"/>
      <c r="H10" s="147"/>
    </row>
    <row r="11" spans="1:8" x14ac:dyDescent="0.35">
      <c r="A11" s="146" t="s">
        <v>320</v>
      </c>
      <c r="B11" s="147"/>
      <c r="C11" s="147"/>
      <c r="D11" s="147"/>
      <c r="E11" s="147"/>
      <c r="F11" s="147" t="s">
        <v>129</v>
      </c>
      <c r="G11" s="147"/>
      <c r="H11" s="147"/>
    </row>
    <row r="12" spans="1:8" x14ac:dyDescent="0.35">
      <c r="A12" s="146" t="s">
        <v>384</v>
      </c>
      <c r="B12" s="147"/>
      <c r="C12" s="147"/>
      <c r="D12" s="147" t="s">
        <v>129</v>
      </c>
      <c r="E12" s="147"/>
      <c r="F12" s="147"/>
      <c r="G12" s="147"/>
      <c r="H12" s="147"/>
    </row>
    <row r="13" spans="1:8" x14ac:dyDescent="0.35">
      <c r="A13" s="146" t="s">
        <v>385</v>
      </c>
      <c r="B13" s="147"/>
      <c r="C13" s="147"/>
      <c r="D13" s="147"/>
      <c r="E13" s="147" t="s">
        <v>129</v>
      </c>
      <c r="F13" s="147"/>
      <c r="G13" s="147"/>
      <c r="H13" s="147"/>
    </row>
    <row r="14" spans="1:8" x14ac:dyDescent="0.35">
      <c r="A14" s="146" t="s">
        <v>386</v>
      </c>
      <c r="B14" s="147"/>
      <c r="C14" s="147" t="s">
        <v>129</v>
      </c>
      <c r="D14" s="147"/>
      <c r="E14" s="147"/>
      <c r="F14" s="147"/>
      <c r="G14" s="147"/>
      <c r="H14" s="147"/>
    </row>
    <row r="15" spans="1:8" x14ac:dyDescent="0.35">
      <c r="A15" s="150" t="s">
        <v>387</v>
      </c>
      <c r="B15" s="147"/>
      <c r="C15" s="147"/>
      <c r="D15" s="147"/>
      <c r="E15" s="147"/>
      <c r="F15" s="147"/>
      <c r="G15" s="147"/>
      <c r="H15" s="147"/>
    </row>
    <row r="16" spans="1:8" x14ac:dyDescent="0.35">
      <c r="A16" s="146" t="s">
        <v>388</v>
      </c>
      <c r="B16" s="147"/>
      <c r="C16" s="147"/>
      <c r="D16" s="147"/>
      <c r="E16" s="147"/>
      <c r="F16" s="147" t="s">
        <v>129</v>
      </c>
      <c r="G16" s="147"/>
      <c r="H16" s="147"/>
    </row>
    <row r="17" spans="1:8" x14ac:dyDescent="0.35">
      <c r="A17" s="146" t="s">
        <v>389</v>
      </c>
      <c r="B17" s="147"/>
      <c r="C17" s="147"/>
      <c r="D17" s="147"/>
      <c r="E17" s="147"/>
      <c r="F17" s="147"/>
      <c r="G17" s="147" t="s">
        <v>129</v>
      </c>
      <c r="H17" s="147"/>
    </row>
    <row r="18" spans="1:8" x14ac:dyDescent="0.35">
      <c r="A18" s="146" t="s">
        <v>390</v>
      </c>
      <c r="B18" s="147"/>
      <c r="C18" s="147"/>
      <c r="D18" s="147"/>
      <c r="E18" s="147"/>
      <c r="F18" s="147"/>
      <c r="G18" s="147"/>
      <c r="H18" s="147" t="s">
        <v>129</v>
      </c>
    </row>
    <row r="19" spans="1:8" x14ac:dyDescent="0.35">
      <c r="A19" s="146" t="s">
        <v>391</v>
      </c>
      <c r="B19" s="147"/>
      <c r="C19" s="147"/>
      <c r="D19" s="147"/>
      <c r="E19" s="147" t="s">
        <v>129</v>
      </c>
      <c r="F19" s="147"/>
      <c r="G19" s="147"/>
      <c r="H19" s="147"/>
    </row>
  </sheetData>
  <conditionalFormatting sqref="B2:H19">
    <cfRule type="containsText" dxfId="5" priority="1" operator="containsText" text="X">
      <formula>NOT(ISERROR(SEARCH("X",B2)))</formula>
    </cfRule>
  </conditionalFormatting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315"/>
  <sheetViews>
    <sheetView zoomScaleNormal="100" workbookViewId="0">
      <pane xSplit="1" ySplit="3" topLeftCell="B67" activePane="bottomRight" state="frozen"/>
      <selection activeCell="A66" sqref="A66"/>
      <selection pane="topRight" activeCell="A66" sqref="A66"/>
      <selection pane="bottomLeft" activeCell="A66" sqref="A66"/>
      <selection pane="bottomRight" activeCell="A66" sqref="A66"/>
    </sheetView>
  </sheetViews>
  <sheetFormatPr baseColWidth="10" defaultColWidth="55.453125" defaultRowHeight="14.5" x14ac:dyDescent="0.35"/>
  <cols>
    <col min="1" max="1" width="75.54296875" style="140" customWidth="1"/>
    <col min="2" max="2" width="75.54296875" customWidth="1"/>
    <col min="3" max="3" width="25" bestFit="1" customWidth="1"/>
    <col min="4" max="4" width="18.453125" customWidth="1"/>
    <col min="5" max="5" width="38" customWidth="1"/>
    <col min="6" max="6" width="25.26953125" customWidth="1"/>
    <col min="7" max="9" width="26.7265625" bestFit="1" customWidth="1"/>
    <col min="10" max="10" width="24.453125" bestFit="1" customWidth="1"/>
    <col min="14" max="14" width="90.453125" bestFit="1" customWidth="1"/>
    <col min="15" max="15" width="55.453125" style="178"/>
  </cols>
  <sheetData>
    <row r="1" spans="1:15" ht="15" thickBot="1" x14ac:dyDescent="0.4">
      <c r="G1" s="277" t="s">
        <v>422</v>
      </c>
      <c r="H1" s="278"/>
      <c r="I1" s="277" t="s">
        <v>423</v>
      </c>
      <c r="J1" s="278"/>
    </row>
    <row r="2" spans="1:15" x14ac:dyDescent="0.35">
      <c r="A2" s="211"/>
      <c r="B2" s="165"/>
      <c r="C2" s="165"/>
      <c r="D2" s="165"/>
      <c r="E2" s="165" t="s">
        <v>430</v>
      </c>
      <c r="F2" s="70"/>
      <c r="G2" s="275" t="s">
        <v>421</v>
      </c>
      <c r="H2" s="276"/>
      <c r="I2" s="275" t="s">
        <v>421</v>
      </c>
      <c r="J2" s="276"/>
    </row>
    <row r="3" spans="1:15" s="69" customFormat="1" x14ac:dyDescent="0.35">
      <c r="A3" s="166" t="s">
        <v>432</v>
      </c>
      <c r="B3" s="191"/>
      <c r="C3" s="167" t="s">
        <v>0</v>
      </c>
      <c r="D3" s="167" t="s">
        <v>1</v>
      </c>
      <c r="E3" s="167" t="str">
        <f t="shared" ref="E3:E41" si="0">+A3&amp;"_"&amp;C3&amp;"_"&amp;D3</f>
        <v>Process_Input energy _Output energy</v>
      </c>
      <c r="F3" s="167"/>
      <c r="G3" s="168" t="s">
        <v>420</v>
      </c>
      <c r="H3" s="161" t="s">
        <v>419</v>
      </c>
      <c r="I3" s="168" t="s">
        <v>419</v>
      </c>
      <c r="J3" s="171" t="s">
        <v>424</v>
      </c>
      <c r="O3" s="178"/>
    </row>
    <row r="4" spans="1:15" x14ac:dyDescent="0.35">
      <c r="A4" s="212" t="str">
        <f>Technologies!$A$4</f>
        <v>PROTRA_CHP_gas_fuels</v>
      </c>
      <c r="B4" s="137"/>
      <c r="C4" s="163" t="str">
        <f>Commodites!$A$10</f>
        <v>TI_gas_bio</v>
      </c>
      <c r="D4" s="164" t="str">
        <f>Commodites!$A$36</f>
        <v>TO_elec</v>
      </c>
      <c r="E4" t="str">
        <f t="shared" si="0"/>
        <v>PROTRA_CHP_gas_fuels_TI_gas_bio_TO_elec</v>
      </c>
      <c r="G4" s="169" t="str">
        <f t="shared" ref="G4:G35" si="1">VLOOKUP($E4,$A$170:$B$274,2,FALSE)</f>
        <v>ELECTRICITY_GAS</v>
      </c>
      <c r="H4" s="170" t="str">
        <f t="shared" ref="H4:H35" si="2">+VLOOKUP(C4,$A$114:$B$141,2,FALSE)</f>
        <v>DISTRIBUTION_GAS</v>
      </c>
      <c r="I4" s="172" t="str">
        <f>+G4</f>
        <v>ELECTRICITY_GAS</v>
      </c>
      <c r="J4" s="173" t="str">
        <f t="shared" ref="J4:J35" si="3">VLOOKUP($D$4:$D$96,$A$143:$B$158,2,FALSE)</f>
        <v>DISTRIBUTION_ELECTRICITY</v>
      </c>
    </row>
    <row r="5" spans="1:15" x14ac:dyDescent="0.35">
      <c r="A5" s="212" t="str">
        <f>Technologies!$A$4</f>
        <v>PROTRA_CHP_gas_fuels</v>
      </c>
      <c r="B5" s="137"/>
      <c r="C5" s="163" t="str">
        <f>Commodites!$A$10</f>
        <v>TI_gas_bio</v>
      </c>
      <c r="D5" s="164" t="str">
        <f>Commodites!$A$38</f>
        <v>TO_heat</v>
      </c>
      <c r="E5" t="str">
        <f t="shared" si="0"/>
        <v>PROTRA_CHP_gas_fuels_TI_gas_bio_TO_heat</v>
      </c>
      <c r="G5" s="169" t="str">
        <f t="shared" si="1"/>
        <v>STEAM_HOT_WATER</v>
      </c>
      <c r="H5" s="170" t="str">
        <f t="shared" si="2"/>
        <v>DISTRIBUTION_GAS</v>
      </c>
      <c r="I5" s="172" t="str">
        <f t="shared" ref="I5:I58" si="4">+G5</f>
        <v>STEAM_HOT_WATER</v>
      </c>
      <c r="J5" s="173" t="str">
        <f t="shared" si="3"/>
        <v>NA</v>
      </c>
    </row>
    <row r="6" spans="1:15" x14ac:dyDescent="0.35">
      <c r="A6" s="212" t="str">
        <f>Technologies!$A$4</f>
        <v>PROTRA_CHP_gas_fuels</v>
      </c>
      <c r="B6" s="137"/>
      <c r="C6" s="163" t="str">
        <f>Commodites!$A$11</f>
        <v>TI_gas_fossil</v>
      </c>
      <c r="D6" s="164" t="str">
        <f>Commodites!$A$36</f>
        <v>TO_elec</v>
      </c>
      <c r="E6" t="str">
        <f t="shared" si="0"/>
        <v>PROTRA_CHP_gas_fuels_TI_gas_fossil_TO_elec</v>
      </c>
      <c r="G6" s="169" t="str">
        <f t="shared" si="1"/>
        <v>ELECTRICITY_GAS</v>
      </c>
      <c r="H6" s="170" t="str">
        <f t="shared" si="2"/>
        <v>DISTRIBUTION_GAS</v>
      </c>
      <c r="I6" s="172" t="str">
        <f t="shared" si="4"/>
        <v>ELECTRICITY_GAS</v>
      </c>
      <c r="J6" s="173" t="str">
        <f t="shared" si="3"/>
        <v>DISTRIBUTION_ELECTRICITY</v>
      </c>
    </row>
    <row r="7" spans="1:15" x14ac:dyDescent="0.35">
      <c r="A7" s="212" t="str">
        <f>Technologies!$A$4</f>
        <v>PROTRA_CHP_gas_fuels</v>
      </c>
      <c r="B7" s="137"/>
      <c r="C7" s="163" t="str">
        <f>Commodites!$A$11</f>
        <v>TI_gas_fossil</v>
      </c>
      <c r="D7" s="164" t="str">
        <f>Commodites!$A$38</f>
        <v>TO_heat</v>
      </c>
      <c r="E7" t="str">
        <f t="shared" si="0"/>
        <v>PROTRA_CHP_gas_fuels_TI_gas_fossil_TO_heat</v>
      </c>
      <c r="G7" s="169" t="str">
        <f t="shared" si="1"/>
        <v>STEAM_HOT_WATER</v>
      </c>
      <c r="H7" s="170" t="str">
        <f t="shared" si="2"/>
        <v>DISTRIBUTION_GAS</v>
      </c>
      <c r="I7" s="172" t="str">
        <f t="shared" si="4"/>
        <v>STEAM_HOT_WATER</v>
      </c>
      <c r="J7" s="173" t="str">
        <f t="shared" si="3"/>
        <v>NA</v>
      </c>
    </row>
    <row r="8" spans="1:15" x14ac:dyDescent="0.35">
      <c r="A8" s="212" t="str">
        <f>Technologies!$A$5</f>
        <v>PROTRA_CHP_geothermal</v>
      </c>
      <c r="B8" s="137"/>
      <c r="C8" s="163" t="str">
        <f>Commodites!$A$12</f>
        <v>TI_geothermal</v>
      </c>
      <c r="D8" s="164" t="str">
        <f>Commodites!$A$36</f>
        <v>TO_elec</v>
      </c>
      <c r="E8" t="str">
        <f t="shared" si="0"/>
        <v>PROTRA_CHP_geothermal_TI_geothermal_TO_elec</v>
      </c>
      <c r="G8" s="169" t="str">
        <f t="shared" si="1"/>
        <v>ELECTRICITY_OTHER</v>
      </c>
      <c r="H8" s="170" t="str">
        <f t="shared" si="2"/>
        <v>NA</v>
      </c>
      <c r="I8" s="172" t="str">
        <f t="shared" si="4"/>
        <v>ELECTRICITY_OTHER</v>
      </c>
      <c r="J8" s="173" t="str">
        <f t="shared" si="3"/>
        <v>DISTRIBUTION_ELECTRICITY</v>
      </c>
    </row>
    <row r="9" spans="1:15" x14ac:dyDescent="0.35">
      <c r="A9" s="212" t="str">
        <f>Technologies!$A$5</f>
        <v>PROTRA_CHP_geothermal</v>
      </c>
      <c r="B9" s="137"/>
      <c r="C9" s="163" t="str">
        <f>Commodites!$A$12</f>
        <v>TI_geothermal</v>
      </c>
      <c r="D9" s="164" t="str">
        <f>Commodites!$A$38</f>
        <v>TO_heat</v>
      </c>
      <c r="E9" t="str">
        <f t="shared" si="0"/>
        <v>PROTRA_CHP_geothermal_TI_geothermal_TO_heat</v>
      </c>
      <c r="G9" s="169" t="str">
        <f t="shared" si="1"/>
        <v>STEAM_HOT_WATER</v>
      </c>
      <c r="H9" s="170" t="str">
        <f t="shared" si="2"/>
        <v>NA</v>
      </c>
      <c r="I9" s="172" t="str">
        <f t="shared" si="4"/>
        <v>STEAM_HOT_WATER</v>
      </c>
      <c r="J9" s="173" t="str">
        <f t="shared" si="3"/>
        <v>NA</v>
      </c>
    </row>
    <row r="10" spans="1:15" x14ac:dyDescent="0.35">
      <c r="A10" s="213" t="str">
        <f>Technologies!$A$6</f>
        <v>PROTRA_CHP_solid_fossil</v>
      </c>
      <c r="B10" s="209"/>
      <c r="C10" s="205" t="str">
        <f>Commodites!$A$21</f>
        <v>TI_solid_fossil</v>
      </c>
      <c r="D10" s="205" t="str">
        <f>Commodites!$A$36</f>
        <v>TO_elec</v>
      </c>
      <c r="E10" s="205" t="str">
        <f t="shared" si="0"/>
        <v>PROTRA_CHP_solid_fossil_TI_solid_fossil_TO_elec</v>
      </c>
      <c r="F10" s="205"/>
      <c r="G10" s="208" t="str">
        <f t="shared" si="1"/>
        <v>ELECTRICITY_COAL</v>
      </c>
      <c r="H10" s="210" t="str">
        <f t="shared" si="2"/>
        <v>MINING_COAL</v>
      </c>
      <c r="I10" s="208" t="str">
        <f t="shared" si="4"/>
        <v>ELECTRICITY_COAL</v>
      </c>
      <c r="J10" s="210" t="str">
        <f t="shared" si="3"/>
        <v>DISTRIBUTION_ELECTRICITY</v>
      </c>
    </row>
    <row r="11" spans="1:15" x14ac:dyDescent="0.35">
      <c r="A11" s="213" t="str">
        <f>Technologies!$A$6</f>
        <v>PROTRA_CHP_solid_fossil</v>
      </c>
      <c r="B11" s="209"/>
      <c r="C11" s="205" t="str">
        <f>Commodites!$A$21</f>
        <v>TI_solid_fossil</v>
      </c>
      <c r="D11" s="205" t="str">
        <f>Commodites!$A$38</f>
        <v>TO_heat</v>
      </c>
      <c r="E11" s="205" t="str">
        <f t="shared" si="0"/>
        <v>PROTRA_CHP_solid_fossil_TI_solid_fossil_TO_heat</v>
      </c>
      <c r="F11" s="205"/>
      <c r="G11" s="208" t="str">
        <f t="shared" si="1"/>
        <v>STEAM_HOT_WATER</v>
      </c>
      <c r="H11" s="210" t="str">
        <f t="shared" si="2"/>
        <v>MINING_COAL</v>
      </c>
      <c r="I11" s="208" t="str">
        <f t="shared" si="4"/>
        <v>STEAM_HOT_WATER</v>
      </c>
      <c r="J11" s="210" t="str">
        <f t="shared" si="3"/>
        <v>NA</v>
      </c>
    </row>
    <row r="12" spans="1:15" x14ac:dyDescent="0.35">
      <c r="A12" s="212" t="str">
        <f>Technologies!$A$7</f>
        <v>PROTRA_CHP_waste</v>
      </c>
      <c r="B12" s="137"/>
      <c r="C12" s="163" t="str">
        <f>Commodites!$A$22</f>
        <v>TI_waste</v>
      </c>
      <c r="D12" s="164" t="str">
        <f>Commodites!$A$36</f>
        <v>TO_elec</v>
      </c>
      <c r="E12" t="str">
        <f t="shared" si="0"/>
        <v>PROTRA_CHP_waste_TI_waste_TO_elec</v>
      </c>
      <c r="G12" s="169" t="str">
        <f t="shared" si="1"/>
        <v>ELECTRICITY_OTHER</v>
      </c>
      <c r="H12" s="170" t="str">
        <f t="shared" si="2"/>
        <v>NA</v>
      </c>
      <c r="I12" s="172" t="str">
        <f t="shared" si="4"/>
        <v>ELECTRICITY_OTHER</v>
      </c>
      <c r="J12" s="173" t="str">
        <f t="shared" si="3"/>
        <v>DISTRIBUTION_ELECTRICITY</v>
      </c>
    </row>
    <row r="13" spans="1:15" x14ac:dyDescent="0.35">
      <c r="A13" s="212" t="str">
        <f>Technologies!$A$7</f>
        <v>PROTRA_CHP_waste</v>
      </c>
      <c r="B13" s="137"/>
      <c r="C13" s="163" t="str">
        <f>Commodites!$A$22</f>
        <v>TI_waste</v>
      </c>
      <c r="D13" s="164" t="str">
        <f>Commodites!$A$38</f>
        <v>TO_heat</v>
      </c>
      <c r="E13" t="str">
        <f t="shared" si="0"/>
        <v>PROTRA_CHP_waste_TI_waste_TO_heat</v>
      </c>
      <c r="G13" s="169" t="str">
        <f t="shared" si="1"/>
        <v>STEAM_HOT_WATER</v>
      </c>
      <c r="H13" s="170" t="str">
        <f t="shared" si="2"/>
        <v>NA</v>
      </c>
      <c r="I13" s="172" t="str">
        <f t="shared" si="4"/>
        <v>STEAM_HOT_WATER</v>
      </c>
      <c r="J13" s="173" t="str">
        <f t="shared" si="3"/>
        <v>NA</v>
      </c>
    </row>
    <row r="14" spans="1:15" x14ac:dyDescent="0.35">
      <c r="A14" s="212" t="str">
        <f>Technologies!$A$8</f>
        <v>PROTRA_CHP_gas_fuels_CCS</v>
      </c>
      <c r="B14" s="137"/>
      <c r="C14" s="163" t="str">
        <f>Commodites!$A$10</f>
        <v>TI_gas_bio</v>
      </c>
      <c r="D14" s="164" t="str">
        <f>Commodites!$A$36</f>
        <v>TO_elec</v>
      </c>
      <c r="E14" t="str">
        <f t="shared" si="0"/>
        <v>PROTRA_CHP_gas_fuels_CCS_TI_gas_bio_TO_elec</v>
      </c>
      <c r="G14" s="169" t="str">
        <f t="shared" si="1"/>
        <v>ELECTRICITY_GAS</v>
      </c>
      <c r="H14" s="170" t="str">
        <f t="shared" si="2"/>
        <v>DISTRIBUTION_GAS</v>
      </c>
      <c r="I14" s="172" t="str">
        <f t="shared" si="4"/>
        <v>ELECTRICITY_GAS</v>
      </c>
      <c r="J14" s="173" t="str">
        <f t="shared" si="3"/>
        <v>DISTRIBUTION_ELECTRICITY</v>
      </c>
    </row>
    <row r="15" spans="1:15" x14ac:dyDescent="0.35">
      <c r="A15" s="212" t="str">
        <f>Technologies!$A$8</f>
        <v>PROTRA_CHP_gas_fuels_CCS</v>
      </c>
      <c r="B15" s="137"/>
      <c r="C15" s="163" t="str">
        <f>Commodites!$A$10</f>
        <v>TI_gas_bio</v>
      </c>
      <c r="D15" s="164" t="str">
        <f>Commodites!$A$38</f>
        <v>TO_heat</v>
      </c>
      <c r="E15" t="str">
        <f t="shared" si="0"/>
        <v>PROTRA_CHP_gas_fuels_CCS_TI_gas_bio_TO_heat</v>
      </c>
      <c r="G15" s="169" t="str">
        <f t="shared" si="1"/>
        <v>STEAM_HOT_WATER</v>
      </c>
      <c r="H15" s="170" t="str">
        <f t="shared" si="2"/>
        <v>DISTRIBUTION_GAS</v>
      </c>
      <c r="I15" s="172" t="str">
        <f t="shared" si="4"/>
        <v>STEAM_HOT_WATER</v>
      </c>
      <c r="J15" s="173" t="str">
        <f t="shared" si="3"/>
        <v>NA</v>
      </c>
    </row>
    <row r="16" spans="1:15" x14ac:dyDescent="0.35">
      <c r="A16" s="212" t="str">
        <f>Technologies!$A$8</f>
        <v>PROTRA_CHP_gas_fuels_CCS</v>
      </c>
      <c r="B16" s="137"/>
      <c r="C16" s="163" t="str">
        <f>Commodites!$A$11</f>
        <v>TI_gas_fossil</v>
      </c>
      <c r="D16" s="164" t="str">
        <f>Commodites!$A$36</f>
        <v>TO_elec</v>
      </c>
      <c r="E16" t="str">
        <f t="shared" si="0"/>
        <v>PROTRA_CHP_gas_fuels_CCS_TI_gas_fossil_TO_elec</v>
      </c>
      <c r="G16" s="169" t="str">
        <f t="shared" si="1"/>
        <v>ELECTRICITY_GAS</v>
      </c>
      <c r="H16" s="170" t="str">
        <f t="shared" si="2"/>
        <v>DISTRIBUTION_GAS</v>
      </c>
      <c r="I16" s="172" t="str">
        <f t="shared" si="4"/>
        <v>ELECTRICITY_GAS</v>
      </c>
      <c r="J16" s="173" t="str">
        <f t="shared" si="3"/>
        <v>DISTRIBUTION_ELECTRICITY</v>
      </c>
    </row>
    <row r="17" spans="1:10" x14ac:dyDescent="0.35">
      <c r="A17" s="212" t="str">
        <f>Technologies!$A$8</f>
        <v>PROTRA_CHP_gas_fuels_CCS</v>
      </c>
      <c r="B17" s="137"/>
      <c r="C17" s="163" t="str">
        <f>Commodites!$A$11</f>
        <v>TI_gas_fossil</v>
      </c>
      <c r="D17" s="164" t="str">
        <f>Commodites!$A$38</f>
        <v>TO_heat</v>
      </c>
      <c r="E17" t="str">
        <f t="shared" si="0"/>
        <v>PROTRA_CHP_gas_fuels_CCS_TI_gas_fossil_TO_heat</v>
      </c>
      <c r="G17" s="169" t="str">
        <f t="shared" si="1"/>
        <v>STEAM_HOT_WATER</v>
      </c>
      <c r="H17" s="170" t="str">
        <f t="shared" si="2"/>
        <v>DISTRIBUTION_GAS</v>
      </c>
      <c r="I17" s="172" t="str">
        <f t="shared" si="4"/>
        <v>STEAM_HOT_WATER</v>
      </c>
      <c r="J17" s="173" t="str">
        <f t="shared" si="3"/>
        <v>NA</v>
      </c>
    </row>
    <row r="18" spans="1:10" x14ac:dyDescent="0.35">
      <c r="A18" s="213" t="str">
        <f>Technologies!$A$9</f>
        <v>PROTRA_CHP_solid_fossil_CCS</v>
      </c>
      <c r="B18" s="209"/>
      <c r="C18" s="205" t="str">
        <f>Commodites!$A$21</f>
        <v>TI_solid_fossil</v>
      </c>
      <c r="D18" s="205" t="str">
        <f>Commodites!$A$36</f>
        <v>TO_elec</v>
      </c>
      <c r="E18" s="205" t="str">
        <f t="shared" si="0"/>
        <v>PROTRA_CHP_solid_fossil_CCS_TI_solid_fossil_TO_elec</v>
      </c>
      <c r="F18" s="205"/>
      <c r="G18" s="208" t="str">
        <f t="shared" si="1"/>
        <v>ELECTRICITY_COAL</v>
      </c>
      <c r="H18" s="210" t="str">
        <f t="shared" si="2"/>
        <v>MINING_COAL</v>
      </c>
      <c r="I18" s="208" t="str">
        <f t="shared" si="4"/>
        <v>ELECTRICITY_COAL</v>
      </c>
      <c r="J18" s="210" t="str">
        <f t="shared" si="3"/>
        <v>DISTRIBUTION_ELECTRICITY</v>
      </c>
    </row>
    <row r="19" spans="1:10" x14ac:dyDescent="0.35">
      <c r="A19" s="213" t="str">
        <f>Technologies!$A$9</f>
        <v>PROTRA_CHP_solid_fossil_CCS</v>
      </c>
      <c r="B19" s="209"/>
      <c r="C19" s="205" t="str">
        <f>Commodites!$A$21</f>
        <v>TI_solid_fossil</v>
      </c>
      <c r="D19" s="205" t="str">
        <f>Commodites!$A$38</f>
        <v>TO_heat</v>
      </c>
      <c r="E19" s="205" t="str">
        <f t="shared" si="0"/>
        <v>PROTRA_CHP_solid_fossil_CCS_TI_solid_fossil_TO_heat</v>
      </c>
      <c r="F19" s="205"/>
      <c r="G19" s="208" t="str">
        <f t="shared" si="1"/>
        <v>STEAM_HOT_WATER</v>
      </c>
      <c r="H19" s="210" t="str">
        <f t="shared" si="2"/>
        <v>MINING_COAL</v>
      </c>
      <c r="I19" s="208" t="str">
        <f t="shared" si="4"/>
        <v>STEAM_HOT_WATER</v>
      </c>
      <c r="J19" s="210" t="str">
        <f t="shared" si="3"/>
        <v>NA</v>
      </c>
    </row>
    <row r="20" spans="1:10" x14ac:dyDescent="0.35">
      <c r="A20" s="213" t="str">
        <f>Technologies!$A$10</f>
        <v>PROTRA_CHP_solid_bio_CCS</v>
      </c>
      <c r="B20" s="209"/>
      <c r="C20" s="205" t="str">
        <f>Commodites!$A$20</f>
        <v>TI_solid_bio</v>
      </c>
      <c r="D20" s="205" t="str">
        <f>Commodites!$A$36</f>
        <v>TO_elec</v>
      </c>
      <c r="E20" s="205" t="str">
        <f t="shared" si="0"/>
        <v>PROTRA_CHP_solid_bio_CCS_TI_solid_bio_TO_elec</v>
      </c>
      <c r="F20" s="205"/>
      <c r="G20" s="208" t="str">
        <f t="shared" si="1"/>
        <v>ELECTRICITY_OTHER</v>
      </c>
      <c r="H20" s="210" t="str">
        <f t="shared" si="2"/>
        <v>FORESTRY</v>
      </c>
      <c r="I20" s="208" t="str">
        <f t="shared" si="4"/>
        <v>ELECTRICITY_OTHER</v>
      </c>
      <c r="J20" s="210" t="str">
        <f t="shared" si="3"/>
        <v>DISTRIBUTION_ELECTRICITY</v>
      </c>
    </row>
    <row r="21" spans="1:10" x14ac:dyDescent="0.35">
      <c r="A21" s="213" t="str">
        <f>Technologies!$A$10</f>
        <v>PROTRA_CHP_solid_bio_CCS</v>
      </c>
      <c r="B21" s="209"/>
      <c r="C21" s="205" t="str">
        <f>Commodites!$A$20</f>
        <v>TI_solid_bio</v>
      </c>
      <c r="D21" s="205" t="str">
        <f>Commodites!$A$38</f>
        <v>TO_heat</v>
      </c>
      <c r="E21" s="205" t="str">
        <f t="shared" si="0"/>
        <v>PROTRA_CHP_solid_bio_CCS_TI_solid_bio_TO_heat</v>
      </c>
      <c r="F21" s="205"/>
      <c r="G21" s="208" t="str">
        <f t="shared" si="1"/>
        <v>STEAM_HOT_WATER</v>
      </c>
      <c r="H21" s="210" t="str">
        <f t="shared" si="2"/>
        <v>FORESTRY</v>
      </c>
      <c r="I21" s="208" t="str">
        <f t="shared" si="4"/>
        <v>STEAM_HOT_WATER</v>
      </c>
      <c r="J21" s="210" t="str">
        <f t="shared" si="3"/>
        <v>NA</v>
      </c>
    </row>
    <row r="22" spans="1:10" x14ac:dyDescent="0.35">
      <c r="A22" s="212" t="str">
        <f>Technologies!$A$11</f>
        <v>PROTRA_CHP_liquid_fuels</v>
      </c>
      <c r="B22" s="137"/>
      <c r="C22" s="163" t="str">
        <f>Commodites!$A$15</f>
        <v>TI_liquid_bio</v>
      </c>
      <c r="D22" s="164" t="str">
        <f>Commodites!$A$36</f>
        <v>TO_elec</v>
      </c>
      <c r="E22" t="str">
        <f t="shared" si="0"/>
        <v>PROTRA_CHP_liquid_fuels_TI_liquid_bio_TO_elec</v>
      </c>
      <c r="G22" s="169" t="str">
        <f t="shared" si="1"/>
        <v>ELECTRICITY_OIL</v>
      </c>
      <c r="H22" s="170" t="str">
        <f t="shared" si="2"/>
        <v>REFINING</v>
      </c>
      <c r="I22" s="172" t="str">
        <f t="shared" si="4"/>
        <v>ELECTRICITY_OIL</v>
      </c>
      <c r="J22" s="173" t="str">
        <f t="shared" si="3"/>
        <v>DISTRIBUTION_ELECTRICITY</v>
      </c>
    </row>
    <row r="23" spans="1:10" x14ac:dyDescent="0.35">
      <c r="A23" s="212" t="str">
        <f>Technologies!$A$11</f>
        <v>PROTRA_CHP_liquid_fuels</v>
      </c>
      <c r="B23" s="137"/>
      <c r="C23" s="163" t="str">
        <f>Commodites!$A$15</f>
        <v>TI_liquid_bio</v>
      </c>
      <c r="D23" s="164" t="str">
        <f>Commodites!$A$38</f>
        <v>TO_heat</v>
      </c>
      <c r="E23" t="str">
        <f t="shared" si="0"/>
        <v>PROTRA_CHP_liquid_fuels_TI_liquid_bio_TO_heat</v>
      </c>
      <c r="G23" s="169" t="str">
        <f t="shared" si="1"/>
        <v>STEAM_HOT_WATER</v>
      </c>
      <c r="H23" s="170" t="str">
        <f t="shared" si="2"/>
        <v>REFINING</v>
      </c>
      <c r="I23" s="172" t="str">
        <f t="shared" si="4"/>
        <v>STEAM_HOT_WATER</v>
      </c>
      <c r="J23" s="173" t="str">
        <f t="shared" si="3"/>
        <v>NA</v>
      </c>
    </row>
    <row r="24" spans="1:10" x14ac:dyDescent="0.35">
      <c r="A24" s="212" t="str">
        <f>Technologies!$A$11</f>
        <v>PROTRA_CHP_liquid_fuels</v>
      </c>
      <c r="B24" s="137"/>
      <c r="C24" s="163" t="str">
        <f>Commodites!$A$16</f>
        <v>TI_liquid_fossil</v>
      </c>
      <c r="D24" s="164" t="str">
        <f>Commodites!$A$36</f>
        <v>TO_elec</v>
      </c>
      <c r="E24" t="str">
        <f t="shared" si="0"/>
        <v>PROTRA_CHP_liquid_fuels_TI_liquid_fossil_TO_elec</v>
      </c>
      <c r="G24" s="169" t="str">
        <f t="shared" si="1"/>
        <v>ELECTRICITY_OIL</v>
      </c>
      <c r="H24" s="170" t="str">
        <f t="shared" si="2"/>
        <v>REFINING</v>
      </c>
      <c r="I24" s="172" t="str">
        <f t="shared" si="4"/>
        <v>ELECTRICITY_OIL</v>
      </c>
      <c r="J24" s="173" t="str">
        <f t="shared" si="3"/>
        <v>DISTRIBUTION_ELECTRICITY</v>
      </c>
    </row>
    <row r="25" spans="1:10" x14ac:dyDescent="0.35">
      <c r="A25" s="212" t="str">
        <f>Technologies!$A$11</f>
        <v>PROTRA_CHP_liquid_fuels</v>
      </c>
      <c r="B25" s="137"/>
      <c r="C25" s="163" t="str">
        <f>Commodites!$A$16</f>
        <v>TI_liquid_fossil</v>
      </c>
      <c r="D25" s="164" t="str">
        <f>Commodites!$A$38</f>
        <v>TO_heat</v>
      </c>
      <c r="E25" t="str">
        <f t="shared" si="0"/>
        <v>PROTRA_CHP_liquid_fuels_TI_liquid_fossil_TO_heat</v>
      </c>
      <c r="G25" s="169" t="str">
        <f t="shared" si="1"/>
        <v>STEAM_HOT_WATER</v>
      </c>
      <c r="H25" s="170" t="str">
        <f t="shared" si="2"/>
        <v>REFINING</v>
      </c>
      <c r="I25" s="172" t="str">
        <f t="shared" si="4"/>
        <v>STEAM_HOT_WATER</v>
      </c>
      <c r="J25" s="173" t="str">
        <f t="shared" si="3"/>
        <v>NA</v>
      </c>
    </row>
    <row r="26" spans="1:10" x14ac:dyDescent="0.35">
      <c r="A26" s="212" t="str">
        <f>Technologies!$A$12</f>
        <v>PROTRA_CHP_liquid_fuels_CCS</v>
      </c>
      <c r="B26" s="137"/>
      <c r="C26" s="163" t="str">
        <f>Commodites!$A$15</f>
        <v>TI_liquid_bio</v>
      </c>
      <c r="D26" s="164" t="str">
        <f>Commodites!$A$36</f>
        <v>TO_elec</v>
      </c>
      <c r="E26" t="str">
        <f t="shared" si="0"/>
        <v>PROTRA_CHP_liquid_fuels_CCS_TI_liquid_bio_TO_elec</v>
      </c>
      <c r="G26" s="169" t="str">
        <f t="shared" si="1"/>
        <v>ELECTRICITY_OIL</v>
      </c>
      <c r="H26" s="170" t="str">
        <f t="shared" si="2"/>
        <v>REFINING</v>
      </c>
      <c r="I26" s="172" t="str">
        <f t="shared" si="4"/>
        <v>ELECTRICITY_OIL</v>
      </c>
      <c r="J26" s="173" t="str">
        <f t="shared" si="3"/>
        <v>DISTRIBUTION_ELECTRICITY</v>
      </c>
    </row>
    <row r="27" spans="1:10" x14ac:dyDescent="0.35">
      <c r="A27" s="212" t="str">
        <f>Technologies!$A$12</f>
        <v>PROTRA_CHP_liquid_fuels_CCS</v>
      </c>
      <c r="B27" s="137"/>
      <c r="C27" s="163" t="str">
        <f>Commodites!$A$15</f>
        <v>TI_liquid_bio</v>
      </c>
      <c r="D27" s="164" t="str">
        <f>Commodites!$A$38</f>
        <v>TO_heat</v>
      </c>
      <c r="E27" t="str">
        <f t="shared" si="0"/>
        <v>PROTRA_CHP_liquid_fuels_CCS_TI_liquid_bio_TO_heat</v>
      </c>
      <c r="G27" s="169" t="str">
        <f t="shared" si="1"/>
        <v>STEAM_HOT_WATER</v>
      </c>
      <c r="H27" s="170" t="str">
        <f t="shared" si="2"/>
        <v>REFINING</v>
      </c>
      <c r="I27" s="172" t="str">
        <f t="shared" si="4"/>
        <v>STEAM_HOT_WATER</v>
      </c>
      <c r="J27" s="173" t="str">
        <f t="shared" si="3"/>
        <v>NA</v>
      </c>
    </row>
    <row r="28" spans="1:10" x14ac:dyDescent="0.35">
      <c r="A28" s="212" t="str">
        <f>Technologies!$A$12</f>
        <v>PROTRA_CHP_liquid_fuels_CCS</v>
      </c>
      <c r="B28" s="137"/>
      <c r="C28" s="163" t="str">
        <f>Commodites!$A$16</f>
        <v>TI_liquid_fossil</v>
      </c>
      <c r="D28" s="164" t="str">
        <f>Commodites!$A$36</f>
        <v>TO_elec</v>
      </c>
      <c r="E28" t="str">
        <f t="shared" si="0"/>
        <v>PROTRA_CHP_liquid_fuels_CCS_TI_liquid_fossil_TO_elec</v>
      </c>
      <c r="G28" s="169" t="str">
        <f t="shared" si="1"/>
        <v>ELECTRICITY_OIL</v>
      </c>
      <c r="H28" s="170" t="str">
        <f t="shared" si="2"/>
        <v>REFINING</v>
      </c>
      <c r="I28" s="172" t="str">
        <f t="shared" si="4"/>
        <v>ELECTRICITY_OIL</v>
      </c>
      <c r="J28" s="173" t="str">
        <f t="shared" si="3"/>
        <v>DISTRIBUTION_ELECTRICITY</v>
      </c>
    </row>
    <row r="29" spans="1:10" x14ac:dyDescent="0.35">
      <c r="A29" s="212" t="str">
        <f>Technologies!$A$12</f>
        <v>PROTRA_CHP_liquid_fuels_CCS</v>
      </c>
      <c r="B29" s="137"/>
      <c r="C29" s="163" t="str">
        <f>Commodites!$A$16</f>
        <v>TI_liquid_fossil</v>
      </c>
      <c r="D29" s="164" t="str">
        <f>Commodites!$A$38</f>
        <v>TO_heat</v>
      </c>
      <c r="E29" t="str">
        <f t="shared" si="0"/>
        <v>PROTRA_CHP_liquid_fuels_CCS_TI_liquid_fossil_TO_heat</v>
      </c>
      <c r="G29" s="169" t="str">
        <f t="shared" si="1"/>
        <v>STEAM_HOT_WATER</v>
      </c>
      <c r="H29" s="170" t="str">
        <f t="shared" si="2"/>
        <v>REFINING</v>
      </c>
      <c r="I29" s="172" t="str">
        <f t="shared" si="4"/>
        <v>STEAM_HOT_WATER</v>
      </c>
      <c r="J29" s="173" t="str">
        <f t="shared" si="3"/>
        <v>NA</v>
      </c>
    </row>
    <row r="30" spans="1:10" x14ac:dyDescent="0.35">
      <c r="A30" s="212" t="str">
        <f>Technologies!$A$13</f>
        <v>PROTRA_HP_gas_fuels</v>
      </c>
      <c r="B30" s="137"/>
      <c r="C30" s="163" t="str">
        <f>Commodites!$A$10</f>
        <v>TI_gas_bio</v>
      </c>
      <c r="D30" s="164" t="str">
        <f>Commodites!$A$38</f>
        <v>TO_heat</v>
      </c>
      <c r="E30" t="str">
        <f t="shared" si="0"/>
        <v>PROTRA_HP_gas_fuels_TI_gas_bio_TO_heat</v>
      </c>
      <c r="G30" s="169" t="str">
        <f t="shared" si="1"/>
        <v>STEAM_HOT_WATER</v>
      </c>
      <c r="H30" s="170" t="str">
        <f t="shared" si="2"/>
        <v>DISTRIBUTION_GAS</v>
      </c>
      <c r="I30" s="172" t="str">
        <f t="shared" si="4"/>
        <v>STEAM_HOT_WATER</v>
      </c>
      <c r="J30" s="173" t="str">
        <f t="shared" si="3"/>
        <v>NA</v>
      </c>
    </row>
    <row r="31" spans="1:10" x14ac:dyDescent="0.35">
      <c r="A31" s="212" t="str">
        <f>Technologies!$A$13</f>
        <v>PROTRA_HP_gas_fuels</v>
      </c>
      <c r="B31" s="137"/>
      <c r="C31" s="163" t="str">
        <f>Commodites!$A$11</f>
        <v>TI_gas_fossil</v>
      </c>
      <c r="D31" s="164" t="str">
        <f>Commodites!$A$38</f>
        <v>TO_heat</v>
      </c>
      <c r="E31" t="str">
        <f t="shared" si="0"/>
        <v>PROTRA_HP_gas_fuels_TI_gas_fossil_TO_heat</v>
      </c>
      <c r="G31" s="169" t="str">
        <f t="shared" si="1"/>
        <v>STEAM_HOT_WATER</v>
      </c>
      <c r="H31" s="170" t="str">
        <f t="shared" si="2"/>
        <v>DISTRIBUTION_GAS</v>
      </c>
      <c r="I31" s="172" t="str">
        <f t="shared" si="4"/>
        <v>STEAM_HOT_WATER</v>
      </c>
      <c r="J31" s="173" t="str">
        <f t="shared" si="3"/>
        <v>NA</v>
      </c>
    </row>
    <row r="32" spans="1:10" x14ac:dyDescent="0.35">
      <c r="A32" s="212" t="str">
        <f>Technologies!$A$14</f>
        <v>PROTRA_HP_geothermal</v>
      </c>
      <c r="B32" s="137"/>
      <c r="C32" s="163" t="str">
        <f>Commodites!$A$12</f>
        <v>TI_geothermal</v>
      </c>
      <c r="D32" s="164" t="str">
        <f>Commodites!$A$38</f>
        <v>TO_heat</v>
      </c>
      <c r="E32" t="str">
        <f t="shared" si="0"/>
        <v>PROTRA_HP_geothermal_TI_geothermal_TO_heat</v>
      </c>
      <c r="G32" s="169" t="str">
        <f t="shared" si="1"/>
        <v>STEAM_HOT_WATER</v>
      </c>
      <c r="H32" s="170" t="str">
        <f t="shared" si="2"/>
        <v>NA</v>
      </c>
      <c r="I32" s="172" t="str">
        <f t="shared" si="4"/>
        <v>STEAM_HOT_WATER</v>
      </c>
      <c r="J32" s="173" t="str">
        <f t="shared" si="3"/>
        <v>NA</v>
      </c>
    </row>
    <row r="33" spans="1:23" x14ac:dyDescent="0.35">
      <c r="A33" s="212" t="str">
        <f>Technologies!$A$16</f>
        <v>PROTRA_HP_liquid_fuels</v>
      </c>
      <c r="B33" s="137"/>
      <c r="C33" s="163" t="str">
        <f>Commodites!$A$15</f>
        <v>TI_liquid_bio</v>
      </c>
      <c r="D33" s="164" t="str">
        <f>Commodites!$A$38</f>
        <v>TO_heat</v>
      </c>
      <c r="E33" t="str">
        <f t="shared" si="0"/>
        <v>PROTRA_HP_liquid_fuels_TI_liquid_bio_TO_heat</v>
      </c>
      <c r="G33" s="169" t="str">
        <f t="shared" si="1"/>
        <v>STEAM_HOT_WATER</v>
      </c>
      <c r="H33" s="170" t="str">
        <f t="shared" si="2"/>
        <v>REFINING</v>
      </c>
      <c r="I33" s="172" t="str">
        <f t="shared" si="4"/>
        <v>STEAM_HOT_WATER</v>
      </c>
      <c r="J33" s="173" t="str">
        <f t="shared" si="3"/>
        <v>NA</v>
      </c>
      <c r="O33"/>
    </row>
    <row r="34" spans="1:23" x14ac:dyDescent="0.35">
      <c r="A34" s="212" t="str">
        <f>Technologies!$A$16</f>
        <v>PROTRA_HP_liquid_fuels</v>
      </c>
      <c r="B34" s="137"/>
      <c r="C34" s="163" t="str">
        <f>Commodites!$A$16</f>
        <v>TI_liquid_fossil</v>
      </c>
      <c r="D34" s="164" t="str">
        <f>Commodites!$A$38</f>
        <v>TO_heat</v>
      </c>
      <c r="E34" t="str">
        <f t="shared" si="0"/>
        <v>PROTRA_HP_liquid_fuels_TI_liquid_fossil_TO_heat</v>
      </c>
      <c r="G34" s="169" t="str">
        <f t="shared" si="1"/>
        <v>STEAM_HOT_WATER</v>
      </c>
      <c r="H34" s="170" t="str">
        <f t="shared" si="2"/>
        <v>REFINING</v>
      </c>
      <c r="I34" s="172" t="str">
        <f t="shared" si="4"/>
        <v>STEAM_HOT_WATER</v>
      </c>
      <c r="J34" s="173" t="str">
        <f t="shared" si="3"/>
        <v>NA</v>
      </c>
    </row>
    <row r="35" spans="1:23" x14ac:dyDescent="0.35">
      <c r="A35" s="212" t="str">
        <f>Technologies!$A$17</f>
        <v>PROTRA_HP_solar</v>
      </c>
      <c r="B35" s="137"/>
      <c r="C35" s="163" t="str">
        <f>Commodites!$A$19</f>
        <v>TI_solar</v>
      </c>
      <c r="D35" s="164" t="str">
        <f>Commodites!$A$38</f>
        <v>TO_heat</v>
      </c>
      <c r="E35" t="str">
        <f t="shared" si="0"/>
        <v>PROTRA_HP_solar_TI_solar_TO_heat</v>
      </c>
      <c r="G35" s="169" t="str">
        <f t="shared" si="1"/>
        <v>STEAM_HOT_WATER</v>
      </c>
      <c r="H35" s="170" t="str">
        <f t="shared" si="2"/>
        <v>NA</v>
      </c>
      <c r="I35" s="172" t="str">
        <f t="shared" si="4"/>
        <v>STEAM_HOT_WATER</v>
      </c>
      <c r="J35" s="173" t="str">
        <f t="shared" si="3"/>
        <v>NA</v>
      </c>
    </row>
    <row r="36" spans="1:23" x14ac:dyDescent="0.35">
      <c r="A36" s="213" t="str">
        <f>Technologies!$A$18</f>
        <v>PROTRA_HP_solid_fossil</v>
      </c>
      <c r="B36" s="209"/>
      <c r="C36" s="205" t="str">
        <f>Commodites!$A$21</f>
        <v>TI_solid_fossil</v>
      </c>
      <c r="D36" s="205" t="str">
        <f>Commodites!$A$38</f>
        <v>TO_heat</v>
      </c>
      <c r="E36" s="205" t="str">
        <f t="shared" si="0"/>
        <v>PROTRA_HP_solid_fossil_TI_solid_fossil_TO_heat</v>
      </c>
      <c r="F36" s="205"/>
      <c r="G36" s="208" t="str">
        <f t="shared" ref="G36:G67" si="5">VLOOKUP($E36,$A$170:$B$274,2,FALSE)</f>
        <v>STEAM_HOT_WATER</v>
      </c>
      <c r="H36" s="210" t="str">
        <f t="shared" ref="H36:H71" si="6">+VLOOKUP(C36,$A$114:$B$141,2,FALSE)</f>
        <v>MINING_COAL</v>
      </c>
      <c r="I36" s="208" t="str">
        <f t="shared" si="4"/>
        <v>STEAM_HOT_WATER</v>
      </c>
      <c r="J36" s="210" t="str">
        <f t="shared" ref="J36:J64" si="7">VLOOKUP($D$4:$D$96,$A$143:$B$158,2,FALSE)</f>
        <v>NA</v>
      </c>
    </row>
    <row r="37" spans="1:23" x14ac:dyDescent="0.35">
      <c r="A37" s="212" t="str">
        <f>Technologies!$A$19</f>
        <v>PROTRA_HP_waste</v>
      </c>
      <c r="B37" s="137"/>
      <c r="C37" s="163" t="str">
        <f>Commodites!$A$22</f>
        <v>TI_waste</v>
      </c>
      <c r="D37" s="164" t="str">
        <f>Commodites!$A$38</f>
        <v>TO_heat</v>
      </c>
      <c r="E37" t="str">
        <f t="shared" si="0"/>
        <v>PROTRA_HP_waste_TI_waste_TO_heat</v>
      </c>
      <c r="G37" s="169" t="str">
        <f t="shared" si="5"/>
        <v>STEAM_HOT_WATER</v>
      </c>
      <c r="H37" s="170" t="str">
        <f t="shared" si="6"/>
        <v>NA</v>
      </c>
      <c r="I37" s="172" t="str">
        <f t="shared" si="4"/>
        <v>STEAM_HOT_WATER</v>
      </c>
      <c r="J37" s="173" t="str">
        <f t="shared" si="7"/>
        <v>NA</v>
      </c>
    </row>
    <row r="38" spans="1:23" x14ac:dyDescent="0.35">
      <c r="A38" s="213" t="str">
        <f>Technologies!$A$20</f>
        <v>PROTRA_HP_solid_bio</v>
      </c>
      <c r="B38" s="209"/>
      <c r="C38" s="205" t="str">
        <f>Commodites!$A$20</f>
        <v>TI_solid_bio</v>
      </c>
      <c r="D38" s="205" t="str">
        <f>Commodites!$A$38</f>
        <v>TO_heat</v>
      </c>
      <c r="E38" s="205" t="str">
        <f t="shared" si="0"/>
        <v>PROTRA_HP_solid_bio_TI_solid_bio_TO_heat</v>
      </c>
      <c r="F38" s="205"/>
      <c r="G38" s="208" t="str">
        <f t="shared" si="5"/>
        <v>STEAM_HOT_WATER</v>
      </c>
      <c r="H38" s="210" t="str">
        <f t="shared" si="6"/>
        <v>FORESTRY</v>
      </c>
      <c r="I38" s="208" t="str">
        <f t="shared" si="4"/>
        <v>STEAM_HOT_WATER</v>
      </c>
      <c r="J38" s="210" t="str">
        <f t="shared" si="7"/>
        <v>NA</v>
      </c>
    </row>
    <row r="39" spans="1:23" x14ac:dyDescent="0.35">
      <c r="A39" s="213" t="str">
        <f>Technologies!$A$21</f>
        <v>PROTRA_CHP_solid_bio</v>
      </c>
      <c r="B39" s="209"/>
      <c r="C39" s="205" t="str">
        <f>Commodites!$A$20</f>
        <v>TI_solid_bio</v>
      </c>
      <c r="D39" s="205" t="str">
        <f>Commodites!$A$36</f>
        <v>TO_elec</v>
      </c>
      <c r="E39" s="205" t="str">
        <f t="shared" si="0"/>
        <v>PROTRA_CHP_solid_bio_TI_solid_bio_TO_elec</v>
      </c>
      <c r="F39" s="205"/>
      <c r="G39" s="208" t="str">
        <f t="shared" si="5"/>
        <v>ELECTRICITY_OTHER</v>
      </c>
      <c r="H39" s="210" t="str">
        <f t="shared" si="6"/>
        <v>FORESTRY</v>
      </c>
      <c r="I39" s="208" t="str">
        <f t="shared" si="4"/>
        <v>ELECTRICITY_OTHER</v>
      </c>
      <c r="J39" s="210" t="str">
        <f t="shared" si="7"/>
        <v>DISTRIBUTION_ELECTRICITY</v>
      </c>
    </row>
    <row r="40" spans="1:23" x14ac:dyDescent="0.35">
      <c r="A40" s="213" t="str">
        <f>Technologies!$A$21</f>
        <v>PROTRA_CHP_solid_bio</v>
      </c>
      <c r="B40" s="209"/>
      <c r="C40" s="205" t="str">
        <f>Commodites!$A$20</f>
        <v>TI_solid_bio</v>
      </c>
      <c r="D40" s="205" t="str">
        <f>Commodites!$A$38</f>
        <v>TO_heat</v>
      </c>
      <c r="E40" s="205" t="str">
        <f t="shared" si="0"/>
        <v>PROTRA_CHP_solid_bio_TI_solid_bio_TO_heat</v>
      </c>
      <c r="F40" s="205"/>
      <c r="G40" s="208" t="str">
        <f t="shared" si="5"/>
        <v>STEAM_HOT_WATER</v>
      </c>
      <c r="H40" s="210" t="str">
        <f t="shared" si="6"/>
        <v>FORESTRY</v>
      </c>
      <c r="I40" s="208" t="str">
        <f t="shared" si="4"/>
        <v>STEAM_HOT_WATER</v>
      </c>
      <c r="J40" s="210" t="str">
        <f t="shared" si="7"/>
        <v>NA</v>
      </c>
    </row>
    <row r="41" spans="1:23" x14ac:dyDescent="0.35">
      <c r="A41" s="213" t="str">
        <f>Technologies!$A$22</f>
        <v>PROTRA_PP_solid_bio</v>
      </c>
      <c r="B41" s="209"/>
      <c r="C41" s="205" t="str">
        <f>Commodites!$A$20</f>
        <v>TI_solid_bio</v>
      </c>
      <c r="D41" s="205" t="str">
        <f>Commodites!$A$36</f>
        <v>TO_elec</v>
      </c>
      <c r="E41" s="205" t="str">
        <f t="shared" si="0"/>
        <v>PROTRA_PP_solid_bio_TI_solid_bio_TO_elec</v>
      </c>
      <c r="F41" s="205"/>
      <c r="G41" s="208" t="str">
        <f t="shared" si="5"/>
        <v>STEAM_HOT_WATER</v>
      </c>
      <c r="H41" s="210" t="str">
        <f t="shared" si="6"/>
        <v>FORESTRY</v>
      </c>
      <c r="I41" s="208" t="str">
        <f t="shared" si="4"/>
        <v>STEAM_HOT_WATER</v>
      </c>
      <c r="J41" s="210" t="str">
        <f t="shared" si="7"/>
        <v>DISTRIBUTION_ELECTRICITY</v>
      </c>
    </row>
    <row r="42" spans="1:23" x14ac:dyDescent="0.35">
      <c r="A42" s="213" t="str">
        <f>Technologies!$A$61</f>
        <v>PROTRA_PP_solid_bio_CCS</v>
      </c>
      <c r="B42" s="209"/>
      <c r="C42" s="205" t="str">
        <f>Commodites!$A$20</f>
        <v>TI_solid_bio</v>
      </c>
      <c r="D42" s="205" t="str">
        <f>Commodites!$A$36</f>
        <v>TO_elec</v>
      </c>
      <c r="E42" s="205" t="str">
        <f t="shared" ref="E42:E72" si="8">+A42&amp;"_"&amp;C42&amp;"_"&amp;D42</f>
        <v>PROTRA_PP_solid_bio_CCS_TI_solid_bio_TO_elec</v>
      </c>
      <c r="F42" s="205"/>
      <c r="G42" s="208" t="str">
        <f t="shared" si="5"/>
        <v>ELECTRICITY_OTHER</v>
      </c>
      <c r="H42" s="210" t="str">
        <f t="shared" si="6"/>
        <v>FORESTRY</v>
      </c>
      <c r="I42" s="208" t="str">
        <f t="shared" si="4"/>
        <v>ELECTRICITY_OTHER</v>
      </c>
      <c r="J42" s="210" t="str">
        <f t="shared" si="7"/>
        <v>DISTRIBUTION_ELECTRICITY</v>
      </c>
    </row>
    <row r="43" spans="1:23" x14ac:dyDescent="0.35">
      <c r="A43" s="212" t="str">
        <f>Technologies!$A$23</f>
        <v>PROTRA_PP_gas_fuels</v>
      </c>
      <c r="B43" s="137"/>
      <c r="C43" s="163" t="str">
        <f>Commodites!$A$10</f>
        <v>TI_gas_bio</v>
      </c>
      <c r="D43" s="164" t="str">
        <f>Commodites!$A$36</f>
        <v>TO_elec</v>
      </c>
      <c r="E43" t="str">
        <f t="shared" si="8"/>
        <v>PROTRA_PP_gas_fuels_TI_gas_bio_TO_elec</v>
      </c>
      <c r="G43" s="169" t="str">
        <f t="shared" si="5"/>
        <v>ELECTRICITY_GAS</v>
      </c>
      <c r="H43" s="170" t="str">
        <f t="shared" si="6"/>
        <v>DISTRIBUTION_GAS</v>
      </c>
      <c r="I43" s="172" t="str">
        <f t="shared" si="4"/>
        <v>ELECTRICITY_GAS</v>
      </c>
      <c r="J43" s="173" t="str">
        <f t="shared" si="7"/>
        <v>DISTRIBUTION_ELECTRICITY</v>
      </c>
    </row>
    <row r="44" spans="1:23" x14ac:dyDescent="0.35">
      <c r="A44" s="212" t="str">
        <f>Technologies!$A$23</f>
        <v>PROTRA_PP_gas_fuels</v>
      </c>
      <c r="B44" s="137"/>
      <c r="C44" s="163" t="str">
        <f>Commodites!$A$11</f>
        <v>TI_gas_fossil</v>
      </c>
      <c r="D44" s="164" t="str">
        <f>Commodites!$A$36</f>
        <v>TO_elec</v>
      </c>
      <c r="E44" t="str">
        <f t="shared" si="8"/>
        <v>PROTRA_PP_gas_fuels_TI_gas_fossil_TO_elec</v>
      </c>
      <c r="G44" s="169" t="str">
        <f t="shared" si="5"/>
        <v>ELECTRICITY_GAS</v>
      </c>
      <c r="H44" s="170" t="str">
        <f t="shared" si="6"/>
        <v>DISTRIBUTION_GAS</v>
      </c>
      <c r="I44" s="172" t="str">
        <f t="shared" si="4"/>
        <v>ELECTRICITY_GAS</v>
      </c>
      <c r="J44" s="173" t="str">
        <f t="shared" si="7"/>
        <v>DISTRIBUTION_ELECTRICITY</v>
      </c>
    </row>
    <row r="45" spans="1:23" x14ac:dyDescent="0.35">
      <c r="A45" s="212" t="str">
        <f>Technologies!$A$24</f>
        <v>PROTRA_PP_geothermal</v>
      </c>
      <c r="B45" s="137"/>
      <c r="C45" s="163" t="str">
        <f>Commodites!$A$12</f>
        <v>TI_geothermal</v>
      </c>
      <c r="D45" s="164" t="str">
        <f>Commodites!$A$36</f>
        <v>TO_elec</v>
      </c>
      <c r="E45" t="str">
        <f t="shared" si="8"/>
        <v>PROTRA_PP_geothermal_TI_geothermal_TO_elec</v>
      </c>
      <c r="G45" s="169" t="str">
        <f t="shared" si="5"/>
        <v>STEAM_HOT_WATER</v>
      </c>
      <c r="H45" s="170" t="str">
        <f t="shared" si="6"/>
        <v>NA</v>
      </c>
      <c r="I45" s="172" t="str">
        <f t="shared" si="4"/>
        <v>STEAM_HOT_WATER</v>
      </c>
      <c r="J45" s="173" t="str">
        <f t="shared" si="7"/>
        <v>DISTRIBUTION_ELECTRICITY</v>
      </c>
    </row>
    <row r="46" spans="1:23" x14ac:dyDescent="0.35">
      <c r="A46" s="212" t="str">
        <f>Technologies!A25</f>
        <v>PROTRA_PP_hydropower_run_of_river</v>
      </c>
      <c r="B46" s="137"/>
      <c r="C46" s="163" t="str">
        <f>Commodites!$A$14</f>
        <v>TI_hydropower</v>
      </c>
      <c r="D46" s="164" t="str">
        <f>Commodites!$A$36</f>
        <v>TO_elec</v>
      </c>
      <c r="E46" t="str">
        <f t="shared" si="8"/>
        <v>PROTRA_PP_hydropower_run_of_river_TI_hydropower_TO_elec</v>
      </c>
      <c r="G46" s="169" t="str">
        <f t="shared" si="5"/>
        <v>ELECTRICITY_HYDRO</v>
      </c>
      <c r="H46" s="170" t="str">
        <f t="shared" si="6"/>
        <v>NA</v>
      </c>
      <c r="I46" s="172" t="str">
        <f t="shared" si="4"/>
        <v>ELECTRICITY_HYDRO</v>
      </c>
      <c r="J46" s="173" t="str">
        <f t="shared" si="7"/>
        <v>DISTRIBUTION_ELECTRICITY</v>
      </c>
    </row>
    <row r="47" spans="1:23" x14ac:dyDescent="0.35">
      <c r="A47" s="212" t="str">
        <f>Technologies!A26</f>
        <v>PROTRA_PP_hydropower_dammed</v>
      </c>
      <c r="B47" s="137"/>
      <c r="C47" s="163" t="str">
        <f>Commodites!$A$14</f>
        <v>TI_hydropower</v>
      </c>
      <c r="D47" s="164" t="str">
        <f>Commodites!$A$36</f>
        <v>TO_elec</v>
      </c>
      <c r="E47" t="str">
        <f t="shared" si="8"/>
        <v>PROTRA_PP_hydropower_dammed_TI_hydropower_TO_elec</v>
      </c>
      <c r="G47" s="169" t="str">
        <f t="shared" si="5"/>
        <v>ELECTRICITY_HYDRO</v>
      </c>
      <c r="H47" s="170" t="str">
        <f t="shared" si="6"/>
        <v>NA</v>
      </c>
      <c r="I47" s="172" t="str">
        <f t="shared" si="4"/>
        <v>ELECTRICITY_HYDRO</v>
      </c>
      <c r="J47" s="173" t="str">
        <f t="shared" si="7"/>
        <v>DISTRIBUTION_ELECTRICITY</v>
      </c>
      <c r="W47" s="137"/>
    </row>
    <row r="48" spans="1:23" x14ac:dyDescent="0.35">
      <c r="A48" s="212" t="str">
        <f>Technologies!$A$27</f>
        <v>PROTRA_PP_liquid_fuels</v>
      </c>
      <c r="B48" s="137"/>
      <c r="C48" s="163" t="str">
        <f>Commodites!$A$15</f>
        <v>TI_liquid_bio</v>
      </c>
      <c r="D48" s="164" t="str">
        <f>Commodites!$A$36</f>
        <v>TO_elec</v>
      </c>
      <c r="E48" t="str">
        <f t="shared" si="8"/>
        <v>PROTRA_PP_liquid_fuels_TI_liquid_bio_TO_elec</v>
      </c>
      <c r="G48" s="169" t="str">
        <f t="shared" si="5"/>
        <v>ELECTRICITY_OIL</v>
      </c>
      <c r="H48" s="170" t="str">
        <f t="shared" si="6"/>
        <v>REFINING</v>
      </c>
      <c r="I48" s="172" t="str">
        <f t="shared" si="4"/>
        <v>ELECTRICITY_OIL</v>
      </c>
      <c r="J48" s="173" t="str">
        <f t="shared" si="7"/>
        <v>DISTRIBUTION_ELECTRICITY</v>
      </c>
    </row>
    <row r="49" spans="1:10" x14ac:dyDescent="0.35">
      <c r="A49" s="212" t="str">
        <f>Technologies!$A$27</f>
        <v>PROTRA_PP_liquid_fuels</v>
      </c>
      <c r="B49" s="137"/>
      <c r="C49" s="163" t="str">
        <f>Commodites!$A$16</f>
        <v>TI_liquid_fossil</v>
      </c>
      <c r="D49" s="164" t="str">
        <f>Commodites!$A$36</f>
        <v>TO_elec</v>
      </c>
      <c r="E49" t="str">
        <f t="shared" si="8"/>
        <v>PROTRA_PP_liquid_fuels_TI_liquid_fossil_TO_elec</v>
      </c>
      <c r="G49" s="169" t="str">
        <f t="shared" si="5"/>
        <v>ELECTRICITY_OIL</v>
      </c>
      <c r="H49" s="170" t="str">
        <f t="shared" si="6"/>
        <v>REFINING</v>
      </c>
      <c r="I49" s="172" t="str">
        <f t="shared" si="4"/>
        <v>ELECTRICITY_OIL</v>
      </c>
      <c r="J49" s="173" t="str">
        <f t="shared" si="7"/>
        <v>DISTRIBUTION_ELECTRICITY</v>
      </c>
    </row>
    <row r="50" spans="1:10" x14ac:dyDescent="0.35">
      <c r="A50" s="212" t="str">
        <f>Technologies!$A$28</f>
        <v>PROTRA_PP_nuclear</v>
      </c>
      <c r="B50" s="137"/>
      <c r="C50" s="163" t="str">
        <f>Commodites!$A$17</f>
        <v>TI_nuclear</v>
      </c>
      <c r="D50" s="164" t="str">
        <f>Commodites!$A$36</f>
        <v>TO_elec</v>
      </c>
      <c r="E50" t="str">
        <f t="shared" si="8"/>
        <v>PROTRA_PP_nuclear_TI_nuclear_TO_elec</v>
      </c>
      <c r="G50" s="169" t="str">
        <f t="shared" si="5"/>
        <v>ELECTRICITY_NUCLEAR</v>
      </c>
      <c r="H50" s="170" t="str">
        <f t="shared" si="6"/>
        <v>MINING_URANIUM_THORIUM</v>
      </c>
      <c r="I50" s="172" t="str">
        <f t="shared" si="4"/>
        <v>ELECTRICITY_NUCLEAR</v>
      </c>
      <c r="J50" s="173" t="str">
        <f t="shared" si="7"/>
        <v>DISTRIBUTION_ELECTRICITY</v>
      </c>
    </row>
    <row r="51" spans="1:10" x14ac:dyDescent="0.35">
      <c r="A51" s="212" t="str">
        <f>Technologies!$A$29</f>
        <v>PROTRA_PP_oceanic</v>
      </c>
      <c r="B51" s="137"/>
      <c r="C51" s="163" t="str">
        <f>Commodites!A18</f>
        <v>TI_oceanic</v>
      </c>
      <c r="D51" s="164" t="str">
        <f>Commodites!$A$36</f>
        <v>TO_elec</v>
      </c>
      <c r="E51" t="str">
        <f t="shared" si="8"/>
        <v>PROTRA_PP_oceanic_TI_oceanic_TO_elec</v>
      </c>
      <c r="G51" s="169" t="str">
        <f t="shared" si="5"/>
        <v>ELECTRICITY_OTHER</v>
      </c>
      <c r="H51" s="170" t="str">
        <f t="shared" si="6"/>
        <v>NA</v>
      </c>
      <c r="I51" s="172" t="str">
        <f t="shared" si="4"/>
        <v>ELECTRICITY_OTHER</v>
      </c>
      <c r="J51" s="173" t="str">
        <f t="shared" si="7"/>
        <v>DISTRIBUTION_ELECTRICITY</v>
      </c>
    </row>
    <row r="52" spans="1:10" x14ac:dyDescent="0.35">
      <c r="A52" s="212" t="str">
        <f>Technologies!$A$30</f>
        <v>PROTRA_PP_solar_open_space_PV</v>
      </c>
      <c r="B52" s="137"/>
      <c r="C52" s="163" t="str">
        <f>Commodites!$A$19</f>
        <v>TI_solar</v>
      </c>
      <c r="D52" s="164" t="str">
        <f>Commodites!$A$36</f>
        <v>TO_elec</v>
      </c>
      <c r="E52" t="str">
        <f t="shared" si="8"/>
        <v>PROTRA_PP_solar_open_space_PV_TI_solar_TO_elec</v>
      </c>
      <c r="G52" s="169" t="str">
        <f t="shared" si="5"/>
        <v>ELECTRICITY_SOLAR_PV</v>
      </c>
      <c r="H52" s="170" t="str">
        <f t="shared" si="6"/>
        <v>NA</v>
      </c>
      <c r="I52" s="172" t="str">
        <f t="shared" si="4"/>
        <v>ELECTRICITY_SOLAR_PV</v>
      </c>
      <c r="J52" s="173" t="str">
        <f t="shared" si="7"/>
        <v>DISTRIBUTION_ELECTRICITY</v>
      </c>
    </row>
    <row r="53" spans="1:10" x14ac:dyDescent="0.35">
      <c r="A53" s="212" t="str">
        <f>Technologies!$A$31</f>
        <v>PROTRA_PP_solar_CSP</v>
      </c>
      <c r="B53" s="137"/>
      <c r="C53" s="163" t="str">
        <f>Commodites!$A$19</f>
        <v>TI_solar</v>
      </c>
      <c r="D53" s="164" t="str">
        <f>Commodites!$A$36</f>
        <v>TO_elec</v>
      </c>
      <c r="E53" t="str">
        <f t="shared" si="8"/>
        <v>PROTRA_PP_solar_CSP_TI_solar_TO_elec</v>
      </c>
      <c r="G53" s="169" t="str">
        <f t="shared" si="5"/>
        <v>ELECTRICITY_SOLAR_THERMAL</v>
      </c>
      <c r="H53" s="170" t="str">
        <f t="shared" si="6"/>
        <v>NA</v>
      </c>
      <c r="I53" s="172" t="str">
        <f t="shared" si="4"/>
        <v>ELECTRICITY_SOLAR_THERMAL</v>
      </c>
      <c r="J53" s="173" t="str">
        <f t="shared" si="7"/>
        <v>DISTRIBUTION_ELECTRICITY</v>
      </c>
    </row>
    <row r="54" spans="1:10" x14ac:dyDescent="0.35">
      <c r="A54" s="212" t="str">
        <f>Technologies!$A$32</f>
        <v>PROTRA_PP_solar_urban_PV</v>
      </c>
      <c r="B54" s="137"/>
      <c r="C54" s="163" t="str">
        <f>Commodites!$A$19</f>
        <v>TI_solar</v>
      </c>
      <c r="D54" s="164" t="str">
        <f>Commodites!$A$36</f>
        <v>TO_elec</v>
      </c>
      <c r="E54" t="str">
        <f t="shared" si="8"/>
        <v>PROTRA_PP_solar_urban_PV_TI_solar_TO_elec</v>
      </c>
      <c r="G54" s="169" t="str">
        <f t="shared" si="5"/>
        <v>ELECTRICITY_SOLAR_PV</v>
      </c>
      <c r="H54" s="170" t="str">
        <f t="shared" si="6"/>
        <v>NA</v>
      </c>
      <c r="I54" s="172" t="str">
        <f t="shared" si="4"/>
        <v>ELECTRICITY_SOLAR_PV</v>
      </c>
      <c r="J54" s="173" t="str">
        <f t="shared" si="7"/>
        <v>DISTRIBUTION_ELECTRICITY</v>
      </c>
    </row>
    <row r="55" spans="1:10" x14ac:dyDescent="0.35">
      <c r="A55" s="213" t="str">
        <f>Technologies!$A$33</f>
        <v>PROTRA_PP_solid_fossil</v>
      </c>
      <c r="B55" s="209"/>
      <c r="C55" s="205" t="str">
        <f>Commodites!$A$21</f>
        <v>TI_solid_fossil</v>
      </c>
      <c r="D55" s="205" t="str">
        <f>Commodites!$A$36</f>
        <v>TO_elec</v>
      </c>
      <c r="E55" s="205" t="str">
        <f t="shared" si="8"/>
        <v>PROTRA_PP_solid_fossil_TI_solid_fossil_TO_elec</v>
      </c>
      <c r="F55" s="205"/>
      <c r="G55" s="208" t="str">
        <f t="shared" si="5"/>
        <v>ELECTRICITY_COAL</v>
      </c>
      <c r="H55" s="210" t="str">
        <f t="shared" si="6"/>
        <v>MINING_COAL</v>
      </c>
      <c r="I55" s="208" t="str">
        <f t="shared" si="4"/>
        <v>ELECTRICITY_COAL</v>
      </c>
      <c r="J55" s="210" t="str">
        <f t="shared" si="7"/>
        <v>DISTRIBUTION_ELECTRICITY</v>
      </c>
    </row>
    <row r="56" spans="1:10" x14ac:dyDescent="0.35">
      <c r="A56" s="212" t="str">
        <f>Technologies!$A$34</f>
        <v>PROTRA_PP_waste</v>
      </c>
      <c r="B56" s="137"/>
      <c r="C56" s="163" t="str">
        <f>Commodites!$A$22</f>
        <v>TI_waste</v>
      </c>
      <c r="D56" s="164" t="str">
        <f>Commodites!$A$36</f>
        <v>TO_elec</v>
      </c>
      <c r="E56" t="str">
        <f t="shared" si="8"/>
        <v>PROTRA_PP_waste_TI_waste_TO_elec</v>
      </c>
      <c r="G56" s="169" t="str">
        <f t="shared" si="5"/>
        <v>ELECTRICITY_OTHER</v>
      </c>
      <c r="H56" s="170" t="str">
        <f t="shared" si="6"/>
        <v>NA</v>
      </c>
      <c r="I56" s="172" t="str">
        <f t="shared" si="4"/>
        <v>ELECTRICITY_OTHER</v>
      </c>
      <c r="J56" s="173" t="str">
        <f t="shared" si="7"/>
        <v>DISTRIBUTION_ELECTRICITY</v>
      </c>
    </row>
    <row r="57" spans="1:10" x14ac:dyDescent="0.35">
      <c r="A57" s="212" t="str">
        <f>Technologies!$A$35</f>
        <v>PROTRA_PP_wind_onshore</v>
      </c>
      <c r="B57" s="137"/>
      <c r="C57" s="163" t="str">
        <f>Commodites!$A$23</f>
        <v>TI_wind</v>
      </c>
      <c r="D57" s="164" t="str">
        <f>Commodites!$A$36</f>
        <v>TO_elec</v>
      </c>
      <c r="E57" t="str">
        <f t="shared" si="8"/>
        <v>PROTRA_PP_wind_onshore_TI_wind_TO_elec</v>
      </c>
      <c r="G57" s="169" t="str">
        <f t="shared" si="5"/>
        <v>ELECTRICITY_WIND</v>
      </c>
      <c r="H57" s="170" t="str">
        <f t="shared" si="6"/>
        <v>NA</v>
      </c>
      <c r="I57" s="172" t="str">
        <f t="shared" si="4"/>
        <v>ELECTRICITY_WIND</v>
      </c>
      <c r="J57" s="173" t="str">
        <f t="shared" si="7"/>
        <v>DISTRIBUTION_ELECTRICITY</v>
      </c>
    </row>
    <row r="58" spans="1:10" x14ac:dyDescent="0.35">
      <c r="A58" s="212" t="str">
        <f>Technologies!$A$36</f>
        <v>PROTRA_PP_wind_offshore</v>
      </c>
      <c r="B58" s="137"/>
      <c r="C58" s="163" t="str">
        <f>Commodites!$A$23</f>
        <v>TI_wind</v>
      </c>
      <c r="D58" s="164" t="str">
        <f>Commodites!$A$36</f>
        <v>TO_elec</v>
      </c>
      <c r="E58" t="str">
        <f t="shared" si="8"/>
        <v>PROTRA_PP_wind_offshore_TI_wind_TO_elec</v>
      </c>
      <c r="G58" s="169" t="str">
        <f t="shared" si="5"/>
        <v>ELECTRICITY_WIND</v>
      </c>
      <c r="H58" s="170" t="str">
        <f t="shared" si="6"/>
        <v>NA</v>
      </c>
      <c r="I58" s="172" t="str">
        <f t="shared" si="4"/>
        <v>ELECTRICITY_WIND</v>
      </c>
      <c r="J58" s="173" t="str">
        <f t="shared" si="7"/>
        <v>DISTRIBUTION_ELECTRICITY</v>
      </c>
    </row>
    <row r="59" spans="1:10" x14ac:dyDescent="0.35">
      <c r="A59" s="213" t="str">
        <f>Technologies!$A$39</f>
        <v>PROTRA_PP_solid_fossil_CCS</v>
      </c>
      <c r="B59" s="209"/>
      <c r="C59" s="205" t="str">
        <f>Commodites!$A$21</f>
        <v>TI_solid_fossil</v>
      </c>
      <c r="D59" s="205" t="str">
        <f>Commodites!$A$36</f>
        <v>TO_elec</v>
      </c>
      <c r="E59" s="205" t="str">
        <f t="shared" si="8"/>
        <v>PROTRA_PP_solid_fossil_CCS_TI_solid_fossil_TO_elec</v>
      </c>
      <c r="F59" s="205"/>
      <c r="G59" s="208" t="str">
        <f t="shared" si="5"/>
        <v>ELECTRICITY_COAL</v>
      </c>
      <c r="H59" s="210" t="str">
        <f t="shared" si="6"/>
        <v>MINING_COAL</v>
      </c>
      <c r="I59" s="208" t="str">
        <f t="shared" ref="I59:I96" si="9">+G59</f>
        <v>ELECTRICITY_COAL</v>
      </c>
      <c r="J59" s="210" t="str">
        <f t="shared" si="7"/>
        <v>DISTRIBUTION_ELECTRICITY</v>
      </c>
    </row>
    <row r="60" spans="1:10" x14ac:dyDescent="0.35">
      <c r="A60" s="212" t="str">
        <f>Technologies!$A$40</f>
        <v>PROTRA_PP_waste_CCS</v>
      </c>
      <c r="B60" s="137"/>
      <c r="C60" s="163" t="str">
        <f>Commodites!$A$22</f>
        <v>TI_waste</v>
      </c>
      <c r="D60" s="164" t="str">
        <f>Commodites!$A$36</f>
        <v>TO_elec</v>
      </c>
      <c r="E60" t="str">
        <f t="shared" si="8"/>
        <v>PROTRA_PP_waste_CCS_TI_waste_TO_elec</v>
      </c>
      <c r="G60" s="169" t="str">
        <f t="shared" si="5"/>
        <v>ELECTRICITY_OTHER</v>
      </c>
      <c r="H60" s="170" t="str">
        <f t="shared" si="6"/>
        <v>NA</v>
      </c>
      <c r="I60" s="172" t="str">
        <f t="shared" si="9"/>
        <v>ELECTRICITY_OTHER</v>
      </c>
      <c r="J60" s="173" t="str">
        <f t="shared" si="7"/>
        <v>DISTRIBUTION_ELECTRICITY</v>
      </c>
    </row>
    <row r="61" spans="1:10" x14ac:dyDescent="0.35">
      <c r="A61" s="212" t="str">
        <f>Technologies!$A$41</f>
        <v>PROTRA_blending_gas_fuels</v>
      </c>
      <c r="B61" s="137"/>
      <c r="C61" s="163" t="str">
        <f>Commodites!$A$10</f>
        <v>TI_gas_bio</v>
      </c>
      <c r="D61" s="164" t="str">
        <f>Commodites!$A$37</f>
        <v>TO_gas</v>
      </c>
      <c r="E61" t="str">
        <f t="shared" si="8"/>
        <v>PROTRA_blending_gas_fuels_TI_gas_bio_TO_gas</v>
      </c>
      <c r="G61" s="169" t="str">
        <f t="shared" si="5"/>
        <v>DISTRIBUTION_GAS</v>
      </c>
      <c r="H61" s="170" t="str">
        <f t="shared" si="6"/>
        <v>DISTRIBUTION_GAS</v>
      </c>
      <c r="I61" s="172" t="str">
        <f t="shared" si="9"/>
        <v>DISTRIBUTION_GAS</v>
      </c>
      <c r="J61" s="173" t="str">
        <f t="shared" si="7"/>
        <v>NA</v>
      </c>
    </row>
    <row r="62" spans="1:10" x14ac:dyDescent="0.35">
      <c r="A62" s="212" t="str">
        <f>Technologies!$A$41</f>
        <v>PROTRA_blending_gas_fuels</v>
      </c>
      <c r="B62" s="137"/>
      <c r="C62" s="163" t="str">
        <f>Commodites!$A$11</f>
        <v>TI_gas_fossil</v>
      </c>
      <c r="D62" s="164" t="str">
        <f>Commodites!$A$37</f>
        <v>TO_gas</v>
      </c>
      <c r="E62" t="str">
        <f t="shared" si="8"/>
        <v>PROTRA_blending_gas_fuels_TI_gas_fossil_TO_gas</v>
      </c>
      <c r="G62" s="169" t="str">
        <f t="shared" si="5"/>
        <v>DISTRIBUTION_GAS</v>
      </c>
      <c r="H62" s="170" t="str">
        <f t="shared" si="6"/>
        <v>DISTRIBUTION_GAS</v>
      </c>
      <c r="I62" s="172" t="str">
        <f t="shared" si="9"/>
        <v>DISTRIBUTION_GAS</v>
      </c>
      <c r="J62" s="173" t="str">
        <f t="shared" si="7"/>
        <v>NA</v>
      </c>
    </row>
    <row r="63" spans="1:10" x14ac:dyDescent="0.35">
      <c r="A63" s="212" t="str">
        <f>Technologies!$A$42</f>
        <v>PROTRA_blending_liquid_fuels</v>
      </c>
      <c r="B63" s="137"/>
      <c r="C63" s="163" t="str">
        <f>Commodites!$A$15</f>
        <v>TI_liquid_bio</v>
      </c>
      <c r="D63" s="164" t="str">
        <f>Commodites!$A$40</f>
        <v>TO_liquid</v>
      </c>
      <c r="E63" t="str">
        <f t="shared" si="8"/>
        <v>PROTRA_blending_liquid_fuels_TI_liquid_bio_TO_liquid</v>
      </c>
      <c r="G63" s="169" t="str">
        <f t="shared" si="5"/>
        <v>REFINING</v>
      </c>
      <c r="H63" s="170" t="str">
        <f t="shared" si="6"/>
        <v>REFINING</v>
      </c>
      <c r="I63" s="172" t="str">
        <f t="shared" si="9"/>
        <v>REFINING</v>
      </c>
      <c r="J63" s="173" t="str">
        <f t="shared" si="7"/>
        <v>NA</v>
      </c>
    </row>
    <row r="64" spans="1:10" x14ac:dyDescent="0.35">
      <c r="A64" s="212" t="str">
        <f>Technologies!$A$42</f>
        <v>PROTRA_blending_liquid_fuels</v>
      </c>
      <c r="B64" s="137"/>
      <c r="C64" s="163" t="str">
        <f>Commodites!$A$16</f>
        <v>TI_liquid_fossil</v>
      </c>
      <c r="D64" s="164" t="str">
        <f>Commodites!$A$40</f>
        <v>TO_liquid</v>
      </c>
      <c r="E64" t="str">
        <f t="shared" si="8"/>
        <v>PROTRA_blending_liquid_fuels_TI_liquid_fossil_TO_liquid</v>
      </c>
      <c r="G64" s="169" t="str">
        <f t="shared" si="5"/>
        <v>REFINING</v>
      </c>
      <c r="H64" s="170" t="str">
        <f t="shared" si="6"/>
        <v>REFINING</v>
      </c>
      <c r="I64" s="172" t="str">
        <f t="shared" si="9"/>
        <v>REFINING</v>
      </c>
      <c r="J64" s="173" t="str">
        <f t="shared" si="7"/>
        <v>NA</v>
      </c>
    </row>
    <row r="65" spans="1:15" s="70" customFormat="1" x14ac:dyDescent="0.35">
      <c r="A65" s="234" t="str">
        <f>Technologies!A37</f>
        <v>PROTRA_PP_gas_fuels_CCS</v>
      </c>
      <c r="B65" s="235"/>
      <c r="C65" s="70" t="str">
        <f>Commodites!$A$10</f>
        <v>TI_gas_bio</v>
      </c>
      <c r="D65" s="70" t="str">
        <f>Commodites!$A$36</f>
        <v>TO_elec</v>
      </c>
      <c r="E65" s="70" t="str">
        <f t="shared" si="8"/>
        <v>PROTRA_PP_gas_fuels_CCS_TI_gas_bio_TO_elec</v>
      </c>
      <c r="G65" s="236" t="str">
        <f t="shared" si="5"/>
        <v>ELECTRICITY_GAS</v>
      </c>
      <c r="H65" s="229" t="str">
        <f t="shared" si="6"/>
        <v>DISTRIBUTION_GAS</v>
      </c>
      <c r="I65" s="236" t="s">
        <v>463</v>
      </c>
      <c r="J65" s="229" t="s">
        <v>471</v>
      </c>
      <c r="O65" s="237"/>
    </row>
    <row r="66" spans="1:15" s="70" customFormat="1" x14ac:dyDescent="0.35">
      <c r="A66" s="234" t="str">
        <f>Technologies!A37</f>
        <v>PROTRA_PP_gas_fuels_CCS</v>
      </c>
      <c r="B66" s="235"/>
      <c r="C66" s="70" t="str">
        <f>Commodites!$A$11</f>
        <v>TI_gas_fossil</v>
      </c>
      <c r="D66" s="70" t="str">
        <f>Commodites!$A$36</f>
        <v>TO_elec</v>
      </c>
      <c r="E66" s="70" t="str">
        <f t="shared" si="8"/>
        <v>PROTRA_PP_gas_fuels_CCS_TI_gas_fossil_TO_elec</v>
      </c>
      <c r="G66" s="236" t="str">
        <f t="shared" si="5"/>
        <v>ELECTRICITY_GAS</v>
      </c>
      <c r="H66" s="229" t="str">
        <f t="shared" si="6"/>
        <v>DISTRIBUTION_GAS</v>
      </c>
      <c r="I66" s="236" t="s">
        <v>463</v>
      </c>
      <c r="J66" s="229" t="s">
        <v>471</v>
      </c>
      <c r="O66" s="237"/>
    </row>
    <row r="67" spans="1:15" s="70" customFormat="1" x14ac:dyDescent="0.35">
      <c r="A67" s="234" t="str">
        <f>Technologies!A38</f>
        <v>PROTRA_PP_liquid_fuels_CCS</v>
      </c>
      <c r="B67" s="235"/>
      <c r="C67" s="70" t="str">
        <f>Commodites!$A$15</f>
        <v>TI_liquid_bio</v>
      </c>
      <c r="D67" s="70" t="str">
        <f>Commodites!$A$36</f>
        <v>TO_elec</v>
      </c>
      <c r="E67" s="70" t="str">
        <f t="shared" si="8"/>
        <v>PROTRA_PP_liquid_fuels_CCS_TI_liquid_bio_TO_elec</v>
      </c>
      <c r="G67" s="236" t="str">
        <f t="shared" si="5"/>
        <v>ELECTRICITY_OIL</v>
      </c>
      <c r="H67" s="229" t="str">
        <f t="shared" si="6"/>
        <v>REFINING</v>
      </c>
      <c r="I67" s="236" t="s">
        <v>467</v>
      </c>
      <c r="J67" s="229" t="s">
        <v>471</v>
      </c>
      <c r="O67" s="237"/>
    </row>
    <row r="68" spans="1:15" s="70" customFormat="1" x14ac:dyDescent="0.35">
      <c r="A68" s="234" t="str">
        <f>Technologies!A38</f>
        <v>PROTRA_PP_liquid_fuels_CCS</v>
      </c>
      <c r="B68" s="235"/>
      <c r="C68" s="70" t="str">
        <f>Commodites!$A$16</f>
        <v>TI_liquid_fossil</v>
      </c>
      <c r="D68" s="70" t="str">
        <f>Commodites!$A$36</f>
        <v>TO_elec</v>
      </c>
      <c r="E68" s="70" t="str">
        <f t="shared" si="8"/>
        <v>PROTRA_PP_liquid_fuels_CCS_TI_liquid_fossil_TO_elec</v>
      </c>
      <c r="G68" s="236" t="str">
        <f t="shared" ref="G68:G78" si="10">VLOOKUP($E68,$A$170:$B$274,2,FALSE)</f>
        <v>ELECTRICITY_OIL</v>
      </c>
      <c r="H68" s="229" t="str">
        <f t="shared" si="6"/>
        <v>REFINING</v>
      </c>
      <c r="I68" s="236" t="s">
        <v>467</v>
      </c>
      <c r="J68" s="229" t="s">
        <v>471</v>
      </c>
      <c r="O68" s="237"/>
    </row>
    <row r="69" spans="1:15" x14ac:dyDescent="0.35">
      <c r="A69" s="212" t="str">
        <f>Technologies!$A$43</f>
        <v>PROREF_refinery_bio</v>
      </c>
      <c r="B69" s="137"/>
      <c r="C69" s="163" t="str">
        <f>Commodites!$A$24</f>
        <v>PE_agriculture_products</v>
      </c>
      <c r="D69" s="164" t="str">
        <f>Commodites!$A$10</f>
        <v>TI_gas_bio</v>
      </c>
      <c r="E69" t="str">
        <f t="shared" si="8"/>
        <v>PROREF_refinery_bio_PE_agriculture_products_TI_gas_bio</v>
      </c>
      <c r="G69" s="169" t="str">
        <f t="shared" si="10"/>
        <v>REFINING</v>
      </c>
      <c r="H69" s="170" t="str">
        <f t="shared" si="6"/>
        <v>CROPS</v>
      </c>
      <c r="I69" s="172" t="str">
        <f t="shared" si="9"/>
        <v>REFINING</v>
      </c>
      <c r="J69" s="173" t="str">
        <f t="shared" ref="J69:J74" si="11">VLOOKUP($D$4:$D$96,$A$143:$B$158,2,FALSE)</f>
        <v>NA</v>
      </c>
    </row>
    <row r="70" spans="1:15" x14ac:dyDescent="0.35">
      <c r="A70" s="212" t="str">
        <f>Technologies!$A$43</f>
        <v>PROREF_refinery_bio</v>
      </c>
      <c r="B70" s="137"/>
      <c r="C70" s="163" t="str">
        <f>Commodites!$A$27</f>
        <v>PE_forestry_products</v>
      </c>
      <c r="D70" s="164" t="str">
        <f>Commodites!$A$10</f>
        <v>TI_gas_bio</v>
      </c>
      <c r="E70" t="str">
        <f t="shared" si="8"/>
        <v>PROREF_refinery_bio_PE_forestry_products_TI_gas_bio</v>
      </c>
      <c r="G70" s="169" t="str">
        <f t="shared" si="10"/>
        <v>REFINING</v>
      </c>
      <c r="H70" s="170" t="str">
        <f t="shared" si="6"/>
        <v>FORESTRY</v>
      </c>
      <c r="I70" s="172" t="str">
        <f t="shared" ref="I70:I77" si="12">+G70</f>
        <v>REFINING</v>
      </c>
      <c r="J70" s="173" t="str">
        <f t="shared" si="11"/>
        <v>NA</v>
      </c>
    </row>
    <row r="71" spans="1:15" x14ac:dyDescent="0.35">
      <c r="A71" s="212" t="str">
        <f>Technologies!$A$43</f>
        <v>PROREF_refinery_bio</v>
      </c>
      <c r="B71" s="137"/>
      <c r="C71" s="163" t="str">
        <f>Commodites!$A$34</f>
        <v>PE_waste</v>
      </c>
      <c r="D71" s="164" t="str">
        <f>Commodites!$A$10</f>
        <v>TI_gas_bio</v>
      </c>
      <c r="E71" t="str">
        <f t="shared" si="8"/>
        <v>PROREF_refinery_bio_PE_waste_TI_gas_bio</v>
      </c>
      <c r="G71" s="169" t="str">
        <f t="shared" si="10"/>
        <v>REFINING</v>
      </c>
      <c r="H71" s="170" t="str">
        <f t="shared" si="6"/>
        <v>NA</v>
      </c>
      <c r="I71" s="172" t="str">
        <f t="shared" si="12"/>
        <v>REFINING</v>
      </c>
      <c r="J71" s="173" t="str">
        <f t="shared" si="11"/>
        <v>NA</v>
      </c>
    </row>
    <row r="72" spans="1:15" x14ac:dyDescent="0.35">
      <c r="A72" s="212" t="str">
        <f>Technologies!$A$43</f>
        <v>PROREF_refinery_bio</v>
      </c>
      <c r="B72" s="137"/>
      <c r="C72" s="163" t="str">
        <f>Commodites!$A$24</f>
        <v>PE_agriculture_products</v>
      </c>
      <c r="D72" s="164" t="str">
        <f>Commodites!$A$15</f>
        <v>TI_liquid_bio</v>
      </c>
      <c r="E72" t="str">
        <f t="shared" si="8"/>
        <v>PROREF_refinery_bio_PE_agriculture_products_TI_liquid_bio</v>
      </c>
      <c r="G72" s="169" t="str">
        <f t="shared" si="10"/>
        <v>REFINING</v>
      </c>
      <c r="H72" s="170" t="str">
        <f t="shared" ref="H72:H98" si="13">+VLOOKUP(C72,$A$114:$B$141,2,FALSE)</f>
        <v>CROPS</v>
      </c>
      <c r="I72" s="172" t="str">
        <f t="shared" si="12"/>
        <v>REFINING</v>
      </c>
      <c r="J72" s="173" t="str">
        <f t="shared" si="11"/>
        <v>NA</v>
      </c>
    </row>
    <row r="73" spans="1:15" x14ac:dyDescent="0.35">
      <c r="A73" s="212" t="str">
        <f>Technologies!$A$43</f>
        <v>PROREF_refinery_bio</v>
      </c>
      <c r="B73" s="137"/>
      <c r="C73" s="163" t="str">
        <f>Commodites!$A$27</f>
        <v>PE_forestry_products</v>
      </c>
      <c r="D73" s="164" t="str">
        <f>Commodites!$A$15</f>
        <v>TI_liquid_bio</v>
      </c>
      <c r="E73" t="str">
        <f t="shared" ref="E73:E98" si="14">+A73&amp;"_"&amp;C73&amp;"_"&amp;D73</f>
        <v>PROREF_refinery_bio_PE_forestry_products_TI_liquid_bio</v>
      </c>
      <c r="G73" s="169" t="str">
        <f t="shared" si="10"/>
        <v>REFINING</v>
      </c>
      <c r="H73" s="170" t="str">
        <f t="shared" si="13"/>
        <v>FORESTRY</v>
      </c>
      <c r="I73" s="172" t="str">
        <f t="shared" si="12"/>
        <v>REFINING</v>
      </c>
      <c r="J73" s="173" t="str">
        <f t="shared" si="11"/>
        <v>NA</v>
      </c>
    </row>
    <row r="74" spans="1:15" x14ac:dyDescent="0.35">
      <c r="A74" s="212" t="str">
        <f>Technologies!$A$43</f>
        <v>PROREF_refinery_bio</v>
      </c>
      <c r="B74" s="137"/>
      <c r="C74" s="163" t="str">
        <f>Commodites!$A$34</f>
        <v>PE_waste</v>
      </c>
      <c r="D74" s="164" t="str">
        <f>Commodites!$A$15</f>
        <v>TI_liquid_bio</v>
      </c>
      <c r="E74" t="str">
        <f t="shared" si="14"/>
        <v>PROREF_refinery_bio_PE_waste_TI_liquid_bio</v>
      </c>
      <c r="G74" s="169" t="str">
        <f t="shared" si="10"/>
        <v>REFINING</v>
      </c>
      <c r="H74" s="170" t="str">
        <f t="shared" si="13"/>
        <v>NA</v>
      </c>
      <c r="I74" s="172" t="str">
        <f t="shared" si="12"/>
        <v>REFINING</v>
      </c>
      <c r="J74" s="173" t="str">
        <f t="shared" si="11"/>
        <v>NA</v>
      </c>
    </row>
    <row r="75" spans="1:15" x14ac:dyDescent="0.35">
      <c r="A75" s="212" t="str">
        <f>Technologies!$A$43</f>
        <v>PROREF_refinery_bio</v>
      </c>
      <c r="B75" s="137"/>
      <c r="C75" s="163" t="str">
        <f>C72</f>
        <v>PE_agriculture_products</v>
      </c>
      <c r="D75" s="164" t="str">
        <f>Commodites!$A$13</f>
        <v>TI_hydrogen</v>
      </c>
      <c r="E75" t="str">
        <f t="shared" si="14"/>
        <v>PROREF_refinery_bio_PE_agriculture_products_TI_hydrogen</v>
      </c>
      <c r="G75" s="169" t="str">
        <f t="shared" si="10"/>
        <v>HYDROGEN_PRODUCTION</v>
      </c>
      <c r="H75" s="170" t="str">
        <f t="shared" si="13"/>
        <v>CROPS</v>
      </c>
      <c r="I75" s="172" t="str">
        <f t="shared" si="12"/>
        <v>HYDROGEN_PRODUCTION</v>
      </c>
      <c r="J75" s="173" t="s">
        <v>418</v>
      </c>
    </row>
    <row r="76" spans="1:15" x14ac:dyDescent="0.35">
      <c r="A76" s="212" t="str">
        <f>Technologies!$A$43</f>
        <v>PROREF_refinery_bio</v>
      </c>
      <c r="B76" s="137"/>
      <c r="C76" s="163" t="str">
        <f>C73</f>
        <v>PE_forestry_products</v>
      </c>
      <c r="D76" s="164" t="str">
        <f>Commodites!$A$13</f>
        <v>TI_hydrogen</v>
      </c>
      <c r="E76" t="str">
        <f t="shared" si="14"/>
        <v>PROREF_refinery_bio_PE_forestry_products_TI_hydrogen</v>
      </c>
      <c r="G76" s="169" t="str">
        <f t="shared" si="10"/>
        <v>HYDROGEN_PRODUCTION</v>
      </c>
      <c r="H76" s="170" t="str">
        <f t="shared" si="13"/>
        <v>FORESTRY</v>
      </c>
      <c r="I76" s="172" t="str">
        <f t="shared" si="12"/>
        <v>HYDROGEN_PRODUCTION</v>
      </c>
      <c r="J76" s="173" t="s">
        <v>418</v>
      </c>
    </row>
    <row r="77" spans="1:15" x14ac:dyDescent="0.35">
      <c r="A77" s="212" t="str">
        <f>Technologies!$A$43</f>
        <v>PROREF_refinery_bio</v>
      </c>
      <c r="B77" s="137"/>
      <c r="C77" s="163" t="str">
        <f>C74</f>
        <v>PE_waste</v>
      </c>
      <c r="D77" s="164" t="str">
        <f>Commodites!$A$13</f>
        <v>TI_hydrogen</v>
      </c>
      <c r="E77" t="str">
        <f t="shared" si="14"/>
        <v>PROREF_refinery_bio_PE_waste_TI_hydrogen</v>
      </c>
      <c r="G77" s="169" t="str">
        <f t="shared" si="10"/>
        <v>HYDROGEN_PRODUCTION</v>
      </c>
      <c r="H77" s="170" t="str">
        <f t="shared" si="13"/>
        <v>NA</v>
      </c>
      <c r="I77" s="172" t="str">
        <f t="shared" si="12"/>
        <v>HYDROGEN_PRODUCTION</v>
      </c>
      <c r="J77" s="173" t="s">
        <v>418</v>
      </c>
    </row>
    <row r="78" spans="1:15" x14ac:dyDescent="0.35">
      <c r="A78" s="212" t="str">
        <f>Technologies!$A$44</f>
        <v>PROREF_refinery_coal</v>
      </c>
      <c r="B78" s="137"/>
      <c r="C78" s="163" t="str">
        <f>Commodites!$A$25</f>
        <v>PE_coal</v>
      </c>
      <c r="D78" s="164" t="str">
        <f>Commodites!$A$11</f>
        <v>TI_gas_fossil</v>
      </c>
      <c r="E78" t="str">
        <f t="shared" si="14"/>
        <v>PROREF_refinery_coal_PE_coal_TI_gas_fossil</v>
      </c>
      <c r="G78" s="169" t="str">
        <f t="shared" si="10"/>
        <v>REFINING</v>
      </c>
      <c r="H78" s="170" t="str">
        <f t="shared" si="13"/>
        <v>MINING_COAL</v>
      </c>
      <c r="I78" s="172" t="str">
        <f t="shared" si="9"/>
        <v>REFINING</v>
      </c>
      <c r="J78" s="173" t="str">
        <f t="shared" ref="J78:J96" si="15">VLOOKUP($D$4:$D$96,$A$143:$B$158,2,FALSE)</f>
        <v>NA</v>
      </c>
    </row>
    <row r="79" spans="1:15" x14ac:dyDescent="0.35">
      <c r="A79" s="212" t="str">
        <f>Technologies!$A$44</f>
        <v>PROREF_refinery_coal</v>
      </c>
      <c r="B79" s="137"/>
      <c r="C79" s="163" t="str">
        <f>Commodites!$A$25</f>
        <v>PE_coal</v>
      </c>
      <c r="D79" s="164" t="str">
        <f>Commodites!$A$16</f>
        <v>TI_liquid_fossil</v>
      </c>
      <c r="E79" t="str">
        <f t="shared" si="14"/>
        <v>PROREF_refinery_coal_PE_coal_TI_liquid_fossil</v>
      </c>
      <c r="G79" s="169" t="str">
        <f t="shared" ref="G79:G98" si="16">VLOOKUP($E79,$A$170:$B$274,2,FALSE)</f>
        <v>REFINING</v>
      </c>
      <c r="H79" s="170" t="str">
        <f t="shared" si="13"/>
        <v>MINING_COAL</v>
      </c>
      <c r="I79" s="172" t="str">
        <f>+G79</f>
        <v>REFINING</v>
      </c>
      <c r="J79" s="173" t="str">
        <f t="shared" si="15"/>
        <v>NA</v>
      </c>
    </row>
    <row r="80" spans="1:15" x14ac:dyDescent="0.35">
      <c r="A80" s="212" t="str">
        <f>Technologies!$A$44</f>
        <v>PROREF_refinery_coal</v>
      </c>
      <c r="B80" s="137"/>
      <c r="C80" s="163" t="str">
        <f>Commodites!$A$25</f>
        <v>PE_coal</v>
      </c>
      <c r="D80" s="164" t="s">
        <v>107</v>
      </c>
      <c r="E80" t="str">
        <f t="shared" si="14"/>
        <v>PROREF_refinery_coal_PE_coal_TI_hydrogen</v>
      </c>
      <c r="G80" s="169" t="str">
        <f t="shared" si="16"/>
        <v>HYDROGEN_PRODUCTION</v>
      </c>
      <c r="H80" s="170" t="str">
        <f t="shared" si="13"/>
        <v>MINING_COAL</v>
      </c>
      <c r="I80" s="172" t="str">
        <f>+G80</f>
        <v>HYDROGEN_PRODUCTION</v>
      </c>
      <c r="J80" s="173" t="str">
        <f t="shared" si="15"/>
        <v>NA</v>
      </c>
    </row>
    <row r="81" spans="1:10" x14ac:dyDescent="0.35">
      <c r="A81" s="212" t="str">
        <f>Technologies!$A$45</f>
        <v>PROREF_refinery_oil</v>
      </c>
      <c r="B81" s="137"/>
      <c r="C81" s="163" t="str">
        <f>Commodites!$A$26</f>
        <v>PE_oil</v>
      </c>
      <c r="D81" s="164" t="str">
        <f>Commodites!$A$11</f>
        <v>TI_gas_fossil</v>
      </c>
      <c r="E81" t="str">
        <f t="shared" si="14"/>
        <v>PROREF_refinery_oil_PE_oil_TI_gas_fossil</v>
      </c>
      <c r="G81" s="169" t="str">
        <f t="shared" si="16"/>
        <v>REFINING</v>
      </c>
      <c r="H81" s="170" t="str">
        <f t="shared" si="13"/>
        <v>EXTRACTION_OIL</v>
      </c>
      <c r="I81" s="172" t="str">
        <f t="shared" si="9"/>
        <v>REFINING</v>
      </c>
      <c r="J81" s="173" t="str">
        <f t="shared" si="15"/>
        <v>NA</v>
      </c>
    </row>
    <row r="82" spans="1:10" x14ac:dyDescent="0.35">
      <c r="A82" s="212" t="str">
        <f>Technologies!$A$45</f>
        <v>PROREF_refinery_oil</v>
      </c>
      <c r="B82" s="137"/>
      <c r="C82" s="163" t="str">
        <f>Commodites!$A$26</f>
        <v>PE_oil</v>
      </c>
      <c r="D82" s="164" t="str">
        <f>Commodites!$A$16</f>
        <v>TI_liquid_fossil</v>
      </c>
      <c r="E82" t="str">
        <f t="shared" si="14"/>
        <v>PROREF_refinery_oil_PE_oil_TI_liquid_fossil</v>
      </c>
      <c r="G82" s="169" t="str">
        <f t="shared" si="16"/>
        <v>REFINING</v>
      </c>
      <c r="H82" s="170" t="str">
        <f t="shared" si="13"/>
        <v>EXTRACTION_OIL</v>
      </c>
      <c r="I82" s="172" t="str">
        <f>+G82</f>
        <v>REFINING</v>
      </c>
      <c r="J82" s="173" t="str">
        <f t="shared" si="15"/>
        <v>NA</v>
      </c>
    </row>
    <row r="83" spans="1:10" x14ac:dyDescent="0.35">
      <c r="A83" s="212" t="str">
        <f>Technologies!$A$49</f>
        <v>PROREF_transformation_PE_natural_gas_2_TI_hydrogen</v>
      </c>
      <c r="B83" s="137"/>
      <c r="C83" s="163" t="str">
        <f>Commodites!$A$30</f>
        <v>PE_natural_gas</v>
      </c>
      <c r="D83" s="164" t="str">
        <f>Commodites!$A$13</f>
        <v>TI_hydrogen</v>
      </c>
      <c r="E83" t="str">
        <f t="shared" si="14"/>
        <v>PROREF_transformation_PE_natural_gas_2_TI_hydrogen_PE_natural_gas_TI_hydrogen</v>
      </c>
      <c r="G83" s="169" t="str">
        <f t="shared" si="16"/>
        <v>HYDROGEN_PRODUCTION</v>
      </c>
      <c r="H83" s="170" t="str">
        <f t="shared" si="13"/>
        <v>DISTRIBUTION_GAS</v>
      </c>
      <c r="I83" s="172" t="str">
        <f t="shared" si="9"/>
        <v>HYDROGEN_PRODUCTION</v>
      </c>
      <c r="J83" s="173" t="str">
        <f t="shared" si="15"/>
        <v>NA</v>
      </c>
    </row>
    <row r="84" spans="1:10" x14ac:dyDescent="0.35">
      <c r="A84" s="227" t="str">
        <f>+Technologies!A53</f>
        <v>PROSUP_transmission_losses_elec</v>
      </c>
      <c r="B84" s="137"/>
      <c r="C84" s="226" t="str">
        <f>Commodites!$A$36</f>
        <v>TO_elec</v>
      </c>
      <c r="D84" s="164" t="str">
        <f>Commodites!$A$3</f>
        <v>FE_elec</v>
      </c>
      <c r="E84" t="str">
        <f t="shared" si="14"/>
        <v>PROSUP_transmission_losses_elec_TO_elec_FE_elec</v>
      </c>
      <c r="G84" s="169" t="str">
        <f t="shared" si="16"/>
        <v>DISTRIBUTION_ELECTRICITY</v>
      </c>
      <c r="H84" s="170" t="str">
        <f t="shared" si="13"/>
        <v>DISTRIBUTION_ELECTRICITY</v>
      </c>
      <c r="I84" s="172" t="str">
        <f t="shared" si="9"/>
        <v>DISTRIBUTION_ELECTRICITY</v>
      </c>
      <c r="J84" s="173" t="str">
        <f t="shared" si="15"/>
        <v>NA</v>
      </c>
    </row>
    <row r="85" spans="1:10" x14ac:dyDescent="0.35">
      <c r="A85" s="227" t="str">
        <f>+Technologies!A54</f>
        <v>PROSUP_transmission_losses_gas</v>
      </c>
      <c r="B85" s="137"/>
      <c r="C85" s="226" t="str">
        <f>Commodites!$A$37</f>
        <v>TO_gas</v>
      </c>
      <c r="D85" s="164" t="str">
        <f>Commodites!$A$4</f>
        <v>FE_gas</v>
      </c>
      <c r="E85" t="str">
        <f t="shared" si="14"/>
        <v>PROSUP_transmission_losses_gas_TO_gas_FE_gas</v>
      </c>
      <c r="G85" s="169" t="str">
        <f t="shared" si="16"/>
        <v>DISTRIBUTION_GAS</v>
      </c>
      <c r="H85" s="170" t="str">
        <f t="shared" si="13"/>
        <v>DISTRIBUTION_GAS</v>
      </c>
      <c r="I85" s="172" t="str">
        <f t="shared" si="9"/>
        <v>DISTRIBUTION_GAS</v>
      </c>
      <c r="J85" s="173" t="str">
        <f t="shared" si="15"/>
        <v>NA</v>
      </c>
    </row>
    <row r="86" spans="1:10" x14ac:dyDescent="0.35">
      <c r="A86" s="227" t="str">
        <f>+Technologies!A55</f>
        <v>PROSUP_transmission_losses_heat</v>
      </c>
      <c r="B86" s="137"/>
      <c r="C86" s="226" t="str">
        <f>Commodites!$A$38</f>
        <v>TO_heat</v>
      </c>
      <c r="D86" s="164" t="str">
        <f>Commodites!$A$5</f>
        <v>FE_heat</v>
      </c>
      <c r="E86" t="str">
        <f t="shared" si="14"/>
        <v>PROSUP_transmission_losses_heat_TO_heat_FE_heat</v>
      </c>
      <c r="G86" s="169" t="str">
        <f t="shared" si="16"/>
        <v>STEAM_HOT_WATER</v>
      </c>
      <c r="H86" s="170" t="str">
        <f t="shared" si="13"/>
        <v>STEAM_HOT_WATER</v>
      </c>
      <c r="I86" s="172" t="str">
        <f t="shared" si="9"/>
        <v>STEAM_HOT_WATER</v>
      </c>
      <c r="J86" s="173" t="str">
        <f t="shared" si="15"/>
        <v>NA</v>
      </c>
    </row>
    <row r="87" spans="1:10" x14ac:dyDescent="0.35">
      <c r="A87" s="227" t="str">
        <f>+Technologies!A56</f>
        <v>PROSUP_storage_losses_elec</v>
      </c>
      <c r="B87" s="137"/>
      <c r="C87" s="226" t="str">
        <f>Commodites!$A$36</f>
        <v>TO_elec</v>
      </c>
      <c r="D87" s="164" t="str">
        <f>Commodites!$A$3</f>
        <v>FE_elec</v>
      </c>
      <c r="E87" t="str">
        <f t="shared" si="14"/>
        <v>PROSUP_storage_losses_elec_TO_elec_FE_elec</v>
      </c>
      <c r="G87" s="169" t="str">
        <f t="shared" si="16"/>
        <v>DISTRIBUTION_ELECTRICITY</v>
      </c>
      <c r="H87" s="170" t="str">
        <f t="shared" si="13"/>
        <v>DISTRIBUTION_ELECTRICITY</v>
      </c>
      <c r="I87" s="172" t="str">
        <f t="shared" si="9"/>
        <v>DISTRIBUTION_ELECTRICITY</v>
      </c>
      <c r="J87" s="173" t="str">
        <f t="shared" si="15"/>
        <v>NA</v>
      </c>
    </row>
    <row r="88" spans="1:10" x14ac:dyDescent="0.35">
      <c r="A88" s="227" t="str">
        <f>+Technologies!A57</f>
        <v>PROSUP_storage_losses_gas</v>
      </c>
      <c r="B88" s="137"/>
      <c r="C88" s="226" t="str">
        <f>Commodites!$A$37</f>
        <v>TO_gas</v>
      </c>
      <c r="D88" s="164" t="str">
        <f>Commodites!$A$4</f>
        <v>FE_gas</v>
      </c>
      <c r="E88" t="str">
        <f t="shared" si="14"/>
        <v>PROSUP_storage_losses_gas_TO_gas_FE_gas</v>
      </c>
      <c r="G88" s="169" t="str">
        <f t="shared" si="16"/>
        <v>DISTRIBUTION_GAS</v>
      </c>
      <c r="H88" s="170" t="str">
        <f t="shared" si="13"/>
        <v>DISTRIBUTION_GAS</v>
      </c>
      <c r="I88" s="172" t="str">
        <f t="shared" si="9"/>
        <v>DISTRIBUTION_GAS</v>
      </c>
      <c r="J88" s="173" t="str">
        <f t="shared" si="15"/>
        <v>NA</v>
      </c>
    </row>
    <row r="89" spans="1:10" x14ac:dyDescent="0.35">
      <c r="A89" s="227" t="str">
        <f>+Technologies!A58</f>
        <v>PROSUP_storage_losses_heat</v>
      </c>
      <c r="B89" s="137"/>
      <c r="C89" s="226" t="str">
        <f>Commodites!$A$38</f>
        <v>TO_heat</v>
      </c>
      <c r="D89" s="164" t="str">
        <f>Commodites!$A$5</f>
        <v>FE_heat</v>
      </c>
      <c r="E89" t="str">
        <f t="shared" si="14"/>
        <v>PROSUP_storage_losses_heat_TO_heat_FE_heat</v>
      </c>
      <c r="G89" s="169" t="str">
        <f t="shared" si="16"/>
        <v>STEAM_HOT_WATER</v>
      </c>
      <c r="H89" s="170" t="str">
        <f t="shared" si="13"/>
        <v>STEAM_HOT_WATER</v>
      </c>
      <c r="I89" s="172" t="str">
        <f t="shared" si="9"/>
        <v>STEAM_HOT_WATER</v>
      </c>
      <c r="J89" s="173" t="str">
        <f t="shared" si="15"/>
        <v>NA</v>
      </c>
    </row>
    <row r="90" spans="1:10" x14ac:dyDescent="0.35">
      <c r="A90" s="227" t="str">
        <f>Technologies!$A$15</f>
        <v>PROSUP_elec_2_heat</v>
      </c>
      <c r="B90" s="137"/>
      <c r="C90" s="226" t="str">
        <f>Commodites!$A$36</f>
        <v>TO_elec</v>
      </c>
      <c r="D90" s="164" t="str">
        <f>Commodites!$A$5</f>
        <v>FE_heat</v>
      </c>
      <c r="E90" t="str">
        <f>+A90&amp;"_"&amp;C90&amp;"_"&amp;D90</f>
        <v>PROSUP_elec_2_heat_TO_elec_FE_heat</v>
      </c>
      <c r="G90" s="169" t="str">
        <f t="shared" si="16"/>
        <v>STEAM_HOT_WATER</v>
      </c>
      <c r="H90" s="170" t="str">
        <f t="shared" si="13"/>
        <v>DISTRIBUTION_ELECTRICITY</v>
      </c>
      <c r="I90" s="172" t="str">
        <f>+G90</f>
        <v>STEAM_HOT_WATER</v>
      </c>
      <c r="J90" s="173" t="str">
        <f t="shared" si="15"/>
        <v>NA</v>
      </c>
    </row>
    <row r="91" spans="1:10" x14ac:dyDescent="0.35">
      <c r="A91" s="227" t="str">
        <f>+Technologies!A59</f>
        <v>PROSUP_hydrogen_2_liquid</v>
      </c>
      <c r="B91" s="137"/>
      <c r="C91" s="226" t="str">
        <f>Commodites!$A$36</f>
        <v>TO_elec</v>
      </c>
      <c r="D91" s="164" t="str">
        <f>Commodites!A7</f>
        <v>FE_liquid</v>
      </c>
      <c r="E91" t="str">
        <f t="shared" si="14"/>
        <v>PROSUP_hydrogen_2_liquid_TO_elec_FE_liquid</v>
      </c>
      <c r="G91" s="169" t="str">
        <f t="shared" si="16"/>
        <v>HYDROGEN_PRODUCTION</v>
      </c>
      <c r="H91" s="170" t="str">
        <f t="shared" si="13"/>
        <v>DISTRIBUTION_ELECTRICITY</v>
      </c>
      <c r="I91" s="172" t="str">
        <f t="shared" si="9"/>
        <v>HYDROGEN_PRODUCTION</v>
      </c>
      <c r="J91" s="173" t="str">
        <f t="shared" si="15"/>
        <v>NA</v>
      </c>
    </row>
    <row r="92" spans="1:10" x14ac:dyDescent="0.35">
      <c r="A92" s="227" t="str">
        <f>+Technologies!A60</f>
        <v>PROSUP_hydrogen_2_gas</v>
      </c>
      <c r="B92" s="137"/>
      <c r="C92" s="226" t="str">
        <f>Commodites!$A$36</f>
        <v>TO_elec</v>
      </c>
      <c r="D92" s="164" t="str">
        <f>Commodites!$A$4</f>
        <v>FE_gas</v>
      </c>
      <c r="E92" t="str">
        <f t="shared" si="14"/>
        <v>PROSUP_hydrogen_2_gas_TO_elec_FE_gas</v>
      </c>
      <c r="G92" s="169" t="str">
        <f t="shared" si="16"/>
        <v>HYDROGEN_PRODUCTION</v>
      </c>
      <c r="H92" s="170" t="str">
        <f t="shared" si="13"/>
        <v>DISTRIBUTION_ELECTRICITY</v>
      </c>
      <c r="I92" s="172" t="str">
        <f t="shared" si="9"/>
        <v>HYDROGEN_PRODUCTION</v>
      </c>
      <c r="J92" s="173" t="str">
        <f t="shared" si="15"/>
        <v>NA</v>
      </c>
    </row>
    <row r="93" spans="1:10" x14ac:dyDescent="0.35">
      <c r="A93" s="212" t="str">
        <f>+Technologies!A62</f>
        <v>PROSUP_sector_energy_own_consumption_elec</v>
      </c>
      <c r="B93" s="137"/>
      <c r="C93" s="226" t="str">
        <f>Commodites!$A$36</f>
        <v>TO_elec</v>
      </c>
      <c r="D93" s="164" t="str">
        <f>Commodites!$A$3</f>
        <v>FE_elec</v>
      </c>
      <c r="E93" t="str">
        <f t="shared" si="14"/>
        <v>PROSUP_sector_energy_own_consumption_elec_TO_elec_FE_elec</v>
      </c>
      <c r="G93" s="169" t="str">
        <f t="shared" si="16"/>
        <v>DISTRIBUTION_ELECTRICITY</v>
      </c>
      <c r="H93" s="170" t="str">
        <f t="shared" si="13"/>
        <v>DISTRIBUTION_ELECTRICITY</v>
      </c>
      <c r="I93" s="172" t="str">
        <f t="shared" si="9"/>
        <v>DISTRIBUTION_ELECTRICITY</v>
      </c>
      <c r="J93" s="173" t="str">
        <f t="shared" si="15"/>
        <v>NA</v>
      </c>
    </row>
    <row r="94" spans="1:10" x14ac:dyDescent="0.35">
      <c r="A94" s="212" t="str">
        <f>+Technologies!A63</f>
        <v>PROSUP_sector_energy_own_consumption_gas</v>
      </c>
      <c r="B94" s="137"/>
      <c r="C94" s="226" t="str">
        <f>Commodites!$A$37</f>
        <v>TO_gas</v>
      </c>
      <c r="D94" s="164" t="str">
        <f>Commodites!$A$4</f>
        <v>FE_gas</v>
      </c>
      <c r="E94" t="str">
        <f t="shared" si="14"/>
        <v>PROSUP_sector_energy_own_consumption_gas_TO_gas_FE_gas</v>
      </c>
      <c r="G94" s="169" t="str">
        <f t="shared" si="16"/>
        <v>DISTRIBUTION_GAS</v>
      </c>
      <c r="H94" s="170" t="str">
        <f t="shared" si="13"/>
        <v>DISTRIBUTION_GAS</v>
      </c>
      <c r="I94" s="172" t="str">
        <f t="shared" si="9"/>
        <v>DISTRIBUTION_GAS</v>
      </c>
      <c r="J94" s="173" t="str">
        <f t="shared" si="15"/>
        <v>NA</v>
      </c>
    </row>
    <row r="95" spans="1:10" x14ac:dyDescent="0.35">
      <c r="A95" s="212" t="str">
        <f>+Technologies!A64</f>
        <v>PROSUP_sector_energy_own_consumption_heat</v>
      </c>
      <c r="B95" s="137"/>
      <c r="C95" s="226" t="str">
        <f>Commodites!$A$38</f>
        <v>TO_heat</v>
      </c>
      <c r="D95" s="164" t="str">
        <f>Commodites!$A$5</f>
        <v>FE_heat</v>
      </c>
      <c r="E95" t="str">
        <f t="shared" si="14"/>
        <v>PROSUP_sector_energy_own_consumption_heat_TO_heat_FE_heat</v>
      </c>
      <c r="G95" s="169" t="str">
        <f t="shared" si="16"/>
        <v>STEAM_HOT_WATER</v>
      </c>
      <c r="H95" s="170" t="str">
        <f t="shared" si="13"/>
        <v>STEAM_HOT_WATER</v>
      </c>
      <c r="I95" s="172" t="str">
        <f t="shared" si="9"/>
        <v>STEAM_HOT_WATER</v>
      </c>
      <c r="J95" s="173" t="str">
        <f t="shared" si="15"/>
        <v>NA</v>
      </c>
    </row>
    <row r="96" spans="1:10" x14ac:dyDescent="0.35">
      <c r="A96" s="212" t="str">
        <f>+Technologies!A65</f>
        <v>PROSUP_sector_energy_own_consumption_liquid</v>
      </c>
      <c r="B96" s="137"/>
      <c r="C96" s="226" t="str">
        <f>Commodites!$A$40</f>
        <v>TO_liquid</v>
      </c>
      <c r="D96" s="164" t="str">
        <f>Commodites!$A$7</f>
        <v>FE_liquid</v>
      </c>
      <c r="E96" t="str">
        <f t="shared" si="14"/>
        <v>PROSUP_sector_energy_own_consumption_liquid_TO_liquid_FE_liquid</v>
      </c>
      <c r="G96" s="169" t="str">
        <f t="shared" si="16"/>
        <v>REFINING</v>
      </c>
      <c r="H96" s="170" t="str">
        <f t="shared" si="13"/>
        <v>REFINING</v>
      </c>
      <c r="I96" s="172" t="str">
        <f t="shared" si="9"/>
        <v>REFINING</v>
      </c>
      <c r="J96" s="173" t="str">
        <f t="shared" si="15"/>
        <v>NA</v>
      </c>
    </row>
    <row r="97" spans="1:10" x14ac:dyDescent="0.35">
      <c r="A97" s="212" t="str">
        <f>Technologies!A51</f>
        <v>PROSUP_elec_2_hydrogen</v>
      </c>
      <c r="B97" s="137"/>
      <c r="C97" s="163" t="str">
        <f>Commodites!A36</f>
        <v>TO_elec</v>
      </c>
      <c r="D97" s="164" t="str">
        <f>Commodites!A6</f>
        <v>FE_hydrogen</v>
      </c>
      <c r="E97" t="str">
        <f t="shared" si="14"/>
        <v>PROSUP_elec_2_hydrogen_TO_elec_FE_hydrogen</v>
      </c>
      <c r="G97" s="169" t="str">
        <f t="shared" si="16"/>
        <v>HYDROGEN_PRODUCTION</v>
      </c>
      <c r="H97" s="170" t="str">
        <f t="shared" si="13"/>
        <v>DISTRIBUTION_ELECTRICITY</v>
      </c>
      <c r="I97" s="172" t="str">
        <f>+G97</f>
        <v>HYDROGEN_PRODUCTION</v>
      </c>
      <c r="J97" s="173" t="str">
        <f>VLOOKUP($D$4:$D$97,$A$143:$B$158,2,FALSE)</f>
        <v>NA</v>
      </c>
    </row>
    <row r="98" spans="1:10" x14ac:dyDescent="0.35">
      <c r="A98" s="231" t="str">
        <f>Technologies!A83</f>
        <v>PROSUP_sector_energy_own_consumption_solid_fossil</v>
      </c>
      <c r="B98" s="137"/>
      <c r="C98" s="226" t="str">
        <f>Commodites!A42</f>
        <v>TO_solid_fossil</v>
      </c>
      <c r="D98" s="228" t="str">
        <f>Commodites!A9</f>
        <v>FE_solid_fossil</v>
      </c>
      <c r="E98" t="str">
        <f t="shared" si="14"/>
        <v>PROSUP_sector_energy_own_consumption_solid_fossil_TO_solid_fossil_FE_solid_fossil</v>
      </c>
      <c r="G98" s="169" t="str">
        <f t="shared" si="16"/>
        <v>ELECTRICITY_COAL</v>
      </c>
      <c r="H98" s="170" t="str">
        <f t="shared" si="13"/>
        <v>MINING_COAL</v>
      </c>
      <c r="I98" s="172" t="str">
        <f>+G98</f>
        <v>ELECTRICITY_COAL</v>
      </c>
      <c r="J98" s="173" t="s">
        <v>418</v>
      </c>
    </row>
    <row r="113" spans="1:3" ht="15" thickBot="1" x14ac:dyDescent="0.4">
      <c r="A113" s="176" t="s">
        <v>434</v>
      </c>
      <c r="B113" s="70" t="s">
        <v>615</v>
      </c>
      <c r="C113" s="178" t="s">
        <v>438</v>
      </c>
    </row>
    <row r="114" spans="1:3" x14ac:dyDescent="0.35">
      <c r="A114" s="174" t="str">
        <f>Commodites!A10</f>
        <v>TI_gas_bio</v>
      </c>
      <c r="B114" s="153" t="str">
        <f>+B312</f>
        <v>DISTRIBUTION_GAS</v>
      </c>
      <c r="C114" s="178"/>
    </row>
    <row r="115" spans="1:3" x14ac:dyDescent="0.35">
      <c r="A115" s="175" t="str">
        <f>Commodites!A11</f>
        <v>TI_gas_fossil</v>
      </c>
      <c r="B115" s="155" t="str">
        <f>+B312</f>
        <v>DISTRIBUTION_GAS</v>
      </c>
      <c r="C115" s="178"/>
    </row>
    <row r="116" spans="1:3" x14ac:dyDescent="0.35">
      <c r="A116" s="175" t="str">
        <f>Commodites!A12</f>
        <v>TI_geothermal</v>
      </c>
      <c r="B116" s="155" t="s">
        <v>418</v>
      </c>
      <c r="C116" s="178"/>
    </row>
    <row r="117" spans="1:3" x14ac:dyDescent="0.35">
      <c r="A117" s="175" t="str">
        <f>Commodites!A14</f>
        <v>TI_hydropower</v>
      </c>
      <c r="B117" s="155" t="s">
        <v>418</v>
      </c>
      <c r="C117" s="178"/>
    </row>
    <row r="118" spans="1:3" x14ac:dyDescent="0.35">
      <c r="A118" s="175" t="str">
        <f>Commodites!A15</f>
        <v>TI_liquid_bio</v>
      </c>
      <c r="B118" s="155" t="str">
        <f>+B301</f>
        <v>REFINING</v>
      </c>
      <c r="C118" s="178" t="s">
        <v>437</v>
      </c>
    </row>
    <row r="119" spans="1:3" x14ac:dyDescent="0.35">
      <c r="A119" s="175" t="str">
        <f>Commodites!A16</f>
        <v>TI_liquid_fossil</v>
      </c>
      <c r="B119" s="155" t="str">
        <f>+B301</f>
        <v>REFINING</v>
      </c>
      <c r="C119" s="178"/>
    </row>
    <row r="120" spans="1:3" x14ac:dyDescent="0.35">
      <c r="A120" s="175" t="str">
        <f>Commodites!A17</f>
        <v>TI_nuclear</v>
      </c>
      <c r="B120" s="155" t="str">
        <f>+B299</f>
        <v>MINING_URANIUM_THORIUM</v>
      </c>
      <c r="C120" s="178"/>
    </row>
    <row r="121" spans="1:3" x14ac:dyDescent="0.35">
      <c r="A121" s="175" t="str">
        <f>Commodites!A18</f>
        <v>TI_oceanic</v>
      </c>
      <c r="B121" s="155" t="s">
        <v>418</v>
      </c>
      <c r="C121" s="178"/>
    </row>
    <row r="122" spans="1:3" x14ac:dyDescent="0.35">
      <c r="A122" s="175" t="str">
        <f>Commodites!A19</f>
        <v>TI_solar</v>
      </c>
      <c r="B122" s="155" t="s">
        <v>418</v>
      </c>
      <c r="C122" s="178"/>
    </row>
    <row r="123" spans="1:3" x14ac:dyDescent="0.35">
      <c r="A123" s="175" t="str">
        <f>Commodites!A20</f>
        <v>TI_solid_bio</v>
      </c>
      <c r="B123" s="155" t="str">
        <f>+B294</f>
        <v>FORESTRY</v>
      </c>
      <c r="C123" s="178"/>
    </row>
    <row r="124" spans="1:3" x14ac:dyDescent="0.35">
      <c r="A124" s="175" t="str">
        <f>Commodites!A21</f>
        <v>TI_solid_fossil</v>
      </c>
      <c r="B124" s="155" t="str">
        <f>+B295</f>
        <v>MINING_COAL</v>
      </c>
      <c r="C124" s="178"/>
    </row>
    <row r="125" spans="1:3" x14ac:dyDescent="0.35">
      <c r="A125" s="175" t="str">
        <f>Commodites!A22</f>
        <v>TI_waste</v>
      </c>
      <c r="B125" s="155" t="s">
        <v>418</v>
      </c>
      <c r="C125" s="178"/>
    </row>
    <row r="126" spans="1:3" x14ac:dyDescent="0.35">
      <c r="A126" s="175" t="str">
        <f>Commodites!A23</f>
        <v>TI_wind</v>
      </c>
      <c r="B126" s="155" t="s">
        <v>418</v>
      </c>
      <c r="C126" s="178"/>
    </row>
    <row r="127" spans="1:3" x14ac:dyDescent="0.35">
      <c r="A127" s="154" t="str">
        <f>Commodites!A24</f>
        <v>PE_agriculture_products</v>
      </c>
      <c r="B127" s="155" t="str">
        <f>+B293</f>
        <v>CROPS</v>
      </c>
      <c r="C127" s="178"/>
    </row>
    <row r="128" spans="1:3" x14ac:dyDescent="0.35">
      <c r="A128" s="154" t="str">
        <f>Commodites!A25</f>
        <v>PE_coal</v>
      </c>
      <c r="B128" s="155" t="str">
        <f>+B295</f>
        <v>MINING_COAL</v>
      </c>
      <c r="C128" s="178"/>
    </row>
    <row r="129" spans="1:3" x14ac:dyDescent="0.35">
      <c r="A129" s="154" t="str">
        <f>Commodites!A27</f>
        <v>PE_forestry_products</v>
      </c>
      <c r="B129" s="155" t="str">
        <f>+B294</f>
        <v>FORESTRY</v>
      </c>
      <c r="C129" s="178"/>
    </row>
    <row r="130" spans="1:3" x14ac:dyDescent="0.35">
      <c r="A130" s="154" t="str">
        <f>Commodites!A30</f>
        <v>PE_natural_gas</v>
      </c>
      <c r="B130" s="177" t="str">
        <f>+B114</f>
        <v>DISTRIBUTION_GAS</v>
      </c>
      <c r="C130" s="182" t="s">
        <v>436</v>
      </c>
    </row>
    <row r="131" spans="1:3" x14ac:dyDescent="0.35">
      <c r="A131" s="154" t="str">
        <f>Commodites!A26</f>
        <v>PE_oil</v>
      </c>
      <c r="B131" s="155" t="str">
        <f>+B296</f>
        <v>EXTRACTION_OIL</v>
      </c>
      <c r="C131" s="178"/>
    </row>
    <row r="132" spans="1:3" x14ac:dyDescent="0.35">
      <c r="A132" s="154" t="str">
        <f>Commodites!A34</f>
        <v>PE_waste</v>
      </c>
      <c r="B132" s="155" t="s">
        <v>418</v>
      </c>
      <c r="C132" s="178"/>
    </row>
    <row r="133" spans="1:3" x14ac:dyDescent="0.35">
      <c r="A133" s="154" t="str">
        <f>A155</f>
        <v>TO_elec</v>
      </c>
      <c r="B133" s="155" t="str">
        <f>+B311</f>
        <v>DISTRIBUTION_ELECTRICITY</v>
      </c>
      <c r="C133" s="178"/>
    </row>
    <row r="134" spans="1:3" x14ac:dyDescent="0.35">
      <c r="A134" s="154" t="str">
        <f>A156</f>
        <v>TO_gas</v>
      </c>
      <c r="B134" s="155" t="str">
        <f>+B312</f>
        <v>DISTRIBUTION_GAS</v>
      </c>
      <c r="C134" s="178"/>
    </row>
    <row r="135" spans="1:3" x14ac:dyDescent="0.35">
      <c r="A135" s="154" t="str">
        <f>A157</f>
        <v>TO_heat</v>
      </c>
      <c r="B135" s="155" t="str">
        <f>+B313</f>
        <v>STEAM_HOT_WATER</v>
      </c>
      <c r="C135" s="178"/>
    </row>
    <row r="136" spans="1:3" x14ac:dyDescent="0.35">
      <c r="A136" s="154" t="str">
        <f>A158</f>
        <v>TO_liquid</v>
      </c>
      <c r="B136" s="155" t="str">
        <f>+B301</f>
        <v>REFINING</v>
      </c>
      <c r="C136" s="178"/>
    </row>
    <row r="137" spans="1:3" x14ac:dyDescent="0.35">
      <c r="A137" s="154" t="str">
        <f>Commodites!A42</f>
        <v>TO_solid_fossil</v>
      </c>
      <c r="B137" s="155" t="str">
        <f>+B295</f>
        <v>MINING_COAL</v>
      </c>
      <c r="C137" s="178"/>
    </row>
    <row r="138" spans="1:3" x14ac:dyDescent="0.35">
      <c r="A138" s="154" t="str">
        <f>Commodites!A3</f>
        <v>FE_elec</v>
      </c>
      <c r="B138" s="155" t="s">
        <v>471</v>
      </c>
      <c r="C138" s="178"/>
    </row>
    <row r="139" spans="1:3" x14ac:dyDescent="0.35">
      <c r="A139" s="154" t="str">
        <f>Commodites!A4</f>
        <v>FE_gas</v>
      </c>
      <c r="B139" s="155" t="s">
        <v>472</v>
      </c>
      <c r="C139" s="178"/>
    </row>
    <row r="140" spans="1:3" x14ac:dyDescent="0.35">
      <c r="A140" s="154" t="str">
        <f>Commodites!A5</f>
        <v>FE_heat</v>
      </c>
      <c r="B140" s="155" t="s">
        <v>473</v>
      </c>
      <c r="C140" s="178"/>
    </row>
    <row r="141" spans="1:3" ht="15" thickBot="1" x14ac:dyDescent="0.4">
      <c r="A141" s="156" t="str">
        <f>Commodites!A7</f>
        <v>FE_liquid</v>
      </c>
      <c r="B141" s="157" t="s">
        <v>461</v>
      </c>
      <c r="C141" s="178"/>
    </row>
    <row r="142" spans="1:3" ht="15" thickBot="1" x14ac:dyDescent="0.4">
      <c r="A142" s="70" t="s">
        <v>433</v>
      </c>
      <c r="B142" s="70"/>
      <c r="C142" s="178"/>
    </row>
    <row r="143" spans="1:3" x14ac:dyDescent="0.35">
      <c r="A143" s="90" t="str">
        <f>Commodites!A7</f>
        <v>FE_liquid</v>
      </c>
      <c r="B143" s="153" t="s">
        <v>418</v>
      </c>
      <c r="C143" s="179"/>
    </row>
    <row r="144" spans="1:3" x14ac:dyDescent="0.35">
      <c r="A144" s="154" t="str">
        <f>Commodites!A3</f>
        <v>FE_elec</v>
      </c>
      <c r="B144" s="155" t="s">
        <v>418</v>
      </c>
      <c r="C144" s="179"/>
    </row>
    <row r="145" spans="1:3" x14ac:dyDescent="0.35">
      <c r="A145" s="154" t="str">
        <f>Commodites!A4</f>
        <v>FE_gas</v>
      </c>
      <c r="B145" s="155" t="s">
        <v>418</v>
      </c>
      <c r="C145" s="179"/>
    </row>
    <row r="146" spans="1:3" x14ac:dyDescent="0.35">
      <c r="A146" s="154" t="str">
        <f>Commodites!A5</f>
        <v>FE_heat</v>
      </c>
      <c r="B146" s="155" t="s">
        <v>418</v>
      </c>
      <c r="C146" s="179"/>
    </row>
    <row r="147" spans="1:3" x14ac:dyDescent="0.35">
      <c r="A147" s="154" t="str">
        <f>Commodites!A6</f>
        <v>FE_hydrogen</v>
      </c>
      <c r="B147" s="155" t="s">
        <v>418</v>
      </c>
      <c r="C147" s="179"/>
    </row>
    <row r="148" spans="1:3" x14ac:dyDescent="0.35">
      <c r="A148" s="154" t="s">
        <v>418</v>
      </c>
      <c r="B148" s="155" t="s">
        <v>418</v>
      </c>
      <c r="C148" s="179"/>
    </row>
    <row r="149" spans="1:3" x14ac:dyDescent="0.35">
      <c r="A149" s="154"/>
      <c r="B149" s="155"/>
      <c r="C149" s="179"/>
    </row>
    <row r="150" spans="1:3" x14ac:dyDescent="0.35">
      <c r="A150" s="154" t="str">
        <f>Commodites!A10</f>
        <v>TI_gas_bio</v>
      </c>
      <c r="B150" s="155" t="s">
        <v>418</v>
      </c>
      <c r="C150" s="179"/>
    </row>
    <row r="151" spans="1:3" x14ac:dyDescent="0.35">
      <c r="A151" s="154" t="str">
        <f>Commodites!A11</f>
        <v>TI_gas_fossil</v>
      </c>
      <c r="B151" s="155" t="s">
        <v>418</v>
      </c>
      <c r="C151" s="179"/>
    </row>
    <row r="152" spans="1:3" x14ac:dyDescent="0.35">
      <c r="A152" s="154" t="str">
        <f>Commodites!A13</f>
        <v>TI_hydrogen</v>
      </c>
      <c r="B152" s="155" t="s">
        <v>418</v>
      </c>
      <c r="C152" s="179"/>
    </row>
    <row r="153" spans="1:3" x14ac:dyDescent="0.35">
      <c r="A153" s="154" t="str">
        <f>Commodites!A15</f>
        <v>TI_liquid_bio</v>
      </c>
      <c r="B153" s="155" t="s">
        <v>418</v>
      </c>
      <c r="C153" s="179"/>
    </row>
    <row r="154" spans="1:3" x14ac:dyDescent="0.35">
      <c r="A154" s="154" t="str">
        <f>Commodites!A16</f>
        <v>TI_liquid_fossil</v>
      </c>
      <c r="B154" s="155" t="s">
        <v>418</v>
      </c>
      <c r="C154" s="179"/>
    </row>
    <row r="155" spans="1:3" x14ac:dyDescent="0.35">
      <c r="A155" s="154" t="str">
        <f>Commodites!A36</f>
        <v>TO_elec</v>
      </c>
      <c r="B155" s="155" t="str">
        <f>+B311</f>
        <v>DISTRIBUTION_ELECTRICITY</v>
      </c>
      <c r="C155" s="179"/>
    </row>
    <row r="156" spans="1:3" x14ac:dyDescent="0.35">
      <c r="A156" s="154" t="str">
        <f>Commodites!A37</f>
        <v>TO_gas</v>
      </c>
      <c r="B156" s="155" t="s">
        <v>418</v>
      </c>
    </row>
    <row r="157" spans="1:3" x14ac:dyDescent="0.35">
      <c r="A157" s="154" t="str">
        <f>Commodites!A38</f>
        <v>TO_heat</v>
      </c>
      <c r="B157" s="155" t="s">
        <v>418</v>
      </c>
      <c r="C157" s="182" t="s">
        <v>435</v>
      </c>
    </row>
    <row r="158" spans="1:3" ht="15" thickBot="1" x14ac:dyDescent="0.4">
      <c r="A158" s="156" t="str">
        <f>Commodites!A40</f>
        <v>TO_liquid</v>
      </c>
      <c r="B158" s="157" t="s">
        <v>418</v>
      </c>
      <c r="C158" s="179"/>
    </row>
    <row r="159" spans="1:3" x14ac:dyDescent="0.35">
      <c r="A159" s="154"/>
      <c r="B159" s="155"/>
      <c r="C159" s="179"/>
    </row>
    <row r="167" spans="1:2" ht="15" thickBot="1" x14ac:dyDescent="0.4"/>
    <row r="168" spans="1:2" x14ac:dyDescent="0.35">
      <c r="A168" s="158" t="s">
        <v>431</v>
      </c>
      <c r="B168" s="159"/>
    </row>
    <row r="169" spans="1:2" x14ac:dyDescent="0.35">
      <c r="A169" s="160" t="str">
        <f>+E3</f>
        <v>Process_Input energy _Output energy</v>
      </c>
      <c r="B169" s="161" t="s">
        <v>429</v>
      </c>
    </row>
    <row r="170" spans="1:2" x14ac:dyDescent="0.35">
      <c r="A170" s="154" t="str">
        <f t="shared" ref="A170:A175" si="17">E4</f>
        <v>PROTRA_CHP_gas_fuels_TI_gas_bio_TO_elec</v>
      </c>
      <c r="B170" s="155" t="str">
        <f>+B303</f>
        <v>ELECTRICITY_GAS</v>
      </c>
    </row>
    <row r="171" spans="1:2" x14ac:dyDescent="0.35">
      <c r="A171" s="154" t="str">
        <f t="shared" si="17"/>
        <v>PROTRA_CHP_gas_fuels_TI_gas_bio_TO_heat</v>
      </c>
      <c r="B171" s="155" t="str">
        <f>+$B$313</f>
        <v>STEAM_HOT_WATER</v>
      </c>
    </row>
    <row r="172" spans="1:2" x14ac:dyDescent="0.35">
      <c r="A172" s="154" t="str">
        <f t="shared" si="17"/>
        <v>PROTRA_CHP_gas_fuels_TI_gas_fossil_TO_elec</v>
      </c>
      <c r="B172" s="155" t="str">
        <f>+B303</f>
        <v>ELECTRICITY_GAS</v>
      </c>
    </row>
    <row r="173" spans="1:2" x14ac:dyDescent="0.35">
      <c r="A173" s="154" t="str">
        <f t="shared" si="17"/>
        <v>PROTRA_CHP_gas_fuels_TI_gas_fossil_TO_heat</v>
      </c>
      <c r="B173" s="155" t="str">
        <f>+$B$313</f>
        <v>STEAM_HOT_WATER</v>
      </c>
    </row>
    <row r="174" spans="1:2" x14ac:dyDescent="0.35">
      <c r="A174" s="154" t="str">
        <f t="shared" si="17"/>
        <v>PROTRA_CHP_geothermal_TI_geothermal_TO_elec</v>
      </c>
      <c r="B174" s="155" t="str">
        <f>+B310</f>
        <v>ELECTRICITY_OTHER</v>
      </c>
    </row>
    <row r="175" spans="1:2" x14ac:dyDescent="0.35">
      <c r="A175" s="154" t="str">
        <f t="shared" si="17"/>
        <v>PROTRA_CHP_geothermal_TI_geothermal_TO_heat</v>
      </c>
      <c r="B175" s="155" t="str">
        <f>+$B$313</f>
        <v>STEAM_HOT_WATER</v>
      </c>
    </row>
    <row r="176" spans="1:2" x14ac:dyDescent="0.35">
      <c r="A176" s="154" t="e">
        <f>#REF!</f>
        <v>#REF!</v>
      </c>
      <c r="B176" s="155" t="str">
        <f>+B302</f>
        <v>ELECTRICITY_COAL</v>
      </c>
    </row>
    <row r="177" spans="1:2" x14ac:dyDescent="0.35">
      <c r="A177" s="154" t="e">
        <f>#REF!</f>
        <v>#REF!</v>
      </c>
      <c r="B177" s="155" t="str">
        <f>+$B$313</f>
        <v>STEAM_HOT_WATER</v>
      </c>
    </row>
    <row r="178" spans="1:2" x14ac:dyDescent="0.35">
      <c r="A178" s="154" t="str">
        <f t="shared" ref="A178:A185" si="18">E10</f>
        <v>PROTRA_CHP_solid_fossil_TI_solid_fossil_TO_elec</v>
      </c>
      <c r="B178" s="155" t="str">
        <f>+B302</f>
        <v>ELECTRICITY_COAL</v>
      </c>
    </row>
    <row r="179" spans="1:2" x14ac:dyDescent="0.35">
      <c r="A179" s="154" t="str">
        <f t="shared" si="18"/>
        <v>PROTRA_CHP_solid_fossil_TI_solid_fossil_TO_heat</v>
      </c>
      <c r="B179" s="155" t="str">
        <f>+$B$313</f>
        <v>STEAM_HOT_WATER</v>
      </c>
    </row>
    <row r="180" spans="1:2" x14ac:dyDescent="0.35">
      <c r="A180" s="154" t="str">
        <f t="shared" si="18"/>
        <v>PROTRA_CHP_waste_TI_waste_TO_elec</v>
      </c>
      <c r="B180" s="155" t="str">
        <f>+B310</f>
        <v>ELECTRICITY_OTHER</v>
      </c>
    </row>
    <row r="181" spans="1:2" x14ac:dyDescent="0.35">
      <c r="A181" s="154" t="str">
        <f t="shared" si="18"/>
        <v>PROTRA_CHP_waste_TI_waste_TO_heat</v>
      </c>
      <c r="B181" s="155" t="str">
        <f>+$B$313</f>
        <v>STEAM_HOT_WATER</v>
      </c>
    </row>
    <row r="182" spans="1:2" x14ac:dyDescent="0.35">
      <c r="A182" s="154" t="str">
        <f t="shared" si="18"/>
        <v>PROTRA_CHP_gas_fuels_CCS_TI_gas_bio_TO_elec</v>
      </c>
      <c r="B182" s="155" t="str">
        <f>+B303</f>
        <v>ELECTRICITY_GAS</v>
      </c>
    </row>
    <row r="183" spans="1:2" x14ac:dyDescent="0.35">
      <c r="A183" s="154" t="str">
        <f t="shared" si="18"/>
        <v>PROTRA_CHP_gas_fuels_CCS_TI_gas_bio_TO_heat</v>
      </c>
      <c r="B183" s="155" t="str">
        <f>+$B$313</f>
        <v>STEAM_HOT_WATER</v>
      </c>
    </row>
    <row r="184" spans="1:2" x14ac:dyDescent="0.35">
      <c r="A184" s="154" t="str">
        <f t="shared" si="18"/>
        <v>PROTRA_CHP_gas_fuels_CCS_TI_gas_fossil_TO_elec</v>
      </c>
      <c r="B184" s="155" t="str">
        <f>+B303</f>
        <v>ELECTRICITY_GAS</v>
      </c>
    </row>
    <row r="185" spans="1:2" x14ac:dyDescent="0.35">
      <c r="A185" s="154" t="str">
        <f t="shared" si="18"/>
        <v>PROTRA_CHP_gas_fuels_CCS_TI_gas_fossil_TO_heat</v>
      </c>
      <c r="B185" s="155" t="str">
        <f>+$B$313</f>
        <v>STEAM_HOT_WATER</v>
      </c>
    </row>
    <row r="186" spans="1:2" x14ac:dyDescent="0.35">
      <c r="A186" s="154" t="e">
        <f>#REF!</f>
        <v>#REF!</v>
      </c>
      <c r="B186" s="155" t="str">
        <f>+B302</f>
        <v>ELECTRICITY_COAL</v>
      </c>
    </row>
    <row r="187" spans="1:2" x14ac:dyDescent="0.35">
      <c r="A187" s="154" t="e">
        <f>#REF!</f>
        <v>#REF!</v>
      </c>
      <c r="B187" s="155" t="str">
        <f>+$B$313</f>
        <v>STEAM_HOT_WATER</v>
      </c>
    </row>
    <row r="188" spans="1:2" x14ac:dyDescent="0.35">
      <c r="A188" s="154" t="str">
        <f t="shared" ref="A188:A202" si="19">E18</f>
        <v>PROTRA_CHP_solid_fossil_CCS_TI_solid_fossil_TO_elec</v>
      </c>
      <c r="B188" s="155" t="str">
        <f>+B302</f>
        <v>ELECTRICITY_COAL</v>
      </c>
    </row>
    <row r="189" spans="1:2" x14ac:dyDescent="0.35">
      <c r="A189" s="154" t="str">
        <f t="shared" si="19"/>
        <v>PROTRA_CHP_solid_fossil_CCS_TI_solid_fossil_TO_heat</v>
      </c>
      <c r="B189" s="155" t="str">
        <f>+$B$313</f>
        <v>STEAM_HOT_WATER</v>
      </c>
    </row>
    <row r="190" spans="1:2" x14ac:dyDescent="0.35">
      <c r="A190" s="154" t="str">
        <f t="shared" si="19"/>
        <v>PROTRA_CHP_solid_bio_CCS_TI_solid_bio_TO_elec</v>
      </c>
      <c r="B190" s="155" t="str">
        <f>+B310</f>
        <v>ELECTRICITY_OTHER</v>
      </c>
    </row>
    <row r="191" spans="1:2" x14ac:dyDescent="0.35">
      <c r="A191" s="154" t="str">
        <f t="shared" si="19"/>
        <v>PROTRA_CHP_solid_bio_CCS_TI_solid_bio_TO_heat</v>
      </c>
      <c r="B191" s="155" t="str">
        <f>+$B$313</f>
        <v>STEAM_HOT_WATER</v>
      </c>
    </row>
    <row r="192" spans="1:2" x14ac:dyDescent="0.35">
      <c r="A192" s="154" t="str">
        <f t="shared" si="19"/>
        <v>PROTRA_CHP_liquid_fuels_TI_liquid_bio_TO_elec</v>
      </c>
      <c r="B192" s="155" t="str">
        <f>+B307</f>
        <v>ELECTRICITY_OIL</v>
      </c>
    </row>
    <row r="193" spans="1:2" x14ac:dyDescent="0.35">
      <c r="A193" s="154" t="str">
        <f t="shared" si="19"/>
        <v>PROTRA_CHP_liquid_fuels_TI_liquid_bio_TO_heat</v>
      </c>
      <c r="B193" s="155" t="str">
        <f>+$B$313</f>
        <v>STEAM_HOT_WATER</v>
      </c>
    </row>
    <row r="194" spans="1:2" x14ac:dyDescent="0.35">
      <c r="A194" s="154" t="str">
        <f t="shared" si="19"/>
        <v>PROTRA_CHP_liquid_fuels_TI_liquid_fossil_TO_elec</v>
      </c>
      <c r="B194" s="155" t="str">
        <f>+B307</f>
        <v>ELECTRICITY_OIL</v>
      </c>
    </row>
    <row r="195" spans="1:2" x14ac:dyDescent="0.35">
      <c r="A195" s="154" t="str">
        <f t="shared" si="19"/>
        <v>PROTRA_CHP_liquid_fuels_TI_liquid_fossil_TO_heat</v>
      </c>
      <c r="B195" s="155" t="str">
        <f>+$B$313</f>
        <v>STEAM_HOT_WATER</v>
      </c>
    </row>
    <row r="196" spans="1:2" x14ac:dyDescent="0.35">
      <c r="A196" s="154" t="str">
        <f t="shared" si="19"/>
        <v>PROTRA_CHP_liquid_fuels_CCS_TI_liquid_bio_TO_elec</v>
      </c>
      <c r="B196" s="155" t="str">
        <f>+B307</f>
        <v>ELECTRICITY_OIL</v>
      </c>
    </row>
    <row r="197" spans="1:2" x14ac:dyDescent="0.35">
      <c r="A197" s="154" t="str">
        <f t="shared" si="19"/>
        <v>PROTRA_CHP_liquid_fuels_CCS_TI_liquid_bio_TO_heat</v>
      </c>
      <c r="B197" s="155" t="str">
        <f>+$B$313</f>
        <v>STEAM_HOT_WATER</v>
      </c>
    </row>
    <row r="198" spans="1:2" x14ac:dyDescent="0.35">
      <c r="A198" s="154" t="str">
        <f t="shared" si="19"/>
        <v>PROTRA_CHP_liquid_fuels_CCS_TI_liquid_fossil_TO_elec</v>
      </c>
      <c r="B198" s="155" t="str">
        <f>+B307</f>
        <v>ELECTRICITY_OIL</v>
      </c>
    </row>
    <row r="199" spans="1:2" x14ac:dyDescent="0.35">
      <c r="A199" s="154" t="str">
        <f t="shared" si="19"/>
        <v>PROTRA_CHP_liquid_fuels_CCS_TI_liquid_fossil_TO_heat</v>
      </c>
      <c r="B199" s="155" t="str">
        <f t="shared" ref="B199:B215" si="20">+$B$313</f>
        <v>STEAM_HOT_WATER</v>
      </c>
    </row>
    <row r="200" spans="1:2" x14ac:dyDescent="0.35">
      <c r="A200" s="154" t="str">
        <f t="shared" si="19"/>
        <v>PROTRA_HP_gas_fuels_TI_gas_bio_TO_heat</v>
      </c>
      <c r="B200" s="155" t="str">
        <f t="shared" si="20"/>
        <v>STEAM_HOT_WATER</v>
      </c>
    </row>
    <row r="201" spans="1:2" x14ac:dyDescent="0.35">
      <c r="A201" s="154" t="str">
        <f t="shared" si="19"/>
        <v>PROTRA_HP_gas_fuels_TI_gas_fossil_TO_heat</v>
      </c>
      <c r="B201" s="155" t="str">
        <f t="shared" si="20"/>
        <v>STEAM_HOT_WATER</v>
      </c>
    </row>
    <row r="202" spans="1:2" x14ac:dyDescent="0.35">
      <c r="A202" s="154" t="str">
        <f t="shared" si="19"/>
        <v>PROTRA_HP_geothermal_TI_geothermal_TO_heat</v>
      </c>
      <c r="B202" s="155" t="str">
        <f t="shared" si="20"/>
        <v>STEAM_HOT_WATER</v>
      </c>
    </row>
    <row r="203" spans="1:2" x14ac:dyDescent="0.35">
      <c r="A203" s="154" t="str">
        <f>E90</f>
        <v>PROSUP_elec_2_heat_TO_elec_FE_heat</v>
      </c>
      <c r="B203" s="155" t="str">
        <f t="shared" si="20"/>
        <v>STEAM_HOT_WATER</v>
      </c>
    </row>
    <row r="204" spans="1:2" x14ac:dyDescent="0.35">
      <c r="A204" s="154" t="str">
        <f>E33</f>
        <v>PROTRA_HP_liquid_fuels_TI_liquid_bio_TO_heat</v>
      </c>
      <c r="B204" s="155" t="str">
        <f t="shared" si="20"/>
        <v>STEAM_HOT_WATER</v>
      </c>
    </row>
    <row r="205" spans="1:2" x14ac:dyDescent="0.35">
      <c r="A205" s="154" t="str">
        <f>E34</f>
        <v>PROTRA_HP_liquid_fuels_TI_liquid_fossil_TO_heat</v>
      </c>
      <c r="B205" s="155" t="str">
        <f t="shared" si="20"/>
        <v>STEAM_HOT_WATER</v>
      </c>
    </row>
    <row r="206" spans="1:2" x14ac:dyDescent="0.35">
      <c r="A206" s="154" t="str">
        <f>E35</f>
        <v>PROTRA_HP_solar_TI_solar_TO_heat</v>
      </c>
      <c r="B206" s="155" t="str">
        <f t="shared" si="20"/>
        <v>STEAM_HOT_WATER</v>
      </c>
    </row>
    <row r="207" spans="1:2" x14ac:dyDescent="0.35">
      <c r="A207" s="154" t="e">
        <f>#REF!</f>
        <v>#REF!</v>
      </c>
      <c r="B207" s="155" t="str">
        <f t="shared" si="20"/>
        <v>STEAM_HOT_WATER</v>
      </c>
    </row>
    <row r="208" spans="1:2" x14ac:dyDescent="0.35">
      <c r="A208" s="154" t="str">
        <f>E36</f>
        <v>PROTRA_HP_solid_fossil_TI_solid_fossil_TO_heat</v>
      </c>
      <c r="B208" s="155" t="str">
        <f t="shared" si="20"/>
        <v>STEAM_HOT_WATER</v>
      </c>
    </row>
    <row r="209" spans="1:2" x14ac:dyDescent="0.35">
      <c r="A209" s="154" t="str">
        <f>E37</f>
        <v>PROTRA_HP_waste_TI_waste_TO_heat</v>
      </c>
      <c r="B209" s="155" t="str">
        <f t="shared" si="20"/>
        <v>STEAM_HOT_WATER</v>
      </c>
    </row>
    <row r="210" spans="1:2" x14ac:dyDescent="0.35">
      <c r="A210" s="154" t="str">
        <f>E38</f>
        <v>PROTRA_HP_solid_bio_TI_solid_bio_TO_heat</v>
      </c>
      <c r="B210" s="155" t="str">
        <f t="shared" si="20"/>
        <v>STEAM_HOT_WATER</v>
      </c>
    </row>
    <row r="211" spans="1:2" x14ac:dyDescent="0.35">
      <c r="A211" s="154" t="e">
        <f>#REF!</f>
        <v>#REF!</v>
      </c>
      <c r="B211" s="155" t="str">
        <f t="shared" si="20"/>
        <v>STEAM_HOT_WATER</v>
      </c>
    </row>
    <row r="212" spans="1:2" x14ac:dyDescent="0.35">
      <c r="A212" s="154" t="str">
        <f>E39</f>
        <v>PROTRA_CHP_solid_bio_TI_solid_bio_TO_elec</v>
      </c>
      <c r="B212" s="155" t="str">
        <f>+B310</f>
        <v>ELECTRICITY_OTHER</v>
      </c>
    </row>
    <row r="213" spans="1:2" x14ac:dyDescent="0.35">
      <c r="A213" s="154" t="str">
        <f>E40</f>
        <v>PROTRA_CHP_solid_bio_TI_solid_bio_TO_heat</v>
      </c>
      <c r="B213" s="155" t="str">
        <f t="shared" si="20"/>
        <v>STEAM_HOT_WATER</v>
      </c>
    </row>
    <row r="214" spans="1:2" x14ac:dyDescent="0.35">
      <c r="A214" s="154" t="str">
        <f>E41</f>
        <v>PROTRA_PP_solid_bio_TI_solid_bio_TO_elec</v>
      </c>
      <c r="B214" s="155" t="str">
        <f t="shared" si="20"/>
        <v>STEAM_HOT_WATER</v>
      </c>
    </row>
    <row r="215" spans="1:2" x14ac:dyDescent="0.35">
      <c r="A215" s="154" t="e">
        <f>#REF!</f>
        <v>#REF!</v>
      </c>
      <c r="B215" s="155" t="str">
        <f t="shared" si="20"/>
        <v>STEAM_HOT_WATER</v>
      </c>
    </row>
    <row r="216" spans="1:2" x14ac:dyDescent="0.35">
      <c r="A216" s="154" t="str">
        <f t="shared" ref="A216:A228" si="21">E42</f>
        <v>PROTRA_PP_solid_bio_CCS_TI_solid_bio_TO_elec</v>
      </c>
      <c r="B216" s="155" t="str">
        <f>+B310</f>
        <v>ELECTRICITY_OTHER</v>
      </c>
    </row>
    <row r="217" spans="1:2" x14ac:dyDescent="0.35">
      <c r="A217" s="154" t="str">
        <f t="shared" si="21"/>
        <v>PROTRA_PP_gas_fuels_TI_gas_bio_TO_elec</v>
      </c>
      <c r="B217" s="155" t="str">
        <f>+B303</f>
        <v>ELECTRICITY_GAS</v>
      </c>
    </row>
    <row r="218" spans="1:2" x14ac:dyDescent="0.35">
      <c r="A218" s="154" t="str">
        <f t="shared" si="21"/>
        <v>PROTRA_PP_gas_fuels_TI_gas_fossil_TO_elec</v>
      </c>
      <c r="B218" s="155" t="str">
        <f>+B217</f>
        <v>ELECTRICITY_GAS</v>
      </c>
    </row>
    <row r="219" spans="1:2" x14ac:dyDescent="0.35">
      <c r="A219" s="154" t="str">
        <f t="shared" si="21"/>
        <v>PROTRA_PP_geothermal_TI_geothermal_TO_elec</v>
      </c>
      <c r="B219" s="155" t="str">
        <f>+B313</f>
        <v>STEAM_HOT_WATER</v>
      </c>
    </row>
    <row r="220" spans="1:2" x14ac:dyDescent="0.35">
      <c r="A220" s="154" t="str">
        <f t="shared" si="21"/>
        <v>PROTRA_PP_hydropower_run_of_river_TI_hydropower_TO_elec</v>
      </c>
      <c r="B220" s="155" t="str">
        <f>+B305</f>
        <v>ELECTRICITY_HYDRO</v>
      </c>
    </row>
    <row r="221" spans="1:2" x14ac:dyDescent="0.35">
      <c r="A221" s="154" t="str">
        <f t="shared" si="21"/>
        <v>PROTRA_PP_hydropower_dammed_TI_hydropower_TO_elec</v>
      </c>
      <c r="B221" s="155" t="str">
        <f>+B220</f>
        <v>ELECTRICITY_HYDRO</v>
      </c>
    </row>
    <row r="222" spans="1:2" x14ac:dyDescent="0.35">
      <c r="A222" s="154" t="str">
        <f t="shared" si="21"/>
        <v>PROTRA_PP_liquid_fuels_TI_liquid_bio_TO_elec</v>
      </c>
      <c r="B222" s="155" t="str">
        <f>+B307</f>
        <v>ELECTRICITY_OIL</v>
      </c>
    </row>
    <row r="223" spans="1:2" x14ac:dyDescent="0.35">
      <c r="A223" s="154" t="str">
        <f t="shared" si="21"/>
        <v>PROTRA_PP_liquid_fuels_TI_liquid_fossil_TO_elec</v>
      </c>
      <c r="B223" s="155" t="str">
        <f>+B222</f>
        <v>ELECTRICITY_OIL</v>
      </c>
    </row>
    <row r="224" spans="1:2" x14ac:dyDescent="0.35">
      <c r="A224" s="154" t="str">
        <f t="shared" si="21"/>
        <v>PROTRA_PP_nuclear_TI_nuclear_TO_elec</v>
      </c>
      <c r="B224" s="155" t="str">
        <f>+B304</f>
        <v>ELECTRICITY_NUCLEAR</v>
      </c>
    </row>
    <row r="225" spans="1:2" x14ac:dyDescent="0.35">
      <c r="A225" s="154" t="str">
        <f t="shared" si="21"/>
        <v>PROTRA_PP_oceanic_TI_oceanic_TO_elec</v>
      </c>
      <c r="B225" s="155" t="str">
        <f>+B310</f>
        <v>ELECTRICITY_OTHER</v>
      </c>
    </row>
    <row r="226" spans="1:2" x14ac:dyDescent="0.35">
      <c r="A226" s="154" t="str">
        <f t="shared" si="21"/>
        <v>PROTRA_PP_solar_open_space_PV_TI_solar_TO_elec</v>
      </c>
      <c r="B226" s="155" t="str">
        <f>+B308</f>
        <v>ELECTRICITY_SOLAR_PV</v>
      </c>
    </row>
    <row r="227" spans="1:2" x14ac:dyDescent="0.35">
      <c r="A227" s="154" t="str">
        <f t="shared" si="21"/>
        <v>PROTRA_PP_solar_CSP_TI_solar_TO_elec</v>
      </c>
      <c r="B227" s="155" t="str">
        <f>+B309</f>
        <v>ELECTRICITY_SOLAR_THERMAL</v>
      </c>
    </row>
    <row r="228" spans="1:2" x14ac:dyDescent="0.35">
      <c r="A228" s="154" t="str">
        <f t="shared" si="21"/>
        <v>PROTRA_PP_solar_urban_PV_TI_solar_TO_elec</v>
      </c>
      <c r="B228" s="155" t="str">
        <f>+B226</f>
        <v>ELECTRICITY_SOLAR_PV</v>
      </c>
    </row>
    <row r="229" spans="1:2" x14ac:dyDescent="0.35">
      <c r="A229" s="154" t="e">
        <f>#REF!</f>
        <v>#REF!</v>
      </c>
      <c r="B229" s="155" t="str">
        <f>+B310</f>
        <v>ELECTRICITY_OTHER</v>
      </c>
    </row>
    <row r="230" spans="1:2" x14ac:dyDescent="0.35">
      <c r="A230" s="154" t="str">
        <f>E55</f>
        <v>PROTRA_PP_solid_fossil_TI_solid_fossil_TO_elec</v>
      </c>
      <c r="B230" s="155" t="str">
        <f>+B302</f>
        <v>ELECTRICITY_COAL</v>
      </c>
    </row>
    <row r="231" spans="1:2" x14ac:dyDescent="0.35">
      <c r="A231" s="154" t="str">
        <f>E56</f>
        <v>PROTRA_PP_waste_TI_waste_TO_elec</v>
      </c>
      <c r="B231" s="155" t="str">
        <f>+B229</f>
        <v>ELECTRICITY_OTHER</v>
      </c>
    </row>
    <row r="232" spans="1:2" x14ac:dyDescent="0.35">
      <c r="A232" s="154" t="str">
        <f>E57</f>
        <v>PROTRA_PP_wind_onshore_TI_wind_TO_elec</v>
      </c>
      <c r="B232" s="155" t="str">
        <f>+B306</f>
        <v>ELECTRICITY_WIND</v>
      </c>
    </row>
    <row r="233" spans="1:2" x14ac:dyDescent="0.35">
      <c r="A233" s="154" t="str">
        <f>E58</f>
        <v>PROTRA_PP_wind_offshore_TI_wind_TO_elec</v>
      </c>
      <c r="B233" s="155" t="str">
        <f>+B232</f>
        <v>ELECTRICITY_WIND</v>
      </c>
    </row>
    <row r="234" spans="1:2" x14ac:dyDescent="0.35">
      <c r="A234" s="154" t="s">
        <v>622</v>
      </c>
      <c r="B234" s="155" t="str">
        <f>+B303</f>
        <v>ELECTRICITY_GAS</v>
      </c>
    </row>
    <row r="235" spans="1:2" x14ac:dyDescent="0.35">
      <c r="A235" s="154" t="s">
        <v>623</v>
      </c>
      <c r="B235" s="155" t="str">
        <f>+B234</f>
        <v>ELECTRICITY_GAS</v>
      </c>
    </row>
    <row r="236" spans="1:2" x14ac:dyDescent="0.35">
      <c r="A236" s="154" t="s">
        <v>624</v>
      </c>
      <c r="B236" s="155" t="str">
        <f>+B307</f>
        <v>ELECTRICITY_OIL</v>
      </c>
    </row>
    <row r="237" spans="1:2" x14ac:dyDescent="0.35">
      <c r="A237" s="154" t="s">
        <v>625</v>
      </c>
      <c r="B237" s="155" t="str">
        <f>+B307</f>
        <v>ELECTRICITY_OIL</v>
      </c>
    </row>
    <row r="238" spans="1:2" x14ac:dyDescent="0.35">
      <c r="A238" s="154" t="e">
        <f>#REF!</f>
        <v>#REF!</v>
      </c>
      <c r="B238" s="155" t="str">
        <f>+B310</f>
        <v>ELECTRICITY_OTHER</v>
      </c>
    </row>
    <row r="239" spans="1:2" x14ac:dyDescent="0.35">
      <c r="A239" s="154" t="str">
        <f t="shared" ref="A239:A244" si="22">E59</f>
        <v>PROTRA_PP_solid_fossil_CCS_TI_solid_fossil_TO_elec</v>
      </c>
      <c r="B239" s="155" t="str">
        <f>+B302</f>
        <v>ELECTRICITY_COAL</v>
      </c>
    </row>
    <row r="240" spans="1:2" x14ac:dyDescent="0.35">
      <c r="A240" s="154" t="str">
        <f t="shared" si="22"/>
        <v>PROTRA_PP_waste_CCS_TI_waste_TO_elec</v>
      </c>
      <c r="B240" s="155" t="str">
        <f>+B310</f>
        <v>ELECTRICITY_OTHER</v>
      </c>
    </row>
    <row r="241" spans="1:2" x14ac:dyDescent="0.35">
      <c r="A241" s="154" t="str">
        <f t="shared" si="22"/>
        <v>PROTRA_blending_gas_fuels_TI_gas_bio_TO_gas</v>
      </c>
      <c r="B241" s="155" t="str">
        <f>+B312</f>
        <v>DISTRIBUTION_GAS</v>
      </c>
    </row>
    <row r="242" spans="1:2" x14ac:dyDescent="0.35">
      <c r="A242" s="154" t="str">
        <f t="shared" si="22"/>
        <v>PROTRA_blending_gas_fuels_TI_gas_fossil_TO_gas</v>
      </c>
      <c r="B242" s="155" t="str">
        <f>+B241</f>
        <v>DISTRIBUTION_GAS</v>
      </c>
    </row>
    <row r="243" spans="1:2" x14ac:dyDescent="0.35">
      <c r="A243" s="154" t="str">
        <f t="shared" si="22"/>
        <v>PROTRA_blending_liquid_fuels_TI_liquid_bio_TO_liquid</v>
      </c>
      <c r="B243" s="155" t="str">
        <f>+B301</f>
        <v>REFINING</v>
      </c>
    </row>
    <row r="244" spans="1:2" x14ac:dyDescent="0.35">
      <c r="A244" s="154" t="str">
        <f t="shared" si="22"/>
        <v>PROTRA_blending_liquid_fuels_TI_liquid_fossil_TO_liquid</v>
      </c>
      <c r="B244" s="155" t="str">
        <f t="shared" ref="B244:B253" si="23">+B243</f>
        <v>REFINING</v>
      </c>
    </row>
    <row r="245" spans="1:2" x14ac:dyDescent="0.35">
      <c r="A245" s="154" t="str">
        <f t="shared" ref="A245:A265" si="24">E69</f>
        <v>PROREF_refinery_bio_PE_agriculture_products_TI_gas_bio</v>
      </c>
      <c r="B245" s="155" t="str">
        <f t="shared" si="23"/>
        <v>REFINING</v>
      </c>
    </row>
    <row r="246" spans="1:2" x14ac:dyDescent="0.35">
      <c r="A246" s="154" t="str">
        <f t="shared" si="24"/>
        <v>PROREF_refinery_bio_PE_forestry_products_TI_gas_bio</v>
      </c>
      <c r="B246" s="155" t="str">
        <f t="shared" si="23"/>
        <v>REFINING</v>
      </c>
    </row>
    <row r="247" spans="1:2" x14ac:dyDescent="0.35">
      <c r="A247" s="154" t="str">
        <f t="shared" si="24"/>
        <v>PROREF_refinery_bio_PE_waste_TI_gas_bio</v>
      </c>
      <c r="B247" s="155" t="str">
        <f t="shared" si="23"/>
        <v>REFINING</v>
      </c>
    </row>
    <row r="248" spans="1:2" x14ac:dyDescent="0.35">
      <c r="A248" s="154" t="str">
        <f t="shared" si="24"/>
        <v>PROREF_refinery_bio_PE_agriculture_products_TI_liquid_bio</v>
      </c>
      <c r="B248" s="155" t="str">
        <f t="shared" si="23"/>
        <v>REFINING</v>
      </c>
    </row>
    <row r="249" spans="1:2" x14ac:dyDescent="0.35">
      <c r="A249" s="154" t="str">
        <f t="shared" si="24"/>
        <v>PROREF_refinery_bio_PE_forestry_products_TI_liquid_bio</v>
      </c>
      <c r="B249" s="155" t="str">
        <f t="shared" si="23"/>
        <v>REFINING</v>
      </c>
    </row>
    <row r="250" spans="1:2" x14ac:dyDescent="0.35">
      <c r="A250" s="154" t="str">
        <f t="shared" si="24"/>
        <v>PROREF_refinery_bio_PE_waste_TI_liquid_bio</v>
      </c>
      <c r="B250" s="155" t="str">
        <f t="shared" si="23"/>
        <v>REFINING</v>
      </c>
    </row>
    <row r="251" spans="1:2" x14ac:dyDescent="0.35">
      <c r="A251" s="154" t="str">
        <f t="shared" si="24"/>
        <v>PROREF_refinery_bio_PE_agriculture_products_TI_hydrogen</v>
      </c>
      <c r="B251" s="155" t="str">
        <f>B256</f>
        <v>HYDROGEN_PRODUCTION</v>
      </c>
    </row>
    <row r="252" spans="1:2" x14ac:dyDescent="0.35">
      <c r="A252" s="154" t="str">
        <f t="shared" si="24"/>
        <v>PROREF_refinery_bio_PE_forestry_products_TI_hydrogen</v>
      </c>
      <c r="B252" s="155" t="str">
        <f>+B251</f>
        <v>HYDROGEN_PRODUCTION</v>
      </c>
    </row>
    <row r="253" spans="1:2" x14ac:dyDescent="0.35">
      <c r="A253" s="154" t="str">
        <f t="shared" si="24"/>
        <v>PROREF_refinery_bio_PE_waste_TI_hydrogen</v>
      </c>
      <c r="B253" s="155" t="str">
        <f t="shared" si="23"/>
        <v>HYDROGEN_PRODUCTION</v>
      </c>
    </row>
    <row r="254" spans="1:2" x14ac:dyDescent="0.35">
      <c r="A254" s="154" t="str">
        <f t="shared" si="24"/>
        <v>PROREF_refinery_coal_PE_coal_TI_gas_fossil</v>
      </c>
      <c r="B254" s="155" t="str">
        <f>+B250</f>
        <v>REFINING</v>
      </c>
    </row>
    <row r="255" spans="1:2" x14ac:dyDescent="0.35">
      <c r="A255" s="154" t="str">
        <f t="shared" si="24"/>
        <v>PROREF_refinery_coal_PE_coal_TI_liquid_fossil</v>
      </c>
      <c r="B255" s="155" t="str">
        <f>+B254</f>
        <v>REFINING</v>
      </c>
    </row>
    <row r="256" spans="1:2" x14ac:dyDescent="0.35">
      <c r="A256" s="154" t="str">
        <f t="shared" si="24"/>
        <v>PROREF_refinery_coal_PE_coal_TI_hydrogen</v>
      </c>
      <c r="B256" s="155" t="str">
        <f>+B314</f>
        <v>HYDROGEN_PRODUCTION</v>
      </c>
    </row>
    <row r="257" spans="1:2" x14ac:dyDescent="0.35">
      <c r="A257" s="154" t="str">
        <f t="shared" si="24"/>
        <v>PROREF_refinery_oil_PE_oil_TI_gas_fossil</v>
      </c>
      <c r="B257" s="155" t="str">
        <f>+B255</f>
        <v>REFINING</v>
      </c>
    </row>
    <row r="258" spans="1:2" x14ac:dyDescent="0.35">
      <c r="A258" s="154" t="str">
        <f t="shared" si="24"/>
        <v>PROREF_refinery_oil_PE_oil_TI_liquid_fossil</v>
      </c>
      <c r="B258" s="155" t="str">
        <f>+B257</f>
        <v>REFINING</v>
      </c>
    </row>
    <row r="259" spans="1:2" x14ac:dyDescent="0.35">
      <c r="A259" s="154" t="str">
        <f t="shared" si="24"/>
        <v>PROREF_transformation_PE_natural_gas_2_TI_hydrogen_PE_natural_gas_TI_hydrogen</v>
      </c>
      <c r="B259" s="155" t="str">
        <f>+B314</f>
        <v>HYDROGEN_PRODUCTION</v>
      </c>
    </row>
    <row r="260" spans="1:2" x14ac:dyDescent="0.35">
      <c r="A260" s="154" t="str">
        <f t="shared" si="24"/>
        <v>PROSUP_transmission_losses_elec_TO_elec_FE_elec</v>
      </c>
      <c r="B260" s="155" t="str">
        <f>+B311</f>
        <v>DISTRIBUTION_ELECTRICITY</v>
      </c>
    </row>
    <row r="261" spans="1:2" x14ac:dyDescent="0.35">
      <c r="A261" s="154" t="str">
        <f t="shared" si="24"/>
        <v>PROSUP_transmission_losses_gas_TO_gas_FE_gas</v>
      </c>
      <c r="B261" s="155" t="str">
        <f>+B312</f>
        <v>DISTRIBUTION_GAS</v>
      </c>
    </row>
    <row r="262" spans="1:2" x14ac:dyDescent="0.35">
      <c r="A262" s="154" t="str">
        <f t="shared" si="24"/>
        <v>PROSUP_transmission_losses_heat_TO_heat_FE_heat</v>
      </c>
      <c r="B262" s="155" t="str">
        <f>+B313</f>
        <v>STEAM_HOT_WATER</v>
      </c>
    </row>
    <row r="263" spans="1:2" x14ac:dyDescent="0.35">
      <c r="A263" s="154" t="str">
        <f t="shared" si="24"/>
        <v>PROSUP_storage_losses_elec_TO_elec_FE_elec</v>
      </c>
      <c r="B263" s="155" t="str">
        <f>+B260</f>
        <v>DISTRIBUTION_ELECTRICITY</v>
      </c>
    </row>
    <row r="264" spans="1:2" x14ac:dyDescent="0.35">
      <c r="A264" s="154" t="str">
        <f t="shared" si="24"/>
        <v>PROSUP_storage_losses_gas_TO_gas_FE_gas</v>
      </c>
      <c r="B264" s="155" t="str">
        <f>+B261</f>
        <v>DISTRIBUTION_GAS</v>
      </c>
    </row>
    <row r="265" spans="1:2" x14ac:dyDescent="0.35">
      <c r="A265" s="154" t="str">
        <f t="shared" si="24"/>
        <v>PROSUP_storage_losses_heat_TO_heat_FE_heat</v>
      </c>
      <c r="B265" s="155" t="str">
        <f>+B262</f>
        <v>STEAM_HOT_WATER</v>
      </c>
    </row>
    <row r="266" spans="1:2" x14ac:dyDescent="0.35">
      <c r="A266" s="154"/>
      <c r="B266" s="155"/>
    </row>
    <row r="267" spans="1:2" x14ac:dyDescent="0.35">
      <c r="A267" s="154" t="str">
        <f t="shared" ref="A267:A272" si="25">E91</f>
        <v>PROSUP_hydrogen_2_liquid_TO_elec_FE_liquid</v>
      </c>
      <c r="B267" s="155" t="str">
        <f>+B314</f>
        <v>HYDROGEN_PRODUCTION</v>
      </c>
    </row>
    <row r="268" spans="1:2" x14ac:dyDescent="0.35">
      <c r="A268" s="154" t="str">
        <f t="shared" si="25"/>
        <v>PROSUP_hydrogen_2_gas_TO_elec_FE_gas</v>
      </c>
      <c r="B268" s="155" t="str">
        <f>+B267</f>
        <v>HYDROGEN_PRODUCTION</v>
      </c>
    </row>
    <row r="269" spans="1:2" x14ac:dyDescent="0.35">
      <c r="A269" s="154" t="str">
        <f t="shared" si="25"/>
        <v>PROSUP_sector_energy_own_consumption_elec_TO_elec_FE_elec</v>
      </c>
      <c r="B269" s="155" t="str">
        <f>+B260</f>
        <v>DISTRIBUTION_ELECTRICITY</v>
      </c>
    </row>
    <row r="270" spans="1:2" x14ac:dyDescent="0.35">
      <c r="A270" s="154" t="str">
        <f t="shared" si="25"/>
        <v>PROSUP_sector_energy_own_consumption_gas_TO_gas_FE_gas</v>
      </c>
      <c r="B270" s="155" t="str">
        <f>+B264</f>
        <v>DISTRIBUTION_GAS</v>
      </c>
    </row>
    <row r="271" spans="1:2" x14ac:dyDescent="0.35">
      <c r="A271" s="154" t="str">
        <f t="shared" si="25"/>
        <v>PROSUP_sector_energy_own_consumption_heat_TO_heat_FE_heat</v>
      </c>
      <c r="B271" s="155" t="str">
        <f>+B265</f>
        <v>STEAM_HOT_WATER</v>
      </c>
    </row>
    <row r="272" spans="1:2" x14ac:dyDescent="0.35">
      <c r="A272" s="154" t="str">
        <f t="shared" si="25"/>
        <v>PROSUP_sector_energy_own_consumption_liquid_TO_liquid_FE_liquid</v>
      </c>
      <c r="B272" s="155" t="str">
        <f>+B258</f>
        <v>REFINING</v>
      </c>
    </row>
    <row r="273" spans="1:3" x14ac:dyDescent="0.35">
      <c r="A273" s="230" t="str">
        <f>E98</f>
        <v>PROSUP_sector_energy_own_consumption_solid_fossil_TO_solid_fossil_FE_solid_fossil</v>
      </c>
      <c r="B273" s="229" t="str">
        <f>+B302</f>
        <v>ELECTRICITY_COAL</v>
      </c>
      <c r="C273" t="s">
        <v>614</v>
      </c>
    </row>
    <row r="274" spans="1:3" x14ac:dyDescent="0.35">
      <c r="A274" s="154" t="str">
        <f>E97</f>
        <v>PROSUP_elec_2_hydrogen_TO_elec_FE_hydrogen</v>
      </c>
      <c r="B274" s="155" t="str">
        <f>+B267</f>
        <v>HYDROGEN_PRODUCTION</v>
      </c>
    </row>
    <row r="291" spans="1:4" ht="15" thickBot="1" x14ac:dyDescent="0.4">
      <c r="A291"/>
    </row>
    <row r="292" spans="1:4" x14ac:dyDescent="0.35">
      <c r="A292" s="69"/>
      <c r="B292" s="162" t="s">
        <v>428</v>
      </c>
      <c r="C292" s="178" t="s">
        <v>441</v>
      </c>
      <c r="D292" s="186" t="s">
        <v>452</v>
      </c>
    </row>
    <row r="293" spans="1:4" x14ac:dyDescent="0.35">
      <c r="A293" t="s">
        <v>396</v>
      </c>
      <c r="B293" s="183" t="s">
        <v>453</v>
      </c>
      <c r="C293" s="178" t="s">
        <v>439</v>
      </c>
      <c r="D293" s="183" t="s">
        <v>453</v>
      </c>
    </row>
    <row r="294" spans="1:4" x14ac:dyDescent="0.35">
      <c r="A294" t="s">
        <v>397</v>
      </c>
      <c r="B294" s="183" t="s">
        <v>454</v>
      </c>
      <c r="C294" s="178" t="s">
        <v>440</v>
      </c>
      <c r="D294" s="183" t="s">
        <v>454</v>
      </c>
    </row>
    <row r="295" spans="1:4" x14ac:dyDescent="0.35">
      <c r="A295" t="s">
        <v>398</v>
      </c>
      <c r="B295" s="151" t="s">
        <v>455</v>
      </c>
      <c r="C295" s="178"/>
      <c r="D295" s="151" t="s">
        <v>455</v>
      </c>
    </row>
    <row r="296" spans="1:4" x14ac:dyDescent="0.35">
      <c r="A296" t="s">
        <v>399</v>
      </c>
      <c r="B296" s="151" t="s">
        <v>456</v>
      </c>
      <c r="C296" s="178"/>
      <c r="D296" s="151" t="s">
        <v>456</v>
      </c>
    </row>
    <row r="297" spans="1:4" x14ac:dyDescent="0.35">
      <c r="A297" t="s">
        <v>400</v>
      </c>
      <c r="B297" s="151" t="s">
        <v>457</v>
      </c>
      <c r="C297" s="178"/>
      <c r="D297" s="151" t="s">
        <v>457</v>
      </c>
    </row>
    <row r="298" spans="1:4" x14ac:dyDescent="0.35">
      <c r="A298" t="s">
        <v>401</v>
      </c>
      <c r="B298" s="151" t="s">
        <v>458</v>
      </c>
      <c r="C298" s="178"/>
      <c r="D298" s="151" t="s">
        <v>458</v>
      </c>
    </row>
    <row r="299" spans="1:4" x14ac:dyDescent="0.35">
      <c r="A299" t="s">
        <v>402</v>
      </c>
      <c r="B299" s="151" t="s">
        <v>459</v>
      </c>
      <c r="C299" s="178"/>
      <c r="D299" s="151" t="s">
        <v>459</v>
      </c>
    </row>
    <row r="300" spans="1:4" x14ac:dyDescent="0.35">
      <c r="A300" t="s">
        <v>403</v>
      </c>
      <c r="B300" s="151" t="s">
        <v>460</v>
      </c>
      <c r="C300" s="178"/>
      <c r="D300" s="151" t="s">
        <v>460</v>
      </c>
    </row>
    <row r="301" spans="1:4" x14ac:dyDescent="0.35">
      <c r="A301" t="s">
        <v>404</v>
      </c>
      <c r="B301" s="151" t="s">
        <v>461</v>
      </c>
      <c r="C301" s="178"/>
      <c r="D301" s="151" t="s">
        <v>461</v>
      </c>
    </row>
    <row r="302" spans="1:4" x14ac:dyDescent="0.35">
      <c r="A302" t="s">
        <v>405</v>
      </c>
      <c r="B302" s="151" t="s">
        <v>462</v>
      </c>
      <c r="C302" s="178"/>
      <c r="D302" s="151" t="s">
        <v>462</v>
      </c>
    </row>
    <row r="303" spans="1:4" x14ac:dyDescent="0.35">
      <c r="A303" t="s">
        <v>406</v>
      </c>
      <c r="B303" s="151" t="s">
        <v>463</v>
      </c>
      <c r="C303" s="178"/>
      <c r="D303" s="151" t="s">
        <v>463</v>
      </c>
    </row>
    <row r="304" spans="1:4" x14ac:dyDescent="0.35">
      <c r="A304" t="s">
        <v>407</v>
      </c>
      <c r="B304" s="151" t="s">
        <v>464</v>
      </c>
      <c r="C304" s="178"/>
      <c r="D304" s="151" t="s">
        <v>464</v>
      </c>
    </row>
    <row r="305" spans="1:4" x14ac:dyDescent="0.35">
      <c r="A305" t="s">
        <v>408</v>
      </c>
      <c r="B305" s="151" t="s">
        <v>465</v>
      </c>
      <c r="C305" s="178"/>
      <c r="D305" s="151" t="s">
        <v>465</v>
      </c>
    </row>
    <row r="306" spans="1:4" x14ac:dyDescent="0.35">
      <c r="A306" t="s">
        <v>409</v>
      </c>
      <c r="B306" s="151" t="s">
        <v>466</v>
      </c>
      <c r="C306" s="178"/>
      <c r="D306" s="151" t="s">
        <v>466</v>
      </c>
    </row>
    <row r="307" spans="1:4" x14ac:dyDescent="0.35">
      <c r="A307" t="s">
        <v>410</v>
      </c>
      <c r="B307" s="151" t="s">
        <v>467</v>
      </c>
      <c r="C307" s="178"/>
      <c r="D307" s="151" t="s">
        <v>467</v>
      </c>
    </row>
    <row r="308" spans="1:4" x14ac:dyDescent="0.35">
      <c r="A308" t="s">
        <v>411</v>
      </c>
      <c r="B308" s="151" t="s">
        <v>468</v>
      </c>
      <c r="C308" s="178"/>
      <c r="D308" s="151" t="s">
        <v>468</v>
      </c>
    </row>
    <row r="309" spans="1:4" x14ac:dyDescent="0.35">
      <c r="A309" t="s">
        <v>412</v>
      </c>
      <c r="B309" s="151" t="s">
        <v>469</v>
      </c>
      <c r="C309" s="178"/>
      <c r="D309" s="151" t="s">
        <v>469</v>
      </c>
    </row>
    <row r="310" spans="1:4" x14ac:dyDescent="0.35">
      <c r="A310" t="s">
        <v>413</v>
      </c>
      <c r="B310" s="151" t="s">
        <v>470</v>
      </c>
      <c r="C310" s="178"/>
      <c r="D310" s="151" t="s">
        <v>470</v>
      </c>
    </row>
    <row r="311" spans="1:4" x14ac:dyDescent="0.35">
      <c r="A311" t="s">
        <v>414</v>
      </c>
      <c r="B311" s="151" t="s">
        <v>471</v>
      </c>
      <c r="C311" s="178"/>
      <c r="D311" s="151" t="s">
        <v>471</v>
      </c>
    </row>
    <row r="312" spans="1:4" x14ac:dyDescent="0.35">
      <c r="A312" t="s">
        <v>415</v>
      </c>
      <c r="B312" s="151" t="s">
        <v>472</v>
      </c>
      <c r="C312" s="178"/>
      <c r="D312" s="151" t="s">
        <v>472</v>
      </c>
    </row>
    <row r="313" spans="1:4" x14ac:dyDescent="0.35">
      <c r="A313" t="s">
        <v>416</v>
      </c>
      <c r="B313" s="151" t="s">
        <v>473</v>
      </c>
      <c r="C313" s="178"/>
      <c r="D313" s="151" t="s">
        <v>473</v>
      </c>
    </row>
    <row r="314" spans="1:4" ht="15" thickBot="1" x14ac:dyDescent="0.4">
      <c r="A314" t="s">
        <v>417</v>
      </c>
      <c r="B314" s="187" t="s">
        <v>451</v>
      </c>
      <c r="C314" s="178"/>
      <c r="D314" s="187" t="s">
        <v>451</v>
      </c>
    </row>
    <row r="315" spans="1:4" x14ac:dyDescent="0.35">
      <c r="A315"/>
    </row>
  </sheetData>
  <autoFilter ref="A169:B274"/>
  <mergeCells count="4">
    <mergeCell ref="G2:H2"/>
    <mergeCell ref="G1:H1"/>
    <mergeCell ref="I2:J2"/>
    <mergeCell ref="I1:J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zoomScale="85" zoomScaleNormal="85" workbookViewId="0">
      <pane xSplit="1" ySplit="1" topLeftCell="B2" activePane="bottomRight" state="frozen"/>
      <selection activeCell="P56" sqref="P56"/>
      <selection pane="topRight" activeCell="P56" sqref="P56"/>
      <selection pane="bottomLeft" activeCell="P56" sqref="P56"/>
      <selection pane="bottomRight" activeCell="P56" sqref="P56"/>
    </sheetView>
  </sheetViews>
  <sheetFormatPr baseColWidth="10" defaultColWidth="10.7265625" defaultRowHeight="14.5" x14ac:dyDescent="0.35"/>
  <cols>
    <col min="1" max="1" width="49.54296875" bestFit="1" customWidth="1"/>
  </cols>
  <sheetData>
    <row r="1" spans="1:8" x14ac:dyDescent="0.35">
      <c r="B1" s="146" t="s">
        <v>123</v>
      </c>
      <c r="C1" s="146" t="s">
        <v>374</v>
      </c>
      <c r="D1" s="146" t="s">
        <v>124</v>
      </c>
      <c r="E1" s="146" t="s">
        <v>125</v>
      </c>
      <c r="F1" s="146" t="s">
        <v>375</v>
      </c>
      <c r="G1" s="146" t="s">
        <v>376</v>
      </c>
      <c r="H1" s="146" t="s">
        <v>377</v>
      </c>
    </row>
    <row r="2" spans="1:8" x14ac:dyDescent="0.35">
      <c r="A2" s="146" t="s">
        <v>378</v>
      </c>
      <c r="B2" s="147" t="s">
        <v>129</v>
      </c>
      <c r="C2" s="147"/>
      <c r="D2" s="147"/>
      <c r="E2" s="147"/>
      <c r="F2" s="147"/>
      <c r="G2" s="147"/>
      <c r="H2" s="147"/>
    </row>
    <row r="3" spans="1:8" x14ac:dyDescent="0.35">
      <c r="A3" s="146" t="s">
        <v>379</v>
      </c>
      <c r="B3" s="147"/>
      <c r="C3" s="147" t="s">
        <v>129</v>
      </c>
      <c r="D3" s="147"/>
      <c r="E3" s="147"/>
      <c r="F3" s="147"/>
      <c r="G3" s="147"/>
      <c r="H3" s="147"/>
    </row>
    <row r="4" spans="1:8" x14ac:dyDescent="0.35">
      <c r="A4" s="146" t="s">
        <v>380</v>
      </c>
      <c r="B4" s="147"/>
      <c r="C4" s="147"/>
      <c r="D4" s="147" t="s">
        <v>129</v>
      </c>
      <c r="E4" s="147"/>
      <c r="F4" s="147"/>
      <c r="G4" s="147"/>
      <c r="H4" s="147"/>
    </row>
    <row r="5" spans="1:8" x14ac:dyDescent="0.35">
      <c r="A5" s="146" t="s">
        <v>381</v>
      </c>
      <c r="B5" s="147" t="s">
        <v>129</v>
      </c>
      <c r="C5" s="147"/>
      <c r="D5" s="147"/>
      <c r="E5" s="147"/>
      <c r="F5" s="147"/>
      <c r="G5" s="147"/>
      <c r="H5" s="147"/>
    </row>
    <row r="6" spans="1:8" x14ac:dyDescent="0.35">
      <c r="A6" s="146" t="s">
        <v>382</v>
      </c>
      <c r="B6" s="147"/>
      <c r="C6" s="147" t="s">
        <v>129</v>
      </c>
      <c r="D6" s="147"/>
      <c r="E6" s="147"/>
      <c r="F6" s="147"/>
      <c r="G6" s="147"/>
      <c r="H6" s="147"/>
    </row>
    <row r="7" spans="1:8" x14ac:dyDescent="0.35">
      <c r="A7" s="146" t="s">
        <v>383</v>
      </c>
      <c r="B7" s="147"/>
      <c r="C7" s="147"/>
      <c r="D7" s="147" t="s">
        <v>129</v>
      </c>
      <c r="E7" s="147"/>
      <c r="F7" s="147"/>
      <c r="G7" s="147"/>
      <c r="H7" s="147"/>
    </row>
    <row r="8" spans="1:8" x14ac:dyDescent="0.35">
      <c r="A8" s="146" t="s">
        <v>317</v>
      </c>
      <c r="B8" s="147" t="s">
        <v>129</v>
      </c>
      <c r="C8" s="147"/>
      <c r="D8" s="147"/>
      <c r="E8" s="147"/>
      <c r="F8" s="147"/>
      <c r="G8" s="147"/>
      <c r="H8" s="147"/>
    </row>
    <row r="9" spans="1:8" x14ac:dyDescent="0.35">
      <c r="A9" s="146" t="s">
        <v>318</v>
      </c>
      <c r="B9" s="147"/>
      <c r="C9" s="147" t="s">
        <v>129</v>
      </c>
      <c r="D9" s="147"/>
      <c r="E9" s="147"/>
      <c r="F9" s="147"/>
      <c r="G9" s="147"/>
      <c r="H9" s="147"/>
    </row>
    <row r="10" spans="1:8" x14ac:dyDescent="0.35">
      <c r="A10" s="146" t="s">
        <v>319</v>
      </c>
      <c r="B10" s="147"/>
      <c r="C10" s="147"/>
      <c r="D10" s="147" t="s">
        <v>129</v>
      </c>
      <c r="E10" s="147"/>
      <c r="F10" s="147"/>
      <c r="G10" s="147"/>
      <c r="H10" s="147"/>
    </row>
    <row r="11" spans="1:8" x14ac:dyDescent="0.35">
      <c r="A11" s="146" t="s">
        <v>320</v>
      </c>
      <c r="B11" s="147"/>
      <c r="C11" s="147"/>
      <c r="D11" s="147"/>
      <c r="E11" s="147"/>
      <c r="F11" s="147" t="s">
        <v>129</v>
      </c>
      <c r="G11" s="147"/>
      <c r="H11" s="147"/>
    </row>
    <row r="12" spans="1:8" x14ac:dyDescent="0.35">
      <c r="A12" s="146" t="s">
        <v>384</v>
      </c>
      <c r="B12" s="147" t="s">
        <v>129</v>
      </c>
      <c r="C12" s="147"/>
      <c r="D12" s="147"/>
      <c r="E12" s="147"/>
      <c r="F12" s="147"/>
      <c r="G12" s="147"/>
      <c r="H12" s="147"/>
    </row>
    <row r="13" spans="1:8" x14ac:dyDescent="0.35">
      <c r="A13" s="146" t="s">
        <v>385</v>
      </c>
      <c r="B13" s="147" t="s">
        <v>129</v>
      </c>
      <c r="C13" s="147"/>
      <c r="D13" s="147"/>
      <c r="E13" s="147"/>
      <c r="F13" s="147"/>
      <c r="G13" s="147"/>
      <c r="H13" s="147"/>
    </row>
    <row r="14" spans="1:8" x14ac:dyDescent="0.35">
      <c r="A14" s="146" t="s">
        <v>386</v>
      </c>
      <c r="B14" s="147" t="s">
        <v>129</v>
      </c>
      <c r="C14" s="147"/>
      <c r="D14" s="147"/>
      <c r="E14" s="147"/>
      <c r="F14" s="147"/>
      <c r="G14" s="147"/>
      <c r="H14" s="147"/>
    </row>
    <row r="15" spans="1:8" x14ac:dyDescent="0.35">
      <c r="A15" s="150" t="s">
        <v>387</v>
      </c>
      <c r="B15" s="147"/>
      <c r="C15" s="147"/>
      <c r="D15" s="147"/>
      <c r="E15" s="147"/>
      <c r="F15" s="147"/>
      <c r="G15" s="147"/>
      <c r="H15" s="147"/>
    </row>
    <row r="16" spans="1:8" x14ac:dyDescent="0.35">
      <c r="A16" s="146" t="s">
        <v>388</v>
      </c>
      <c r="B16" s="147"/>
      <c r="C16" s="147"/>
      <c r="D16" s="147"/>
      <c r="E16" s="147"/>
      <c r="F16" s="147" t="s">
        <v>129</v>
      </c>
      <c r="G16" s="147"/>
      <c r="H16" s="147"/>
    </row>
    <row r="17" spans="1:8" x14ac:dyDescent="0.35">
      <c r="A17" s="146" t="s">
        <v>389</v>
      </c>
      <c r="B17" s="147"/>
      <c r="C17" s="147"/>
      <c r="D17" s="147"/>
      <c r="E17" s="147"/>
      <c r="F17" s="147"/>
      <c r="G17" s="147" t="s">
        <v>129</v>
      </c>
      <c r="H17" s="147"/>
    </row>
    <row r="18" spans="1:8" x14ac:dyDescent="0.35">
      <c r="A18" s="146" t="s">
        <v>390</v>
      </c>
      <c r="B18" s="147"/>
      <c r="C18" s="147"/>
      <c r="D18" s="147"/>
      <c r="E18" s="147"/>
      <c r="F18" s="147"/>
      <c r="G18" s="147"/>
      <c r="H18" s="147" t="s">
        <v>129</v>
      </c>
    </row>
    <row r="19" spans="1:8" x14ac:dyDescent="0.35">
      <c r="A19" s="146" t="s">
        <v>391</v>
      </c>
      <c r="B19" s="147"/>
      <c r="C19" s="147"/>
      <c r="D19" s="147"/>
      <c r="E19" s="147" t="s">
        <v>129</v>
      </c>
      <c r="F19" s="147"/>
      <c r="G19" s="147"/>
      <c r="H19" s="147"/>
    </row>
  </sheetData>
  <conditionalFormatting sqref="B2:H19">
    <cfRule type="containsText" dxfId="4" priority="1" operator="containsText" text="X">
      <formula>NOT(ISERROR(SEARCH("X",B2)))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85" zoomScaleNormal="85" workbookViewId="0">
      <pane xSplit="1" ySplit="1" topLeftCell="B2" activePane="bottomRight" state="frozen"/>
      <selection activeCell="P56" sqref="P56"/>
      <selection pane="topRight" activeCell="P56" sqref="P56"/>
      <selection pane="bottomLeft" activeCell="P56" sqref="P56"/>
      <selection pane="bottomRight" activeCell="P56" sqref="P56"/>
    </sheetView>
  </sheetViews>
  <sheetFormatPr baseColWidth="10" defaultColWidth="10.7265625" defaultRowHeight="14.5" x14ac:dyDescent="0.35"/>
  <cols>
    <col min="1" max="1" width="35.7265625" bestFit="1" customWidth="1"/>
  </cols>
  <sheetData>
    <row r="1" spans="1:8" x14ac:dyDescent="0.35">
      <c r="B1" s="148" t="s">
        <v>123</v>
      </c>
      <c r="C1" s="148" t="s">
        <v>374</v>
      </c>
      <c r="D1" s="148" t="s">
        <v>124</v>
      </c>
      <c r="E1" s="148" t="s">
        <v>125</v>
      </c>
      <c r="F1" s="148" t="s">
        <v>375</v>
      </c>
      <c r="G1" s="148" t="s">
        <v>376</v>
      </c>
      <c r="H1" s="148" t="s">
        <v>377</v>
      </c>
    </row>
    <row r="2" spans="1:8" x14ac:dyDescent="0.35">
      <c r="A2" s="149" t="s">
        <v>332</v>
      </c>
      <c r="B2" s="147" t="s">
        <v>129</v>
      </c>
      <c r="C2" s="147"/>
      <c r="D2" s="147" t="s">
        <v>129</v>
      </c>
      <c r="E2" s="147"/>
      <c r="F2" s="147"/>
      <c r="G2" s="147"/>
      <c r="H2" s="147"/>
    </row>
    <row r="3" spans="1:8" x14ac:dyDescent="0.35">
      <c r="A3" s="149" t="s">
        <v>333</v>
      </c>
      <c r="B3" s="147" t="s">
        <v>129</v>
      </c>
      <c r="C3" s="147"/>
      <c r="D3" s="147" t="s">
        <v>129</v>
      </c>
      <c r="E3" s="147"/>
      <c r="F3" s="147"/>
      <c r="G3" s="147"/>
      <c r="H3" s="147"/>
    </row>
    <row r="4" spans="1:8" x14ac:dyDescent="0.35">
      <c r="A4" s="149" t="s">
        <v>334</v>
      </c>
      <c r="B4" s="147" t="s">
        <v>129</v>
      </c>
      <c r="C4" s="147"/>
      <c r="D4" s="147" t="s">
        <v>129</v>
      </c>
      <c r="E4" s="147"/>
      <c r="F4" s="147"/>
      <c r="G4" s="147"/>
      <c r="H4" s="147"/>
    </row>
    <row r="5" spans="1:8" x14ac:dyDescent="0.35">
      <c r="A5" s="149" t="s">
        <v>335</v>
      </c>
      <c r="B5" s="147" t="s">
        <v>129</v>
      </c>
      <c r="C5" s="147"/>
      <c r="D5" s="147" t="s">
        <v>129</v>
      </c>
      <c r="E5" s="147"/>
      <c r="F5" s="147"/>
      <c r="G5" s="147"/>
      <c r="H5" s="147"/>
    </row>
    <row r="6" spans="1:8" x14ac:dyDescent="0.35">
      <c r="A6" s="149" t="s">
        <v>336</v>
      </c>
      <c r="B6" s="147" t="s">
        <v>129</v>
      </c>
      <c r="C6" s="147"/>
      <c r="D6" s="147" t="s">
        <v>129</v>
      </c>
      <c r="E6" s="147"/>
      <c r="F6" s="147"/>
      <c r="G6" s="147"/>
      <c r="H6" s="147"/>
    </row>
    <row r="7" spans="1:8" x14ac:dyDescent="0.35">
      <c r="A7" s="149" t="s">
        <v>337</v>
      </c>
      <c r="B7" s="147" t="s">
        <v>129</v>
      </c>
      <c r="C7" s="147"/>
      <c r="D7" s="147" t="s">
        <v>129</v>
      </c>
      <c r="E7" s="147"/>
      <c r="F7" s="147"/>
      <c r="G7" s="147"/>
      <c r="H7" s="147"/>
    </row>
    <row r="8" spans="1:8" x14ac:dyDescent="0.35">
      <c r="A8" s="149" t="s">
        <v>338</v>
      </c>
      <c r="B8" s="147" t="s">
        <v>129</v>
      </c>
      <c r="C8" s="147"/>
      <c r="D8" s="147" t="s">
        <v>129</v>
      </c>
      <c r="E8" s="147"/>
      <c r="F8" s="147"/>
      <c r="G8" s="147"/>
      <c r="H8" s="147"/>
    </row>
    <row r="9" spans="1:8" x14ac:dyDescent="0.35">
      <c r="A9" s="149" t="s">
        <v>339</v>
      </c>
      <c r="B9" s="147" t="s">
        <v>129</v>
      </c>
      <c r="C9" s="147"/>
      <c r="D9" s="147" t="s">
        <v>129</v>
      </c>
      <c r="E9" s="147"/>
      <c r="F9" s="147"/>
      <c r="G9" s="147"/>
      <c r="H9" s="147"/>
    </row>
    <row r="10" spans="1:8" x14ac:dyDescent="0.35">
      <c r="A10" s="149" t="s">
        <v>340</v>
      </c>
      <c r="B10" s="147" t="s">
        <v>129</v>
      </c>
      <c r="C10" s="147"/>
      <c r="D10" s="147" t="s">
        <v>129</v>
      </c>
      <c r="E10" s="147"/>
      <c r="F10" s="147"/>
      <c r="G10" s="147"/>
      <c r="H10" s="147"/>
    </row>
    <row r="11" spans="1:8" x14ac:dyDescent="0.35">
      <c r="A11" s="149" t="s">
        <v>341</v>
      </c>
      <c r="B11" s="147"/>
      <c r="C11" s="147"/>
      <c r="D11" s="147" t="s">
        <v>129</v>
      </c>
      <c r="E11" s="147"/>
      <c r="F11" s="147"/>
      <c r="G11" s="147"/>
      <c r="H11" s="147"/>
    </row>
    <row r="12" spans="1:8" x14ac:dyDescent="0.35">
      <c r="A12" s="149" t="s">
        <v>342</v>
      </c>
      <c r="B12" s="147"/>
      <c r="C12" s="147"/>
      <c r="D12" s="147" t="s">
        <v>129</v>
      </c>
      <c r="E12" s="147"/>
      <c r="F12" s="147"/>
      <c r="G12" s="147"/>
      <c r="H12" s="147"/>
    </row>
    <row r="13" spans="1:8" x14ac:dyDescent="0.35">
      <c r="A13" s="149" t="s">
        <v>343</v>
      </c>
      <c r="B13" s="147"/>
      <c r="C13" s="147"/>
      <c r="D13" s="147" t="s">
        <v>129</v>
      </c>
      <c r="E13" s="147"/>
      <c r="F13" s="147"/>
      <c r="G13" s="147"/>
      <c r="H13" s="147"/>
    </row>
    <row r="14" spans="1:8" x14ac:dyDescent="0.35">
      <c r="A14" s="149" t="s">
        <v>344</v>
      </c>
      <c r="B14" s="147"/>
      <c r="C14" s="147"/>
      <c r="D14" s="147" t="s">
        <v>129</v>
      </c>
      <c r="E14" s="147"/>
      <c r="F14" s="147"/>
      <c r="G14" s="147"/>
      <c r="H14" s="147"/>
    </row>
    <row r="15" spans="1:8" x14ac:dyDescent="0.35">
      <c r="A15" s="149" t="s">
        <v>345</v>
      </c>
      <c r="B15" s="147"/>
      <c r="C15" s="147"/>
      <c r="D15" s="147" t="s">
        <v>129</v>
      </c>
      <c r="E15" s="147"/>
      <c r="F15" s="147"/>
      <c r="G15" s="147"/>
      <c r="H15" s="147"/>
    </row>
    <row r="16" spans="1:8" x14ac:dyDescent="0.35">
      <c r="A16" s="149" t="s">
        <v>346</v>
      </c>
      <c r="B16" s="147"/>
      <c r="C16" s="147"/>
      <c r="D16" s="147" t="s">
        <v>129</v>
      </c>
      <c r="E16" s="147"/>
      <c r="F16" s="147"/>
      <c r="G16" s="147"/>
      <c r="H16" s="147"/>
    </row>
    <row r="17" spans="1:8" x14ac:dyDescent="0.35">
      <c r="A17" s="149" t="s">
        <v>347</v>
      </c>
      <c r="B17" s="147"/>
      <c r="C17" s="147"/>
      <c r="D17" s="147" t="s">
        <v>129</v>
      </c>
      <c r="E17" s="147"/>
      <c r="F17" s="147"/>
      <c r="G17" s="147"/>
      <c r="H17" s="147"/>
    </row>
    <row r="18" spans="1:8" x14ac:dyDescent="0.35">
      <c r="A18" s="149" t="s">
        <v>348</v>
      </c>
      <c r="B18" s="147"/>
      <c r="C18" s="147"/>
      <c r="D18" s="147" t="s">
        <v>129</v>
      </c>
      <c r="E18" s="147"/>
      <c r="F18" s="147"/>
      <c r="G18" s="147"/>
      <c r="H18" s="147"/>
    </row>
    <row r="19" spans="1:8" x14ac:dyDescent="0.35">
      <c r="A19" s="149" t="s">
        <v>349</v>
      </c>
      <c r="B19" s="147"/>
      <c r="C19" s="147"/>
      <c r="D19" s="147" t="s">
        <v>129</v>
      </c>
      <c r="E19" s="147"/>
      <c r="F19" s="147"/>
      <c r="G19" s="147"/>
      <c r="H19" s="147"/>
    </row>
    <row r="20" spans="1:8" x14ac:dyDescent="0.35">
      <c r="A20" s="149" t="s">
        <v>350</v>
      </c>
      <c r="B20" s="147"/>
      <c r="C20" s="147"/>
      <c r="D20" s="147" t="s">
        <v>129</v>
      </c>
      <c r="E20" s="147"/>
      <c r="F20" s="147"/>
      <c r="G20" s="147"/>
      <c r="H20" s="147"/>
    </row>
    <row r="21" spans="1:8" x14ac:dyDescent="0.35">
      <c r="A21" s="149" t="s">
        <v>351</v>
      </c>
      <c r="B21" s="147" t="s">
        <v>129</v>
      </c>
      <c r="C21" s="147"/>
      <c r="D21" s="147"/>
      <c r="E21" s="147"/>
      <c r="F21" s="147"/>
      <c r="G21" s="147"/>
      <c r="H21" s="147"/>
    </row>
    <row r="22" spans="1:8" x14ac:dyDescent="0.35">
      <c r="A22" s="149" t="s">
        <v>352</v>
      </c>
      <c r="B22" s="147" t="s">
        <v>129</v>
      </c>
      <c r="C22" s="147"/>
      <c r="D22" s="147"/>
      <c r="E22" s="147"/>
      <c r="F22" s="147"/>
      <c r="G22" s="147"/>
      <c r="H22" s="147"/>
    </row>
    <row r="23" spans="1:8" x14ac:dyDescent="0.35">
      <c r="A23" s="149" t="s">
        <v>353</v>
      </c>
      <c r="B23" s="147" t="s">
        <v>129</v>
      </c>
      <c r="C23" s="147"/>
      <c r="D23" s="147"/>
      <c r="E23" s="147"/>
      <c r="F23" s="147"/>
      <c r="G23" s="147"/>
      <c r="H23" s="147"/>
    </row>
    <row r="24" spans="1:8" x14ac:dyDescent="0.35">
      <c r="A24" s="149" t="s">
        <v>354</v>
      </c>
      <c r="B24" s="147" t="s">
        <v>129</v>
      </c>
      <c r="C24" s="147"/>
      <c r="D24" s="147"/>
      <c r="E24" s="147"/>
      <c r="F24" s="147"/>
      <c r="G24" s="147"/>
      <c r="H24" s="147"/>
    </row>
    <row r="25" spans="1:8" x14ac:dyDescent="0.35">
      <c r="A25" s="149" t="s">
        <v>355</v>
      </c>
      <c r="B25" s="147" t="s">
        <v>129</v>
      </c>
      <c r="C25" s="147"/>
      <c r="D25" s="147"/>
      <c r="E25" s="147"/>
      <c r="F25" s="147"/>
      <c r="G25" s="147"/>
      <c r="H25" s="147"/>
    </row>
    <row r="26" spans="1:8" x14ac:dyDescent="0.35">
      <c r="A26" s="149" t="s">
        <v>356</v>
      </c>
      <c r="B26" s="147" t="s">
        <v>129</v>
      </c>
      <c r="C26" s="147"/>
      <c r="D26" s="147"/>
      <c r="E26" s="147"/>
      <c r="F26" s="147"/>
      <c r="G26" s="147"/>
      <c r="H26" s="147"/>
    </row>
    <row r="27" spans="1:8" x14ac:dyDescent="0.35">
      <c r="A27" s="149" t="s">
        <v>357</v>
      </c>
      <c r="B27" s="147" t="s">
        <v>129</v>
      </c>
      <c r="C27" s="147"/>
      <c r="D27" s="147"/>
      <c r="E27" s="147"/>
      <c r="F27" s="147"/>
      <c r="G27" s="147"/>
      <c r="H27" s="147"/>
    </row>
    <row r="28" spans="1:8" x14ac:dyDescent="0.35">
      <c r="A28" s="149" t="s">
        <v>358</v>
      </c>
      <c r="B28" s="147" t="s">
        <v>129</v>
      </c>
      <c r="C28" s="147"/>
      <c r="D28" s="147"/>
      <c r="E28" s="147"/>
      <c r="F28" s="147"/>
      <c r="G28" s="147"/>
      <c r="H28" s="147"/>
    </row>
    <row r="29" spans="1:8" x14ac:dyDescent="0.35">
      <c r="A29" s="149" t="s">
        <v>359</v>
      </c>
      <c r="B29" s="147" t="s">
        <v>129</v>
      </c>
      <c r="C29" s="147"/>
      <c r="D29" s="147"/>
      <c r="E29" s="147"/>
      <c r="F29" s="147"/>
      <c r="G29" s="147"/>
      <c r="H29" s="147"/>
    </row>
    <row r="30" spans="1:8" x14ac:dyDescent="0.35">
      <c r="A30" s="149" t="s">
        <v>360</v>
      </c>
      <c r="B30" s="147" t="s">
        <v>129</v>
      </c>
      <c r="C30" s="147"/>
      <c r="D30" s="147"/>
      <c r="E30" s="147"/>
      <c r="F30" s="147"/>
      <c r="G30" s="147"/>
      <c r="H30" s="147"/>
    </row>
    <row r="31" spans="1:8" x14ac:dyDescent="0.35">
      <c r="A31" s="149" t="s">
        <v>361</v>
      </c>
      <c r="B31" s="147" t="s">
        <v>129</v>
      </c>
      <c r="C31" s="147"/>
      <c r="D31" s="147"/>
      <c r="E31" s="147"/>
      <c r="F31" s="147"/>
      <c r="G31" s="147"/>
      <c r="H31" s="147"/>
    </row>
    <row r="32" spans="1:8" x14ac:dyDescent="0.35">
      <c r="A32" s="149" t="s">
        <v>362</v>
      </c>
      <c r="B32" s="147" t="s">
        <v>129</v>
      </c>
      <c r="C32" s="147"/>
      <c r="D32" s="147"/>
      <c r="E32" s="147"/>
      <c r="F32" s="147"/>
      <c r="G32" s="147"/>
      <c r="H32" s="147"/>
    </row>
    <row r="33" spans="1:8" x14ac:dyDescent="0.35">
      <c r="A33" s="149" t="s">
        <v>363</v>
      </c>
      <c r="B33" s="147" t="s">
        <v>129</v>
      </c>
      <c r="C33" s="147"/>
      <c r="D33" s="147"/>
      <c r="E33" s="147"/>
      <c r="F33" s="147"/>
      <c r="G33" s="147"/>
      <c r="H33" s="147"/>
    </row>
    <row r="34" spans="1:8" x14ac:dyDescent="0.35">
      <c r="A34" s="149" t="s">
        <v>364</v>
      </c>
      <c r="B34" s="147" t="s">
        <v>129</v>
      </c>
      <c r="C34" s="147"/>
      <c r="D34" s="147"/>
      <c r="E34" s="147"/>
      <c r="F34" s="147"/>
      <c r="G34" s="147"/>
      <c r="H34" s="147"/>
    </row>
    <row r="35" spans="1:8" x14ac:dyDescent="0.35">
      <c r="A35" s="149" t="s">
        <v>365</v>
      </c>
      <c r="B35" s="147" t="s">
        <v>129</v>
      </c>
      <c r="C35" s="147"/>
      <c r="D35" s="147"/>
      <c r="E35" s="147"/>
      <c r="F35" s="147"/>
      <c r="G35" s="147"/>
      <c r="H35" s="147"/>
    </row>
    <row r="36" spans="1:8" x14ac:dyDescent="0.35">
      <c r="A36" s="149" t="s">
        <v>366</v>
      </c>
      <c r="B36" s="147" t="s">
        <v>129</v>
      </c>
      <c r="C36" s="147"/>
      <c r="D36" s="147"/>
      <c r="E36" s="147"/>
      <c r="F36" s="147"/>
      <c r="G36" s="147"/>
      <c r="H36" s="147"/>
    </row>
    <row r="37" spans="1:8" x14ac:dyDescent="0.35">
      <c r="A37" s="149" t="s">
        <v>367</v>
      </c>
      <c r="B37" s="147" t="s">
        <v>129</v>
      </c>
      <c r="C37" s="147"/>
      <c r="D37" s="147"/>
      <c r="E37" s="147"/>
      <c r="F37" s="147"/>
      <c r="G37" s="147"/>
      <c r="H37" s="147"/>
    </row>
    <row r="38" spans="1:8" x14ac:dyDescent="0.35">
      <c r="A38" s="149" t="s">
        <v>368</v>
      </c>
      <c r="B38" s="147" t="s">
        <v>129</v>
      </c>
      <c r="C38" s="147"/>
      <c r="D38" s="147"/>
      <c r="E38" s="147"/>
      <c r="F38" s="147"/>
      <c r="G38" s="147"/>
      <c r="H38" s="147"/>
    </row>
    <row r="39" spans="1:8" x14ac:dyDescent="0.35">
      <c r="A39" s="149" t="s">
        <v>369</v>
      </c>
      <c r="B39" s="147"/>
      <c r="C39" s="147" t="s">
        <v>129</v>
      </c>
      <c r="D39" s="147"/>
      <c r="E39" s="147"/>
      <c r="F39" s="147"/>
      <c r="G39" s="147"/>
      <c r="H39" s="147"/>
    </row>
    <row r="40" spans="1:8" x14ac:dyDescent="0.35">
      <c r="A40" s="149" t="s">
        <v>370</v>
      </c>
      <c r="B40" s="147"/>
      <c r="C40" s="147"/>
      <c r="D40" s="147"/>
      <c r="E40" s="147"/>
      <c r="F40" s="147" t="s">
        <v>129</v>
      </c>
      <c r="G40" s="147"/>
      <c r="H40" s="147"/>
    </row>
    <row r="41" spans="1:8" x14ac:dyDescent="0.35">
      <c r="A41" s="149" t="s">
        <v>371</v>
      </c>
      <c r="B41" s="147"/>
      <c r="C41" s="147"/>
      <c r="D41" s="147"/>
      <c r="E41" s="147" t="s">
        <v>129</v>
      </c>
      <c r="F41" s="147"/>
      <c r="G41" s="147"/>
      <c r="H41" s="147"/>
    </row>
    <row r="42" spans="1:8" x14ac:dyDescent="0.35">
      <c r="A42" s="149" t="s">
        <v>372</v>
      </c>
      <c r="B42" s="147"/>
      <c r="C42" s="147"/>
      <c r="D42" s="147"/>
      <c r="E42" s="147"/>
      <c r="F42" s="147"/>
      <c r="G42" s="147" t="s">
        <v>129</v>
      </c>
      <c r="H42" s="147"/>
    </row>
    <row r="43" spans="1:8" x14ac:dyDescent="0.35">
      <c r="A43" s="149" t="s">
        <v>373</v>
      </c>
      <c r="B43" s="147"/>
      <c r="C43" s="147"/>
      <c r="D43" s="147"/>
      <c r="E43" s="147"/>
      <c r="F43" s="147"/>
      <c r="G43" s="147"/>
      <c r="H43" s="147" t="s">
        <v>129</v>
      </c>
    </row>
  </sheetData>
  <conditionalFormatting sqref="B2:H43">
    <cfRule type="containsText" dxfId="3" priority="1" operator="containsText" text="X">
      <formula>NOT(ISERROR(SEARCH("X",B2)))</formula>
    </cfRule>
  </conditionalFormatting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90" zoomScaleNormal="90" workbookViewId="0">
      <pane xSplit="1" ySplit="1" topLeftCell="B18" activePane="bottomRight" state="frozen"/>
      <selection activeCell="P56" sqref="P56"/>
      <selection pane="topRight" activeCell="P56" sqref="P56"/>
      <selection pane="bottomLeft" activeCell="P56" sqref="P56"/>
      <selection pane="bottomRight" activeCell="P56" sqref="P56"/>
    </sheetView>
  </sheetViews>
  <sheetFormatPr baseColWidth="10" defaultColWidth="10.7265625" defaultRowHeight="14.5" x14ac:dyDescent="0.35"/>
  <cols>
    <col min="1" max="1" width="30.453125" customWidth="1"/>
  </cols>
  <sheetData>
    <row r="1" spans="1:15" x14ac:dyDescent="0.35">
      <c r="B1" s="148" t="s">
        <v>104</v>
      </c>
      <c r="C1" s="148" t="s">
        <v>105</v>
      </c>
      <c r="D1" s="148" t="s">
        <v>106</v>
      </c>
      <c r="E1" s="148" t="s">
        <v>107</v>
      </c>
      <c r="F1" s="148" t="s">
        <v>108</v>
      </c>
      <c r="G1" s="148" t="s">
        <v>109</v>
      </c>
      <c r="H1" s="148" t="s">
        <v>110</v>
      </c>
      <c r="I1" s="148" t="s">
        <v>111</v>
      </c>
      <c r="J1" s="148" t="s">
        <v>309</v>
      </c>
      <c r="K1" s="148" t="s">
        <v>310</v>
      </c>
      <c r="L1" s="148" t="s">
        <v>112</v>
      </c>
      <c r="M1" s="148" t="s">
        <v>113</v>
      </c>
      <c r="N1" s="148" t="s">
        <v>114</v>
      </c>
      <c r="O1" s="148" t="s">
        <v>115</v>
      </c>
    </row>
    <row r="2" spans="1:15" x14ac:dyDescent="0.35">
      <c r="A2" s="149" t="s">
        <v>332</v>
      </c>
      <c r="B2" s="147" t="s">
        <v>129</v>
      </c>
      <c r="C2" s="147" t="s">
        <v>129</v>
      </c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</row>
    <row r="3" spans="1:15" x14ac:dyDescent="0.35">
      <c r="A3" s="149" t="s">
        <v>333</v>
      </c>
      <c r="B3" s="147" t="s">
        <v>129</v>
      </c>
      <c r="C3" s="147" t="s">
        <v>129</v>
      </c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</row>
    <row r="4" spans="1:15" x14ac:dyDescent="0.35">
      <c r="A4" s="149" t="s">
        <v>334</v>
      </c>
      <c r="B4" s="147"/>
      <c r="C4" s="147"/>
      <c r="D4" s="147" t="s">
        <v>129</v>
      </c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</row>
    <row r="5" spans="1:15" x14ac:dyDescent="0.35">
      <c r="A5" s="149" t="s">
        <v>335</v>
      </c>
      <c r="B5" s="147"/>
      <c r="C5" s="147"/>
      <c r="D5" s="147"/>
      <c r="E5" s="147"/>
      <c r="F5" s="147"/>
      <c r="G5" s="147" t="s">
        <v>129</v>
      </c>
      <c r="H5" s="147" t="s">
        <v>129</v>
      </c>
      <c r="I5" s="147"/>
      <c r="J5" s="147"/>
      <c r="K5" s="147"/>
      <c r="L5" s="147"/>
      <c r="M5" s="147"/>
      <c r="N5" s="147"/>
      <c r="O5" s="147"/>
    </row>
    <row r="6" spans="1:15" x14ac:dyDescent="0.35">
      <c r="A6" s="149" t="s">
        <v>336</v>
      </c>
      <c r="B6" s="147"/>
      <c r="C6" s="147"/>
      <c r="D6" s="147"/>
      <c r="E6" s="147"/>
      <c r="F6" s="147"/>
      <c r="G6" s="147" t="s">
        <v>129</v>
      </c>
      <c r="H6" s="147" t="s">
        <v>129</v>
      </c>
      <c r="I6" s="147"/>
      <c r="J6" s="147"/>
      <c r="K6" s="147"/>
      <c r="L6" s="147"/>
      <c r="M6" s="147"/>
      <c r="N6" s="147"/>
      <c r="O6" s="147"/>
    </row>
    <row r="7" spans="1:15" x14ac:dyDescent="0.35">
      <c r="A7" s="149" t="s">
        <v>337</v>
      </c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 t="s">
        <v>129</v>
      </c>
      <c r="M7" s="147" t="s">
        <v>129</v>
      </c>
      <c r="N7" s="147"/>
      <c r="O7" s="147"/>
    </row>
    <row r="8" spans="1:15" x14ac:dyDescent="0.35">
      <c r="A8" s="149" t="s">
        <v>338</v>
      </c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 t="s">
        <v>129</v>
      </c>
      <c r="M8" s="147" t="s">
        <v>129</v>
      </c>
      <c r="N8" s="147"/>
      <c r="O8" s="147"/>
    </row>
    <row r="9" spans="1:15" x14ac:dyDescent="0.35">
      <c r="A9" s="149" t="s">
        <v>339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 t="s">
        <v>129</v>
      </c>
      <c r="O9" s="147"/>
    </row>
    <row r="10" spans="1:15" x14ac:dyDescent="0.35">
      <c r="A10" s="149" t="s">
        <v>340</v>
      </c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 t="s">
        <v>129</v>
      </c>
      <c r="O10" s="147"/>
    </row>
    <row r="11" spans="1:15" x14ac:dyDescent="0.35">
      <c r="A11" s="149" t="s">
        <v>341</v>
      </c>
      <c r="B11" s="147" t="s">
        <v>129</v>
      </c>
      <c r="C11" s="147" t="s">
        <v>129</v>
      </c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</row>
    <row r="12" spans="1:15" x14ac:dyDescent="0.35">
      <c r="A12" s="149" t="s">
        <v>342</v>
      </c>
      <c r="B12" s="147" t="s">
        <v>129</v>
      </c>
      <c r="C12" s="147" t="s">
        <v>129</v>
      </c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</row>
    <row r="13" spans="1:15" x14ac:dyDescent="0.35">
      <c r="A13" s="149" t="s">
        <v>343</v>
      </c>
      <c r="B13" s="147"/>
      <c r="C13" s="147"/>
      <c r="D13" s="147" t="s">
        <v>129</v>
      </c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</row>
    <row r="14" spans="1:15" x14ac:dyDescent="0.35">
      <c r="A14" s="149" t="s">
        <v>344</v>
      </c>
      <c r="B14" s="147"/>
      <c r="C14" s="147"/>
      <c r="D14" s="147"/>
      <c r="E14" s="147"/>
      <c r="F14" s="147"/>
      <c r="G14" s="147" t="s">
        <v>129</v>
      </c>
      <c r="H14" s="147" t="s">
        <v>129</v>
      </c>
      <c r="I14" s="147"/>
      <c r="J14" s="147"/>
      <c r="K14" s="147"/>
      <c r="L14" s="147"/>
      <c r="M14" s="147"/>
      <c r="N14" s="147"/>
      <c r="O14" s="147"/>
    </row>
    <row r="15" spans="1:15" x14ac:dyDescent="0.35">
      <c r="A15" s="149" t="s">
        <v>345</v>
      </c>
      <c r="B15" s="147"/>
      <c r="C15" s="147"/>
      <c r="D15" s="147"/>
      <c r="E15" s="147"/>
      <c r="F15" s="147"/>
      <c r="G15" s="147" t="s">
        <v>129</v>
      </c>
      <c r="H15" s="147" t="s">
        <v>129</v>
      </c>
      <c r="I15" s="147"/>
      <c r="J15" s="147"/>
      <c r="K15" s="147"/>
      <c r="L15" s="147"/>
      <c r="M15" s="147"/>
      <c r="N15" s="147"/>
      <c r="O15" s="147"/>
    </row>
    <row r="16" spans="1:15" x14ac:dyDescent="0.35">
      <c r="A16" s="149" t="s">
        <v>346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 t="s">
        <v>129</v>
      </c>
      <c r="L16" s="147"/>
      <c r="M16" s="147"/>
      <c r="N16" s="147"/>
      <c r="O16" s="147"/>
    </row>
    <row r="17" spans="1:15" x14ac:dyDescent="0.35">
      <c r="A17" s="149" t="s">
        <v>347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 t="s">
        <v>129</v>
      </c>
      <c r="M17" s="147" t="s">
        <v>129</v>
      </c>
      <c r="N17" s="147"/>
      <c r="O17" s="147"/>
    </row>
    <row r="18" spans="1:15" x14ac:dyDescent="0.35">
      <c r="A18" s="149" t="s">
        <v>348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 t="s">
        <v>129</v>
      </c>
      <c r="M18" s="147" t="s">
        <v>129</v>
      </c>
      <c r="N18" s="147"/>
      <c r="O18" s="147"/>
    </row>
    <row r="19" spans="1:15" x14ac:dyDescent="0.35">
      <c r="A19" s="149" t="s">
        <v>349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 t="s">
        <v>129</v>
      </c>
      <c r="O19" s="147"/>
    </row>
    <row r="20" spans="1:15" x14ac:dyDescent="0.35">
      <c r="A20" s="149" t="s">
        <v>350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 t="s">
        <v>129</v>
      </c>
      <c r="O20" s="147"/>
    </row>
    <row r="21" spans="1:15" x14ac:dyDescent="0.35">
      <c r="A21" s="149" t="s">
        <v>351</v>
      </c>
      <c r="B21" s="147" t="s">
        <v>129</v>
      </c>
      <c r="C21" s="147" t="s">
        <v>129</v>
      </c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</row>
    <row r="22" spans="1:15" x14ac:dyDescent="0.35">
      <c r="A22" s="149" t="s">
        <v>352</v>
      </c>
      <c r="B22" s="147" t="s">
        <v>129</v>
      </c>
      <c r="C22" s="147" t="s">
        <v>129</v>
      </c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</row>
    <row r="23" spans="1:15" x14ac:dyDescent="0.35">
      <c r="A23" s="149" t="s">
        <v>353</v>
      </c>
      <c r="B23" s="147"/>
      <c r="C23" s="147"/>
      <c r="D23" s="147" t="s">
        <v>129</v>
      </c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</row>
    <row r="24" spans="1:15" x14ac:dyDescent="0.35">
      <c r="A24" s="149" t="s">
        <v>354</v>
      </c>
      <c r="B24" s="147"/>
      <c r="C24" s="147"/>
      <c r="D24" s="147"/>
      <c r="E24" s="147"/>
      <c r="F24" s="147" t="s">
        <v>129</v>
      </c>
      <c r="G24" s="147"/>
      <c r="H24" s="147"/>
      <c r="I24" s="147"/>
      <c r="J24" s="147"/>
      <c r="K24" s="147"/>
      <c r="L24" s="147"/>
      <c r="M24" s="147"/>
      <c r="N24" s="147"/>
      <c r="O24" s="147"/>
    </row>
    <row r="25" spans="1:15" x14ac:dyDescent="0.35">
      <c r="A25" s="149" t="s">
        <v>355</v>
      </c>
      <c r="B25" s="147"/>
      <c r="C25" s="147"/>
      <c r="D25" s="147"/>
      <c r="E25" s="147"/>
      <c r="F25" s="147" t="s">
        <v>129</v>
      </c>
      <c r="G25" s="147"/>
      <c r="H25" s="147"/>
      <c r="I25" s="147"/>
      <c r="J25" s="147"/>
      <c r="K25" s="147"/>
      <c r="L25" s="147"/>
      <c r="M25" s="147"/>
      <c r="N25" s="147"/>
      <c r="O25" s="147"/>
    </row>
    <row r="26" spans="1:15" x14ac:dyDescent="0.35">
      <c r="A26" s="149" t="s">
        <v>356</v>
      </c>
      <c r="B26" s="147"/>
      <c r="C26" s="147"/>
      <c r="D26" s="147"/>
      <c r="E26" s="147"/>
      <c r="F26" s="147"/>
      <c r="G26" s="147" t="s">
        <v>129</v>
      </c>
      <c r="H26" s="147" t="s">
        <v>129</v>
      </c>
      <c r="I26" s="147"/>
      <c r="J26" s="147"/>
      <c r="K26" s="147"/>
      <c r="L26" s="147"/>
      <c r="M26" s="147"/>
      <c r="N26" s="147"/>
      <c r="O26" s="147"/>
    </row>
    <row r="27" spans="1:15" x14ac:dyDescent="0.35">
      <c r="A27" s="149" t="s">
        <v>357</v>
      </c>
      <c r="B27" s="147"/>
      <c r="C27" s="147"/>
      <c r="D27" s="147"/>
      <c r="E27" s="147"/>
      <c r="F27" s="147"/>
      <c r="G27" s="147" t="s">
        <v>129</v>
      </c>
      <c r="H27" s="147" t="s">
        <v>129</v>
      </c>
      <c r="I27" s="147"/>
      <c r="J27" s="147"/>
      <c r="K27" s="147"/>
      <c r="L27" s="147"/>
      <c r="M27" s="147"/>
      <c r="N27" s="147"/>
      <c r="O27" s="147"/>
    </row>
    <row r="28" spans="1:15" x14ac:dyDescent="0.35">
      <c r="A28" s="149" t="s">
        <v>358</v>
      </c>
      <c r="B28" s="147"/>
      <c r="C28" s="147"/>
      <c r="D28" s="147"/>
      <c r="E28" s="147"/>
      <c r="F28" s="147"/>
      <c r="G28" s="147"/>
      <c r="H28" s="147"/>
      <c r="I28" s="147" t="s">
        <v>129</v>
      </c>
      <c r="J28" s="147"/>
      <c r="K28" s="147"/>
      <c r="L28" s="147"/>
      <c r="M28" s="147"/>
      <c r="N28" s="147"/>
      <c r="O28" s="147"/>
    </row>
    <row r="29" spans="1:15" x14ac:dyDescent="0.35">
      <c r="A29" s="149" t="s">
        <v>359</v>
      </c>
      <c r="B29" s="147"/>
      <c r="C29" s="147"/>
      <c r="D29" s="147"/>
      <c r="E29" s="147"/>
      <c r="F29" s="147"/>
      <c r="G29" s="147"/>
      <c r="H29" s="147"/>
      <c r="I29" s="147"/>
      <c r="J29" s="147" t="s">
        <v>129</v>
      </c>
      <c r="K29" s="147"/>
      <c r="L29" s="147"/>
      <c r="M29" s="147"/>
      <c r="N29" s="147"/>
      <c r="O29" s="147"/>
    </row>
    <row r="30" spans="1:15" x14ac:dyDescent="0.35">
      <c r="A30" s="149" t="s">
        <v>360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 t="s">
        <v>129</v>
      </c>
      <c r="L30" s="147"/>
      <c r="M30" s="147"/>
      <c r="N30" s="147"/>
      <c r="O30" s="147"/>
    </row>
    <row r="31" spans="1:15" x14ac:dyDescent="0.35">
      <c r="A31" s="149" t="s">
        <v>361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 t="s">
        <v>129</v>
      </c>
      <c r="L31" s="147"/>
      <c r="M31" s="147"/>
      <c r="N31" s="147"/>
      <c r="O31" s="147"/>
    </row>
    <row r="32" spans="1:15" x14ac:dyDescent="0.35">
      <c r="A32" s="149" t="s">
        <v>362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 t="s">
        <v>129</v>
      </c>
      <c r="L32" s="147"/>
      <c r="M32" s="147"/>
      <c r="N32" s="147"/>
      <c r="O32" s="147"/>
    </row>
    <row r="33" spans="1:15" x14ac:dyDescent="0.35">
      <c r="A33" s="149" t="s">
        <v>363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 t="s">
        <v>129</v>
      </c>
      <c r="M33" s="147" t="s">
        <v>129</v>
      </c>
      <c r="N33" s="147"/>
      <c r="O33" s="147"/>
    </row>
    <row r="34" spans="1:15" x14ac:dyDescent="0.35">
      <c r="A34" s="149" t="s">
        <v>364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 t="s">
        <v>129</v>
      </c>
      <c r="M34" s="147" t="s">
        <v>129</v>
      </c>
      <c r="N34" s="147"/>
      <c r="O34" s="147"/>
    </row>
    <row r="35" spans="1:15" x14ac:dyDescent="0.35">
      <c r="A35" s="149" t="s">
        <v>365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 t="s">
        <v>129</v>
      </c>
      <c r="O35" s="147"/>
    </row>
    <row r="36" spans="1:15" x14ac:dyDescent="0.35">
      <c r="A36" s="149" t="s">
        <v>366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 t="s">
        <v>129</v>
      </c>
      <c r="O36" s="147"/>
    </row>
    <row r="37" spans="1:15" x14ac:dyDescent="0.35">
      <c r="A37" s="149" t="s">
        <v>367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 t="s">
        <v>129</v>
      </c>
    </row>
    <row r="38" spans="1:15" x14ac:dyDescent="0.35">
      <c r="A38" s="149" t="s">
        <v>368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 t="s">
        <v>129</v>
      </c>
    </row>
    <row r="39" spans="1:15" x14ac:dyDescent="0.35">
      <c r="A39" s="149" t="s">
        <v>369</v>
      </c>
      <c r="B39" s="147" t="s">
        <v>129</v>
      </c>
      <c r="C39" s="147" t="s">
        <v>129</v>
      </c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</row>
    <row r="40" spans="1:15" x14ac:dyDescent="0.35">
      <c r="A40" s="149" t="s">
        <v>370</v>
      </c>
      <c r="B40" s="147"/>
      <c r="C40" s="147"/>
      <c r="D40" s="147"/>
      <c r="E40" s="147"/>
      <c r="F40" s="147"/>
      <c r="G40" s="147" t="s">
        <v>129</v>
      </c>
      <c r="H40" s="147" t="s">
        <v>129</v>
      </c>
      <c r="I40" s="147"/>
      <c r="J40" s="147"/>
      <c r="K40" s="147"/>
      <c r="L40" s="147"/>
      <c r="M40" s="147"/>
      <c r="N40" s="147"/>
      <c r="O40" s="147"/>
    </row>
    <row r="41" spans="1:15" x14ac:dyDescent="0.35">
      <c r="A41" s="149" t="s">
        <v>371</v>
      </c>
      <c r="B41" s="147"/>
      <c r="C41" s="147"/>
      <c r="D41" s="147"/>
      <c r="E41" s="147" t="s">
        <v>129</v>
      </c>
      <c r="F41" s="147"/>
      <c r="G41" s="147"/>
      <c r="H41" s="147"/>
      <c r="I41" s="147"/>
      <c r="J41" s="147"/>
      <c r="K41" s="147"/>
      <c r="L41" s="147"/>
      <c r="M41" s="147"/>
      <c r="N41" s="147"/>
      <c r="O41" s="147"/>
    </row>
    <row r="42" spans="1:15" x14ac:dyDescent="0.35">
      <c r="A42" s="149" t="s">
        <v>372</v>
      </c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 t="s">
        <v>129</v>
      </c>
      <c r="M42" s="147"/>
      <c r="N42" s="147"/>
      <c r="O42" s="147"/>
    </row>
    <row r="43" spans="1:15" x14ac:dyDescent="0.35">
      <c r="A43" s="149" t="s">
        <v>373</v>
      </c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 t="s">
        <v>129</v>
      </c>
      <c r="N43" s="147"/>
      <c r="O43" s="147"/>
    </row>
  </sheetData>
  <conditionalFormatting sqref="B2:O43">
    <cfRule type="containsText" dxfId="2" priority="1" operator="containsText" text="X">
      <formula>NOT(ISERROR(SEARCH("X",B2)))</formula>
    </cfRule>
  </conditionalFormatting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0" zoomScaleNormal="80" workbookViewId="0">
      <pane xSplit="1" ySplit="1" topLeftCell="B2" activePane="bottomRight" state="frozen"/>
      <selection activeCell="P56" sqref="P56"/>
      <selection pane="topRight" activeCell="P56" sqref="P56"/>
      <selection pane="bottomLeft" activeCell="P56" sqref="P56"/>
      <selection pane="bottomRight" activeCell="P56" sqref="P56"/>
    </sheetView>
  </sheetViews>
  <sheetFormatPr baseColWidth="10" defaultColWidth="10.7265625" defaultRowHeight="14.5" x14ac:dyDescent="0.35"/>
  <cols>
    <col min="1" max="1" width="56.7265625" bestFit="1" customWidth="1"/>
  </cols>
  <sheetData>
    <row r="1" spans="1:15" x14ac:dyDescent="0.35">
      <c r="B1" s="148" t="s">
        <v>104</v>
      </c>
      <c r="C1" s="148" t="s">
        <v>105</v>
      </c>
      <c r="D1" s="148" t="s">
        <v>106</v>
      </c>
      <c r="E1" s="148" t="s">
        <v>107</v>
      </c>
      <c r="F1" s="148" t="s">
        <v>108</v>
      </c>
      <c r="G1" s="148" t="s">
        <v>109</v>
      </c>
      <c r="H1" s="148" t="s">
        <v>110</v>
      </c>
      <c r="I1" s="148" t="s">
        <v>111</v>
      </c>
      <c r="J1" s="148" t="s">
        <v>309</v>
      </c>
      <c r="K1" s="148" t="s">
        <v>310</v>
      </c>
      <c r="L1" s="148" t="s">
        <v>112</v>
      </c>
      <c r="M1" s="148" t="s">
        <v>113</v>
      </c>
      <c r="N1" s="148" t="s">
        <v>114</v>
      </c>
      <c r="O1" s="148" t="s">
        <v>115</v>
      </c>
    </row>
    <row r="2" spans="1:15" x14ac:dyDescent="0.35">
      <c r="A2" s="146" t="s">
        <v>313</v>
      </c>
      <c r="B2" s="147" t="s">
        <v>129</v>
      </c>
      <c r="C2" s="147"/>
      <c r="D2" s="147"/>
      <c r="E2" s="147"/>
      <c r="F2" s="147"/>
      <c r="G2" s="147" t="s">
        <v>129</v>
      </c>
      <c r="H2" s="147"/>
      <c r="I2" s="147"/>
      <c r="J2" s="147"/>
      <c r="K2" s="147"/>
      <c r="L2" s="147"/>
      <c r="M2" s="147"/>
      <c r="N2" s="147"/>
      <c r="O2" s="147"/>
    </row>
    <row r="3" spans="1:15" x14ac:dyDescent="0.35">
      <c r="A3" s="146" t="s">
        <v>314</v>
      </c>
      <c r="B3" s="147"/>
      <c r="C3" s="147" t="s">
        <v>129</v>
      </c>
      <c r="D3" s="147"/>
      <c r="E3" s="147"/>
      <c r="F3" s="147"/>
      <c r="G3" s="147"/>
      <c r="H3" s="147" t="s">
        <v>129</v>
      </c>
      <c r="I3" s="147"/>
      <c r="J3" s="147"/>
      <c r="K3" s="147"/>
      <c r="L3" s="147"/>
      <c r="M3" s="147"/>
      <c r="N3" s="147"/>
      <c r="O3" s="147"/>
    </row>
    <row r="4" spans="1:15" x14ac:dyDescent="0.35">
      <c r="A4" s="146" t="s">
        <v>315</v>
      </c>
      <c r="B4" s="147"/>
      <c r="C4" s="147" t="s">
        <v>129</v>
      </c>
      <c r="D4" s="147"/>
      <c r="E4" s="147"/>
      <c r="F4" s="147"/>
      <c r="G4" s="147"/>
      <c r="H4" s="147" t="s">
        <v>129</v>
      </c>
      <c r="I4" s="147"/>
      <c r="J4" s="147"/>
      <c r="K4" s="147"/>
      <c r="L4" s="147"/>
      <c r="M4" s="147"/>
      <c r="N4" s="147"/>
      <c r="O4" s="147"/>
    </row>
    <row r="5" spans="1:15" x14ac:dyDescent="0.35">
      <c r="A5" s="146" t="s">
        <v>321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 t="s">
        <v>129</v>
      </c>
      <c r="N5" s="147"/>
      <c r="O5" s="147"/>
    </row>
    <row r="6" spans="1:15" x14ac:dyDescent="0.35">
      <c r="A6" s="146" t="s">
        <v>322</v>
      </c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 t="s">
        <v>129</v>
      </c>
      <c r="M6" s="147"/>
      <c r="N6" s="147"/>
      <c r="O6" s="147"/>
    </row>
    <row r="7" spans="1:15" x14ac:dyDescent="0.35">
      <c r="A7" s="146" t="s">
        <v>323</v>
      </c>
      <c r="B7" s="147"/>
      <c r="C7" s="147" t="s">
        <v>129</v>
      </c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</row>
    <row r="8" spans="1:15" x14ac:dyDescent="0.35">
      <c r="A8" s="146" t="s">
        <v>324</v>
      </c>
      <c r="B8" s="147"/>
      <c r="C8" s="147"/>
      <c r="D8" s="147"/>
      <c r="E8" s="147" t="s">
        <v>129</v>
      </c>
      <c r="F8" s="147"/>
      <c r="G8" s="147"/>
      <c r="H8" s="147"/>
      <c r="I8" s="147"/>
      <c r="J8" s="147"/>
      <c r="K8" s="147"/>
      <c r="L8" s="147"/>
      <c r="M8" s="147"/>
      <c r="N8" s="147"/>
      <c r="O8" s="147"/>
    </row>
    <row r="9" spans="1:15" x14ac:dyDescent="0.35">
      <c r="A9" s="146" t="s">
        <v>325</v>
      </c>
      <c r="B9" s="147"/>
      <c r="C9" s="147"/>
      <c r="D9" s="147" t="s">
        <v>129</v>
      </c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</row>
    <row r="10" spans="1:15" x14ac:dyDescent="0.35">
      <c r="A10" s="146" t="s">
        <v>326</v>
      </c>
      <c r="B10" s="147"/>
      <c r="C10" s="147"/>
      <c r="D10" s="147"/>
      <c r="E10" s="147"/>
      <c r="F10" s="147" t="s">
        <v>129</v>
      </c>
      <c r="G10" s="147"/>
      <c r="H10" s="147"/>
      <c r="I10" s="147"/>
      <c r="J10" s="147"/>
      <c r="K10" s="147"/>
      <c r="L10" s="147"/>
      <c r="M10" s="147"/>
      <c r="N10" s="147"/>
      <c r="O10" s="147"/>
    </row>
    <row r="11" spans="1:15" x14ac:dyDescent="0.35">
      <c r="A11" s="146" t="s">
        <v>327</v>
      </c>
      <c r="B11" s="147"/>
      <c r="C11" s="147"/>
      <c r="D11" s="147"/>
      <c r="E11" s="147"/>
      <c r="F11" s="147"/>
      <c r="G11" s="147"/>
      <c r="H11" s="147"/>
      <c r="I11" s="147" t="s">
        <v>129</v>
      </c>
      <c r="J11" s="147"/>
      <c r="K11" s="147"/>
      <c r="L11" s="147"/>
      <c r="M11" s="147"/>
      <c r="N11" s="147"/>
      <c r="O11" s="147"/>
    </row>
    <row r="12" spans="1:15" x14ac:dyDescent="0.35">
      <c r="A12" s="146" t="s">
        <v>328</v>
      </c>
      <c r="B12" s="147"/>
      <c r="C12" s="147"/>
      <c r="D12" s="147"/>
      <c r="E12" s="147"/>
      <c r="F12" s="147"/>
      <c r="G12" s="147"/>
      <c r="H12" s="147"/>
      <c r="I12" s="147"/>
      <c r="J12" s="147" t="s">
        <v>129</v>
      </c>
      <c r="K12" s="147"/>
      <c r="L12" s="147"/>
      <c r="M12" s="147"/>
      <c r="N12" s="147"/>
      <c r="O12" s="147"/>
    </row>
    <row r="13" spans="1:15" x14ac:dyDescent="0.35">
      <c r="A13" s="146" t="s">
        <v>329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 t="s">
        <v>129</v>
      </c>
      <c r="L13" s="147"/>
      <c r="M13" s="147"/>
      <c r="N13" s="147"/>
      <c r="O13" s="147"/>
    </row>
    <row r="14" spans="1:15" x14ac:dyDescent="0.35">
      <c r="A14" s="146" t="s">
        <v>330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 t="s">
        <v>129</v>
      </c>
      <c r="O14" s="147"/>
    </row>
    <row r="15" spans="1:15" x14ac:dyDescent="0.35">
      <c r="A15" s="146" t="s">
        <v>331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 t="s">
        <v>129</v>
      </c>
    </row>
  </sheetData>
  <conditionalFormatting sqref="B2:O15">
    <cfRule type="containsText" dxfId="1" priority="1" operator="containsText" text="X">
      <formula>NOT(ISERROR(SEARCH("X",B2)))</formula>
    </cfRule>
  </conditionalFormatting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70" zoomScaleNormal="70" workbookViewId="0">
      <pane xSplit="1" ySplit="1" topLeftCell="B2" activePane="bottomRight" state="frozen"/>
      <selection activeCell="P56" sqref="P56"/>
      <selection pane="topRight" activeCell="P56" sqref="P56"/>
      <selection pane="bottomLeft" activeCell="P56" sqref="P56"/>
      <selection pane="bottomRight" activeCell="P56" sqref="P56"/>
    </sheetView>
  </sheetViews>
  <sheetFormatPr baseColWidth="10" defaultColWidth="10.7265625" defaultRowHeight="14.5" x14ac:dyDescent="0.35"/>
  <cols>
    <col min="1" max="1" width="37.26953125" customWidth="1"/>
  </cols>
  <sheetData>
    <row r="1" spans="1:13" x14ac:dyDescent="0.35">
      <c r="B1" s="146" t="s">
        <v>306</v>
      </c>
      <c r="C1" s="146" t="s">
        <v>116</v>
      </c>
      <c r="D1" s="146" t="s">
        <v>305</v>
      </c>
      <c r="E1" s="146" t="s">
        <v>307</v>
      </c>
      <c r="F1" s="146" t="s">
        <v>117</v>
      </c>
      <c r="G1" s="146" t="s">
        <v>118</v>
      </c>
      <c r="H1" s="146" t="s">
        <v>119</v>
      </c>
      <c r="I1" s="146" t="s">
        <v>120</v>
      </c>
      <c r="J1" s="146" t="s">
        <v>311</v>
      </c>
      <c r="K1" s="146" t="s">
        <v>308</v>
      </c>
      <c r="L1" s="146" t="s">
        <v>121</v>
      </c>
      <c r="M1" s="146" t="s">
        <v>122</v>
      </c>
    </row>
    <row r="2" spans="1:13" x14ac:dyDescent="0.35">
      <c r="A2" s="146" t="s">
        <v>313</v>
      </c>
      <c r="B2" s="147" t="s">
        <v>129</v>
      </c>
      <c r="C2" s="147"/>
      <c r="D2" s="147"/>
      <c r="E2" s="147" t="s">
        <v>129</v>
      </c>
      <c r="F2" s="147"/>
      <c r="G2" s="147"/>
      <c r="H2" s="147"/>
      <c r="I2" s="147"/>
      <c r="J2" s="147"/>
      <c r="K2" s="147"/>
      <c r="L2" s="147" t="s">
        <v>129</v>
      </c>
      <c r="M2" s="147"/>
    </row>
    <row r="3" spans="1:13" x14ac:dyDescent="0.35">
      <c r="A3" s="146" t="s">
        <v>314</v>
      </c>
      <c r="B3" s="147"/>
      <c r="C3" s="147" t="s">
        <v>129</v>
      </c>
      <c r="D3" s="147"/>
      <c r="E3" s="147"/>
      <c r="F3" s="147"/>
      <c r="G3" s="147"/>
      <c r="H3" s="147"/>
      <c r="I3" s="147"/>
      <c r="J3" s="147"/>
      <c r="K3" s="147"/>
      <c r="L3" s="147"/>
      <c r="M3" s="147"/>
    </row>
    <row r="4" spans="1:13" x14ac:dyDescent="0.35">
      <c r="A4" s="146" t="s">
        <v>315</v>
      </c>
      <c r="B4" s="147"/>
      <c r="C4" s="147"/>
      <c r="D4" s="147" t="s">
        <v>129</v>
      </c>
      <c r="E4" s="147"/>
      <c r="F4" s="147"/>
      <c r="G4" s="147"/>
      <c r="H4" s="147"/>
      <c r="I4" s="147"/>
      <c r="J4" s="147"/>
      <c r="K4" s="147"/>
      <c r="L4" s="147"/>
      <c r="M4" s="147"/>
    </row>
    <row r="5" spans="1:13" x14ac:dyDescent="0.35">
      <c r="A5" s="146" t="s">
        <v>321</v>
      </c>
      <c r="B5" s="147"/>
      <c r="C5" s="147" t="s">
        <v>129</v>
      </c>
      <c r="D5" s="147"/>
      <c r="E5" s="147"/>
      <c r="F5" s="147"/>
      <c r="G5" s="147"/>
      <c r="H5" s="147"/>
      <c r="I5" s="147"/>
      <c r="J5" s="147"/>
      <c r="K5" s="147"/>
      <c r="L5" s="147"/>
      <c r="M5" s="147"/>
    </row>
    <row r="6" spans="1:13" x14ac:dyDescent="0.35">
      <c r="A6" s="146" t="s">
        <v>322</v>
      </c>
      <c r="B6" s="147"/>
      <c r="C6" s="147"/>
      <c r="D6" s="147"/>
      <c r="E6" s="147" t="s">
        <v>129</v>
      </c>
      <c r="F6" s="147"/>
      <c r="G6" s="147"/>
      <c r="H6" s="147"/>
      <c r="I6" s="147"/>
      <c r="J6" s="147"/>
      <c r="K6" s="147"/>
      <c r="L6" s="147"/>
      <c r="M6" s="147"/>
    </row>
    <row r="7" spans="1:13" x14ac:dyDescent="0.35">
      <c r="A7" s="146" t="s">
        <v>323</v>
      </c>
      <c r="B7" s="147"/>
      <c r="C7" s="147"/>
      <c r="D7" s="147"/>
      <c r="E7" s="147"/>
      <c r="F7" s="147"/>
      <c r="G7" s="147"/>
      <c r="H7" s="147" t="s">
        <v>129</v>
      </c>
      <c r="I7" s="147"/>
      <c r="J7" s="147"/>
      <c r="K7" s="147"/>
      <c r="L7" s="147"/>
      <c r="M7" s="147"/>
    </row>
    <row r="8" spans="1:13" x14ac:dyDescent="0.35">
      <c r="A8" s="146" t="s">
        <v>324</v>
      </c>
      <c r="B8" s="147"/>
      <c r="C8" s="147"/>
      <c r="D8" s="147"/>
      <c r="E8" s="147"/>
      <c r="F8" s="147"/>
      <c r="G8" s="147"/>
      <c r="H8" s="147" t="s">
        <v>129</v>
      </c>
      <c r="I8" s="147"/>
      <c r="J8" s="147"/>
      <c r="K8" s="147"/>
      <c r="L8" s="147"/>
      <c r="M8" s="147"/>
    </row>
    <row r="9" spans="1:13" x14ac:dyDescent="0.35">
      <c r="A9" s="146" t="s">
        <v>325</v>
      </c>
      <c r="B9" s="147"/>
      <c r="C9" s="147"/>
      <c r="D9" s="147"/>
      <c r="E9" s="147"/>
      <c r="F9" s="147" t="s">
        <v>129</v>
      </c>
      <c r="G9" s="147"/>
      <c r="H9" s="147"/>
      <c r="I9" s="147"/>
      <c r="J9" s="147"/>
      <c r="K9" s="147"/>
      <c r="L9" s="147"/>
      <c r="M9" s="147"/>
    </row>
    <row r="10" spans="1:13" x14ac:dyDescent="0.35">
      <c r="A10" s="146" t="s">
        <v>326</v>
      </c>
      <c r="B10" s="147"/>
      <c r="C10" s="147"/>
      <c r="D10" s="147"/>
      <c r="E10" s="147"/>
      <c r="F10" s="147"/>
      <c r="G10" s="147" t="s">
        <v>129</v>
      </c>
      <c r="H10" s="147"/>
      <c r="I10" s="147"/>
      <c r="J10" s="147"/>
      <c r="K10" s="147"/>
      <c r="L10" s="147"/>
      <c r="M10" s="147"/>
    </row>
    <row r="11" spans="1:13" x14ac:dyDescent="0.35">
      <c r="A11" s="146" t="s">
        <v>327</v>
      </c>
      <c r="B11" s="147"/>
      <c r="C11" s="147"/>
      <c r="D11" s="147"/>
      <c r="E11" s="147"/>
      <c r="F11" s="147"/>
      <c r="G11" s="147"/>
      <c r="H11" s="147"/>
      <c r="I11" s="147" t="s">
        <v>129</v>
      </c>
      <c r="J11" s="147"/>
      <c r="K11" s="147"/>
      <c r="L11" s="147"/>
      <c r="M11" s="147"/>
    </row>
    <row r="12" spans="1:13" x14ac:dyDescent="0.35">
      <c r="A12" s="146" t="s">
        <v>328</v>
      </c>
      <c r="B12" s="147"/>
      <c r="C12" s="147"/>
      <c r="D12" s="147"/>
      <c r="E12" s="147"/>
      <c r="F12" s="147"/>
      <c r="G12" s="147"/>
      <c r="H12" s="147"/>
      <c r="I12" s="147"/>
      <c r="J12" s="147" t="s">
        <v>129</v>
      </c>
      <c r="K12" s="147"/>
      <c r="L12" s="147"/>
      <c r="M12" s="147"/>
    </row>
    <row r="13" spans="1:13" x14ac:dyDescent="0.35">
      <c r="A13" s="146" t="s">
        <v>329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 t="s">
        <v>129</v>
      </c>
      <c r="L13" s="147"/>
      <c r="M13" s="147"/>
    </row>
    <row r="14" spans="1:13" x14ac:dyDescent="0.35">
      <c r="A14" s="146" t="s">
        <v>330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 t="s">
        <v>129</v>
      </c>
      <c r="M14" s="147"/>
    </row>
    <row r="15" spans="1:13" x14ac:dyDescent="0.35">
      <c r="A15" s="146" t="s">
        <v>331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 t="s">
        <v>129</v>
      </c>
    </row>
  </sheetData>
  <conditionalFormatting sqref="B2:M15">
    <cfRule type="containsText" dxfId="0" priority="1" operator="containsText" text="X">
      <formula>NOT(ISERROR(SEARCH("X",B2)))</formula>
    </cfRule>
  </conditionalFormatting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R39"/>
  <sheetViews>
    <sheetView topLeftCell="A25" workbookViewId="0">
      <selection activeCell="S15" sqref="S15"/>
    </sheetView>
  </sheetViews>
  <sheetFormatPr baseColWidth="10" defaultColWidth="10.7265625" defaultRowHeight="14.5" x14ac:dyDescent="0.35"/>
  <cols>
    <col min="1" max="1" width="25.54296875" bestFit="1" customWidth="1"/>
    <col min="2" max="15" width="3.54296875" bestFit="1" customWidth="1"/>
    <col min="17" max="17" width="2.26953125" style="35" bestFit="1" customWidth="1"/>
  </cols>
  <sheetData>
    <row r="1" spans="1:18" s="2" customFormat="1" ht="77.5" thickBot="1" x14ac:dyDescent="0.4">
      <c r="A1" s="90" t="s">
        <v>59</v>
      </c>
      <c r="B1" s="85" t="str">
        <f>Commodites!A10</f>
        <v>TI_gas_bio</v>
      </c>
      <c r="C1" s="78" t="str">
        <f>Commodites!A11</f>
        <v>TI_gas_fossil</v>
      </c>
      <c r="D1" s="78" t="str">
        <f>Commodites!A12</f>
        <v>TI_geothermal</v>
      </c>
      <c r="E1" s="78" t="str">
        <f>Commodites!A13</f>
        <v>TI_hydrogen</v>
      </c>
      <c r="F1" s="78" t="str">
        <f>Commodites!A14</f>
        <v>TI_hydropower</v>
      </c>
      <c r="G1" s="78" t="str">
        <f>Commodites!A15</f>
        <v>TI_liquid_bio</v>
      </c>
      <c r="H1" s="78" t="str">
        <f>Commodites!A16</f>
        <v>TI_liquid_fossil</v>
      </c>
      <c r="I1" s="78" t="str">
        <f>Commodites!A17</f>
        <v>TI_nuclear</v>
      </c>
      <c r="J1" s="78" t="str">
        <f>Commodites!A18</f>
        <v>TI_oceanic</v>
      </c>
      <c r="K1" s="78" t="str">
        <f>Commodites!A19</f>
        <v>TI_solar</v>
      </c>
      <c r="L1" s="78" t="str">
        <f>Commodites!A20</f>
        <v>TI_solid_bio</v>
      </c>
      <c r="M1" s="78" t="str">
        <f>Commodites!A21</f>
        <v>TI_solid_fossil</v>
      </c>
      <c r="N1" s="78" t="str">
        <f>Commodites!A22</f>
        <v>TI_waste</v>
      </c>
      <c r="O1" s="79" t="str">
        <f>Commodites!A23</f>
        <v>TI_wind</v>
      </c>
      <c r="Q1" s="72"/>
    </row>
    <row r="2" spans="1:18" x14ac:dyDescent="0.35">
      <c r="A2" s="82" t="str">
        <f>Commodites!A24</f>
        <v>PE_agriculture_products</v>
      </c>
      <c r="B2" s="86" t="s">
        <v>57</v>
      </c>
      <c r="C2" s="80" t="s">
        <v>8</v>
      </c>
      <c r="D2" s="80" t="s">
        <v>8</v>
      </c>
      <c r="E2" s="80" t="s">
        <v>3</v>
      </c>
      <c r="F2" s="80" t="s">
        <v>8</v>
      </c>
      <c r="G2" s="80" t="s">
        <v>57</v>
      </c>
      <c r="H2" s="80" t="s">
        <v>8</v>
      </c>
      <c r="I2" s="80" t="s">
        <v>8</v>
      </c>
      <c r="J2" s="80" t="s">
        <v>8</v>
      </c>
      <c r="K2" s="80" t="s">
        <v>8</v>
      </c>
      <c r="L2" s="80" t="s">
        <v>57</v>
      </c>
      <c r="M2" s="80" t="s">
        <v>8</v>
      </c>
      <c r="N2" s="80">
        <v>0</v>
      </c>
      <c r="O2" s="81" t="s">
        <v>8</v>
      </c>
      <c r="Q2" s="35" t="s">
        <v>57</v>
      </c>
      <c r="R2" t="s">
        <v>58</v>
      </c>
    </row>
    <row r="3" spans="1:18" x14ac:dyDescent="0.35">
      <c r="A3" s="83" t="str">
        <f>Commodites!A25</f>
        <v>PE_coal</v>
      </c>
      <c r="B3" s="87" t="s">
        <v>8</v>
      </c>
      <c r="C3" s="73" t="s">
        <v>57</v>
      </c>
      <c r="D3" s="73" t="s">
        <v>8</v>
      </c>
      <c r="E3" s="73" t="s">
        <v>8</v>
      </c>
      <c r="F3" s="73" t="s">
        <v>8</v>
      </c>
      <c r="G3" s="73" t="s">
        <v>8</v>
      </c>
      <c r="H3" s="73" t="s">
        <v>57</v>
      </c>
      <c r="I3" s="73" t="s">
        <v>8</v>
      </c>
      <c r="J3" s="73" t="s">
        <v>8</v>
      </c>
      <c r="K3" s="73" t="s">
        <v>8</v>
      </c>
      <c r="L3" s="73" t="s">
        <v>8</v>
      </c>
      <c r="M3" s="73" t="s">
        <v>57</v>
      </c>
      <c r="N3" s="73">
        <v>0</v>
      </c>
      <c r="O3" s="74" t="s">
        <v>8</v>
      </c>
      <c r="Q3" s="35" t="s">
        <v>3</v>
      </c>
      <c r="R3" t="s">
        <v>36</v>
      </c>
    </row>
    <row r="4" spans="1:18" x14ac:dyDescent="0.35">
      <c r="A4" s="83" t="str">
        <f>Commodites!A26</f>
        <v>PE_oil</v>
      </c>
      <c r="B4" s="87" t="s">
        <v>8</v>
      </c>
      <c r="C4" s="73" t="s">
        <v>57</v>
      </c>
      <c r="D4" s="73" t="s">
        <v>8</v>
      </c>
      <c r="E4" s="73" t="s">
        <v>3</v>
      </c>
      <c r="F4" s="73" t="s">
        <v>8</v>
      </c>
      <c r="G4" s="73" t="s">
        <v>8</v>
      </c>
      <c r="H4" s="73" t="s">
        <v>57</v>
      </c>
      <c r="I4" s="73" t="s">
        <v>8</v>
      </c>
      <c r="J4" s="73" t="s">
        <v>8</v>
      </c>
      <c r="K4" s="73" t="s">
        <v>8</v>
      </c>
      <c r="L4" s="73" t="s">
        <v>8</v>
      </c>
      <c r="M4" s="73">
        <v>0</v>
      </c>
      <c r="N4" s="73">
        <v>0</v>
      </c>
      <c r="O4" s="74" t="s">
        <v>8</v>
      </c>
      <c r="Q4" s="35">
        <v>0</v>
      </c>
      <c r="R4" t="s">
        <v>35</v>
      </c>
    </row>
    <row r="5" spans="1:18" x14ac:dyDescent="0.35">
      <c r="A5" s="83" t="str">
        <f>Commodites!A27</f>
        <v>PE_forestry_products</v>
      </c>
      <c r="B5" s="87" t="s">
        <v>57</v>
      </c>
      <c r="C5" s="73" t="s">
        <v>8</v>
      </c>
      <c r="D5" s="73" t="s">
        <v>8</v>
      </c>
      <c r="E5" s="73" t="s">
        <v>8</v>
      </c>
      <c r="F5" s="73" t="s">
        <v>8</v>
      </c>
      <c r="G5" s="73" t="s">
        <v>57</v>
      </c>
      <c r="H5" s="73" t="s">
        <v>8</v>
      </c>
      <c r="I5" s="73" t="s">
        <v>8</v>
      </c>
      <c r="J5" s="73" t="s">
        <v>8</v>
      </c>
      <c r="K5" s="73" t="s">
        <v>8</v>
      </c>
      <c r="L5" s="73" t="s">
        <v>57</v>
      </c>
      <c r="M5" s="73" t="s">
        <v>8</v>
      </c>
      <c r="N5" s="73">
        <v>0</v>
      </c>
      <c r="O5" s="74" t="s">
        <v>8</v>
      </c>
      <c r="Q5" s="35" t="s">
        <v>8</v>
      </c>
      <c r="R5" t="s">
        <v>34</v>
      </c>
    </row>
    <row r="6" spans="1:18" x14ac:dyDescent="0.35">
      <c r="A6" s="83" t="str">
        <f>Commodites!A28</f>
        <v>PE_geothermal</v>
      </c>
      <c r="B6" s="87" t="s">
        <v>8</v>
      </c>
      <c r="C6" s="73" t="s">
        <v>8</v>
      </c>
      <c r="D6" s="73" t="s">
        <v>57</v>
      </c>
      <c r="E6" s="73" t="s">
        <v>8</v>
      </c>
      <c r="F6" s="73" t="s">
        <v>8</v>
      </c>
      <c r="G6" s="73" t="s">
        <v>8</v>
      </c>
      <c r="H6" s="73" t="s">
        <v>8</v>
      </c>
      <c r="I6" s="73" t="s">
        <v>8</v>
      </c>
      <c r="J6" s="73" t="s">
        <v>8</v>
      </c>
      <c r="K6" s="73" t="s">
        <v>8</v>
      </c>
      <c r="L6" s="73" t="s">
        <v>8</v>
      </c>
      <c r="M6" s="73" t="s">
        <v>8</v>
      </c>
      <c r="N6" s="73" t="s">
        <v>8</v>
      </c>
      <c r="O6" s="74" t="s">
        <v>8</v>
      </c>
    </row>
    <row r="7" spans="1:18" x14ac:dyDescent="0.35">
      <c r="A7" s="83" t="str">
        <f>Commodites!A29</f>
        <v>PE_hydropower</v>
      </c>
      <c r="B7" s="87" t="s">
        <v>8</v>
      </c>
      <c r="C7" s="73" t="s">
        <v>8</v>
      </c>
      <c r="D7" s="73" t="s">
        <v>8</v>
      </c>
      <c r="E7" s="73" t="s">
        <v>8</v>
      </c>
      <c r="F7" s="73" t="s">
        <v>57</v>
      </c>
      <c r="G7" s="73" t="s">
        <v>8</v>
      </c>
      <c r="H7" s="73" t="s">
        <v>8</v>
      </c>
      <c r="I7" s="73" t="s">
        <v>8</v>
      </c>
      <c r="J7" s="73" t="s">
        <v>8</v>
      </c>
      <c r="K7" s="73" t="s">
        <v>8</v>
      </c>
      <c r="L7" s="73" t="s">
        <v>8</v>
      </c>
      <c r="M7" s="73" t="s">
        <v>8</v>
      </c>
      <c r="N7" s="73" t="s">
        <v>8</v>
      </c>
      <c r="O7" s="74" t="s">
        <v>8</v>
      </c>
    </row>
    <row r="8" spans="1:18" x14ac:dyDescent="0.35">
      <c r="A8" s="83" t="str">
        <f>Commodites!A30</f>
        <v>PE_natural_gas</v>
      </c>
      <c r="B8" s="87" t="s">
        <v>8</v>
      </c>
      <c r="C8" s="73" t="s">
        <v>57</v>
      </c>
      <c r="D8" s="73" t="s">
        <v>8</v>
      </c>
      <c r="E8" s="73" t="s">
        <v>57</v>
      </c>
      <c r="F8" s="73" t="s">
        <v>8</v>
      </c>
      <c r="G8" s="73" t="s">
        <v>8</v>
      </c>
      <c r="H8" s="73" t="s">
        <v>3</v>
      </c>
      <c r="I8" s="73" t="s">
        <v>8</v>
      </c>
      <c r="J8" s="73" t="s">
        <v>8</v>
      </c>
      <c r="K8" s="73" t="s">
        <v>8</v>
      </c>
      <c r="L8" s="73" t="s">
        <v>8</v>
      </c>
      <c r="M8" s="73" t="s">
        <v>8</v>
      </c>
      <c r="N8" s="73" t="s">
        <v>8</v>
      </c>
      <c r="O8" s="74" t="s">
        <v>8</v>
      </c>
    </row>
    <row r="9" spans="1:18" x14ac:dyDescent="0.35">
      <c r="A9" s="83" t="str">
        <f>Commodites!A31</f>
        <v>PE_nuclear</v>
      </c>
      <c r="B9" s="87" t="s">
        <v>8</v>
      </c>
      <c r="C9" s="73" t="s">
        <v>8</v>
      </c>
      <c r="D9" s="73" t="s">
        <v>8</v>
      </c>
      <c r="E9" s="73" t="s">
        <v>8</v>
      </c>
      <c r="F9" s="73" t="s">
        <v>8</v>
      </c>
      <c r="G9" s="73" t="s">
        <v>8</v>
      </c>
      <c r="H9" s="73" t="s">
        <v>8</v>
      </c>
      <c r="I9" s="73" t="s">
        <v>57</v>
      </c>
      <c r="J9" s="73" t="s">
        <v>8</v>
      </c>
      <c r="K9" s="73" t="s">
        <v>8</v>
      </c>
      <c r="L9" s="73" t="s">
        <v>8</v>
      </c>
      <c r="M9" s="73" t="s">
        <v>8</v>
      </c>
      <c r="N9" s="73">
        <v>0</v>
      </c>
      <c r="O9" s="74" t="s">
        <v>8</v>
      </c>
    </row>
    <row r="10" spans="1:18" x14ac:dyDescent="0.35">
      <c r="A10" s="83" t="str">
        <f>Commodites!A32</f>
        <v>PE_oceanic</v>
      </c>
      <c r="B10" s="87" t="s">
        <v>8</v>
      </c>
      <c r="C10" s="73" t="s">
        <v>8</v>
      </c>
      <c r="D10" s="73" t="s">
        <v>8</v>
      </c>
      <c r="E10" s="73" t="s">
        <v>8</v>
      </c>
      <c r="F10" s="73" t="s">
        <v>8</v>
      </c>
      <c r="G10" s="73" t="s">
        <v>8</v>
      </c>
      <c r="H10" s="73" t="s">
        <v>8</v>
      </c>
      <c r="I10" s="73" t="s">
        <v>8</v>
      </c>
      <c r="J10" s="73" t="s">
        <v>57</v>
      </c>
      <c r="K10" s="73" t="s">
        <v>8</v>
      </c>
      <c r="L10" s="73" t="s">
        <v>8</v>
      </c>
      <c r="M10" s="73" t="s">
        <v>8</v>
      </c>
      <c r="N10" s="73" t="s">
        <v>8</v>
      </c>
      <c r="O10" s="74" t="s">
        <v>8</v>
      </c>
    </row>
    <row r="11" spans="1:18" x14ac:dyDescent="0.35">
      <c r="A11" s="83" t="e">
        <f>Commodites!#REF!</f>
        <v>#REF!</v>
      </c>
      <c r="B11" s="87" t="s">
        <v>8</v>
      </c>
      <c r="C11" s="73" t="s">
        <v>8</v>
      </c>
      <c r="D11" s="73" t="s">
        <v>8</v>
      </c>
      <c r="E11" s="73" t="s">
        <v>8</v>
      </c>
      <c r="F11" s="73" t="s">
        <v>8</v>
      </c>
      <c r="G11" s="73" t="s">
        <v>8</v>
      </c>
      <c r="H11" s="73" t="s">
        <v>8</v>
      </c>
      <c r="I11" s="73" t="s">
        <v>8</v>
      </c>
      <c r="J11" s="73" t="s">
        <v>8</v>
      </c>
      <c r="K11" s="73" t="s">
        <v>57</v>
      </c>
      <c r="L11" s="73" t="s">
        <v>8</v>
      </c>
      <c r="M11" s="73" t="s">
        <v>8</v>
      </c>
      <c r="N11" s="73" t="s">
        <v>8</v>
      </c>
      <c r="O11" s="74" t="s">
        <v>8</v>
      </c>
    </row>
    <row r="12" spans="1:18" x14ac:dyDescent="0.35">
      <c r="A12" s="83" t="str">
        <f>Commodites!A34</f>
        <v>PE_waste</v>
      </c>
      <c r="B12" s="88" t="s">
        <v>57</v>
      </c>
      <c r="C12" s="75" t="s">
        <v>57</v>
      </c>
      <c r="D12" s="73" t="s">
        <v>8</v>
      </c>
      <c r="E12" s="73" t="s">
        <v>8</v>
      </c>
      <c r="F12" s="73" t="s">
        <v>8</v>
      </c>
      <c r="G12" s="73" t="s">
        <v>8</v>
      </c>
      <c r="H12" s="73" t="s">
        <v>8</v>
      </c>
      <c r="I12" s="73" t="s">
        <v>8</v>
      </c>
      <c r="J12" s="73" t="s">
        <v>8</v>
      </c>
      <c r="K12" s="73" t="s">
        <v>8</v>
      </c>
      <c r="L12" s="73" t="s">
        <v>8</v>
      </c>
      <c r="M12" s="73" t="s">
        <v>8</v>
      </c>
      <c r="N12" s="73" t="s">
        <v>57</v>
      </c>
      <c r="O12" s="74" t="s">
        <v>8</v>
      </c>
    </row>
    <row r="13" spans="1:18" ht="15" thickBot="1" x14ac:dyDescent="0.4">
      <c r="A13" s="84" t="str">
        <f>Commodites!A35</f>
        <v>PE_wind</v>
      </c>
      <c r="B13" s="89" t="s">
        <v>8</v>
      </c>
      <c r="C13" s="76" t="s">
        <v>8</v>
      </c>
      <c r="D13" s="76" t="s">
        <v>8</v>
      </c>
      <c r="E13" s="76" t="s">
        <v>8</v>
      </c>
      <c r="F13" s="76" t="s">
        <v>8</v>
      </c>
      <c r="G13" s="76" t="s">
        <v>8</v>
      </c>
      <c r="H13" s="76" t="s">
        <v>8</v>
      </c>
      <c r="I13" s="76" t="s">
        <v>8</v>
      </c>
      <c r="J13" s="76" t="s">
        <v>8</v>
      </c>
      <c r="K13" s="76" t="s">
        <v>8</v>
      </c>
      <c r="L13" s="76" t="s">
        <v>8</v>
      </c>
      <c r="M13" s="76" t="s">
        <v>8</v>
      </c>
      <c r="N13" s="76" t="s">
        <v>8</v>
      </c>
      <c r="O13" s="77" t="s">
        <v>57</v>
      </c>
    </row>
    <row r="14" spans="1:18" ht="15" thickBot="1" x14ac:dyDescent="0.4"/>
    <row r="15" spans="1:18" s="2" customFormat="1" ht="76" thickBot="1" x14ac:dyDescent="0.4">
      <c r="A15" s="90" t="s">
        <v>59</v>
      </c>
      <c r="B15" s="93" t="str">
        <f>Commodites!A36</f>
        <v>TO_elec</v>
      </c>
      <c r="C15" s="91" t="str">
        <f>Commodites!A37</f>
        <v>TO_gas</v>
      </c>
      <c r="D15" s="91" t="str">
        <f>Commodites!A38</f>
        <v>TO_heat</v>
      </c>
      <c r="E15" s="91" t="str">
        <f>Commodites!A39</f>
        <v>TO_hydrogen</v>
      </c>
      <c r="F15" s="91" t="e">
        <f>Commodites!#REF!</f>
        <v>#REF!</v>
      </c>
      <c r="G15" s="91" t="str">
        <f>Commodites!A40</f>
        <v>TO_liquid</v>
      </c>
      <c r="H15" s="91" t="str">
        <f>Commodites!A41</f>
        <v>TO_solid_bio</v>
      </c>
      <c r="I15" s="92" t="str">
        <f>Commodites!A42</f>
        <v>TO_solid_fossil</v>
      </c>
      <c r="J15" s="71"/>
      <c r="K15" s="71"/>
      <c r="L15" s="71"/>
      <c r="M15" s="71"/>
      <c r="N15" s="71"/>
      <c r="O15" s="71"/>
      <c r="Q15" s="72"/>
    </row>
    <row r="16" spans="1:18" x14ac:dyDescent="0.35">
      <c r="A16" s="82" t="str">
        <f>Commodites!A10</f>
        <v>TI_gas_bio</v>
      </c>
      <c r="B16" s="86" t="s">
        <v>57</v>
      </c>
      <c r="C16" s="80" t="s">
        <v>57</v>
      </c>
      <c r="D16" s="80" t="s">
        <v>57</v>
      </c>
      <c r="E16" s="80" t="s">
        <v>57</v>
      </c>
      <c r="F16" s="80" t="s">
        <v>3</v>
      </c>
      <c r="G16" s="80" t="s">
        <v>8</v>
      </c>
      <c r="H16" s="80" t="s">
        <v>8</v>
      </c>
      <c r="I16" s="81" t="s">
        <v>8</v>
      </c>
    </row>
    <row r="17" spans="1:9" x14ac:dyDescent="0.35">
      <c r="A17" s="83" t="str">
        <f>Commodites!A11</f>
        <v>TI_gas_fossil</v>
      </c>
      <c r="B17" s="87" t="s">
        <v>57</v>
      </c>
      <c r="C17" s="73" t="s">
        <v>57</v>
      </c>
      <c r="D17" s="73" t="s">
        <v>57</v>
      </c>
      <c r="E17" s="73" t="s">
        <v>57</v>
      </c>
      <c r="F17" s="73" t="s">
        <v>8</v>
      </c>
      <c r="G17" s="73" t="s">
        <v>3</v>
      </c>
      <c r="H17" s="73" t="s">
        <v>8</v>
      </c>
      <c r="I17" s="74" t="s">
        <v>8</v>
      </c>
    </row>
    <row r="18" spans="1:9" x14ac:dyDescent="0.35">
      <c r="A18" s="83" t="str">
        <f>Commodites!A12</f>
        <v>TI_geothermal</v>
      </c>
      <c r="B18" s="87" t="s">
        <v>57</v>
      </c>
      <c r="C18" s="73" t="s">
        <v>8</v>
      </c>
      <c r="D18" s="73" t="s">
        <v>57</v>
      </c>
      <c r="E18" s="73" t="s">
        <v>8</v>
      </c>
      <c r="F18" s="73" t="s">
        <v>8</v>
      </c>
      <c r="G18" s="73" t="s">
        <v>8</v>
      </c>
      <c r="H18" s="73" t="s">
        <v>8</v>
      </c>
      <c r="I18" s="74" t="s">
        <v>8</v>
      </c>
    </row>
    <row r="19" spans="1:9" x14ac:dyDescent="0.35">
      <c r="A19" s="83" t="str">
        <f>Commodites!A13</f>
        <v>TI_hydrogen</v>
      </c>
      <c r="B19" s="87" t="s">
        <v>57</v>
      </c>
      <c r="C19" s="73">
        <v>0</v>
      </c>
      <c r="D19" s="73">
        <v>0</v>
      </c>
      <c r="E19" s="73" t="s">
        <v>57</v>
      </c>
      <c r="F19" s="73" t="s">
        <v>8</v>
      </c>
      <c r="G19" s="73" t="s">
        <v>8</v>
      </c>
      <c r="H19" s="73" t="s">
        <v>8</v>
      </c>
      <c r="I19" s="74" t="s">
        <v>8</v>
      </c>
    </row>
    <row r="20" spans="1:9" x14ac:dyDescent="0.35">
      <c r="A20" s="83" t="str">
        <f>Commodites!A14</f>
        <v>TI_hydropower</v>
      </c>
      <c r="B20" s="87" t="s">
        <v>57</v>
      </c>
      <c r="C20" s="73" t="s">
        <v>8</v>
      </c>
      <c r="D20" s="73" t="s">
        <v>8</v>
      </c>
      <c r="E20" s="73" t="s">
        <v>8</v>
      </c>
      <c r="F20" s="73" t="s">
        <v>8</v>
      </c>
      <c r="G20" s="73" t="s">
        <v>8</v>
      </c>
      <c r="H20" s="73" t="s">
        <v>8</v>
      </c>
      <c r="I20" s="74" t="s">
        <v>8</v>
      </c>
    </row>
    <row r="21" spans="1:9" x14ac:dyDescent="0.35">
      <c r="A21" s="83" t="str">
        <f>Commodites!A15</f>
        <v>TI_liquid_bio</v>
      </c>
      <c r="B21" s="87" t="s">
        <v>57</v>
      </c>
      <c r="C21" s="73">
        <v>0</v>
      </c>
      <c r="D21" s="73" t="s">
        <v>57</v>
      </c>
      <c r="E21" s="73" t="s">
        <v>8</v>
      </c>
      <c r="F21" s="73" t="s">
        <v>57</v>
      </c>
      <c r="G21" s="73" t="s">
        <v>8</v>
      </c>
      <c r="H21" s="73" t="s">
        <v>8</v>
      </c>
      <c r="I21" s="74" t="s">
        <v>8</v>
      </c>
    </row>
    <row r="22" spans="1:9" x14ac:dyDescent="0.35">
      <c r="A22" s="83" t="str">
        <f>Commodites!A16</f>
        <v>TI_liquid_fossil</v>
      </c>
      <c r="B22" s="87" t="s">
        <v>57</v>
      </c>
      <c r="C22" s="73">
        <v>0</v>
      </c>
      <c r="D22" s="73" t="s">
        <v>57</v>
      </c>
      <c r="E22" s="73" t="s">
        <v>3</v>
      </c>
      <c r="F22" s="73" t="s">
        <v>8</v>
      </c>
      <c r="G22" s="73" t="s">
        <v>57</v>
      </c>
      <c r="H22" s="73" t="s">
        <v>8</v>
      </c>
      <c r="I22" s="74" t="s">
        <v>8</v>
      </c>
    </row>
    <row r="23" spans="1:9" x14ac:dyDescent="0.35">
      <c r="A23" s="83" t="str">
        <f>Commodites!A17</f>
        <v>TI_nuclear</v>
      </c>
      <c r="B23" s="87" t="s">
        <v>57</v>
      </c>
      <c r="C23" s="73" t="s">
        <v>8</v>
      </c>
      <c r="D23" s="73" t="s">
        <v>57</v>
      </c>
      <c r="E23" s="73" t="s">
        <v>8</v>
      </c>
      <c r="F23" s="73" t="s">
        <v>8</v>
      </c>
      <c r="G23" s="73" t="s">
        <v>8</v>
      </c>
      <c r="H23" s="73" t="s">
        <v>8</v>
      </c>
      <c r="I23" s="74" t="s">
        <v>8</v>
      </c>
    </row>
    <row r="24" spans="1:9" x14ac:dyDescent="0.35">
      <c r="A24" s="83" t="str">
        <f>Commodites!A18</f>
        <v>TI_oceanic</v>
      </c>
      <c r="B24" s="87" t="s">
        <v>57</v>
      </c>
      <c r="C24" s="73" t="s">
        <v>8</v>
      </c>
      <c r="D24" s="73" t="s">
        <v>8</v>
      </c>
      <c r="E24" s="73" t="s">
        <v>8</v>
      </c>
      <c r="F24" s="73" t="s">
        <v>8</v>
      </c>
      <c r="G24" s="73" t="s">
        <v>8</v>
      </c>
      <c r="H24" s="73" t="s">
        <v>8</v>
      </c>
      <c r="I24" s="74" t="s">
        <v>8</v>
      </c>
    </row>
    <row r="25" spans="1:9" x14ac:dyDescent="0.35">
      <c r="A25" s="83" t="str">
        <f>Commodites!A19</f>
        <v>TI_solar</v>
      </c>
      <c r="B25" s="87" t="s">
        <v>57</v>
      </c>
      <c r="C25" s="73" t="s">
        <v>8</v>
      </c>
      <c r="D25" s="73" t="s">
        <v>57</v>
      </c>
      <c r="E25" s="73" t="s">
        <v>8</v>
      </c>
      <c r="F25" s="73" t="s">
        <v>8</v>
      </c>
      <c r="G25" s="73" t="s">
        <v>8</v>
      </c>
      <c r="H25" s="73" t="s">
        <v>8</v>
      </c>
      <c r="I25" s="74" t="s">
        <v>8</v>
      </c>
    </row>
    <row r="26" spans="1:9" x14ac:dyDescent="0.35">
      <c r="A26" s="83" t="str">
        <f>Commodites!A20</f>
        <v>TI_solid_bio</v>
      </c>
      <c r="B26" s="87" t="s">
        <v>57</v>
      </c>
      <c r="C26" s="73">
        <v>0</v>
      </c>
      <c r="D26" s="73" t="s">
        <v>57</v>
      </c>
      <c r="E26" s="73" t="s">
        <v>8</v>
      </c>
      <c r="F26" s="73">
        <v>0</v>
      </c>
      <c r="G26" s="73" t="s">
        <v>8</v>
      </c>
      <c r="H26" s="73" t="s">
        <v>57</v>
      </c>
      <c r="I26" s="74" t="s">
        <v>8</v>
      </c>
    </row>
    <row r="27" spans="1:9" x14ac:dyDescent="0.35">
      <c r="A27" s="83" t="str">
        <f>Commodites!A21</f>
        <v>TI_solid_fossil</v>
      </c>
      <c r="B27" s="87" t="s">
        <v>57</v>
      </c>
      <c r="C27" s="73">
        <v>0</v>
      </c>
      <c r="D27" s="73" t="s">
        <v>57</v>
      </c>
      <c r="E27" s="73" t="s">
        <v>8</v>
      </c>
      <c r="F27" s="73" t="s">
        <v>8</v>
      </c>
      <c r="G27" s="73">
        <v>0</v>
      </c>
      <c r="H27" s="73" t="s">
        <v>8</v>
      </c>
      <c r="I27" s="74" t="s">
        <v>57</v>
      </c>
    </row>
    <row r="28" spans="1:9" x14ac:dyDescent="0.35">
      <c r="A28" s="83" t="str">
        <f>Commodites!A22</f>
        <v>TI_waste</v>
      </c>
      <c r="B28" s="87" t="s">
        <v>57</v>
      </c>
      <c r="C28" s="73" t="s">
        <v>57</v>
      </c>
      <c r="D28" s="73" t="s">
        <v>57</v>
      </c>
      <c r="E28" s="73" t="s">
        <v>8</v>
      </c>
      <c r="F28" s="73" t="s">
        <v>8</v>
      </c>
      <c r="G28" s="73" t="s">
        <v>8</v>
      </c>
      <c r="H28" s="73" t="s">
        <v>8</v>
      </c>
      <c r="I28" s="74" t="s">
        <v>8</v>
      </c>
    </row>
    <row r="29" spans="1:9" ht="15" thickBot="1" x14ac:dyDescent="0.4">
      <c r="A29" s="84" t="str">
        <f>Commodites!A23</f>
        <v>TI_wind</v>
      </c>
      <c r="B29" s="89" t="s">
        <v>57</v>
      </c>
      <c r="C29" s="76" t="s">
        <v>8</v>
      </c>
      <c r="D29" s="76" t="s">
        <v>8</v>
      </c>
      <c r="E29" s="76" t="s">
        <v>8</v>
      </c>
      <c r="F29" s="76" t="s">
        <v>8</v>
      </c>
      <c r="G29" s="76" t="s">
        <v>8</v>
      </c>
      <c r="H29" s="76" t="s">
        <v>8</v>
      </c>
      <c r="I29" s="77" t="s">
        <v>8</v>
      </c>
    </row>
    <row r="30" spans="1:9" ht="15" thickBot="1" x14ac:dyDescent="0.4"/>
    <row r="31" spans="1:9" ht="73.5" thickBot="1" x14ac:dyDescent="0.4">
      <c r="A31" s="90" t="s">
        <v>59</v>
      </c>
      <c r="B31" s="93" t="str">
        <f>Commodites!A3</f>
        <v>FE_elec</v>
      </c>
      <c r="C31" s="91" t="str">
        <f>Commodites!A4</f>
        <v>FE_gas</v>
      </c>
      <c r="D31" s="91" t="str">
        <f>Commodites!A5</f>
        <v>FE_heat</v>
      </c>
      <c r="E31" s="91" t="str">
        <f>Commodites!A6</f>
        <v>FE_hydrogen</v>
      </c>
      <c r="F31" s="91" t="e">
        <f>Commodites!#REF!</f>
        <v>#REF!</v>
      </c>
      <c r="G31" s="91" t="str">
        <f>Commodites!A7</f>
        <v>FE_liquid</v>
      </c>
      <c r="H31" s="91" t="str">
        <f>Commodites!A8</f>
        <v>FE_solid_bio</v>
      </c>
      <c r="I31" s="92" t="str">
        <f>Commodites!A9</f>
        <v>FE_solid_fossil</v>
      </c>
    </row>
    <row r="32" spans="1:9" x14ac:dyDescent="0.35">
      <c r="A32" s="82" t="str">
        <f>Commodites!A36</f>
        <v>TO_elec</v>
      </c>
      <c r="B32" s="86" t="s">
        <v>57</v>
      </c>
      <c r="C32" s="80" t="s">
        <v>57</v>
      </c>
      <c r="D32" s="80" t="s">
        <v>57</v>
      </c>
      <c r="E32" s="80" t="s">
        <v>57</v>
      </c>
      <c r="F32" s="80" t="s">
        <v>8</v>
      </c>
      <c r="G32" s="80" t="s">
        <v>8</v>
      </c>
      <c r="H32" s="80" t="s">
        <v>8</v>
      </c>
      <c r="I32" s="81" t="s">
        <v>8</v>
      </c>
    </row>
    <row r="33" spans="1:9" x14ac:dyDescent="0.35">
      <c r="A33" s="83" t="str">
        <f>Commodites!A37</f>
        <v>TO_gas</v>
      </c>
      <c r="B33" s="87">
        <v>0</v>
      </c>
      <c r="C33" s="73" t="s">
        <v>57</v>
      </c>
      <c r="D33" s="73">
        <v>0</v>
      </c>
      <c r="E33" s="73">
        <v>0</v>
      </c>
      <c r="F33" s="73" t="s">
        <v>8</v>
      </c>
      <c r="G33" s="73" t="s">
        <v>8</v>
      </c>
      <c r="H33" s="73" t="s">
        <v>8</v>
      </c>
      <c r="I33" s="74" t="s">
        <v>8</v>
      </c>
    </row>
    <row r="34" spans="1:9" x14ac:dyDescent="0.35">
      <c r="A34" s="83" t="str">
        <f>Commodites!A38</f>
        <v>TO_heat</v>
      </c>
      <c r="B34" s="87">
        <v>0</v>
      </c>
      <c r="C34" s="73" t="s">
        <v>8</v>
      </c>
      <c r="D34" s="73" t="s">
        <v>57</v>
      </c>
      <c r="E34" s="73" t="s">
        <v>8</v>
      </c>
      <c r="F34" s="73" t="s">
        <v>8</v>
      </c>
      <c r="G34" s="73" t="s">
        <v>8</v>
      </c>
      <c r="H34" s="73" t="s">
        <v>8</v>
      </c>
      <c r="I34" s="74" t="s">
        <v>8</v>
      </c>
    </row>
    <row r="35" spans="1:9" x14ac:dyDescent="0.35">
      <c r="A35" s="83" t="str">
        <f>Commodites!A39</f>
        <v>TO_hydrogen</v>
      </c>
      <c r="B35" s="87" t="s">
        <v>57</v>
      </c>
      <c r="C35" s="73" t="s">
        <v>3</v>
      </c>
      <c r="D35" s="73">
        <v>0</v>
      </c>
      <c r="E35" s="73" t="s">
        <v>57</v>
      </c>
      <c r="F35" s="73" t="s">
        <v>8</v>
      </c>
      <c r="G35" s="73" t="s">
        <v>8</v>
      </c>
      <c r="H35" s="73" t="s">
        <v>8</v>
      </c>
      <c r="I35" s="74" t="s">
        <v>8</v>
      </c>
    </row>
    <row r="36" spans="1:9" x14ac:dyDescent="0.35">
      <c r="A36" s="83" t="e">
        <f>Commodites!#REF!</f>
        <v>#REF!</v>
      </c>
      <c r="B36" s="87">
        <v>0</v>
      </c>
      <c r="C36" s="73">
        <v>0</v>
      </c>
      <c r="D36" s="73">
        <v>0</v>
      </c>
      <c r="E36" s="73" t="s">
        <v>8</v>
      </c>
      <c r="F36" s="73" t="s">
        <v>57</v>
      </c>
      <c r="G36" s="73" t="s">
        <v>8</v>
      </c>
      <c r="H36" s="73" t="s">
        <v>8</v>
      </c>
      <c r="I36" s="74" t="s">
        <v>8</v>
      </c>
    </row>
    <row r="37" spans="1:9" x14ac:dyDescent="0.35">
      <c r="A37" s="83" t="str">
        <f>Commodites!A40</f>
        <v>TO_liquid</v>
      </c>
      <c r="B37" s="87">
        <v>0</v>
      </c>
      <c r="C37" s="73">
        <v>0</v>
      </c>
      <c r="D37" s="73">
        <v>0</v>
      </c>
      <c r="E37" s="73" t="s">
        <v>8</v>
      </c>
      <c r="F37" s="73" t="s">
        <v>8</v>
      </c>
      <c r="G37" s="73" t="s">
        <v>57</v>
      </c>
      <c r="H37" s="73" t="s">
        <v>8</v>
      </c>
      <c r="I37" s="74" t="s">
        <v>8</v>
      </c>
    </row>
    <row r="38" spans="1:9" x14ac:dyDescent="0.35">
      <c r="A38" s="83" t="str">
        <f>Commodites!A41</f>
        <v>TO_solid_bio</v>
      </c>
      <c r="B38" s="87">
        <v>0</v>
      </c>
      <c r="C38" s="73">
        <v>0</v>
      </c>
      <c r="D38" s="73">
        <v>0</v>
      </c>
      <c r="E38" s="73" t="s">
        <v>8</v>
      </c>
      <c r="F38" s="73" t="s">
        <v>8</v>
      </c>
      <c r="G38" s="73" t="s">
        <v>8</v>
      </c>
      <c r="H38" s="73" t="s">
        <v>57</v>
      </c>
      <c r="I38" s="74" t="s">
        <v>8</v>
      </c>
    </row>
    <row r="39" spans="1:9" ht="15" thickBot="1" x14ac:dyDescent="0.4">
      <c r="A39" s="84" t="str">
        <f>Commodites!A42</f>
        <v>TO_solid_fossil</v>
      </c>
      <c r="B39" s="89">
        <v>0</v>
      </c>
      <c r="C39" s="76">
        <v>0</v>
      </c>
      <c r="D39" s="76">
        <v>0</v>
      </c>
      <c r="E39" s="76" t="s">
        <v>8</v>
      </c>
      <c r="F39" s="76" t="s">
        <v>8</v>
      </c>
      <c r="G39" s="76" t="s">
        <v>8</v>
      </c>
      <c r="H39" s="76" t="s">
        <v>8</v>
      </c>
      <c r="I39" s="77" t="s">
        <v>57</v>
      </c>
    </row>
  </sheetData>
  <pageMargins left="0.25" right="0.25" top="0.75" bottom="0.75" header="0.3" footer="0.3"/>
  <pageSetup paperSize="9" scale="91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EZ112"/>
  <sheetViews>
    <sheetView zoomScaleNormal="100" workbookViewId="0">
      <selection activeCell="AH47" sqref="AH47"/>
    </sheetView>
  </sheetViews>
  <sheetFormatPr baseColWidth="10" defaultColWidth="2.54296875" defaultRowHeight="14.25" customHeight="1" x14ac:dyDescent="0.35"/>
  <sheetData>
    <row r="1" spans="1:156" ht="21" x14ac:dyDescent="0.5">
      <c r="A1" s="41" t="s">
        <v>61</v>
      </c>
      <c r="EZ1" t="s">
        <v>37</v>
      </c>
    </row>
    <row r="2" spans="1:156" ht="14.25" customHeight="1" x14ac:dyDescent="0.35">
      <c r="A2" t="s">
        <v>38</v>
      </c>
    </row>
    <row r="3" spans="1:156" ht="14.25" customHeight="1" x14ac:dyDescent="0.3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</row>
    <row r="4" spans="1:156" ht="14.25" customHeight="1" x14ac:dyDescent="0.35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</row>
    <row r="5" spans="1:156" ht="14.25" customHeight="1" x14ac:dyDescent="0.3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</row>
    <row r="6" spans="1:156" ht="14.25" customHeight="1" x14ac:dyDescent="0.35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</row>
    <row r="7" spans="1:156" ht="14.25" customHeight="1" x14ac:dyDescent="0.35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</row>
    <row r="8" spans="1:156" ht="14.25" customHeight="1" x14ac:dyDescent="0.35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</row>
    <row r="9" spans="1:156" ht="14.25" customHeight="1" x14ac:dyDescent="0.35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</row>
    <row r="10" spans="1:156" ht="14.25" customHeight="1" x14ac:dyDescent="0.3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</row>
    <row r="11" spans="1:156" ht="14.25" customHeight="1" x14ac:dyDescent="0.35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</row>
    <row r="12" spans="1:156" ht="14.25" customHeight="1" x14ac:dyDescent="0.3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</row>
    <row r="13" spans="1:156" ht="14.25" customHeight="1" x14ac:dyDescent="0.35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</row>
    <row r="14" spans="1:156" ht="14.25" customHeight="1" x14ac:dyDescent="0.3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</row>
    <row r="15" spans="1:156" ht="14.25" customHeight="1" x14ac:dyDescent="0.35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</row>
    <row r="16" spans="1:156" ht="14.25" customHeight="1" x14ac:dyDescent="0.3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</row>
    <row r="17" spans="3:154" ht="14.25" customHeight="1" x14ac:dyDescent="0.3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</row>
    <row r="18" spans="3:154" ht="14.25" customHeight="1" x14ac:dyDescent="0.3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</row>
    <row r="19" spans="3:154" ht="14.25" customHeight="1" x14ac:dyDescent="0.3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</row>
    <row r="20" spans="3:154" ht="14.25" customHeight="1" x14ac:dyDescent="0.3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</row>
    <row r="21" spans="3:154" ht="14.25" customHeight="1" x14ac:dyDescent="0.3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</row>
    <row r="22" spans="3:154" ht="14.25" customHeight="1" x14ac:dyDescent="0.3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</row>
    <row r="23" spans="3:154" ht="14.25" customHeight="1" x14ac:dyDescent="0.3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</row>
    <row r="24" spans="3:154" ht="14.25" customHeight="1" x14ac:dyDescent="0.3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</row>
    <row r="25" spans="3:154" ht="14.25" customHeight="1" x14ac:dyDescent="0.3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</row>
    <row r="26" spans="3:154" ht="14.25" customHeight="1" x14ac:dyDescent="0.3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</row>
    <row r="27" spans="3:154" ht="14.25" customHeight="1" x14ac:dyDescent="0.3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</row>
    <row r="28" spans="3:154" ht="14.25" customHeight="1" x14ac:dyDescent="0.3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</row>
    <row r="29" spans="3:154" ht="14.25" customHeight="1" x14ac:dyDescent="0.3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</row>
    <row r="30" spans="3:154" ht="14.25" customHeight="1" x14ac:dyDescent="0.3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</row>
    <row r="31" spans="3:154" ht="14.25" customHeight="1" x14ac:dyDescent="0.3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</row>
    <row r="32" spans="3:154" ht="14.25" customHeight="1" x14ac:dyDescent="0.3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</row>
    <row r="33" spans="3:154" ht="14.25" customHeight="1" x14ac:dyDescent="0.3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</row>
    <row r="34" spans="3:154" ht="14.25" customHeight="1" x14ac:dyDescent="0.3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</row>
    <row r="35" spans="3:154" ht="14.25" customHeight="1" x14ac:dyDescent="0.3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</row>
    <row r="36" spans="3:154" ht="14.25" customHeight="1" x14ac:dyDescent="0.3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</row>
    <row r="37" spans="3:154" ht="14.25" customHeight="1" x14ac:dyDescent="0.3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</row>
    <row r="38" spans="3:154" ht="14.25" customHeight="1" x14ac:dyDescent="0.3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</row>
    <row r="39" spans="3:154" ht="14.25" customHeight="1" x14ac:dyDescent="0.3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</row>
    <row r="40" spans="3:154" ht="14.25" customHeight="1" x14ac:dyDescent="0.35">
      <c r="E40" t="s">
        <v>79</v>
      </c>
    </row>
    <row r="42" spans="3:154" ht="14.25" customHeight="1" x14ac:dyDescent="0.35">
      <c r="E42" s="69" t="s">
        <v>82</v>
      </c>
      <c r="AE42" t="s">
        <v>48</v>
      </c>
    </row>
    <row r="47" spans="3:154" ht="14.25" customHeight="1" x14ac:dyDescent="0.35">
      <c r="E47" t="s">
        <v>83</v>
      </c>
    </row>
    <row r="48" spans="3:154" ht="14.25" customHeight="1" x14ac:dyDescent="0.35">
      <c r="E48" t="s">
        <v>85</v>
      </c>
    </row>
    <row r="49" spans="5:31" ht="14.25" customHeight="1" x14ac:dyDescent="0.35">
      <c r="E49" t="s">
        <v>86</v>
      </c>
    </row>
    <row r="51" spans="5:31" ht="14.25" customHeight="1" x14ac:dyDescent="0.35">
      <c r="AE51" t="s">
        <v>45</v>
      </c>
    </row>
    <row r="52" spans="5:31" ht="14.25" customHeight="1" x14ac:dyDescent="0.35">
      <c r="F52" t="s">
        <v>40</v>
      </c>
      <c r="AE52" t="s">
        <v>46</v>
      </c>
    </row>
    <row r="53" spans="5:31" ht="14.25" customHeight="1" x14ac:dyDescent="0.35">
      <c r="F53" t="s">
        <v>41</v>
      </c>
      <c r="AE53" t="s">
        <v>65</v>
      </c>
    </row>
    <row r="54" spans="5:31" ht="14.25" customHeight="1" x14ac:dyDescent="0.35">
      <c r="F54" t="s">
        <v>51</v>
      </c>
      <c r="AE54" t="s">
        <v>66</v>
      </c>
    </row>
    <row r="55" spans="5:31" ht="14.25" customHeight="1" x14ac:dyDescent="0.35">
      <c r="F55" t="s">
        <v>50</v>
      </c>
      <c r="AE55" s="94" t="s">
        <v>67</v>
      </c>
    </row>
    <row r="56" spans="5:31" ht="14.25" customHeight="1" x14ac:dyDescent="0.35">
      <c r="F56" t="s">
        <v>43</v>
      </c>
      <c r="AE56" t="s">
        <v>68</v>
      </c>
    </row>
    <row r="58" spans="5:31" ht="14.25" customHeight="1" x14ac:dyDescent="0.35">
      <c r="AE58" t="s">
        <v>75</v>
      </c>
    </row>
    <row r="59" spans="5:31" ht="14.25" customHeight="1" x14ac:dyDescent="0.35">
      <c r="F59" t="s">
        <v>41</v>
      </c>
      <c r="AE59" t="s">
        <v>76</v>
      </c>
    </row>
    <row r="60" spans="5:31" ht="14.25" customHeight="1" x14ac:dyDescent="0.45">
      <c r="F60" t="s">
        <v>44</v>
      </c>
      <c r="AE60" t="s">
        <v>84</v>
      </c>
    </row>
    <row r="61" spans="5:31" ht="14.25" customHeight="1" x14ac:dyDescent="0.35">
      <c r="AE61" t="s">
        <v>77</v>
      </c>
    </row>
    <row r="65" spans="6:19" ht="14.25" customHeight="1" x14ac:dyDescent="0.35">
      <c r="F65" t="s">
        <v>42</v>
      </c>
    </row>
    <row r="66" spans="6:19" ht="14.25" customHeight="1" x14ac:dyDescent="0.35">
      <c r="F66" t="s">
        <v>47</v>
      </c>
    </row>
    <row r="67" spans="6:19" ht="14.25" customHeight="1" x14ac:dyDescent="0.45">
      <c r="F67" t="s">
        <v>49</v>
      </c>
    </row>
    <row r="69" spans="6:19" ht="14.25" customHeight="1" x14ac:dyDescent="0.35">
      <c r="S69" s="70"/>
    </row>
    <row r="70" spans="6:19" ht="14.25" customHeight="1" x14ac:dyDescent="0.35">
      <c r="F70" t="s">
        <v>50</v>
      </c>
    </row>
    <row r="81" spans="6:6" ht="14.25" customHeight="1" x14ac:dyDescent="0.35">
      <c r="F81" t="s">
        <v>62</v>
      </c>
    </row>
    <row r="82" spans="6:6" ht="14.25" customHeight="1" x14ac:dyDescent="0.35">
      <c r="F82" t="s">
        <v>63</v>
      </c>
    </row>
    <row r="83" spans="6:6" ht="14.25" customHeight="1" x14ac:dyDescent="0.35">
      <c r="F83" t="s">
        <v>64</v>
      </c>
    </row>
    <row r="86" spans="6:6" ht="14.25" customHeight="1" x14ac:dyDescent="0.35">
      <c r="F86" s="94" t="s">
        <v>63</v>
      </c>
    </row>
    <row r="87" spans="6:6" ht="14.25" customHeight="1" x14ac:dyDescent="0.35">
      <c r="F87" t="s">
        <v>60</v>
      </c>
    </row>
    <row r="90" spans="6:6" ht="14.25" customHeight="1" x14ac:dyDescent="0.35">
      <c r="F90" s="94" t="s">
        <v>69</v>
      </c>
    </row>
    <row r="93" spans="6:6" ht="14.25" customHeight="1" x14ac:dyDescent="0.35">
      <c r="F93" t="s">
        <v>73</v>
      </c>
    </row>
    <row r="94" spans="6:6" ht="14.25" customHeight="1" x14ac:dyDescent="0.45">
      <c r="F94" s="94" t="s">
        <v>70</v>
      </c>
    </row>
    <row r="95" spans="6:6" ht="14.25" customHeight="1" x14ac:dyDescent="0.45">
      <c r="F95" t="s">
        <v>71</v>
      </c>
    </row>
    <row r="96" spans="6:6" ht="14.25" customHeight="1" x14ac:dyDescent="0.45">
      <c r="F96" t="s">
        <v>72</v>
      </c>
    </row>
    <row r="97" spans="6:6" ht="14.25" customHeight="1" x14ac:dyDescent="0.45">
      <c r="F97" t="s">
        <v>80</v>
      </c>
    </row>
    <row r="98" spans="6:6" ht="14.25" customHeight="1" x14ac:dyDescent="0.35">
      <c r="F98" t="s">
        <v>74</v>
      </c>
    </row>
    <row r="101" spans="6:6" ht="14.25" customHeight="1" x14ac:dyDescent="0.45">
      <c r="F101" t="s">
        <v>78</v>
      </c>
    </row>
    <row r="102" spans="6:6" ht="14.25" customHeight="1" x14ac:dyDescent="0.35">
      <c r="F102" t="s">
        <v>81</v>
      </c>
    </row>
    <row r="111" spans="6:6" ht="14.25" customHeight="1" x14ac:dyDescent="0.35">
      <c r="F111" t="s">
        <v>52</v>
      </c>
    </row>
    <row r="112" spans="6:6" ht="14.25" customHeight="1" x14ac:dyDescent="0.35">
      <c r="F112" t="s">
        <v>53</v>
      </c>
    </row>
  </sheetData>
  <pageMargins left="0.25" right="0.25" top="0.75" bottom="0.75" header="0.3" footer="0.3"/>
  <pageSetup paperSize="8" scale="47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K99"/>
  <sheetViews>
    <sheetView topLeftCell="A55" zoomScaleNormal="100" workbookViewId="0">
      <selection activeCell="X4" sqref="X4"/>
    </sheetView>
  </sheetViews>
  <sheetFormatPr baseColWidth="10" defaultColWidth="10.7265625" defaultRowHeight="14.5" x14ac:dyDescent="0.35"/>
  <cols>
    <col min="1" max="1" width="44.7265625" bestFit="1" customWidth="1"/>
    <col min="2" max="2" width="12.7265625" bestFit="1" customWidth="1"/>
    <col min="3" max="27" width="4.54296875" bestFit="1" customWidth="1"/>
    <col min="28" max="32" width="4.54296875" customWidth="1"/>
    <col min="33" max="33" width="1.453125" customWidth="1"/>
    <col min="34" max="34" width="4.54296875" customWidth="1"/>
    <col min="35" max="62" width="9.26953125" customWidth="1"/>
  </cols>
  <sheetData>
    <row r="1" spans="1:54" ht="15.5" x14ac:dyDescent="0.35">
      <c r="A1" s="105" t="s">
        <v>94</v>
      </c>
      <c r="C1" t="s">
        <v>100</v>
      </c>
      <c r="AG1" s="122"/>
      <c r="AI1" t="s">
        <v>99</v>
      </c>
    </row>
    <row r="2" spans="1:54" x14ac:dyDescent="0.35">
      <c r="AG2" s="122"/>
    </row>
    <row r="3" spans="1:54" x14ac:dyDescent="0.35">
      <c r="C3" s="296" t="s">
        <v>88</v>
      </c>
      <c r="D3" s="297"/>
      <c r="E3" s="297"/>
      <c r="F3" s="297"/>
      <c r="G3" s="297"/>
      <c r="H3" s="297"/>
      <c r="I3" s="297"/>
      <c r="J3" s="297"/>
      <c r="K3" s="297"/>
      <c r="L3" s="297"/>
      <c r="M3" s="298" t="s">
        <v>89</v>
      </c>
      <c r="N3" s="298"/>
      <c r="O3" s="298"/>
      <c r="P3" s="298"/>
      <c r="Q3" s="298"/>
      <c r="R3" s="298"/>
      <c r="AG3" s="122"/>
      <c r="AI3" s="298" t="s">
        <v>88</v>
      </c>
      <c r="AJ3" s="298"/>
      <c r="AK3" s="298"/>
      <c r="AL3" s="298"/>
      <c r="AM3" s="298"/>
      <c r="AN3" s="298"/>
      <c r="AO3" s="298"/>
      <c r="AP3" s="298"/>
      <c r="AQ3" s="298"/>
      <c r="AR3" s="298"/>
      <c r="AS3" s="298" t="s">
        <v>89</v>
      </c>
      <c r="AT3" s="298"/>
      <c r="AU3" s="298"/>
      <c r="AV3" s="298"/>
      <c r="AW3" s="298"/>
      <c r="AX3" s="298"/>
    </row>
    <row r="4" spans="1:54" ht="105" customHeight="1" x14ac:dyDescent="0.35">
      <c r="A4" s="1" t="s">
        <v>54</v>
      </c>
      <c r="B4" s="121" t="s">
        <v>98</v>
      </c>
      <c r="C4" s="101" t="str">
        <f>Commodites!$A$3</f>
        <v>FE_elec</v>
      </c>
      <c r="D4" s="101" t="str">
        <f>Commodites!$A$4</f>
        <v>FE_gas</v>
      </c>
      <c r="E4" s="101" t="str">
        <f>Commodites!$A$5</f>
        <v>FE_heat</v>
      </c>
      <c r="F4" s="101" t="str">
        <f>Commodites!$A$6</f>
        <v>FE_hydrogen</v>
      </c>
      <c r="G4" s="101" t="e">
        <f>Commodites!#REF!</f>
        <v>#REF!</v>
      </c>
      <c r="H4" s="101" t="str">
        <f>Commodites!$A$7</f>
        <v>FE_liquid</v>
      </c>
      <c r="I4" s="101" t="str">
        <f>Commodites!$A$8</f>
        <v>FE_solid_bio</v>
      </c>
      <c r="J4" s="101" t="str">
        <f>Commodites!$A$9</f>
        <v>FE_solid_fossil</v>
      </c>
      <c r="K4" s="101" t="e">
        <f>Commodites!#REF!</f>
        <v>#REF!</v>
      </c>
      <c r="L4" s="106" t="s">
        <v>88</v>
      </c>
      <c r="M4" s="101" t="e">
        <f>Commodites!#REF!</f>
        <v>#REF!</v>
      </c>
      <c r="N4" s="101" t="e">
        <f>Commodites!#REF!</f>
        <v>#REF!</v>
      </c>
      <c r="O4" s="101" t="e">
        <f>Commodites!#REF!</f>
        <v>#REF!</v>
      </c>
      <c r="P4" s="101" t="e">
        <f>Commodites!#REF!</f>
        <v>#REF!</v>
      </c>
      <c r="Q4" s="101" t="e">
        <f>Commodites!#REF!</f>
        <v>#REF!</v>
      </c>
      <c r="R4" s="106" t="s">
        <v>95</v>
      </c>
      <c r="AG4" s="122"/>
      <c r="AI4" s="101" t="str">
        <f>Commodites!$A$3</f>
        <v>FE_elec</v>
      </c>
      <c r="AJ4" s="101" t="str">
        <f>Commodites!$A$4</f>
        <v>FE_gas</v>
      </c>
      <c r="AK4" s="101" t="str">
        <f>Commodites!$A$5</f>
        <v>FE_heat</v>
      </c>
      <c r="AL4" s="101" t="str">
        <f>Commodites!$A$6</f>
        <v>FE_hydrogen</v>
      </c>
      <c r="AM4" s="101" t="e">
        <f>Commodites!#REF!</f>
        <v>#REF!</v>
      </c>
      <c r="AN4" s="101" t="str">
        <f>Commodites!$A$7</f>
        <v>FE_liquid</v>
      </c>
      <c r="AO4" s="101" t="str">
        <f>Commodites!$A$8</f>
        <v>FE_solid_bio</v>
      </c>
      <c r="AP4" s="101" t="str">
        <f>Commodites!$A$9</f>
        <v>FE_solid_fossil</v>
      </c>
      <c r="AQ4" s="101" t="e">
        <f>Commodites!#REF!</f>
        <v>#REF!</v>
      </c>
      <c r="AR4" s="106" t="s">
        <v>88</v>
      </c>
      <c r="AS4" s="101" t="e">
        <f>Commodites!#REF!</f>
        <v>#REF!</v>
      </c>
      <c r="AT4" s="101" t="e">
        <f>Commodites!#REF!</f>
        <v>#REF!</v>
      </c>
      <c r="AU4" s="101" t="e">
        <f>Commodites!#REF!</f>
        <v>#REF!</v>
      </c>
      <c r="AV4" s="101" t="e">
        <f>Commodites!#REF!</f>
        <v>#REF!</v>
      </c>
      <c r="AW4" s="101" t="e">
        <f>Commodites!#REF!</f>
        <v>#REF!</v>
      </c>
      <c r="AX4" s="106" t="s">
        <v>95</v>
      </c>
    </row>
    <row r="5" spans="1:54" x14ac:dyDescent="0.35">
      <c r="A5" s="95" t="e">
        <f>Technologies!#REF!</f>
        <v>#REF!</v>
      </c>
      <c r="B5" s="99">
        <v>2</v>
      </c>
      <c r="C5" s="98">
        <v>0.05</v>
      </c>
      <c r="D5" s="98">
        <v>0.1</v>
      </c>
      <c r="E5" s="98">
        <v>0.05</v>
      </c>
      <c r="F5" s="98">
        <v>0</v>
      </c>
      <c r="G5" s="98">
        <v>0.3</v>
      </c>
      <c r="H5" s="98">
        <v>0.3</v>
      </c>
      <c r="I5" s="98">
        <v>0.1</v>
      </c>
      <c r="J5" s="98">
        <v>0.05</v>
      </c>
      <c r="K5" s="98">
        <v>0.05</v>
      </c>
      <c r="L5" s="114">
        <f>SUM(C5:K5)</f>
        <v>1</v>
      </c>
      <c r="M5" s="98">
        <v>1</v>
      </c>
      <c r="N5" s="98">
        <v>0</v>
      </c>
      <c r="O5" s="98">
        <v>0</v>
      </c>
      <c r="P5" s="98">
        <v>0</v>
      </c>
      <c r="Q5" s="98">
        <v>0</v>
      </c>
      <c r="R5" s="114">
        <f>SUM(M5:Q5)</f>
        <v>1</v>
      </c>
      <c r="AG5" s="122"/>
      <c r="AI5" s="99">
        <f t="shared" ref="AI5:AQ9" si="0">$B5*C5/SUM($C5:$K5)</f>
        <v>0.1</v>
      </c>
      <c r="AJ5" s="99">
        <f t="shared" si="0"/>
        <v>0.2</v>
      </c>
      <c r="AK5" s="99">
        <f t="shared" si="0"/>
        <v>0.1</v>
      </c>
      <c r="AL5" s="99">
        <f t="shared" si="0"/>
        <v>0</v>
      </c>
      <c r="AM5" s="99">
        <f t="shared" si="0"/>
        <v>0.6</v>
      </c>
      <c r="AN5" s="99">
        <f t="shared" si="0"/>
        <v>0.6</v>
      </c>
      <c r="AO5" s="99">
        <f t="shared" si="0"/>
        <v>0.2</v>
      </c>
      <c r="AP5" s="99">
        <f t="shared" si="0"/>
        <v>0.1</v>
      </c>
      <c r="AQ5" s="99">
        <f t="shared" si="0"/>
        <v>0.1</v>
      </c>
      <c r="AR5" s="114">
        <f t="shared" ref="AR5:AR10" si="1">SUM(AI5:AQ5)</f>
        <v>2</v>
      </c>
      <c r="AS5" s="99">
        <f t="shared" ref="AS5:AW9" si="2">$B5*M5/SUM($C5:$K5)</f>
        <v>2</v>
      </c>
      <c r="AT5" s="99">
        <f t="shared" si="2"/>
        <v>0</v>
      </c>
      <c r="AU5" s="99">
        <f t="shared" si="2"/>
        <v>0</v>
      </c>
      <c r="AV5" s="99">
        <f t="shared" si="2"/>
        <v>0</v>
      </c>
      <c r="AW5" s="99">
        <f t="shared" si="2"/>
        <v>0</v>
      </c>
      <c r="AX5" s="114">
        <f t="shared" ref="AX5:AX10" si="3">SUM(AS5:AW5)</f>
        <v>2</v>
      </c>
    </row>
    <row r="6" spans="1:54" x14ac:dyDescent="0.35">
      <c r="A6" s="96" t="e">
        <f>Technologies!#REF!</f>
        <v>#REF!</v>
      </c>
      <c r="B6" s="100">
        <v>30</v>
      </c>
      <c r="C6" s="104">
        <v>0.15</v>
      </c>
      <c r="D6" s="104">
        <v>0.5</v>
      </c>
      <c r="E6" s="104">
        <v>0</v>
      </c>
      <c r="F6" s="104">
        <v>0</v>
      </c>
      <c r="G6" s="104">
        <v>0</v>
      </c>
      <c r="H6" s="104">
        <v>0.05</v>
      </c>
      <c r="I6" s="104">
        <v>0.05</v>
      </c>
      <c r="J6" s="104">
        <v>0.2</v>
      </c>
      <c r="K6" s="104">
        <v>0.05</v>
      </c>
      <c r="L6" s="110">
        <f>SUM(C6:K6)</f>
        <v>1.0000000000000002</v>
      </c>
      <c r="M6" s="104">
        <v>0</v>
      </c>
      <c r="N6" s="104">
        <v>1</v>
      </c>
      <c r="O6" s="104">
        <v>0</v>
      </c>
      <c r="P6" s="104">
        <v>0</v>
      </c>
      <c r="Q6" s="104">
        <v>0</v>
      </c>
      <c r="R6" s="110">
        <f>SUM(M6:Q6)</f>
        <v>1</v>
      </c>
      <c r="AG6" s="122"/>
      <c r="AI6" s="100">
        <f t="shared" si="0"/>
        <v>4.4999999999999991</v>
      </c>
      <c r="AJ6" s="100">
        <f t="shared" si="0"/>
        <v>14.999999999999996</v>
      </c>
      <c r="AK6" s="100">
        <f t="shared" si="0"/>
        <v>0</v>
      </c>
      <c r="AL6" s="100">
        <f t="shared" si="0"/>
        <v>0</v>
      </c>
      <c r="AM6" s="100">
        <f t="shared" si="0"/>
        <v>0</v>
      </c>
      <c r="AN6" s="100">
        <f t="shared" si="0"/>
        <v>1.4999999999999996</v>
      </c>
      <c r="AO6" s="100">
        <f t="shared" si="0"/>
        <v>1.4999999999999996</v>
      </c>
      <c r="AP6" s="100">
        <f t="shared" si="0"/>
        <v>5.9999999999999982</v>
      </c>
      <c r="AQ6" s="100">
        <f t="shared" si="0"/>
        <v>1.4999999999999996</v>
      </c>
      <c r="AR6" s="110">
        <f t="shared" si="1"/>
        <v>29.999999999999993</v>
      </c>
      <c r="AS6" s="100">
        <f t="shared" si="2"/>
        <v>0</v>
      </c>
      <c r="AT6" s="100">
        <f t="shared" si="2"/>
        <v>29.999999999999993</v>
      </c>
      <c r="AU6" s="100">
        <f t="shared" si="2"/>
        <v>0</v>
      </c>
      <c r="AV6" s="100">
        <f t="shared" si="2"/>
        <v>0</v>
      </c>
      <c r="AW6" s="100">
        <f t="shared" si="2"/>
        <v>0</v>
      </c>
      <c r="AX6" s="114">
        <f t="shared" si="3"/>
        <v>29.999999999999993</v>
      </c>
    </row>
    <row r="7" spans="1:54" x14ac:dyDescent="0.35">
      <c r="A7" s="95" t="e">
        <f>Technologies!#REF!</f>
        <v>#REF!</v>
      </c>
      <c r="B7" s="99">
        <v>8</v>
      </c>
      <c r="C7" s="98">
        <v>0.35</v>
      </c>
      <c r="D7" s="98">
        <v>0.15</v>
      </c>
      <c r="E7" s="98">
        <v>0.3</v>
      </c>
      <c r="F7" s="98">
        <v>0</v>
      </c>
      <c r="G7" s="98">
        <v>0</v>
      </c>
      <c r="H7" s="98">
        <v>0.05</v>
      </c>
      <c r="I7" s="98">
        <v>0.05</v>
      </c>
      <c r="J7" s="98">
        <v>0</v>
      </c>
      <c r="K7" s="98">
        <v>0.1</v>
      </c>
      <c r="L7" s="114">
        <f>SUM(C7:K7)</f>
        <v>1.0000000000000002</v>
      </c>
      <c r="M7" s="98">
        <v>0</v>
      </c>
      <c r="N7" s="98">
        <v>0</v>
      </c>
      <c r="O7" s="98">
        <v>1</v>
      </c>
      <c r="P7" s="98">
        <v>0</v>
      </c>
      <c r="Q7" s="98">
        <v>0</v>
      </c>
      <c r="R7" s="114">
        <f>SUM(M7:Q7)</f>
        <v>1</v>
      </c>
      <c r="AG7" s="122"/>
      <c r="AI7" s="99">
        <f t="shared" si="0"/>
        <v>2.7999999999999994</v>
      </c>
      <c r="AJ7" s="99">
        <f t="shared" si="0"/>
        <v>1.1999999999999997</v>
      </c>
      <c r="AK7" s="99">
        <f t="shared" si="0"/>
        <v>2.3999999999999995</v>
      </c>
      <c r="AL7" s="99">
        <f t="shared" si="0"/>
        <v>0</v>
      </c>
      <c r="AM7" s="99">
        <f t="shared" si="0"/>
        <v>0</v>
      </c>
      <c r="AN7" s="99">
        <f t="shared" si="0"/>
        <v>0.39999999999999991</v>
      </c>
      <c r="AO7" s="99">
        <f t="shared" si="0"/>
        <v>0.39999999999999991</v>
      </c>
      <c r="AP7" s="99">
        <f t="shared" si="0"/>
        <v>0</v>
      </c>
      <c r="AQ7" s="99">
        <f t="shared" si="0"/>
        <v>0.79999999999999982</v>
      </c>
      <c r="AR7" s="114">
        <f t="shared" si="1"/>
        <v>7.9999999999999991</v>
      </c>
      <c r="AS7" s="99">
        <f t="shared" si="2"/>
        <v>0</v>
      </c>
      <c r="AT7" s="99">
        <f t="shared" si="2"/>
        <v>0</v>
      </c>
      <c r="AU7" s="99">
        <f t="shared" si="2"/>
        <v>7.9999999999999982</v>
      </c>
      <c r="AV7" s="99">
        <f t="shared" si="2"/>
        <v>0</v>
      </c>
      <c r="AW7" s="99">
        <f t="shared" si="2"/>
        <v>0</v>
      </c>
      <c r="AX7" s="114">
        <f t="shared" si="3"/>
        <v>7.9999999999999982</v>
      </c>
    </row>
    <row r="8" spans="1:54" x14ac:dyDescent="0.35">
      <c r="A8" s="96" t="e">
        <f>Technologies!#REF!</f>
        <v>#REF!</v>
      </c>
      <c r="B8" s="100">
        <v>30</v>
      </c>
      <c r="C8" s="104">
        <v>0.1</v>
      </c>
      <c r="D8" s="104">
        <v>0.05</v>
      </c>
      <c r="E8" s="104">
        <v>0</v>
      </c>
      <c r="F8" s="104">
        <v>0</v>
      </c>
      <c r="G8" s="104">
        <v>0.1</v>
      </c>
      <c r="H8" s="104">
        <v>0.75</v>
      </c>
      <c r="I8" s="104">
        <v>0</v>
      </c>
      <c r="J8" s="104">
        <v>0</v>
      </c>
      <c r="K8" s="104">
        <v>0</v>
      </c>
      <c r="L8" s="110">
        <f>SUM(C8:K8)</f>
        <v>1</v>
      </c>
      <c r="M8" s="104">
        <v>0</v>
      </c>
      <c r="N8" s="104">
        <v>0</v>
      </c>
      <c r="O8" s="104">
        <v>0</v>
      </c>
      <c r="P8" s="104">
        <v>1</v>
      </c>
      <c r="Q8" s="104">
        <v>0</v>
      </c>
      <c r="R8" s="110">
        <f>SUM(M8:Q8)</f>
        <v>1</v>
      </c>
      <c r="AG8" s="122"/>
      <c r="AI8" s="100">
        <f t="shared" si="0"/>
        <v>3</v>
      </c>
      <c r="AJ8" s="100">
        <f t="shared" si="0"/>
        <v>1.5</v>
      </c>
      <c r="AK8" s="100">
        <f t="shared" si="0"/>
        <v>0</v>
      </c>
      <c r="AL8" s="100">
        <f t="shared" si="0"/>
        <v>0</v>
      </c>
      <c r="AM8" s="100">
        <f t="shared" si="0"/>
        <v>3</v>
      </c>
      <c r="AN8" s="100">
        <f t="shared" si="0"/>
        <v>22.5</v>
      </c>
      <c r="AO8" s="100">
        <f t="shared" si="0"/>
        <v>0</v>
      </c>
      <c r="AP8" s="100">
        <f t="shared" si="0"/>
        <v>0</v>
      </c>
      <c r="AQ8" s="100">
        <f t="shared" si="0"/>
        <v>0</v>
      </c>
      <c r="AR8" s="110">
        <f t="shared" si="1"/>
        <v>30</v>
      </c>
      <c r="AS8" s="100">
        <f t="shared" si="2"/>
        <v>0</v>
      </c>
      <c r="AT8" s="100">
        <f t="shared" si="2"/>
        <v>0</v>
      </c>
      <c r="AU8" s="100">
        <f t="shared" si="2"/>
        <v>0</v>
      </c>
      <c r="AV8" s="100">
        <f t="shared" si="2"/>
        <v>30</v>
      </c>
      <c r="AW8" s="100">
        <f t="shared" si="2"/>
        <v>0</v>
      </c>
      <c r="AX8" s="114">
        <f t="shared" si="3"/>
        <v>30</v>
      </c>
    </row>
    <row r="9" spans="1:54" x14ac:dyDescent="0.35">
      <c r="A9" s="95" t="e">
        <f>Technologies!#REF!</f>
        <v>#REF!</v>
      </c>
      <c r="B9" s="99">
        <v>30</v>
      </c>
      <c r="C9" s="98">
        <v>0.15</v>
      </c>
      <c r="D9" s="98">
        <v>0.2</v>
      </c>
      <c r="E9" s="98">
        <v>0.1</v>
      </c>
      <c r="F9" s="98">
        <v>0</v>
      </c>
      <c r="G9" s="98">
        <v>0</v>
      </c>
      <c r="H9" s="98">
        <v>0.15</v>
      </c>
      <c r="I9" s="98">
        <v>0.15</v>
      </c>
      <c r="J9" s="98">
        <v>0.15</v>
      </c>
      <c r="K9" s="98">
        <v>0.1</v>
      </c>
      <c r="L9" s="114">
        <f>SUM(C9:K9)</f>
        <v>1</v>
      </c>
      <c r="M9" s="98">
        <v>0</v>
      </c>
      <c r="N9" s="98">
        <v>0</v>
      </c>
      <c r="O9" s="98">
        <v>0</v>
      </c>
      <c r="P9" s="98">
        <v>0</v>
      </c>
      <c r="Q9" s="98">
        <v>1</v>
      </c>
      <c r="R9" s="114">
        <f>SUM(M9:Q9)</f>
        <v>1</v>
      </c>
      <c r="AG9" s="122"/>
      <c r="AI9" s="99">
        <f t="shared" si="0"/>
        <v>4.5</v>
      </c>
      <c r="AJ9" s="99">
        <f t="shared" si="0"/>
        <v>6</v>
      </c>
      <c r="AK9" s="99">
        <f t="shared" si="0"/>
        <v>3</v>
      </c>
      <c r="AL9" s="99">
        <f t="shared" si="0"/>
        <v>0</v>
      </c>
      <c r="AM9" s="99">
        <f t="shared" si="0"/>
        <v>0</v>
      </c>
      <c r="AN9" s="99">
        <f t="shared" si="0"/>
        <v>4.5</v>
      </c>
      <c r="AO9" s="99">
        <f t="shared" si="0"/>
        <v>4.5</v>
      </c>
      <c r="AP9" s="99">
        <f t="shared" si="0"/>
        <v>4.5</v>
      </c>
      <c r="AQ9" s="99">
        <f t="shared" si="0"/>
        <v>3</v>
      </c>
      <c r="AR9" s="114">
        <f t="shared" si="1"/>
        <v>30</v>
      </c>
      <c r="AS9" s="99">
        <f t="shared" si="2"/>
        <v>0</v>
      </c>
      <c r="AT9" s="99">
        <f t="shared" si="2"/>
        <v>0</v>
      </c>
      <c r="AU9" s="99">
        <f t="shared" si="2"/>
        <v>0</v>
      </c>
      <c r="AV9" s="99">
        <f t="shared" si="2"/>
        <v>0</v>
      </c>
      <c r="AW9" s="99">
        <f t="shared" si="2"/>
        <v>30</v>
      </c>
      <c r="AX9" s="114">
        <f t="shared" si="3"/>
        <v>30</v>
      </c>
    </row>
    <row r="10" spans="1:54" x14ac:dyDescent="0.35">
      <c r="A10" s="108" t="s">
        <v>97</v>
      </c>
      <c r="B10" s="109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AG10" s="122"/>
      <c r="AI10" s="109">
        <f>SUM(AI5:AI9)</f>
        <v>14.899999999999999</v>
      </c>
      <c r="AJ10" s="109">
        <f t="shared" ref="AJ10:AW10" si="4">SUM(AJ5:AJ9)</f>
        <v>23.899999999999995</v>
      </c>
      <c r="AK10" s="109">
        <f t="shared" si="4"/>
        <v>5.5</v>
      </c>
      <c r="AL10" s="109">
        <f t="shared" si="4"/>
        <v>0</v>
      </c>
      <c r="AM10" s="109">
        <f t="shared" si="4"/>
        <v>3.6</v>
      </c>
      <c r="AN10" s="109">
        <f t="shared" si="4"/>
        <v>29.5</v>
      </c>
      <c r="AO10" s="109">
        <f t="shared" si="4"/>
        <v>6.6</v>
      </c>
      <c r="AP10" s="109">
        <f t="shared" si="4"/>
        <v>10.599999999999998</v>
      </c>
      <c r="AQ10" s="109">
        <f t="shared" si="4"/>
        <v>5.3999999999999995</v>
      </c>
      <c r="AR10" s="113">
        <f t="shared" si="1"/>
        <v>100</v>
      </c>
      <c r="AS10" s="109">
        <f t="shared" si="4"/>
        <v>2</v>
      </c>
      <c r="AT10" s="109">
        <f t="shared" si="4"/>
        <v>29.999999999999993</v>
      </c>
      <c r="AU10" s="109">
        <f t="shared" si="4"/>
        <v>7.9999999999999982</v>
      </c>
      <c r="AV10" s="109">
        <f t="shared" si="4"/>
        <v>30</v>
      </c>
      <c r="AW10" s="109">
        <f t="shared" si="4"/>
        <v>30</v>
      </c>
      <c r="AX10" s="114">
        <f t="shared" si="3"/>
        <v>100</v>
      </c>
    </row>
    <row r="11" spans="1:54" x14ac:dyDescent="0.35">
      <c r="AG11" s="122"/>
    </row>
    <row r="12" spans="1:54" x14ac:dyDescent="0.35">
      <c r="C12" s="296" t="s">
        <v>88</v>
      </c>
      <c r="D12" s="297"/>
      <c r="E12" s="297"/>
      <c r="F12" s="297"/>
      <c r="G12" s="297"/>
      <c r="H12" s="297"/>
      <c r="I12" s="297"/>
      <c r="J12" s="297"/>
      <c r="K12" s="297"/>
      <c r="L12" s="297"/>
      <c r="M12" s="298" t="s">
        <v>89</v>
      </c>
      <c r="N12" s="298"/>
      <c r="O12" s="298"/>
      <c r="P12" s="298"/>
      <c r="Q12" s="298"/>
      <c r="R12" s="298"/>
      <c r="S12" s="298"/>
      <c r="T12" s="298"/>
      <c r="U12" s="298"/>
      <c r="V12" s="298"/>
      <c r="AG12" s="122"/>
      <c r="AI12" s="299" t="s">
        <v>88</v>
      </c>
      <c r="AJ12" s="299"/>
      <c r="AK12" s="299"/>
      <c r="AL12" s="299"/>
      <c r="AM12" s="299"/>
      <c r="AN12" s="299"/>
      <c r="AO12" s="299"/>
      <c r="AP12" s="299"/>
      <c r="AQ12" s="299"/>
      <c r="AR12" s="299"/>
      <c r="AS12" s="298" t="s">
        <v>89</v>
      </c>
      <c r="AT12" s="298"/>
      <c r="AU12" s="298"/>
      <c r="AV12" s="298"/>
      <c r="AW12" s="298"/>
      <c r="AX12" s="298"/>
      <c r="AY12" s="298"/>
      <c r="AZ12" s="298"/>
      <c r="BA12" s="298"/>
      <c r="BB12" s="298"/>
    </row>
    <row r="13" spans="1:54" ht="75.5" x14ac:dyDescent="0.35">
      <c r="A13" s="1" t="s">
        <v>54</v>
      </c>
      <c r="B13" s="121" t="s">
        <v>98</v>
      </c>
      <c r="C13" s="101" t="str">
        <f>Commodites!$A$36</f>
        <v>TO_elec</v>
      </c>
      <c r="D13" s="101" t="str">
        <f>Commodites!$A$37</f>
        <v>TO_gas</v>
      </c>
      <c r="E13" s="101" t="str">
        <f>Commodites!$A$38</f>
        <v>TO_heat</v>
      </c>
      <c r="F13" s="101" t="str">
        <f>Commodites!$A$39</f>
        <v>TO_hydrogen</v>
      </c>
      <c r="G13" s="101" t="e">
        <f>Commodites!#REF!</f>
        <v>#REF!</v>
      </c>
      <c r="H13" s="101" t="str">
        <f>Commodites!$A$40</f>
        <v>TO_liquid</v>
      </c>
      <c r="I13" s="101" t="str">
        <f>Commodites!$A$41</f>
        <v>TO_solid_bio</v>
      </c>
      <c r="J13" s="101" t="str">
        <f>Commodites!$A$42</f>
        <v>TO_solid_fossil</v>
      </c>
      <c r="K13" s="101">
        <f>Commodites!$A$43</f>
        <v>0</v>
      </c>
      <c r="L13" s="106" t="s">
        <v>88</v>
      </c>
      <c r="M13" s="101" t="str">
        <f>Commodites!$A$3</f>
        <v>FE_elec</v>
      </c>
      <c r="N13" s="101" t="str">
        <f>Commodites!$A$4</f>
        <v>FE_gas</v>
      </c>
      <c r="O13" s="101" t="str">
        <f>Commodites!$A$5</f>
        <v>FE_heat</v>
      </c>
      <c r="P13" s="101" t="str">
        <f>Commodites!$A$6</f>
        <v>FE_hydrogen</v>
      </c>
      <c r="Q13" s="101" t="e">
        <f>Commodites!#REF!</f>
        <v>#REF!</v>
      </c>
      <c r="R13" s="101" t="str">
        <f>Commodites!$A$7</f>
        <v>FE_liquid</v>
      </c>
      <c r="S13" s="101" t="str">
        <f>Commodites!$A$8</f>
        <v>FE_solid_bio</v>
      </c>
      <c r="T13" s="102" t="str">
        <f>Commodites!$A$9</f>
        <v>FE_solid_fossil</v>
      </c>
      <c r="U13" s="102" t="e">
        <f>Commodites!#REF!</f>
        <v>#REF!</v>
      </c>
      <c r="V13" s="106" t="s">
        <v>95</v>
      </c>
      <c r="AG13" s="122"/>
      <c r="AI13" s="101" t="str">
        <f>Commodites!$A$36</f>
        <v>TO_elec</v>
      </c>
      <c r="AJ13" s="101" t="str">
        <f>Commodites!$A$37</f>
        <v>TO_gas</v>
      </c>
      <c r="AK13" s="101" t="str">
        <f>Commodites!$A$38</f>
        <v>TO_heat</v>
      </c>
      <c r="AL13" s="101" t="str">
        <f>Commodites!$A$39</f>
        <v>TO_hydrogen</v>
      </c>
      <c r="AM13" s="101" t="e">
        <f>Commodites!#REF!</f>
        <v>#REF!</v>
      </c>
      <c r="AN13" s="101" t="str">
        <f>Commodites!$A$40</f>
        <v>TO_liquid</v>
      </c>
      <c r="AO13" s="101" t="str">
        <f>Commodites!$A$41</f>
        <v>TO_solid_bio</v>
      </c>
      <c r="AP13" s="101" t="str">
        <f>Commodites!$A$42</f>
        <v>TO_solid_fossil</v>
      </c>
      <c r="AQ13" s="101">
        <f>Commodites!$A$43</f>
        <v>0</v>
      </c>
      <c r="AR13" s="106" t="s">
        <v>88</v>
      </c>
      <c r="AS13" s="101" t="str">
        <f>Commodites!$A$3</f>
        <v>FE_elec</v>
      </c>
      <c r="AT13" s="101" t="str">
        <f>Commodites!$A$4</f>
        <v>FE_gas</v>
      </c>
      <c r="AU13" s="101" t="str">
        <f>Commodites!$A$5</f>
        <v>FE_heat</v>
      </c>
      <c r="AV13" s="101" t="str">
        <f>Commodites!$A$6</f>
        <v>FE_hydrogen</v>
      </c>
      <c r="AW13" s="101" t="e">
        <f>Commodites!#REF!</f>
        <v>#REF!</v>
      </c>
      <c r="AX13" s="101" t="str">
        <f>Commodites!$A$7</f>
        <v>FE_liquid</v>
      </c>
      <c r="AY13" s="101" t="str">
        <f>Commodites!$A$8</f>
        <v>FE_solid_bio</v>
      </c>
      <c r="AZ13" s="102" t="str">
        <f>Commodites!$A$9</f>
        <v>FE_solid_fossil</v>
      </c>
      <c r="BA13" s="102" t="e">
        <f>Commodites!#REF!</f>
        <v>#REF!</v>
      </c>
      <c r="BB13" s="106" t="s">
        <v>95</v>
      </c>
    </row>
    <row r="14" spans="1:54" x14ac:dyDescent="0.35">
      <c r="A14" s="95" t="str">
        <f>Technologies!$A$53</f>
        <v>PROSUP_transmission_losses_elec</v>
      </c>
      <c r="B14" s="99">
        <f>$AI$10/$M$14</f>
        <v>18.624999999999996</v>
      </c>
      <c r="C14" s="98">
        <v>1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114">
        <f>SUM(C14:K14)</f>
        <v>1</v>
      </c>
      <c r="M14" s="98">
        <v>0.8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v>0</v>
      </c>
      <c r="T14" s="103">
        <v>0</v>
      </c>
      <c r="U14" s="103">
        <v>0</v>
      </c>
      <c r="V14" s="114">
        <f t="shared" ref="V14:V31" si="5">SUM(M14:U14)</f>
        <v>0.8</v>
      </c>
      <c r="AG14" s="122"/>
      <c r="AI14" s="99">
        <f t="shared" ref="AI14:AI23" si="6">$B14*C14/SUM($C14:$K14)</f>
        <v>18.624999999999996</v>
      </c>
      <c r="AJ14" s="99">
        <f t="shared" ref="AJ14:AJ23" si="7">$B14*D14/SUM($C14:$K14)</f>
        <v>0</v>
      </c>
      <c r="AK14" s="99">
        <f t="shared" ref="AK14:AK23" si="8">$B14*E14/SUM($C14:$K14)</f>
        <v>0</v>
      </c>
      <c r="AL14" s="99">
        <f t="shared" ref="AL14:AL23" si="9">$B14*F14/SUM($C14:$K14)</f>
        <v>0</v>
      </c>
      <c r="AM14" s="99">
        <f t="shared" ref="AM14:AM23" si="10">$B14*G14/SUM($C14:$K14)</f>
        <v>0</v>
      </c>
      <c r="AN14" s="99">
        <f t="shared" ref="AN14:AN23" si="11">$B14*H14/SUM($C14:$K14)</f>
        <v>0</v>
      </c>
      <c r="AO14" s="99">
        <f t="shared" ref="AO14:AO23" si="12">$B14*I14/SUM($C14:$K14)</f>
        <v>0</v>
      </c>
      <c r="AP14" s="99">
        <f t="shared" ref="AP14:AP23" si="13">$B14*J14/SUM($C14:$K14)</f>
        <v>0</v>
      </c>
      <c r="AQ14" s="99">
        <f t="shared" ref="AQ14:AQ23" si="14">$B14*K14/SUM($C14:$K14)</f>
        <v>0</v>
      </c>
      <c r="AR14" s="114">
        <f>SUM(AI14:AQ14)</f>
        <v>18.624999999999996</v>
      </c>
      <c r="AS14" s="99">
        <f t="shared" ref="AS14:AS31" si="15">$B14*M14/SUM($C14:$K14)</f>
        <v>14.899999999999999</v>
      </c>
      <c r="AT14" s="99">
        <f t="shared" ref="AT14:AT31" si="16">$B14*N14/SUM($C14:$K14)</f>
        <v>0</v>
      </c>
      <c r="AU14" s="99">
        <f t="shared" ref="AU14:AU31" si="17">$B14*O14/SUM($C14:$K14)</f>
        <v>0</v>
      </c>
      <c r="AV14" s="99">
        <f t="shared" ref="AV14:AV31" si="18">$B14*P14/SUM($C14:$K14)</f>
        <v>0</v>
      </c>
      <c r="AW14" s="99">
        <f t="shared" ref="AW14:AW31" si="19">$B14*Q14/SUM($C14:$K14)</f>
        <v>0</v>
      </c>
      <c r="AX14" s="99">
        <f t="shared" ref="AX14:AX31" si="20">$B14*R14/SUM($C14:$K14)</f>
        <v>0</v>
      </c>
      <c r="AY14" s="99">
        <f t="shared" ref="AY14:AY31" si="21">$B14*S14/SUM($C14:$K14)</f>
        <v>0</v>
      </c>
      <c r="AZ14" s="99">
        <f t="shared" ref="AZ14:AZ31" si="22">$B14*T14/SUM($C14:$K14)</f>
        <v>0</v>
      </c>
      <c r="BA14" s="99">
        <f t="shared" ref="BA14:BA31" si="23">$B14*U14/SUM($C14:$K14)</f>
        <v>0</v>
      </c>
      <c r="BB14" s="114">
        <f>SUM(AS14:BA14)</f>
        <v>14.899999999999999</v>
      </c>
    </row>
    <row r="15" spans="1:54" x14ac:dyDescent="0.35">
      <c r="A15" s="96" t="str">
        <f>Technologies!$A$54</f>
        <v>PROSUP_transmission_losses_gas</v>
      </c>
      <c r="B15" s="100">
        <f>$AJ$10/$N$15</f>
        <v>34.142857142857139</v>
      </c>
      <c r="C15" s="104">
        <v>0</v>
      </c>
      <c r="D15" s="104">
        <v>1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10">
        <f t="shared" ref="L15:L30" si="24">SUM(C15:K15)</f>
        <v>1</v>
      </c>
      <c r="M15" s="104">
        <v>0</v>
      </c>
      <c r="N15" s="104">
        <v>0.7</v>
      </c>
      <c r="O15" s="104">
        <v>0</v>
      </c>
      <c r="P15" s="104">
        <v>0</v>
      </c>
      <c r="Q15" s="104">
        <v>0</v>
      </c>
      <c r="R15" s="104">
        <v>0</v>
      </c>
      <c r="S15" s="104">
        <v>0</v>
      </c>
      <c r="T15" s="107">
        <v>0</v>
      </c>
      <c r="U15" s="107">
        <v>0</v>
      </c>
      <c r="V15" s="111">
        <f t="shared" si="5"/>
        <v>0.7</v>
      </c>
      <c r="AG15" s="122"/>
      <c r="AI15" s="100">
        <f t="shared" si="6"/>
        <v>0</v>
      </c>
      <c r="AJ15" s="100">
        <f t="shared" si="7"/>
        <v>34.142857142857139</v>
      </c>
      <c r="AK15" s="100">
        <f t="shared" si="8"/>
        <v>0</v>
      </c>
      <c r="AL15" s="100">
        <f t="shared" si="9"/>
        <v>0</v>
      </c>
      <c r="AM15" s="100">
        <f t="shared" si="10"/>
        <v>0</v>
      </c>
      <c r="AN15" s="100">
        <f t="shared" si="11"/>
        <v>0</v>
      </c>
      <c r="AO15" s="100">
        <f t="shared" si="12"/>
        <v>0</v>
      </c>
      <c r="AP15" s="100">
        <f t="shared" si="13"/>
        <v>0</v>
      </c>
      <c r="AQ15" s="100">
        <f t="shared" si="14"/>
        <v>0</v>
      </c>
      <c r="AR15" s="111">
        <f t="shared" ref="AR15:AR32" si="25">SUM(AI15:AQ15)</f>
        <v>34.142857142857139</v>
      </c>
      <c r="AS15" s="100">
        <f t="shared" si="15"/>
        <v>0</v>
      </c>
      <c r="AT15" s="100">
        <f t="shared" si="16"/>
        <v>23.899999999999995</v>
      </c>
      <c r="AU15" s="100">
        <f t="shared" si="17"/>
        <v>0</v>
      </c>
      <c r="AV15" s="100">
        <f t="shared" si="18"/>
        <v>0</v>
      </c>
      <c r="AW15" s="100">
        <f t="shared" si="19"/>
        <v>0</v>
      </c>
      <c r="AX15" s="100">
        <f t="shared" si="20"/>
        <v>0</v>
      </c>
      <c r="AY15" s="100">
        <f t="shared" si="21"/>
        <v>0</v>
      </c>
      <c r="AZ15" s="100">
        <f t="shared" si="22"/>
        <v>0</v>
      </c>
      <c r="BA15" s="100">
        <f t="shared" si="23"/>
        <v>0</v>
      </c>
      <c r="BB15" s="114">
        <f t="shared" ref="BB15:BB32" si="26">SUM(AS15:BA15)</f>
        <v>23.899999999999995</v>
      </c>
    </row>
    <row r="16" spans="1:54" x14ac:dyDescent="0.35">
      <c r="A16" s="95" t="str">
        <f>Technologies!$A$55</f>
        <v>PROSUP_transmission_losses_heat</v>
      </c>
      <c r="B16" s="99">
        <f>$AK$10/$O$16</f>
        <v>9.1666666666666679</v>
      </c>
      <c r="C16" s="98">
        <v>0</v>
      </c>
      <c r="D16" s="98">
        <v>0</v>
      </c>
      <c r="E16" s="98">
        <v>1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114">
        <f t="shared" si="24"/>
        <v>1</v>
      </c>
      <c r="M16" s="98">
        <v>0</v>
      </c>
      <c r="N16" s="98">
        <v>0</v>
      </c>
      <c r="O16" s="98">
        <v>0.6</v>
      </c>
      <c r="P16" s="98">
        <v>0</v>
      </c>
      <c r="Q16" s="98">
        <v>0</v>
      </c>
      <c r="R16" s="98">
        <v>0</v>
      </c>
      <c r="S16" s="98">
        <v>0</v>
      </c>
      <c r="T16" s="103">
        <v>0</v>
      </c>
      <c r="U16" s="103">
        <v>0</v>
      </c>
      <c r="V16" s="115">
        <f t="shared" si="5"/>
        <v>0.6</v>
      </c>
      <c r="AG16" s="122"/>
      <c r="AI16" s="99">
        <f t="shared" si="6"/>
        <v>0</v>
      </c>
      <c r="AJ16" s="99">
        <f t="shared" si="7"/>
        <v>0</v>
      </c>
      <c r="AK16" s="99">
        <f t="shared" si="8"/>
        <v>9.1666666666666679</v>
      </c>
      <c r="AL16" s="99">
        <f t="shared" si="9"/>
        <v>0</v>
      </c>
      <c r="AM16" s="99">
        <f t="shared" si="10"/>
        <v>0</v>
      </c>
      <c r="AN16" s="99">
        <f t="shared" si="11"/>
        <v>0</v>
      </c>
      <c r="AO16" s="99">
        <f t="shared" si="12"/>
        <v>0</v>
      </c>
      <c r="AP16" s="99">
        <f t="shared" si="13"/>
        <v>0</v>
      </c>
      <c r="AQ16" s="99">
        <f t="shared" si="14"/>
        <v>0</v>
      </c>
      <c r="AR16" s="115">
        <f t="shared" si="25"/>
        <v>9.1666666666666679</v>
      </c>
      <c r="AS16" s="99">
        <f t="shared" si="15"/>
        <v>0</v>
      </c>
      <c r="AT16" s="99">
        <f t="shared" si="16"/>
        <v>0</v>
      </c>
      <c r="AU16" s="99">
        <f t="shared" si="17"/>
        <v>5.5000000000000009</v>
      </c>
      <c r="AV16" s="99">
        <f t="shared" si="18"/>
        <v>0</v>
      </c>
      <c r="AW16" s="99">
        <f t="shared" si="19"/>
        <v>0</v>
      </c>
      <c r="AX16" s="99">
        <f t="shared" si="20"/>
        <v>0</v>
      </c>
      <c r="AY16" s="99">
        <f t="shared" si="21"/>
        <v>0</v>
      </c>
      <c r="AZ16" s="99">
        <f t="shared" si="22"/>
        <v>0</v>
      </c>
      <c r="BA16" s="99">
        <f t="shared" si="23"/>
        <v>0</v>
      </c>
      <c r="BB16" s="114">
        <f t="shared" si="26"/>
        <v>5.5000000000000009</v>
      </c>
    </row>
    <row r="17" spans="1:54" x14ac:dyDescent="0.35">
      <c r="A17" s="96" t="str">
        <f>Technologies!$A$56</f>
        <v>PROSUP_storage_losses_elec</v>
      </c>
      <c r="B17" s="100">
        <v>2</v>
      </c>
      <c r="C17" s="104">
        <v>1</v>
      </c>
      <c r="D17" s="104">
        <v>0</v>
      </c>
      <c r="E17" s="104">
        <v>0</v>
      </c>
      <c r="F17" s="104">
        <v>0</v>
      </c>
      <c r="G17" s="104">
        <v>0</v>
      </c>
      <c r="H17" s="104">
        <v>0</v>
      </c>
      <c r="I17" s="104">
        <v>0</v>
      </c>
      <c r="J17" s="104">
        <v>0</v>
      </c>
      <c r="K17" s="104">
        <v>0</v>
      </c>
      <c r="L17" s="110">
        <f t="shared" si="24"/>
        <v>1</v>
      </c>
      <c r="M17" s="104">
        <v>0</v>
      </c>
      <c r="N17" s="104">
        <v>0</v>
      </c>
      <c r="O17" s="104">
        <v>0</v>
      </c>
      <c r="P17" s="104">
        <v>0</v>
      </c>
      <c r="Q17" s="104">
        <v>0</v>
      </c>
      <c r="R17" s="104">
        <v>0</v>
      </c>
      <c r="S17" s="104">
        <v>0</v>
      </c>
      <c r="T17" s="107">
        <v>0</v>
      </c>
      <c r="U17" s="107">
        <v>0</v>
      </c>
      <c r="V17" s="111">
        <f t="shared" si="5"/>
        <v>0</v>
      </c>
      <c r="AG17" s="122"/>
      <c r="AI17" s="100">
        <f t="shared" si="6"/>
        <v>2</v>
      </c>
      <c r="AJ17" s="100">
        <f t="shared" si="7"/>
        <v>0</v>
      </c>
      <c r="AK17" s="100">
        <f t="shared" si="8"/>
        <v>0</v>
      </c>
      <c r="AL17" s="100">
        <f t="shared" si="9"/>
        <v>0</v>
      </c>
      <c r="AM17" s="100">
        <f t="shared" si="10"/>
        <v>0</v>
      </c>
      <c r="AN17" s="100">
        <f t="shared" si="11"/>
        <v>0</v>
      </c>
      <c r="AO17" s="100">
        <f t="shared" si="12"/>
        <v>0</v>
      </c>
      <c r="AP17" s="100">
        <f t="shared" si="13"/>
        <v>0</v>
      </c>
      <c r="AQ17" s="100">
        <f t="shared" si="14"/>
        <v>0</v>
      </c>
      <c r="AR17" s="111">
        <f t="shared" si="25"/>
        <v>2</v>
      </c>
      <c r="AS17" s="100">
        <f t="shared" si="15"/>
        <v>0</v>
      </c>
      <c r="AT17" s="100">
        <f t="shared" si="16"/>
        <v>0</v>
      </c>
      <c r="AU17" s="100">
        <f t="shared" si="17"/>
        <v>0</v>
      </c>
      <c r="AV17" s="100">
        <f t="shared" si="18"/>
        <v>0</v>
      </c>
      <c r="AW17" s="100">
        <f t="shared" si="19"/>
        <v>0</v>
      </c>
      <c r="AX17" s="100">
        <f t="shared" si="20"/>
        <v>0</v>
      </c>
      <c r="AY17" s="100">
        <f t="shared" si="21"/>
        <v>0</v>
      </c>
      <c r="AZ17" s="100">
        <f t="shared" si="22"/>
        <v>0</v>
      </c>
      <c r="BA17" s="100">
        <f t="shared" si="23"/>
        <v>0</v>
      </c>
      <c r="BB17" s="114">
        <f t="shared" si="26"/>
        <v>0</v>
      </c>
    </row>
    <row r="18" spans="1:54" x14ac:dyDescent="0.35">
      <c r="A18" s="95" t="str">
        <f>Technologies!$A$57</f>
        <v>PROSUP_storage_losses_gas</v>
      </c>
      <c r="B18" s="99">
        <v>1</v>
      </c>
      <c r="C18" s="98">
        <v>0</v>
      </c>
      <c r="D18" s="98">
        <v>1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114">
        <f t="shared" si="24"/>
        <v>1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0</v>
      </c>
      <c r="S18" s="98">
        <v>0</v>
      </c>
      <c r="T18" s="103">
        <v>0</v>
      </c>
      <c r="U18" s="103">
        <v>0</v>
      </c>
      <c r="V18" s="115">
        <f t="shared" si="5"/>
        <v>0</v>
      </c>
      <c r="AG18" s="122"/>
      <c r="AI18" s="99">
        <f t="shared" si="6"/>
        <v>0</v>
      </c>
      <c r="AJ18" s="99">
        <f t="shared" si="7"/>
        <v>1</v>
      </c>
      <c r="AK18" s="99">
        <f t="shared" si="8"/>
        <v>0</v>
      </c>
      <c r="AL18" s="99">
        <f t="shared" si="9"/>
        <v>0</v>
      </c>
      <c r="AM18" s="99">
        <f t="shared" si="10"/>
        <v>0</v>
      </c>
      <c r="AN18" s="99">
        <f t="shared" si="11"/>
        <v>0</v>
      </c>
      <c r="AO18" s="99">
        <f t="shared" si="12"/>
        <v>0</v>
      </c>
      <c r="AP18" s="99">
        <f t="shared" si="13"/>
        <v>0</v>
      </c>
      <c r="AQ18" s="99">
        <f t="shared" si="14"/>
        <v>0</v>
      </c>
      <c r="AR18" s="115">
        <f t="shared" si="25"/>
        <v>1</v>
      </c>
      <c r="AS18" s="99">
        <f t="shared" si="15"/>
        <v>0</v>
      </c>
      <c r="AT18" s="99">
        <f t="shared" si="16"/>
        <v>0</v>
      </c>
      <c r="AU18" s="99">
        <f t="shared" si="17"/>
        <v>0</v>
      </c>
      <c r="AV18" s="99">
        <f t="shared" si="18"/>
        <v>0</v>
      </c>
      <c r="AW18" s="99">
        <f t="shared" si="19"/>
        <v>0</v>
      </c>
      <c r="AX18" s="99">
        <f t="shared" si="20"/>
        <v>0</v>
      </c>
      <c r="AY18" s="99">
        <f t="shared" si="21"/>
        <v>0</v>
      </c>
      <c r="AZ18" s="99">
        <f t="shared" si="22"/>
        <v>0</v>
      </c>
      <c r="BA18" s="99">
        <f t="shared" si="23"/>
        <v>0</v>
      </c>
      <c r="BB18" s="114">
        <f t="shared" si="26"/>
        <v>0</v>
      </c>
    </row>
    <row r="19" spans="1:54" x14ac:dyDescent="0.35">
      <c r="A19" s="96" t="str">
        <f>Technologies!$A$58</f>
        <v>PROSUP_storage_losses_heat</v>
      </c>
      <c r="B19" s="100">
        <v>4</v>
      </c>
      <c r="C19" s="104">
        <v>0</v>
      </c>
      <c r="D19" s="104">
        <v>0</v>
      </c>
      <c r="E19" s="104">
        <v>1</v>
      </c>
      <c r="F19" s="104">
        <v>0</v>
      </c>
      <c r="G19" s="104">
        <v>0</v>
      </c>
      <c r="H19" s="104">
        <v>0</v>
      </c>
      <c r="I19" s="104">
        <v>0</v>
      </c>
      <c r="J19" s="104">
        <v>0</v>
      </c>
      <c r="K19" s="104">
        <v>0</v>
      </c>
      <c r="L19" s="110">
        <f t="shared" si="24"/>
        <v>1</v>
      </c>
      <c r="M19" s="104">
        <v>0</v>
      </c>
      <c r="N19" s="104">
        <v>0</v>
      </c>
      <c r="O19" s="104">
        <v>0</v>
      </c>
      <c r="P19" s="104">
        <v>0</v>
      </c>
      <c r="Q19" s="104">
        <v>0</v>
      </c>
      <c r="R19" s="104">
        <v>0</v>
      </c>
      <c r="S19" s="104">
        <v>0</v>
      </c>
      <c r="T19" s="107">
        <v>0</v>
      </c>
      <c r="U19" s="107">
        <v>0</v>
      </c>
      <c r="V19" s="111">
        <f t="shared" si="5"/>
        <v>0</v>
      </c>
      <c r="AG19" s="122"/>
      <c r="AI19" s="100">
        <f t="shared" si="6"/>
        <v>0</v>
      </c>
      <c r="AJ19" s="100">
        <f t="shared" si="7"/>
        <v>0</v>
      </c>
      <c r="AK19" s="100">
        <f t="shared" si="8"/>
        <v>4</v>
      </c>
      <c r="AL19" s="100">
        <f t="shared" si="9"/>
        <v>0</v>
      </c>
      <c r="AM19" s="100">
        <f t="shared" si="10"/>
        <v>0</v>
      </c>
      <c r="AN19" s="100">
        <f t="shared" si="11"/>
        <v>0</v>
      </c>
      <c r="AO19" s="100">
        <f t="shared" si="12"/>
        <v>0</v>
      </c>
      <c r="AP19" s="100">
        <f t="shared" si="13"/>
        <v>0</v>
      </c>
      <c r="AQ19" s="100">
        <f t="shared" si="14"/>
        <v>0</v>
      </c>
      <c r="AR19" s="111">
        <f t="shared" si="25"/>
        <v>4</v>
      </c>
      <c r="AS19" s="100">
        <f t="shared" si="15"/>
        <v>0</v>
      </c>
      <c r="AT19" s="100">
        <f t="shared" si="16"/>
        <v>0</v>
      </c>
      <c r="AU19" s="100">
        <f t="shared" si="17"/>
        <v>0</v>
      </c>
      <c r="AV19" s="100">
        <f t="shared" si="18"/>
        <v>0</v>
      </c>
      <c r="AW19" s="100">
        <f t="shared" si="19"/>
        <v>0</v>
      </c>
      <c r="AX19" s="100">
        <f t="shared" si="20"/>
        <v>0</v>
      </c>
      <c r="AY19" s="100">
        <f t="shared" si="21"/>
        <v>0</v>
      </c>
      <c r="AZ19" s="100">
        <f t="shared" si="22"/>
        <v>0</v>
      </c>
      <c r="BA19" s="100">
        <f t="shared" si="23"/>
        <v>0</v>
      </c>
      <c r="BB19" s="114">
        <f t="shared" si="26"/>
        <v>0</v>
      </c>
    </row>
    <row r="20" spans="1:54" x14ac:dyDescent="0.35">
      <c r="A20" s="95" t="e">
        <f>Technologies!#REF!</f>
        <v>#REF!</v>
      </c>
      <c r="B20" s="118">
        <v>0</v>
      </c>
      <c r="C20" s="98">
        <v>1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114">
        <f t="shared" si="24"/>
        <v>1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  <c r="S20" s="98">
        <v>0</v>
      </c>
      <c r="T20" s="103">
        <v>0</v>
      </c>
      <c r="U20" s="103">
        <v>0</v>
      </c>
      <c r="V20" s="115">
        <f t="shared" si="5"/>
        <v>0</v>
      </c>
      <c r="AG20" s="122"/>
      <c r="AI20" s="99">
        <f t="shared" si="6"/>
        <v>0</v>
      </c>
      <c r="AJ20" s="99">
        <f t="shared" si="7"/>
        <v>0</v>
      </c>
      <c r="AK20" s="99">
        <f t="shared" si="8"/>
        <v>0</v>
      </c>
      <c r="AL20" s="99">
        <f t="shared" si="9"/>
        <v>0</v>
      </c>
      <c r="AM20" s="99">
        <f t="shared" si="10"/>
        <v>0</v>
      </c>
      <c r="AN20" s="99">
        <f t="shared" si="11"/>
        <v>0</v>
      </c>
      <c r="AO20" s="99">
        <f t="shared" si="12"/>
        <v>0</v>
      </c>
      <c r="AP20" s="99">
        <f t="shared" si="13"/>
        <v>0</v>
      </c>
      <c r="AQ20" s="99">
        <f t="shared" si="14"/>
        <v>0</v>
      </c>
      <c r="AR20" s="115">
        <f t="shared" si="25"/>
        <v>0</v>
      </c>
      <c r="AS20" s="99">
        <f t="shared" si="15"/>
        <v>0</v>
      </c>
      <c r="AT20" s="99">
        <f t="shared" si="16"/>
        <v>0</v>
      </c>
      <c r="AU20" s="99">
        <f t="shared" si="17"/>
        <v>0</v>
      </c>
      <c r="AV20" s="99">
        <f t="shared" si="18"/>
        <v>0</v>
      </c>
      <c r="AW20" s="99">
        <f t="shared" si="19"/>
        <v>0</v>
      </c>
      <c r="AX20" s="99">
        <f t="shared" si="20"/>
        <v>0</v>
      </c>
      <c r="AY20" s="99">
        <f t="shared" si="21"/>
        <v>0</v>
      </c>
      <c r="AZ20" s="99">
        <f t="shared" si="22"/>
        <v>0</v>
      </c>
      <c r="BA20" s="99">
        <f t="shared" si="23"/>
        <v>0</v>
      </c>
      <c r="BB20" s="114">
        <f t="shared" si="26"/>
        <v>0</v>
      </c>
    </row>
    <row r="21" spans="1:54" x14ac:dyDescent="0.35">
      <c r="A21" s="96" t="e">
        <f>Technologies!#REF!</f>
        <v>#REF!</v>
      </c>
      <c r="B21" s="119">
        <v>0</v>
      </c>
      <c r="C21" s="104">
        <v>0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  <c r="I21" s="104">
        <v>0</v>
      </c>
      <c r="J21" s="104">
        <v>0</v>
      </c>
      <c r="K21" s="104">
        <v>0</v>
      </c>
      <c r="L21" s="110">
        <f t="shared" si="24"/>
        <v>1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7">
        <v>0</v>
      </c>
      <c r="U21" s="107">
        <v>0</v>
      </c>
      <c r="V21" s="111">
        <f t="shared" si="5"/>
        <v>0</v>
      </c>
      <c r="AG21" s="122"/>
      <c r="AI21" s="100">
        <f t="shared" si="6"/>
        <v>0</v>
      </c>
      <c r="AJ21" s="100">
        <f t="shared" si="7"/>
        <v>0</v>
      </c>
      <c r="AK21" s="100">
        <f t="shared" si="8"/>
        <v>0</v>
      </c>
      <c r="AL21" s="100">
        <f t="shared" si="9"/>
        <v>0</v>
      </c>
      <c r="AM21" s="100">
        <f t="shared" si="10"/>
        <v>0</v>
      </c>
      <c r="AN21" s="100">
        <f t="shared" si="11"/>
        <v>0</v>
      </c>
      <c r="AO21" s="100">
        <f t="shared" si="12"/>
        <v>0</v>
      </c>
      <c r="AP21" s="100">
        <f t="shared" si="13"/>
        <v>0</v>
      </c>
      <c r="AQ21" s="100">
        <f t="shared" si="14"/>
        <v>0</v>
      </c>
      <c r="AR21" s="111">
        <f t="shared" si="25"/>
        <v>0</v>
      </c>
      <c r="AS21" s="100">
        <f t="shared" si="15"/>
        <v>0</v>
      </c>
      <c r="AT21" s="100">
        <f t="shared" si="16"/>
        <v>0</v>
      </c>
      <c r="AU21" s="100">
        <f t="shared" si="17"/>
        <v>0</v>
      </c>
      <c r="AV21" s="100">
        <f t="shared" si="18"/>
        <v>0</v>
      </c>
      <c r="AW21" s="100">
        <f t="shared" si="19"/>
        <v>0</v>
      </c>
      <c r="AX21" s="100">
        <f t="shared" si="20"/>
        <v>0</v>
      </c>
      <c r="AY21" s="100">
        <f t="shared" si="21"/>
        <v>0</v>
      </c>
      <c r="AZ21" s="100">
        <f t="shared" si="22"/>
        <v>0</v>
      </c>
      <c r="BA21" s="100">
        <f t="shared" si="23"/>
        <v>0</v>
      </c>
      <c r="BB21" s="114">
        <f t="shared" si="26"/>
        <v>0</v>
      </c>
    </row>
    <row r="22" spans="1:54" x14ac:dyDescent="0.35">
      <c r="A22" s="95" t="e">
        <f>Technologies!#REF!</f>
        <v>#REF!</v>
      </c>
      <c r="B22" s="99">
        <f>B16*0.15</f>
        <v>1.3750000000000002</v>
      </c>
      <c r="C22" s="98">
        <v>1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114">
        <f t="shared" si="24"/>
        <v>1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0</v>
      </c>
      <c r="S22" s="98">
        <v>0</v>
      </c>
      <c r="T22" s="103">
        <v>0</v>
      </c>
      <c r="U22" s="103">
        <v>0</v>
      </c>
      <c r="V22" s="114">
        <f t="shared" si="5"/>
        <v>0</v>
      </c>
      <c r="AG22" s="122"/>
      <c r="AI22" s="99">
        <f t="shared" si="6"/>
        <v>1.3750000000000002</v>
      </c>
      <c r="AJ22" s="99">
        <f t="shared" si="7"/>
        <v>0</v>
      </c>
      <c r="AK22" s="99">
        <f t="shared" si="8"/>
        <v>0</v>
      </c>
      <c r="AL22" s="99">
        <f t="shared" si="9"/>
        <v>0</v>
      </c>
      <c r="AM22" s="99">
        <f t="shared" si="10"/>
        <v>0</v>
      </c>
      <c r="AN22" s="99">
        <f t="shared" si="11"/>
        <v>0</v>
      </c>
      <c r="AO22" s="99">
        <f t="shared" si="12"/>
        <v>0</v>
      </c>
      <c r="AP22" s="99">
        <f t="shared" si="13"/>
        <v>0</v>
      </c>
      <c r="AQ22" s="99">
        <f t="shared" si="14"/>
        <v>0</v>
      </c>
      <c r="AR22" s="115">
        <f t="shared" si="25"/>
        <v>1.3750000000000002</v>
      </c>
      <c r="AS22" s="99">
        <f t="shared" si="15"/>
        <v>0</v>
      </c>
      <c r="AT22" s="99">
        <f t="shared" si="16"/>
        <v>0</v>
      </c>
      <c r="AU22" s="99">
        <f t="shared" si="17"/>
        <v>0</v>
      </c>
      <c r="AV22" s="99">
        <f t="shared" si="18"/>
        <v>0</v>
      </c>
      <c r="AW22" s="99">
        <f t="shared" si="19"/>
        <v>0</v>
      </c>
      <c r="AX22" s="99">
        <f t="shared" si="20"/>
        <v>0</v>
      </c>
      <c r="AY22" s="99">
        <f t="shared" si="21"/>
        <v>0</v>
      </c>
      <c r="AZ22" s="99">
        <f t="shared" si="22"/>
        <v>0</v>
      </c>
      <c r="BA22" s="99">
        <f t="shared" si="23"/>
        <v>0</v>
      </c>
      <c r="BB22" s="114">
        <f t="shared" si="26"/>
        <v>0</v>
      </c>
    </row>
    <row r="23" spans="1:54" x14ac:dyDescent="0.35">
      <c r="A23" s="96" t="str">
        <f>Technologies!$A$15</f>
        <v>PROSUP_elec_2_heat</v>
      </c>
      <c r="B23" s="100">
        <v>0.5</v>
      </c>
      <c r="C23" s="104">
        <v>0.25</v>
      </c>
      <c r="D23" s="104">
        <v>0</v>
      </c>
      <c r="E23" s="104">
        <v>0</v>
      </c>
      <c r="F23" s="104">
        <v>0</v>
      </c>
      <c r="G23" s="104">
        <v>0</v>
      </c>
      <c r="H23" s="104">
        <v>0</v>
      </c>
      <c r="I23" s="104">
        <v>0</v>
      </c>
      <c r="J23" s="104">
        <v>0</v>
      </c>
      <c r="K23" s="104">
        <v>0.75</v>
      </c>
      <c r="L23" s="110">
        <f t="shared" si="24"/>
        <v>1</v>
      </c>
      <c r="M23" s="104">
        <v>0</v>
      </c>
      <c r="N23" s="104">
        <v>0</v>
      </c>
      <c r="O23" s="104">
        <v>0</v>
      </c>
      <c r="P23" s="104">
        <v>0</v>
      </c>
      <c r="Q23" s="104">
        <v>0</v>
      </c>
      <c r="R23" s="104">
        <v>0</v>
      </c>
      <c r="S23" s="104">
        <v>0</v>
      </c>
      <c r="T23" s="107">
        <v>0</v>
      </c>
      <c r="U23" s="107">
        <v>0</v>
      </c>
      <c r="V23" s="111">
        <f t="shared" si="5"/>
        <v>0</v>
      </c>
      <c r="AG23" s="122"/>
      <c r="AI23" s="100">
        <f t="shared" si="6"/>
        <v>0.125</v>
      </c>
      <c r="AJ23" s="100">
        <f t="shared" si="7"/>
        <v>0</v>
      </c>
      <c r="AK23" s="100">
        <f t="shared" si="8"/>
        <v>0</v>
      </c>
      <c r="AL23" s="100">
        <f t="shared" si="9"/>
        <v>0</v>
      </c>
      <c r="AM23" s="100">
        <f t="shared" si="10"/>
        <v>0</v>
      </c>
      <c r="AN23" s="100">
        <f t="shared" si="11"/>
        <v>0</v>
      </c>
      <c r="AO23" s="100">
        <f t="shared" si="12"/>
        <v>0</v>
      </c>
      <c r="AP23" s="100">
        <f t="shared" si="13"/>
        <v>0</v>
      </c>
      <c r="AQ23" s="100">
        <f t="shared" si="14"/>
        <v>0.375</v>
      </c>
      <c r="AR23" s="115">
        <f t="shared" si="25"/>
        <v>0.5</v>
      </c>
      <c r="AS23" s="100">
        <f t="shared" si="15"/>
        <v>0</v>
      </c>
      <c r="AT23" s="100">
        <f t="shared" si="16"/>
        <v>0</v>
      </c>
      <c r="AU23" s="100">
        <f t="shared" si="17"/>
        <v>0</v>
      </c>
      <c r="AV23" s="100">
        <f t="shared" si="18"/>
        <v>0</v>
      </c>
      <c r="AW23" s="100">
        <f t="shared" si="19"/>
        <v>0</v>
      </c>
      <c r="AX23" s="100">
        <f t="shared" si="20"/>
        <v>0</v>
      </c>
      <c r="AY23" s="100">
        <f t="shared" si="21"/>
        <v>0</v>
      </c>
      <c r="AZ23" s="100">
        <f t="shared" si="22"/>
        <v>0</v>
      </c>
      <c r="BA23" s="100">
        <f t="shared" si="23"/>
        <v>0</v>
      </c>
      <c r="BB23" s="114">
        <f t="shared" si="26"/>
        <v>0</v>
      </c>
    </row>
    <row r="24" spans="1:54" x14ac:dyDescent="0.35">
      <c r="A24" s="95" t="str">
        <f>Technologies!$A$59</f>
        <v>PROSUP_hydrogen_2_liquid</v>
      </c>
      <c r="B24" s="99">
        <v>0</v>
      </c>
      <c r="C24" s="98">
        <v>1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114">
        <f t="shared" si="24"/>
        <v>1</v>
      </c>
      <c r="M24" s="98">
        <v>0</v>
      </c>
      <c r="N24" s="98">
        <v>0</v>
      </c>
      <c r="O24" s="98">
        <v>0</v>
      </c>
      <c r="P24" s="98">
        <v>0.7</v>
      </c>
      <c r="Q24" s="98">
        <v>0</v>
      </c>
      <c r="R24" s="98">
        <v>0</v>
      </c>
      <c r="S24" s="98">
        <v>0</v>
      </c>
      <c r="T24" s="103">
        <v>0</v>
      </c>
      <c r="U24" s="103">
        <v>0</v>
      </c>
      <c r="V24" s="114">
        <f t="shared" si="5"/>
        <v>0.7</v>
      </c>
      <c r="AG24" s="122"/>
      <c r="AI24" s="99">
        <f t="shared" ref="AI24:AQ25" si="27">$B24*C24/SUM($C24:$K24)</f>
        <v>0</v>
      </c>
      <c r="AJ24" s="99">
        <f t="shared" si="27"/>
        <v>0</v>
      </c>
      <c r="AK24" s="99">
        <f t="shared" si="27"/>
        <v>0</v>
      </c>
      <c r="AL24" s="99">
        <f t="shared" si="27"/>
        <v>0</v>
      </c>
      <c r="AM24" s="99">
        <f t="shared" si="27"/>
        <v>0</v>
      </c>
      <c r="AN24" s="99">
        <f t="shared" si="27"/>
        <v>0</v>
      </c>
      <c r="AO24" s="99">
        <f t="shared" si="27"/>
        <v>0</v>
      </c>
      <c r="AP24" s="99">
        <f t="shared" si="27"/>
        <v>0</v>
      </c>
      <c r="AQ24" s="99">
        <f t="shared" si="27"/>
        <v>0</v>
      </c>
      <c r="AR24" s="115">
        <f t="shared" si="25"/>
        <v>0</v>
      </c>
      <c r="AS24" s="99">
        <f t="shared" si="15"/>
        <v>0</v>
      </c>
      <c r="AT24" s="99">
        <f t="shared" si="16"/>
        <v>0</v>
      </c>
      <c r="AU24" s="99">
        <f t="shared" si="17"/>
        <v>0</v>
      </c>
      <c r="AV24" s="99">
        <f t="shared" si="18"/>
        <v>0</v>
      </c>
      <c r="AW24" s="99">
        <f t="shared" si="19"/>
        <v>0</v>
      </c>
      <c r="AX24" s="99">
        <f t="shared" si="20"/>
        <v>0</v>
      </c>
      <c r="AY24" s="99">
        <f t="shared" si="21"/>
        <v>0</v>
      </c>
      <c r="AZ24" s="99">
        <f t="shared" si="22"/>
        <v>0</v>
      </c>
      <c r="BA24" s="99">
        <f t="shared" si="23"/>
        <v>0</v>
      </c>
      <c r="BB24" s="114">
        <f t="shared" si="26"/>
        <v>0</v>
      </c>
    </row>
    <row r="25" spans="1:54" x14ac:dyDescent="0.35">
      <c r="A25" s="96" t="str">
        <f>Technologies!$A$60</f>
        <v>PROSUP_hydrogen_2_gas</v>
      </c>
      <c r="B25" s="100">
        <v>0</v>
      </c>
      <c r="C25" s="104">
        <v>1</v>
      </c>
      <c r="D25" s="104">
        <v>0</v>
      </c>
      <c r="E25" s="104">
        <v>0</v>
      </c>
      <c r="F25" s="104">
        <v>0</v>
      </c>
      <c r="G25" s="104">
        <v>0</v>
      </c>
      <c r="H25" s="104">
        <v>0</v>
      </c>
      <c r="I25" s="104">
        <v>0</v>
      </c>
      <c r="J25" s="104">
        <v>0</v>
      </c>
      <c r="K25" s="104">
        <v>0</v>
      </c>
      <c r="L25" s="114">
        <f t="shared" si="24"/>
        <v>1</v>
      </c>
      <c r="M25" s="104">
        <v>0</v>
      </c>
      <c r="N25" s="104">
        <v>0</v>
      </c>
      <c r="O25" s="104">
        <v>0</v>
      </c>
      <c r="P25" s="104">
        <v>0.5</v>
      </c>
      <c r="Q25" s="104">
        <v>0</v>
      </c>
      <c r="R25" s="104">
        <v>0</v>
      </c>
      <c r="S25" s="104">
        <v>0</v>
      </c>
      <c r="T25" s="107">
        <v>0</v>
      </c>
      <c r="U25" s="107">
        <v>0</v>
      </c>
      <c r="V25" s="110">
        <f t="shared" si="5"/>
        <v>0.5</v>
      </c>
      <c r="AG25" s="122"/>
      <c r="AI25" s="100">
        <f t="shared" si="27"/>
        <v>0</v>
      </c>
      <c r="AJ25" s="100">
        <f t="shared" si="27"/>
        <v>0</v>
      </c>
      <c r="AK25" s="100">
        <f t="shared" si="27"/>
        <v>0</v>
      </c>
      <c r="AL25" s="100">
        <f t="shared" si="27"/>
        <v>0</v>
      </c>
      <c r="AM25" s="100">
        <f t="shared" si="27"/>
        <v>0</v>
      </c>
      <c r="AN25" s="100">
        <f t="shared" si="27"/>
        <v>0</v>
      </c>
      <c r="AO25" s="100">
        <f t="shared" si="27"/>
        <v>0</v>
      </c>
      <c r="AP25" s="100">
        <f t="shared" si="27"/>
        <v>0</v>
      </c>
      <c r="AQ25" s="100">
        <f t="shared" si="27"/>
        <v>0</v>
      </c>
      <c r="AR25" s="115">
        <f t="shared" si="25"/>
        <v>0</v>
      </c>
      <c r="AS25" s="100">
        <f t="shared" si="15"/>
        <v>0</v>
      </c>
      <c r="AT25" s="100">
        <f t="shared" si="16"/>
        <v>0</v>
      </c>
      <c r="AU25" s="100">
        <f t="shared" si="17"/>
        <v>0</v>
      </c>
      <c r="AV25" s="100">
        <f t="shared" si="18"/>
        <v>0</v>
      </c>
      <c r="AW25" s="100">
        <f t="shared" si="19"/>
        <v>0</v>
      </c>
      <c r="AX25" s="100">
        <f t="shared" si="20"/>
        <v>0</v>
      </c>
      <c r="AY25" s="100">
        <f t="shared" si="21"/>
        <v>0</v>
      </c>
      <c r="AZ25" s="100">
        <f t="shared" si="22"/>
        <v>0</v>
      </c>
      <c r="BA25" s="100">
        <f t="shared" si="23"/>
        <v>0</v>
      </c>
      <c r="BB25" s="114">
        <f t="shared" si="26"/>
        <v>0</v>
      </c>
    </row>
    <row r="26" spans="1:54" x14ac:dyDescent="0.35">
      <c r="A26" s="95" t="e">
        <f>Technologies!#REF!</f>
        <v>#REF!</v>
      </c>
      <c r="B26" s="99">
        <f>SUMPRODUCT($B$5:$B$9,$G$5:$G$9)*SUM($B$5:$B$9)/SUMPRODUCT($B$5:$B$9,$L$5:$L$9)</f>
        <v>3.6</v>
      </c>
      <c r="C26" s="98">
        <v>0</v>
      </c>
      <c r="D26" s="98">
        <v>0</v>
      </c>
      <c r="E26" s="98">
        <v>0</v>
      </c>
      <c r="F26" s="98">
        <v>0</v>
      </c>
      <c r="G26" s="98">
        <v>1</v>
      </c>
      <c r="H26" s="98">
        <v>0</v>
      </c>
      <c r="I26" s="98">
        <v>0</v>
      </c>
      <c r="J26" s="98">
        <v>0</v>
      </c>
      <c r="K26" s="98">
        <v>0</v>
      </c>
      <c r="L26" s="114">
        <f t="shared" si="24"/>
        <v>1</v>
      </c>
      <c r="M26" s="98">
        <v>0</v>
      </c>
      <c r="N26" s="98">
        <v>0</v>
      </c>
      <c r="O26" s="98">
        <v>0</v>
      </c>
      <c r="P26" s="98">
        <v>0</v>
      </c>
      <c r="Q26" s="98">
        <v>1</v>
      </c>
      <c r="R26" s="98">
        <v>0</v>
      </c>
      <c r="S26" s="98">
        <v>0</v>
      </c>
      <c r="T26" s="103">
        <v>0</v>
      </c>
      <c r="U26" s="103">
        <v>0</v>
      </c>
      <c r="V26" s="114">
        <f t="shared" si="5"/>
        <v>1</v>
      </c>
      <c r="AG26" s="122"/>
      <c r="AI26" s="99">
        <f t="shared" ref="AI26:AQ31" si="28">$B26*C26/SUM($C26:$K26)</f>
        <v>0</v>
      </c>
      <c r="AJ26" s="99">
        <f t="shared" si="28"/>
        <v>0</v>
      </c>
      <c r="AK26" s="99">
        <f t="shared" si="28"/>
        <v>0</v>
      </c>
      <c r="AL26" s="99">
        <f t="shared" si="28"/>
        <v>0</v>
      </c>
      <c r="AM26" s="99">
        <f t="shared" si="28"/>
        <v>3.6</v>
      </c>
      <c r="AN26" s="99">
        <f t="shared" si="28"/>
        <v>0</v>
      </c>
      <c r="AO26" s="99">
        <f t="shared" si="28"/>
        <v>0</v>
      </c>
      <c r="AP26" s="99">
        <f t="shared" si="28"/>
        <v>0</v>
      </c>
      <c r="AQ26" s="99">
        <f t="shared" si="28"/>
        <v>0</v>
      </c>
      <c r="AR26" s="111">
        <f t="shared" si="25"/>
        <v>3.6</v>
      </c>
      <c r="AS26" s="99">
        <f t="shared" si="15"/>
        <v>0</v>
      </c>
      <c r="AT26" s="99">
        <f t="shared" si="16"/>
        <v>0</v>
      </c>
      <c r="AU26" s="99">
        <f t="shared" si="17"/>
        <v>0</v>
      </c>
      <c r="AV26" s="99">
        <f t="shared" si="18"/>
        <v>0</v>
      </c>
      <c r="AW26" s="99">
        <f t="shared" si="19"/>
        <v>3.6</v>
      </c>
      <c r="AX26" s="99">
        <f t="shared" si="20"/>
        <v>0</v>
      </c>
      <c r="AY26" s="99">
        <f t="shared" si="21"/>
        <v>0</v>
      </c>
      <c r="AZ26" s="99">
        <f t="shared" si="22"/>
        <v>0</v>
      </c>
      <c r="BA26" s="99">
        <f t="shared" si="23"/>
        <v>0</v>
      </c>
      <c r="BB26" s="114">
        <f t="shared" si="26"/>
        <v>3.6</v>
      </c>
    </row>
    <row r="27" spans="1:54" x14ac:dyDescent="0.35">
      <c r="A27" s="96" t="e">
        <f>Technologies!#REF!</f>
        <v>#REF!</v>
      </c>
      <c r="B27" s="100">
        <f>SUMPRODUCT($B$5:$B$9,$H$5:$H$9)*SUM($B$5:$B$9)/SUMPRODUCT($B$5:$B$9,$L$5:$L$9)</f>
        <v>29.5</v>
      </c>
      <c r="C27" s="104">
        <v>0</v>
      </c>
      <c r="D27" s="104">
        <v>0</v>
      </c>
      <c r="E27" s="104">
        <v>0</v>
      </c>
      <c r="F27" s="104">
        <v>0</v>
      </c>
      <c r="G27" s="104">
        <v>0</v>
      </c>
      <c r="H27" s="104">
        <v>1</v>
      </c>
      <c r="I27" s="104">
        <v>0</v>
      </c>
      <c r="J27" s="104">
        <v>0</v>
      </c>
      <c r="K27" s="104">
        <v>0</v>
      </c>
      <c r="L27" s="110">
        <f t="shared" si="24"/>
        <v>1</v>
      </c>
      <c r="M27" s="104">
        <v>0</v>
      </c>
      <c r="N27" s="104">
        <v>0</v>
      </c>
      <c r="O27" s="104">
        <v>0</v>
      </c>
      <c r="P27" s="104">
        <v>0</v>
      </c>
      <c r="Q27" s="104">
        <v>0</v>
      </c>
      <c r="R27" s="104">
        <v>1</v>
      </c>
      <c r="S27" s="104">
        <v>0</v>
      </c>
      <c r="T27" s="107">
        <v>0</v>
      </c>
      <c r="U27" s="107">
        <v>0</v>
      </c>
      <c r="V27" s="111">
        <f t="shared" si="5"/>
        <v>1</v>
      </c>
      <c r="AG27" s="122"/>
      <c r="AI27" s="100">
        <f t="shared" si="28"/>
        <v>0</v>
      </c>
      <c r="AJ27" s="100">
        <f t="shared" si="28"/>
        <v>0</v>
      </c>
      <c r="AK27" s="100">
        <f t="shared" si="28"/>
        <v>0</v>
      </c>
      <c r="AL27" s="100">
        <f t="shared" si="28"/>
        <v>0</v>
      </c>
      <c r="AM27" s="100">
        <f t="shared" si="28"/>
        <v>0</v>
      </c>
      <c r="AN27" s="100">
        <f t="shared" si="28"/>
        <v>29.5</v>
      </c>
      <c r="AO27" s="100">
        <f t="shared" si="28"/>
        <v>0</v>
      </c>
      <c r="AP27" s="100">
        <f t="shared" si="28"/>
        <v>0</v>
      </c>
      <c r="AQ27" s="100">
        <f t="shared" si="28"/>
        <v>0</v>
      </c>
      <c r="AR27" s="115">
        <f t="shared" si="25"/>
        <v>29.5</v>
      </c>
      <c r="AS27" s="100">
        <f t="shared" si="15"/>
        <v>0</v>
      </c>
      <c r="AT27" s="100">
        <f t="shared" si="16"/>
        <v>0</v>
      </c>
      <c r="AU27" s="100">
        <f t="shared" si="17"/>
        <v>0</v>
      </c>
      <c r="AV27" s="100">
        <f t="shared" si="18"/>
        <v>0</v>
      </c>
      <c r="AW27" s="100">
        <f t="shared" si="19"/>
        <v>0</v>
      </c>
      <c r="AX27" s="100">
        <f t="shared" si="20"/>
        <v>29.5</v>
      </c>
      <c r="AY27" s="100">
        <f t="shared" si="21"/>
        <v>0</v>
      </c>
      <c r="AZ27" s="100">
        <f t="shared" si="22"/>
        <v>0</v>
      </c>
      <c r="BA27" s="100">
        <f t="shared" si="23"/>
        <v>0</v>
      </c>
      <c r="BB27" s="114">
        <f t="shared" si="26"/>
        <v>29.5</v>
      </c>
    </row>
    <row r="28" spans="1:54" x14ac:dyDescent="0.35">
      <c r="A28" s="95" t="e">
        <f>Technologies!#REF!</f>
        <v>#REF!</v>
      </c>
      <c r="B28" s="99">
        <f>SUMPRODUCT($B$5:$B$9,$I$5:$I$9)*SUM($B$5:$B$9)/SUMPRODUCT($B$5:$B$9,$L$5:$L$9)</f>
        <v>6.6</v>
      </c>
      <c r="C28" s="98">
        <v>0</v>
      </c>
      <c r="D28" s="98">
        <v>0</v>
      </c>
      <c r="E28" s="98">
        <v>0</v>
      </c>
      <c r="F28" s="98">
        <v>0</v>
      </c>
      <c r="G28" s="98">
        <v>0</v>
      </c>
      <c r="H28" s="98">
        <v>0</v>
      </c>
      <c r="I28" s="98">
        <v>1</v>
      </c>
      <c r="J28" s="98">
        <v>0</v>
      </c>
      <c r="K28" s="98">
        <v>0</v>
      </c>
      <c r="L28" s="114">
        <f t="shared" si="24"/>
        <v>1</v>
      </c>
      <c r="M28" s="98">
        <v>0</v>
      </c>
      <c r="N28" s="98">
        <v>0</v>
      </c>
      <c r="O28" s="98">
        <v>0</v>
      </c>
      <c r="P28" s="98">
        <v>0</v>
      </c>
      <c r="Q28" s="98">
        <v>0</v>
      </c>
      <c r="R28" s="98">
        <v>0</v>
      </c>
      <c r="S28" s="98">
        <v>1</v>
      </c>
      <c r="T28" s="103">
        <v>0</v>
      </c>
      <c r="U28" s="103">
        <v>0</v>
      </c>
      <c r="V28" s="114">
        <f t="shared" si="5"/>
        <v>1</v>
      </c>
      <c r="AG28" s="122"/>
      <c r="AI28" s="99">
        <f t="shared" si="28"/>
        <v>0</v>
      </c>
      <c r="AJ28" s="99">
        <f t="shared" si="28"/>
        <v>0</v>
      </c>
      <c r="AK28" s="99">
        <f t="shared" si="28"/>
        <v>0</v>
      </c>
      <c r="AL28" s="99">
        <f t="shared" si="28"/>
        <v>0</v>
      </c>
      <c r="AM28" s="99">
        <f t="shared" si="28"/>
        <v>0</v>
      </c>
      <c r="AN28" s="99">
        <f t="shared" si="28"/>
        <v>0</v>
      </c>
      <c r="AO28" s="99">
        <f t="shared" si="28"/>
        <v>6.6</v>
      </c>
      <c r="AP28" s="99">
        <f t="shared" si="28"/>
        <v>0</v>
      </c>
      <c r="AQ28" s="99">
        <f t="shared" si="28"/>
        <v>0</v>
      </c>
      <c r="AR28" s="111">
        <f t="shared" si="25"/>
        <v>6.6</v>
      </c>
      <c r="AS28" s="99">
        <f t="shared" si="15"/>
        <v>0</v>
      </c>
      <c r="AT28" s="99">
        <f t="shared" si="16"/>
        <v>0</v>
      </c>
      <c r="AU28" s="99">
        <f t="shared" si="17"/>
        <v>0</v>
      </c>
      <c r="AV28" s="99">
        <f t="shared" si="18"/>
        <v>0</v>
      </c>
      <c r="AW28" s="99">
        <f t="shared" si="19"/>
        <v>0</v>
      </c>
      <c r="AX28" s="99">
        <f t="shared" si="20"/>
        <v>0</v>
      </c>
      <c r="AY28" s="99">
        <f t="shared" si="21"/>
        <v>6.6</v>
      </c>
      <c r="AZ28" s="99">
        <f t="shared" si="22"/>
        <v>0</v>
      </c>
      <c r="BA28" s="99">
        <f t="shared" si="23"/>
        <v>0</v>
      </c>
      <c r="BB28" s="114">
        <f t="shared" si="26"/>
        <v>6.6</v>
      </c>
    </row>
    <row r="29" spans="1:54" x14ac:dyDescent="0.35">
      <c r="A29" s="96" t="e">
        <f>Technologies!#REF!</f>
        <v>#REF!</v>
      </c>
      <c r="B29" s="100">
        <f>SUMPRODUCT($B$5:$B$9,$J$5:$J$9)*SUM($B$5:$B$9)/SUMPRODUCT($B$5:$B$9,$L$5:$L$9)</f>
        <v>10.6</v>
      </c>
      <c r="C29" s="104">
        <v>0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  <c r="I29" s="104">
        <v>0</v>
      </c>
      <c r="J29" s="104">
        <v>1</v>
      </c>
      <c r="K29" s="104">
        <v>0</v>
      </c>
      <c r="L29" s="110">
        <f t="shared" si="24"/>
        <v>1</v>
      </c>
      <c r="M29" s="104">
        <v>0</v>
      </c>
      <c r="N29" s="104">
        <v>0</v>
      </c>
      <c r="O29" s="104">
        <v>0</v>
      </c>
      <c r="P29" s="104">
        <v>0</v>
      </c>
      <c r="Q29" s="104">
        <v>0</v>
      </c>
      <c r="R29" s="104">
        <v>0</v>
      </c>
      <c r="S29" s="104">
        <v>0</v>
      </c>
      <c r="T29" s="107">
        <v>1</v>
      </c>
      <c r="U29" s="107">
        <v>0</v>
      </c>
      <c r="V29" s="111">
        <f t="shared" si="5"/>
        <v>1</v>
      </c>
      <c r="AG29" s="122"/>
      <c r="AI29" s="100">
        <f t="shared" si="28"/>
        <v>0</v>
      </c>
      <c r="AJ29" s="100">
        <f t="shared" si="28"/>
        <v>0</v>
      </c>
      <c r="AK29" s="100">
        <f t="shared" si="28"/>
        <v>0</v>
      </c>
      <c r="AL29" s="100">
        <f t="shared" si="28"/>
        <v>0</v>
      </c>
      <c r="AM29" s="100">
        <f t="shared" si="28"/>
        <v>0</v>
      </c>
      <c r="AN29" s="100">
        <f t="shared" si="28"/>
        <v>0</v>
      </c>
      <c r="AO29" s="100">
        <f t="shared" si="28"/>
        <v>0</v>
      </c>
      <c r="AP29" s="100">
        <f t="shared" si="28"/>
        <v>10.6</v>
      </c>
      <c r="AQ29" s="100">
        <f t="shared" si="28"/>
        <v>0</v>
      </c>
      <c r="AR29" s="115">
        <f t="shared" si="25"/>
        <v>10.6</v>
      </c>
      <c r="AS29" s="100">
        <f t="shared" si="15"/>
        <v>0</v>
      </c>
      <c r="AT29" s="100">
        <f t="shared" si="16"/>
        <v>0</v>
      </c>
      <c r="AU29" s="100">
        <f t="shared" si="17"/>
        <v>0</v>
      </c>
      <c r="AV29" s="100">
        <f t="shared" si="18"/>
        <v>0</v>
      </c>
      <c r="AW29" s="100">
        <f t="shared" si="19"/>
        <v>0</v>
      </c>
      <c r="AX29" s="100">
        <f t="shared" si="20"/>
        <v>0</v>
      </c>
      <c r="AY29" s="100">
        <f t="shared" si="21"/>
        <v>0</v>
      </c>
      <c r="AZ29" s="100">
        <f t="shared" si="22"/>
        <v>10.6</v>
      </c>
      <c r="BA29" s="100">
        <f t="shared" si="23"/>
        <v>0</v>
      </c>
      <c r="BB29" s="114">
        <f t="shared" si="26"/>
        <v>10.6</v>
      </c>
    </row>
    <row r="30" spans="1:54" x14ac:dyDescent="0.35">
      <c r="A30" s="95" t="e">
        <f>Technologies!#REF!</f>
        <v>#REF!</v>
      </c>
      <c r="B30" s="99">
        <f>SUMPRODUCT($B$5:$B$9,$F$5:$F$9)*SUM($B$5:$B$9)/SUMPRODUCT($B$5:$B$9,$L$5:$L$9)</f>
        <v>0</v>
      </c>
      <c r="C30" s="98">
        <v>0</v>
      </c>
      <c r="D30" s="98">
        <v>0</v>
      </c>
      <c r="E30" s="98">
        <v>0</v>
      </c>
      <c r="F30" s="98">
        <v>1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114">
        <f t="shared" si="24"/>
        <v>1</v>
      </c>
      <c r="M30" s="98">
        <v>0</v>
      </c>
      <c r="N30" s="98">
        <v>0</v>
      </c>
      <c r="O30" s="98">
        <v>0</v>
      </c>
      <c r="P30" s="98">
        <v>1</v>
      </c>
      <c r="Q30" s="98">
        <v>0</v>
      </c>
      <c r="R30" s="98">
        <v>0</v>
      </c>
      <c r="S30" s="98">
        <v>0</v>
      </c>
      <c r="T30" s="103">
        <v>0</v>
      </c>
      <c r="U30" s="103">
        <v>0</v>
      </c>
      <c r="V30" s="114">
        <f t="shared" si="5"/>
        <v>1</v>
      </c>
      <c r="AG30" s="122"/>
      <c r="AI30" s="99">
        <f t="shared" si="28"/>
        <v>0</v>
      </c>
      <c r="AJ30" s="99">
        <f t="shared" si="28"/>
        <v>0</v>
      </c>
      <c r="AK30" s="99">
        <f t="shared" si="28"/>
        <v>0</v>
      </c>
      <c r="AL30" s="99">
        <f t="shared" si="28"/>
        <v>0</v>
      </c>
      <c r="AM30" s="99">
        <f t="shared" si="28"/>
        <v>0</v>
      </c>
      <c r="AN30" s="99">
        <f t="shared" si="28"/>
        <v>0</v>
      </c>
      <c r="AO30" s="99">
        <f t="shared" si="28"/>
        <v>0</v>
      </c>
      <c r="AP30" s="99">
        <f t="shared" si="28"/>
        <v>0</v>
      </c>
      <c r="AQ30" s="99">
        <f t="shared" si="28"/>
        <v>0</v>
      </c>
      <c r="AR30" s="111">
        <f t="shared" si="25"/>
        <v>0</v>
      </c>
      <c r="AS30" s="99">
        <f t="shared" si="15"/>
        <v>0</v>
      </c>
      <c r="AT30" s="99">
        <f t="shared" si="16"/>
        <v>0</v>
      </c>
      <c r="AU30" s="99">
        <f t="shared" si="17"/>
        <v>0</v>
      </c>
      <c r="AV30" s="99">
        <f t="shared" si="18"/>
        <v>0</v>
      </c>
      <c r="AW30" s="99">
        <f t="shared" si="19"/>
        <v>0</v>
      </c>
      <c r="AX30" s="99">
        <f t="shared" si="20"/>
        <v>0</v>
      </c>
      <c r="AY30" s="99">
        <f t="shared" si="21"/>
        <v>0</v>
      </c>
      <c r="AZ30" s="99">
        <f t="shared" si="22"/>
        <v>0</v>
      </c>
      <c r="BA30" s="99">
        <f t="shared" si="23"/>
        <v>0</v>
      </c>
      <c r="BB30" s="114">
        <f t="shared" si="26"/>
        <v>0</v>
      </c>
    </row>
    <row r="31" spans="1:54" x14ac:dyDescent="0.35">
      <c r="A31" s="96" t="e">
        <f>Technologies!#REF!</f>
        <v>#REF!</v>
      </c>
      <c r="B31" s="100">
        <f>SUMPRODUCT($B$5:$B$9,$K$5:$K$9)*SUM($B$5:$B$9)/SUMPRODUCT($B$5:$B$9,$L$5:$L$9)</f>
        <v>5.4</v>
      </c>
      <c r="C31" s="104">
        <v>0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  <c r="I31" s="104">
        <v>0</v>
      </c>
      <c r="J31" s="104">
        <v>0</v>
      </c>
      <c r="K31" s="104">
        <v>1</v>
      </c>
      <c r="L31" s="110">
        <f>SUM(C31:K31)</f>
        <v>1</v>
      </c>
      <c r="M31" s="104">
        <v>0</v>
      </c>
      <c r="N31" s="104">
        <v>0</v>
      </c>
      <c r="O31" s="104">
        <v>0</v>
      </c>
      <c r="P31" s="104">
        <v>0</v>
      </c>
      <c r="Q31" s="104">
        <v>0</v>
      </c>
      <c r="R31" s="104">
        <v>0</v>
      </c>
      <c r="S31" s="104">
        <v>0</v>
      </c>
      <c r="T31" s="107">
        <v>0</v>
      </c>
      <c r="U31" s="107">
        <v>1</v>
      </c>
      <c r="V31" s="111">
        <f t="shared" si="5"/>
        <v>1</v>
      </c>
      <c r="AG31" s="122"/>
      <c r="AI31" s="100">
        <f t="shared" si="28"/>
        <v>0</v>
      </c>
      <c r="AJ31" s="100">
        <f t="shared" si="28"/>
        <v>0</v>
      </c>
      <c r="AK31" s="100">
        <f t="shared" si="28"/>
        <v>0</v>
      </c>
      <c r="AL31" s="100">
        <f t="shared" si="28"/>
        <v>0</v>
      </c>
      <c r="AM31" s="100">
        <f t="shared" si="28"/>
        <v>0</v>
      </c>
      <c r="AN31" s="100">
        <f t="shared" si="28"/>
        <v>0</v>
      </c>
      <c r="AO31" s="100">
        <f t="shared" si="28"/>
        <v>0</v>
      </c>
      <c r="AP31" s="100">
        <f t="shared" si="28"/>
        <v>0</v>
      </c>
      <c r="AQ31" s="100">
        <f t="shared" si="28"/>
        <v>5.4</v>
      </c>
      <c r="AR31" s="115">
        <f t="shared" si="25"/>
        <v>5.4</v>
      </c>
      <c r="AS31" s="100">
        <f t="shared" si="15"/>
        <v>0</v>
      </c>
      <c r="AT31" s="100">
        <f t="shared" si="16"/>
        <v>0</v>
      </c>
      <c r="AU31" s="100">
        <f t="shared" si="17"/>
        <v>0</v>
      </c>
      <c r="AV31" s="100">
        <f t="shared" si="18"/>
        <v>0</v>
      </c>
      <c r="AW31" s="100">
        <f t="shared" si="19"/>
        <v>0</v>
      </c>
      <c r="AX31" s="100">
        <f t="shared" si="20"/>
        <v>0</v>
      </c>
      <c r="AY31" s="100">
        <f t="shared" si="21"/>
        <v>0</v>
      </c>
      <c r="AZ31" s="100">
        <f t="shared" si="22"/>
        <v>0</v>
      </c>
      <c r="BA31" s="100">
        <f t="shared" si="23"/>
        <v>5.4</v>
      </c>
      <c r="BB31" s="114">
        <f t="shared" si="26"/>
        <v>5.4</v>
      </c>
    </row>
    <row r="32" spans="1:54" x14ac:dyDescent="0.35">
      <c r="A32" s="108" t="s">
        <v>97</v>
      </c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1"/>
      <c r="T32" s="111"/>
      <c r="U32" s="112"/>
      <c r="V32" s="111"/>
      <c r="AG32" s="122"/>
      <c r="AI32" s="109">
        <f>SUM(AI14:AI31)</f>
        <v>22.124999999999996</v>
      </c>
      <c r="AJ32" s="109">
        <f t="shared" ref="AJ32:BA32" si="29">SUM(AJ14:AJ31)</f>
        <v>35.142857142857139</v>
      </c>
      <c r="AK32" s="109">
        <f t="shared" si="29"/>
        <v>13.166666666666668</v>
      </c>
      <c r="AL32" s="109">
        <f t="shared" si="29"/>
        <v>0</v>
      </c>
      <c r="AM32" s="109">
        <f t="shared" si="29"/>
        <v>3.6</v>
      </c>
      <c r="AN32" s="109">
        <f t="shared" si="29"/>
        <v>29.5</v>
      </c>
      <c r="AO32" s="109">
        <f t="shared" si="29"/>
        <v>6.6</v>
      </c>
      <c r="AP32" s="109">
        <f t="shared" si="29"/>
        <v>10.6</v>
      </c>
      <c r="AQ32" s="109">
        <f t="shared" si="29"/>
        <v>5.7750000000000004</v>
      </c>
      <c r="AR32" s="116">
        <f t="shared" si="25"/>
        <v>126.5095238095238</v>
      </c>
      <c r="AS32" s="109">
        <f t="shared" si="29"/>
        <v>14.899999999999999</v>
      </c>
      <c r="AT32" s="109">
        <f t="shared" si="29"/>
        <v>23.899999999999995</v>
      </c>
      <c r="AU32" s="109">
        <f t="shared" si="29"/>
        <v>5.5000000000000009</v>
      </c>
      <c r="AV32" s="109">
        <f t="shared" si="29"/>
        <v>0</v>
      </c>
      <c r="AW32" s="109">
        <f t="shared" si="29"/>
        <v>3.6</v>
      </c>
      <c r="AX32" s="109">
        <f t="shared" si="29"/>
        <v>29.5</v>
      </c>
      <c r="AY32" s="109">
        <f t="shared" si="29"/>
        <v>6.6</v>
      </c>
      <c r="AZ32" s="109">
        <f t="shared" si="29"/>
        <v>10.6</v>
      </c>
      <c r="BA32" s="109">
        <f t="shared" si="29"/>
        <v>5.4</v>
      </c>
      <c r="BB32" s="114">
        <f t="shared" si="26"/>
        <v>100</v>
      </c>
    </row>
    <row r="33" spans="1:60" x14ac:dyDescent="0.35">
      <c r="A33" s="97"/>
      <c r="AG33" s="122"/>
    </row>
    <row r="34" spans="1:60" x14ac:dyDescent="0.35">
      <c r="A34" s="97"/>
      <c r="AG34" s="122"/>
    </row>
    <row r="35" spans="1:60" x14ac:dyDescent="0.35">
      <c r="A35" s="97"/>
      <c r="AG35" s="122"/>
    </row>
    <row r="36" spans="1:60" x14ac:dyDescent="0.35">
      <c r="C36" s="296" t="s">
        <v>88</v>
      </c>
      <c r="D36" s="297"/>
      <c r="E36" s="297"/>
      <c r="F36" s="297"/>
      <c r="G36" s="297"/>
      <c r="H36" s="297"/>
      <c r="I36" s="297"/>
      <c r="J36" s="297"/>
      <c r="K36" s="297"/>
      <c r="L36" s="297"/>
      <c r="M36" s="297"/>
      <c r="N36" s="297"/>
      <c r="O36" s="297"/>
      <c r="P36" s="297"/>
      <c r="Q36" s="297"/>
      <c r="R36" s="298" t="s">
        <v>89</v>
      </c>
      <c r="S36" s="298"/>
      <c r="T36" s="298"/>
      <c r="U36" s="298"/>
      <c r="V36" s="298"/>
      <c r="W36" s="298"/>
      <c r="X36" s="298"/>
      <c r="Y36" s="298"/>
      <c r="Z36" s="298"/>
      <c r="AA36" s="298"/>
      <c r="AG36" s="122"/>
      <c r="AI36" s="299" t="s">
        <v>88</v>
      </c>
      <c r="AJ36" s="299"/>
      <c r="AK36" s="299"/>
      <c r="AL36" s="299"/>
      <c r="AM36" s="299"/>
      <c r="AN36" s="299"/>
      <c r="AO36" s="299"/>
      <c r="AP36" s="299"/>
      <c r="AQ36" s="299"/>
      <c r="AR36" s="299"/>
      <c r="AS36" s="299"/>
      <c r="AT36" s="299"/>
      <c r="AU36" s="299"/>
      <c r="AV36" s="299"/>
      <c r="AW36" s="299"/>
      <c r="AX36" s="298" t="s">
        <v>89</v>
      </c>
      <c r="AY36" s="298"/>
      <c r="AZ36" s="298"/>
      <c r="BA36" s="298"/>
      <c r="BB36" s="298"/>
      <c r="BC36" s="298"/>
      <c r="BD36" s="298"/>
      <c r="BE36" s="298"/>
      <c r="BF36" s="298"/>
      <c r="BG36" s="298"/>
    </row>
    <row r="37" spans="1:60" ht="77" x14ac:dyDescent="0.35">
      <c r="A37" s="1" t="s">
        <v>54</v>
      </c>
      <c r="B37" s="121" t="s">
        <v>98</v>
      </c>
      <c r="C37" s="101" t="str">
        <f>Commodites!$A$10</f>
        <v>TI_gas_bio</v>
      </c>
      <c r="D37" s="101" t="str">
        <f>Commodites!$A$11</f>
        <v>TI_gas_fossil</v>
      </c>
      <c r="E37" s="101" t="str">
        <f>Commodites!$A$12</f>
        <v>TI_geothermal</v>
      </c>
      <c r="F37" s="101" t="str">
        <f>Commodites!$A$13</f>
        <v>TI_hydrogen</v>
      </c>
      <c r="G37" s="101" t="str">
        <f>Commodites!$A$14</f>
        <v>TI_hydropower</v>
      </c>
      <c r="H37" s="101" t="str">
        <f>Commodites!$A$15</f>
        <v>TI_liquid_bio</v>
      </c>
      <c r="I37" s="101" t="str">
        <f>Commodites!$A$16</f>
        <v>TI_liquid_fossil</v>
      </c>
      <c r="J37" s="101" t="str">
        <f>Commodites!$A$17</f>
        <v>TI_nuclear</v>
      </c>
      <c r="K37" s="101" t="str">
        <f>Commodites!$A$18</f>
        <v>TI_oceanic</v>
      </c>
      <c r="L37" s="101" t="str">
        <f>Commodites!$A$19</f>
        <v>TI_solar</v>
      </c>
      <c r="M37" s="101" t="str">
        <f>Commodites!$A$20</f>
        <v>TI_solid_bio</v>
      </c>
      <c r="N37" s="101" t="str">
        <f>Commodites!$A$21</f>
        <v>TI_solid_fossil</v>
      </c>
      <c r="O37" s="101" t="str">
        <f>Commodites!$A$22</f>
        <v>TI_waste</v>
      </c>
      <c r="P37" s="101" t="str">
        <f>Commodites!$A$23</f>
        <v>TI_wind</v>
      </c>
      <c r="Q37" s="106" t="s">
        <v>88</v>
      </c>
      <c r="R37" s="101" t="str">
        <f>Commodites!$A$36</f>
        <v>TO_elec</v>
      </c>
      <c r="S37" s="101" t="str">
        <f>Commodites!$A$37</f>
        <v>TO_gas</v>
      </c>
      <c r="T37" s="101" t="str">
        <f>Commodites!$A$38</f>
        <v>TO_heat</v>
      </c>
      <c r="U37" s="101" t="str">
        <f>Commodites!$A$39</f>
        <v>TO_hydrogen</v>
      </c>
      <c r="V37" s="101" t="e">
        <f>Commodites!#REF!</f>
        <v>#REF!</v>
      </c>
      <c r="W37" s="101" t="str">
        <f>Commodites!$A$40</f>
        <v>TO_liquid</v>
      </c>
      <c r="X37" s="101" t="str">
        <f>Commodites!$A$41</f>
        <v>TO_solid_bio</v>
      </c>
      <c r="Y37" s="101" t="str">
        <f>Commodites!$A$42</f>
        <v>TO_solid_fossil</v>
      </c>
      <c r="Z37" s="101">
        <f>Commodites!$A$43</f>
        <v>0</v>
      </c>
      <c r="AA37" s="106" t="s">
        <v>95</v>
      </c>
      <c r="AG37" s="122"/>
      <c r="AI37" s="101" t="str">
        <f>Commodites!$A$10</f>
        <v>TI_gas_bio</v>
      </c>
      <c r="AJ37" s="101" t="str">
        <f>Commodites!$A$11</f>
        <v>TI_gas_fossil</v>
      </c>
      <c r="AK37" s="101" t="str">
        <f>Commodites!$A$12</f>
        <v>TI_geothermal</v>
      </c>
      <c r="AL37" s="101" t="str">
        <f>Commodites!$A$13</f>
        <v>TI_hydrogen</v>
      </c>
      <c r="AM37" s="101" t="str">
        <f>Commodites!$A$14</f>
        <v>TI_hydropower</v>
      </c>
      <c r="AN37" s="101" t="str">
        <f>Commodites!$A$15</f>
        <v>TI_liquid_bio</v>
      </c>
      <c r="AO37" s="101" t="str">
        <f>Commodites!$A$16</f>
        <v>TI_liquid_fossil</v>
      </c>
      <c r="AP37" s="101" t="str">
        <f>Commodites!$A$17</f>
        <v>TI_nuclear</v>
      </c>
      <c r="AQ37" s="101" t="str">
        <f>Commodites!$A$18</f>
        <v>TI_oceanic</v>
      </c>
      <c r="AR37" s="101" t="str">
        <f>Commodites!$A$19</f>
        <v>TI_solar</v>
      </c>
      <c r="AS37" s="101" t="str">
        <f>Commodites!$A$20</f>
        <v>TI_solid_bio</v>
      </c>
      <c r="AT37" s="101" t="str">
        <f>Commodites!$A$21</f>
        <v>TI_solid_fossil</v>
      </c>
      <c r="AU37" s="101" t="str">
        <f>Commodites!$A$22</f>
        <v>TI_waste</v>
      </c>
      <c r="AV37" s="101" t="str">
        <f>Commodites!$A$23</f>
        <v>TI_wind</v>
      </c>
      <c r="AW37" s="106" t="s">
        <v>96</v>
      </c>
      <c r="AX37" s="101" t="str">
        <f>Commodites!$A$36</f>
        <v>TO_elec</v>
      </c>
      <c r="AY37" s="101" t="str">
        <f>Commodites!$A$37</f>
        <v>TO_gas</v>
      </c>
      <c r="AZ37" s="101" t="str">
        <f>Commodites!$A$38</f>
        <v>TO_heat</v>
      </c>
      <c r="BA37" s="101" t="str">
        <f>Commodites!$A$39</f>
        <v>TO_hydrogen</v>
      </c>
      <c r="BB37" s="101" t="e">
        <f>Commodites!#REF!</f>
        <v>#REF!</v>
      </c>
      <c r="BC37" s="101" t="str">
        <f>Commodites!$A$40</f>
        <v>TO_liquid</v>
      </c>
      <c r="BD37" s="101" t="str">
        <f>Commodites!$A$41</f>
        <v>TO_solid_bio</v>
      </c>
      <c r="BE37" s="101" t="str">
        <f>Commodites!$A$42</f>
        <v>TO_solid_fossil</v>
      </c>
      <c r="BF37" s="101">
        <f>Commodites!$A$43</f>
        <v>0</v>
      </c>
      <c r="BG37" s="106" t="s">
        <v>95</v>
      </c>
    </row>
    <row r="38" spans="1:60" x14ac:dyDescent="0.35">
      <c r="A38" s="95" t="str">
        <f>Technologies!$A$23</f>
        <v>PROTRA_PP_gas_fuels</v>
      </c>
      <c r="B38" s="99">
        <f t="shared" ref="B38:B51" si="30">$AI$32/R38*AB38</f>
        <v>12.537499999999996</v>
      </c>
      <c r="C38" s="98">
        <v>0.05</v>
      </c>
      <c r="D38" s="98">
        <v>0.95</v>
      </c>
      <c r="E38" s="98">
        <v>0</v>
      </c>
      <c r="F38" s="98">
        <v>0</v>
      </c>
      <c r="G38" s="98">
        <v>0</v>
      </c>
      <c r="H38" s="98">
        <v>0</v>
      </c>
      <c r="I38" s="98">
        <v>0</v>
      </c>
      <c r="J38" s="98">
        <v>0</v>
      </c>
      <c r="K38" s="98">
        <v>0</v>
      </c>
      <c r="L38" s="98">
        <v>0</v>
      </c>
      <c r="M38" s="98">
        <v>0</v>
      </c>
      <c r="N38" s="98">
        <v>0</v>
      </c>
      <c r="O38" s="98">
        <v>0</v>
      </c>
      <c r="P38" s="98">
        <v>0</v>
      </c>
      <c r="Q38" s="114">
        <f t="shared" ref="Q38:Q48" si="31">SUM(C38:P38)</f>
        <v>1</v>
      </c>
      <c r="R38" s="98">
        <v>0.6</v>
      </c>
      <c r="S38" s="98">
        <v>0</v>
      </c>
      <c r="T38" s="98">
        <v>0</v>
      </c>
      <c r="U38" s="98">
        <v>0</v>
      </c>
      <c r="V38" s="98">
        <v>0</v>
      </c>
      <c r="W38" s="98">
        <v>0</v>
      </c>
      <c r="X38" s="98">
        <v>0</v>
      </c>
      <c r="Y38" s="103">
        <v>0</v>
      </c>
      <c r="Z38" s="103">
        <v>0</v>
      </c>
      <c r="AA38" s="114">
        <f t="shared" ref="AA38:AA48" si="32">SUM(R38:Z38)</f>
        <v>0.6</v>
      </c>
      <c r="AB38" s="123">
        <f>1-SUM(AB39:AB51)</f>
        <v>0.33999999999999997</v>
      </c>
      <c r="AC38" s="117"/>
      <c r="AD38" s="117"/>
      <c r="AE38" s="117"/>
      <c r="AG38" s="122"/>
      <c r="AI38" s="98">
        <f t="shared" ref="AI38:AI64" si="33">$B38*C38/SUM($C38:$P38)</f>
        <v>0.62687499999999985</v>
      </c>
      <c r="AJ38" s="98">
        <f t="shared" ref="AJ38:AJ64" si="34">$B38*D38/SUM($C38:$P38)</f>
        <v>11.910624999999996</v>
      </c>
      <c r="AK38" s="98">
        <f t="shared" ref="AK38:AK64" si="35">$B38*E38/SUM($C38:$P38)</f>
        <v>0</v>
      </c>
      <c r="AL38" s="98">
        <f t="shared" ref="AL38:AL64" si="36">$B38*F38/SUM($C38:$P38)</f>
        <v>0</v>
      </c>
      <c r="AM38" s="98">
        <f t="shared" ref="AM38:AM64" si="37">$B38*G38/SUM($C38:$P38)</f>
        <v>0</v>
      </c>
      <c r="AN38" s="98">
        <f t="shared" ref="AN38:AN64" si="38">$B38*H38/SUM($C38:$P38)</f>
        <v>0</v>
      </c>
      <c r="AO38" s="98">
        <f t="shared" ref="AO38:AO64" si="39">$B38*I38/SUM($C38:$P38)</f>
        <v>0</v>
      </c>
      <c r="AP38" s="98">
        <f t="shared" ref="AP38:AP64" si="40">$B38*J38/SUM($C38:$P38)</f>
        <v>0</v>
      </c>
      <c r="AQ38" s="98">
        <f t="shared" ref="AQ38:AQ64" si="41">$B38*K38/SUM($C38:$P38)</f>
        <v>0</v>
      </c>
      <c r="AR38" s="98">
        <f t="shared" ref="AR38:AR64" si="42">$B38*L38/SUM($C38:$P38)</f>
        <v>0</v>
      </c>
      <c r="AS38" s="98">
        <f t="shared" ref="AS38:AS64" si="43">$B38*M38/SUM($C38:$P38)</f>
        <v>0</v>
      </c>
      <c r="AT38" s="98">
        <f t="shared" ref="AT38:AT64" si="44">$B38*N38/SUM($C38:$P38)</f>
        <v>0</v>
      </c>
      <c r="AU38" s="98">
        <f t="shared" ref="AU38:AU64" si="45">$B38*O38/SUM($C38:$P38)</f>
        <v>0</v>
      </c>
      <c r="AV38" s="98">
        <f t="shared" ref="AV38:AV64" si="46">$B38*P38/SUM($C38:$P38)</f>
        <v>0</v>
      </c>
      <c r="AW38" s="114">
        <f>SUM(AI38:AV38)</f>
        <v>12.537499999999996</v>
      </c>
      <c r="AX38" s="98">
        <f t="shared" ref="AX38:AX64" si="47">$B38*R38/SUM($C38:$P38)</f>
        <v>7.5224999999999973</v>
      </c>
      <c r="AY38" s="98">
        <f t="shared" ref="AY38:AY64" si="48">$B38*S38/SUM($C38:$P38)</f>
        <v>0</v>
      </c>
      <c r="AZ38" s="98">
        <f t="shared" ref="AZ38:AZ64" si="49">$B38*T38/SUM($C38:$P38)</f>
        <v>0</v>
      </c>
      <c r="BA38" s="98">
        <f t="shared" ref="BA38:BA64" si="50">$B38*U38/SUM($C38:$P38)</f>
        <v>0</v>
      </c>
      <c r="BB38" s="98">
        <f t="shared" ref="BB38:BB64" si="51">$B38*V38/SUM($C38:$P38)</f>
        <v>0</v>
      </c>
      <c r="BC38" s="98">
        <f t="shared" ref="BC38:BC64" si="52">$B38*W38/SUM($C38:$P38)</f>
        <v>0</v>
      </c>
      <c r="BD38" s="98">
        <f t="shared" ref="BD38:BD64" si="53">$B38*X38/SUM($C38:$P38)</f>
        <v>0</v>
      </c>
      <c r="BE38" s="98">
        <f t="shared" ref="BE38:BE64" si="54">$B38*Y38/SUM($C38:$P38)</f>
        <v>0</v>
      </c>
      <c r="BF38" s="98">
        <f t="shared" ref="BF38:BF64" si="55">$B38*Z38/SUM($C38:$P38)</f>
        <v>0</v>
      </c>
      <c r="BG38" s="114">
        <f>SUM(AX38:BF38)</f>
        <v>7.5224999999999973</v>
      </c>
    </row>
    <row r="39" spans="1:60" x14ac:dyDescent="0.35">
      <c r="A39" s="96" t="str">
        <f>Technologies!$A$24</f>
        <v>PROTRA_PP_geothermal</v>
      </c>
      <c r="B39" s="100">
        <f t="shared" si="30"/>
        <v>0.73749999999999982</v>
      </c>
      <c r="C39" s="104">
        <v>0</v>
      </c>
      <c r="D39" s="104">
        <v>0</v>
      </c>
      <c r="E39" s="104">
        <v>1</v>
      </c>
      <c r="F39" s="104">
        <v>0</v>
      </c>
      <c r="G39" s="104">
        <v>0</v>
      </c>
      <c r="H39" s="104">
        <v>0</v>
      </c>
      <c r="I39" s="104">
        <v>0</v>
      </c>
      <c r="J39" s="104">
        <v>0</v>
      </c>
      <c r="K39" s="104">
        <v>0</v>
      </c>
      <c r="L39" s="104">
        <v>0</v>
      </c>
      <c r="M39" s="104">
        <v>0</v>
      </c>
      <c r="N39" s="104">
        <v>0</v>
      </c>
      <c r="O39" s="104">
        <v>0</v>
      </c>
      <c r="P39" s="104">
        <v>0</v>
      </c>
      <c r="Q39" s="114">
        <f t="shared" si="31"/>
        <v>1</v>
      </c>
      <c r="R39" s="104">
        <v>0.3</v>
      </c>
      <c r="S39" s="104">
        <v>0</v>
      </c>
      <c r="T39" s="104">
        <v>0</v>
      </c>
      <c r="U39" s="104">
        <v>0</v>
      </c>
      <c r="V39" s="104">
        <v>0</v>
      </c>
      <c r="W39" s="104">
        <v>0</v>
      </c>
      <c r="X39" s="104">
        <v>0</v>
      </c>
      <c r="Y39" s="107">
        <v>0</v>
      </c>
      <c r="Z39" s="107">
        <v>0</v>
      </c>
      <c r="AA39" s="114">
        <f t="shared" si="32"/>
        <v>0.3</v>
      </c>
      <c r="AB39" s="123">
        <v>0.01</v>
      </c>
      <c r="AC39" s="117"/>
      <c r="AD39" s="117"/>
      <c r="AE39" s="117"/>
      <c r="AG39" s="122"/>
      <c r="AI39" s="104">
        <f t="shared" si="33"/>
        <v>0</v>
      </c>
      <c r="AJ39" s="104">
        <f t="shared" si="34"/>
        <v>0</v>
      </c>
      <c r="AK39" s="104">
        <f t="shared" si="35"/>
        <v>0.73749999999999982</v>
      </c>
      <c r="AL39" s="104">
        <f t="shared" si="36"/>
        <v>0</v>
      </c>
      <c r="AM39" s="104">
        <f t="shared" si="37"/>
        <v>0</v>
      </c>
      <c r="AN39" s="104">
        <f t="shared" si="38"/>
        <v>0</v>
      </c>
      <c r="AO39" s="104">
        <f t="shared" si="39"/>
        <v>0</v>
      </c>
      <c r="AP39" s="104">
        <f t="shared" si="40"/>
        <v>0</v>
      </c>
      <c r="AQ39" s="104">
        <f t="shared" si="41"/>
        <v>0</v>
      </c>
      <c r="AR39" s="104">
        <f t="shared" si="42"/>
        <v>0</v>
      </c>
      <c r="AS39" s="104">
        <f t="shared" si="43"/>
        <v>0</v>
      </c>
      <c r="AT39" s="104">
        <f t="shared" si="44"/>
        <v>0</v>
      </c>
      <c r="AU39" s="104">
        <f t="shared" si="45"/>
        <v>0</v>
      </c>
      <c r="AV39" s="104">
        <f t="shared" si="46"/>
        <v>0</v>
      </c>
      <c r="AW39" s="114">
        <f t="shared" ref="AW39:AW65" si="56">SUM(AI39:AV39)</f>
        <v>0.73749999999999982</v>
      </c>
      <c r="AX39" s="104">
        <f t="shared" si="47"/>
        <v>0.22124999999999995</v>
      </c>
      <c r="AY39" s="104">
        <f t="shared" si="48"/>
        <v>0</v>
      </c>
      <c r="AZ39" s="104">
        <f t="shared" si="49"/>
        <v>0</v>
      </c>
      <c r="BA39" s="104">
        <f t="shared" si="50"/>
        <v>0</v>
      </c>
      <c r="BB39" s="104">
        <f t="shared" si="51"/>
        <v>0</v>
      </c>
      <c r="BC39" s="104">
        <f t="shared" si="52"/>
        <v>0</v>
      </c>
      <c r="BD39" s="104">
        <f t="shared" si="53"/>
        <v>0</v>
      </c>
      <c r="BE39" s="104">
        <f t="shared" si="54"/>
        <v>0</v>
      </c>
      <c r="BF39" s="104">
        <f t="shared" si="55"/>
        <v>0</v>
      </c>
      <c r="BG39" s="114">
        <f t="shared" ref="BG39:BG65" si="57">SUM(AX39:BF39)</f>
        <v>0.22124999999999995</v>
      </c>
    </row>
    <row r="40" spans="1:60" x14ac:dyDescent="0.35">
      <c r="A40" s="95" t="str">
        <f>Technologies!$A$25</f>
        <v>PROTRA_PP_hydropower_run_of_river</v>
      </c>
      <c r="B40" s="99">
        <f t="shared" si="30"/>
        <v>3.3187499999999992</v>
      </c>
      <c r="C40" s="98">
        <v>0</v>
      </c>
      <c r="D40" s="98">
        <v>0</v>
      </c>
      <c r="E40" s="98">
        <v>0</v>
      </c>
      <c r="F40" s="98">
        <v>0</v>
      </c>
      <c r="G40" s="98">
        <v>1</v>
      </c>
      <c r="H40" s="98">
        <v>0</v>
      </c>
      <c r="I40" s="98">
        <v>0</v>
      </c>
      <c r="J40" s="98">
        <v>0</v>
      </c>
      <c r="K40" s="98">
        <v>0</v>
      </c>
      <c r="L40" s="98">
        <v>0</v>
      </c>
      <c r="M40" s="98">
        <v>0</v>
      </c>
      <c r="N40" s="98">
        <v>0</v>
      </c>
      <c r="O40" s="98">
        <v>0</v>
      </c>
      <c r="P40" s="98">
        <v>0</v>
      </c>
      <c r="Q40" s="114">
        <f t="shared" si="31"/>
        <v>1</v>
      </c>
      <c r="R40" s="98">
        <v>1</v>
      </c>
      <c r="S40" s="98">
        <v>0</v>
      </c>
      <c r="T40" s="98">
        <v>0</v>
      </c>
      <c r="U40" s="98">
        <v>0</v>
      </c>
      <c r="V40" s="98">
        <v>0</v>
      </c>
      <c r="W40" s="98">
        <v>0</v>
      </c>
      <c r="X40" s="98">
        <v>0</v>
      </c>
      <c r="Y40" s="103">
        <v>0</v>
      </c>
      <c r="Z40" s="103">
        <v>0</v>
      </c>
      <c r="AA40" s="114">
        <f t="shared" si="32"/>
        <v>1</v>
      </c>
      <c r="AB40" s="123">
        <v>0.15</v>
      </c>
      <c r="AC40" s="117"/>
      <c r="AD40" s="117"/>
      <c r="AE40" s="117"/>
      <c r="AG40" s="122"/>
      <c r="AI40" s="98">
        <f t="shared" si="33"/>
        <v>0</v>
      </c>
      <c r="AJ40" s="98">
        <f t="shared" si="34"/>
        <v>0</v>
      </c>
      <c r="AK40" s="98">
        <f t="shared" si="35"/>
        <v>0</v>
      </c>
      <c r="AL40" s="98">
        <f t="shared" si="36"/>
        <v>0</v>
      </c>
      <c r="AM40" s="98">
        <f t="shared" si="37"/>
        <v>3.3187499999999992</v>
      </c>
      <c r="AN40" s="98">
        <f t="shared" si="38"/>
        <v>0</v>
      </c>
      <c r="AO40" s="98">
        <f t="shared" si="39"/>
        <v>0</v>
      </c>
      <c r="AP40" s="98">
        <f t="shared" si="40"/>
        <v>0</v>
      </c>
      <c r="AQ40" s="98">
        <f t="shared" si="41"/>
        <v>0</v>
      </c>
      <c r="AR40" s="98">
        <f t="shared" si="42"/>
        <v>0</v>
      </c>
      <c r="AS40" s="98">
        <f t="shared" si="43"/>
        <v>0</v>
      </c>
      <c r="AT40" s="98">
        <f t="shared" si="44"/>
        <v>0</v>
      </c>
      <c r="AU40" s="98">
        <f t="shared" si="45"/>
        <v>0</v>
      </c>
      <c r="AV40" s="98">
        <f t="shared" si="46"/>
        <v>0</v>
      </c>
      <c r="AW40" s="114">
        <f t="shared" si="56"/>
        <v>3.3187499999999992</v>
      </c>
      <c r="AX40" s="98">
        <f t="shared" si="47"/>
        <v>3.3187499999999992</v>
      </c>
      <c r="AY40" s="98">
        <f t="shared" si="48"/>
        <v>0</v>
      </c>
      <c r="AZ40" s="98">
        <f t="shared" si="49"/>
        <v>0</v>
      </c>
      <c r="BA40" s="98">
        <f t="shared" si="50"/>
        <v>0</v>
      </c>
      <c r="BB40" s="98">
        <f t="shared" si="51"/>
        <v>0</v>
      </c>
      <c r="BC40" s="98">
        <f t="shared" si="52"/>
        <v>0</v>
      </c>
      <c r="BD40" s="98">
        <f t="shared" si="53"/>
        <v>0</v>
      </c>
      <c r="BE40" s="98">
        <f t="shared" si="54"/>
        <v>0</v>
      </c>
      <c r="BF40" s="98">
        <f t="shared" si="55"/>
        <v>0</v>
      </c>
      <c r="BG40" s="114">
        <f t="shared" si="57"/>
        <v>3.3187499999999992</v>
      </c>
    </row>
    <row r="41" spans="1:60" x14ac:dyDescent="0.35">
      <c r="A41" s="96" t="str">
        <f>Technologies!$A$27</f>
        <v>PROTRA_PP_liquid_fuels</v>
      </c>
      <c r="B41" s="100">
        <f t="shared" si="30"/>
        <v>4.4249999999999998</v>
      </c>
      <c r="C41" s="104">
        <v>0</v>
      </c>
      <c r="D41" s="104">
        <v>0</v>
      </c>
      <c r="E41" s="104">
        <v>0</v>
      </c>
      <c r="F41" s="104">
        <v>0</v>
      </c>
      <c r="G41" s="104">
        <v>0</v>
      </c>
      <c r="H41" s="104">
        <v>0.1</v>
      </c>
      <c r="I41" s="104">
        <v>0.9</v>
      </c>
      <c r="J41" s="104">
        <v>0</v>
      </c>
      <c r="K41" s="104">
        <v>0</v>
      </c>
      <c r="L41" s="104">
        <v>0</v>
      </c>
      <c r="M41" s="104">
        <v>0</v>
      </c>
      <c r="N41" s="104">
        <v>0</v>
      </c>
      <c r="O41" s="104">
        <v>0</v>
      </c>
      <c r="P41" s="104">
        <v>0</v>
      </c>
      <c r="Q41" s="114">
        <f t="shared" si="31"/>
        <v>1</v>
      </c>
      <c r="R41" s="104">
        <v>0.5</v>
      </c>
      <c r="S41" s="104">
        <v>0</v>
      </c>
      <c r="T41" s="104">
        <v>0</v>
      </c>
      <c r="U41" s="104">
        <v>0</v>
      </c>
      <c r="V41" s="104">
        <v>0</v>
      </c>
      <c r="W41" s="104">
        <v>0</v>
      </c>
      <c r="X41" s="104">
        <v>0</v>
      </c>
      <c r="Y41" s="107">
        <v>0</v>
      </c>
      <c r="Z41" s="107">
        <v>0</v>
      </c>
      <c r="AA41" s="114">
        <f t="shared" si="32"/>
        <v>0.5</v>
      </c>
      <c r="AB41" s="123">
        <v>0.1</v>
      </c>
      <c r="AC41" s="117"/>
      <c r="AD41" s="117"/>
      <c r="AE41" s="117"/>
      <c r="AG41" s="122"/>
      <c r="AI41" s="104">
        <f t="shared" si="33"/>
        <v>0</v>
      </c>
      <c r="AJ41" s="104">
        <f t="shared" si="34"/>
        <v>0</v>
      </c>
      <c r="AK41" s="104">
        <f t="shared" si="35"/>
        <v>0</v>
      </c>
      <c r="AL41" s="104">
        <f t="shared" si="36"/>
        <v>0</v>
      </c>
      <c r="AM41" s="104">
        <f t="shared" si="37"/>
        <v>0</v>
      </c>
      <c r="AN41" s="104">
        <f t="shared" si="38"/>
        <v>0.4425</v>
      </c>
      <c r="AO41" s="104">
        <f t="shared" si="39"/>
        <v>3.9824999999999999</v>
      </c>
      <c r="AP41" s="104">
        <f t="shared" si="40"/>
        <v>0</v>
      </c>
      <c r="AQ41" s="104">
        <f t="shared" si="41"/>
        <v>0</v>
      </c>
      <c r="AR41" s="104">
        <f t="shared" si="42"/>
        <v>0</v>
      </c>
      <c r="AS41" s="104">
        <f t="shared" si="43"/>
        <v>0</v>
      </c>
      <c r="AT41" s="104">
        <f t="shared" si="44"/>
        <v>0</v>
      </c>
      <c r="AU41" s="104">
        <f t="shared" si="45"/>
        <v>0</v>
      </c>
      <c r="AV41" s="104">
        <f t="shared" si="46"/>
        <v>0</v>
      </c>
      <c r="AW41" s="114">
        <f t="shared" si="56"/>
        <v>4.4249999999999998</v>
      </c>
      <c r="AX41" s="104">
        <f t="shared" si="47"/>
        <v>2.2124999999999999</v>
      </c>
      <c r="AY41" s="104">
        <f t="shared" si="48"/>
        <v>0</v>
      </c>
      <c r="AZ41" s="104">
        <f t="shared" si="49"/>
        <v>0</v>
      </c>
      <c r="BA41" s="104">
        <f t="shared" si="50"/>
        <v>0</v>
      </c>
      <c r="BB41" s="104">
        <f t="shared" si="51"/>
        <v>0</v>
      </c>
      <c r="BC41" s="104">
        <f t="shared" si="52"/>
        <v>0</v>
      </c>
      <c r="BD41" s="104">
        <f t="shared" si="53"/>
        <v>0</v>
      </c>
      <c r="BE41" s="104">
        <f t="shared" si="54"/>
        <v>0</v>
      </c>
      <c r="BF41" s="104">
        <f t="shared" si="55"/>
        <v>0</v>
      </c>
      <c r="BG41" s="114">
        <f t="shared" si="57"/>
        <v>2.2124999999999999</v>
      </c>
    </row>
    <row r="42" spans="1:60" x14ac:dyDescent="0.35">
      <c r="A42" s="95" t="str">
        <f>Technologies!$A$28</f>
        <v>PROTRA_PP_nuclear</v>
      </c>
      <c r="B42" s="99">
        <f t="shared" si="30"/>
        <v>4.4249999999999998</v>
      </c>
      <c r="C42" s="98">
        <v>0</v>
      </c>
      <c r="D42" s="98">
        <v>0</v>
      </c>
      <c r="E42" s="98">
        <v>0</v>
      </c>
      <c r="F42" s="98">
        <v>0</v>
      </c>
      <c r="G42" s="98">
        <v>0</v>
      </c>
      <c r="H42" s="98">
        <v>0</v>
      </c>
      <c r="I42" s="98">
        <v>0</v>
      </c>
      <c r="J42" s="98">
        <v>1</v>
      </c>
      <c r="K42" s="98">
        <v>0</v>
      </c>
      <c r="L42" s="98">
        <v>0</v>
      </c>
      <c r="M42" s="98">
        <v>0</v>
      </c>
      <c r="N42" s="98">
        <v>0</v>
      </c>
      <c r="O42" s="98">
        <v>0</v>
      </c>
      <c r="P42" s="98">
        <v>0</v>
      </c>
      <c r="Q42" s="114">
        <f t="shared" si="31"/>
        <v>1</v>
      </c>
      <c r="R42" s="98">
        <v>0.5</v>
      </c>
      <c r="S42" s="98">
        <v>0</v>
      </c>
      <c r="T42" s="98">
        <v>0</v>
      </c>
      <c r="U42" s="98">
        <v>0</v>
      </c>
      <c r="V42" s="98">
        <v>0</v>
      </c>
      <c r="W42" s="98">
        <v>0</v>
      </c>
      <c r="X42" s="98">
        <v>0</v>
      </c>
      <c r="Y42" s="103">
        <v>0</v>
      </c>
      <c r="Z42" s="103">
        <v>0</v>
      </c>
      <c r="AA42" s="114">
        <f t="shared" si="32"/>
        <v>0.5</v>
      </c>
      <c r="AB42" s="123">
        <v>0.1</v>
      </c>
      <c r="AC42" s="117"/>
      <c r="AD42" s="117"/>
      <c r="AE42" s="117"/>
      <c r="AG42" s="122"/>
      <c r="AI42" s="98">
        <f t="shared" si="33"/>
        <v>0</v>
      </c>
      <c r="AJ42" s="98">
        <f t="shared" si="34"/>
        <v>0</v>
      </c>
      <c r="AK42" s="98">
        <f t="shared" si="35"/>
        <v>0</v>
      </c>
      <c r="AL42" s="98">
        <f t="shared" si="36"/>
        <v>0</v>
      </c>
      <c r="AM42" s="98">
        <f t="shared" si="37"/>
        <v>0</v>
      </c>
      <c r="AN42" s="98">
        <f t="shared" si="38"/>
        <v>0</v>
      </c>
      <c r="AO42" s="98">
        <f t="shared" si="39"/>
        <v>0</v>
      </c>
      <c r="AP42" s="98">
        <f t="shared" si="40"/>
        <v>4.4249999999999998</v>
      </c>
      <c r="AQ42" s="98">
        <f t="shared" si="41"/>
        <v>0</v>
      </c>
      <c r="AR42" s="98">
        <f t="shared" si="42"/>
        <v>0</v>
      </c>
      <c r="AS42" s="98">
        <f t="shared" si="43"/>
        <v>0</v>
      </c>
      <c r="AT42" s="98">
        <f t="shared" si="44"/>
        <v>0</v>
      </c>
      <c r="AU42" s="98">
        <f t="shared" si="45"/>
        <v>0</v>
      </c>
      <c r="AV42" s="98">
        <f t="shared" si="46"/>
        <v>0</v>
      </c>
      <c r="AW42" s="114">
        <f t="shared" si="56"/>
        <v>4.4249999999999998</v>
      </c>
      <c r="AX42" s="98">
        <f t="shared" si="47"/>
        <v>2.2124999999999999</v>
      </c>
      <c r="AY42" s="98">
        <f t="shared" si="48"/>
        <v>0</v>
      </c>
      <c r="AZ42" s="98">
        <f t="shared" si="49"/>
        <v>0</v>
      </c>
      <c r="BA42" s="98">
        <f t="shared" si="50"/>
        <v>0</v>
      </c>
      <c r="BB42" s="98">
        <f t="shared" si="51"/>
        <v>0</v>
      </c>
      <c r="BC42" s="98">
        <f t="shared" si="52"/>
        <v>0</v>
      </c>
      <c r="BD42" s="98">
        <f t="shared" si="53"/>
        <v>0</v>
      </c>
      <c r="BE42" s="98">
        <f t="shared" si="54"/>
        <v>0</v>
      </c>
      <c r="BF42" s="98">
        <f t="shared" si="55"/>
        <v>0</v>
      </c>
      <c r="BG42" s="114">
        <f t="shared" si="57"/>
        <v>2.2124999999999999</v>
      </c>
    </row>
    <row r="43" spans="1:60" x14ac:dyDescent="0.35">
      <c r="A43" s="96" t="str">
        <f>Technologies!$A$29</f>
        <v>PROTRA_PP_oceanic</v>
      </c>
      <c r="B43" s="100">
        <f t="shared" si="30"/>
        <v>0.22124999999999997</v>
      </c>
      <c r="C43" s="104">
        <v>0</v>
      </c>
      <c r="D43" s="104">
        <v>0</v>
      </c>
      <c r="E43" s="104">
        <v>0</v>
      </c>
      <c r="F43" s="104">
        <v>0</v>
      </c>
      <c r="G43" s="104">
        <v>0</v>
      </c>
      <c r="H43" s="104">
        <v>0</v>
      </c>
      <c r="I43" s="104">
        <v>0</v>
      </c>
      <c r="J43" s="104">
        <v>0</v>
      </c>
      <c r="K43" s="104">
        <v>1</v>
      </c>
      <c r="L43" s="104">
        <v>0</v>
      </c>
      <c r="M43" s="104">
        <v>0</v>
      </c>
      <c r="N43" s="104">
        <v>0</v>
      </c>
      <c r="O43" s="104">
        <v>0</v>
      </c>
      <c r="P43" s="104">
        <v>0</v>
      </c>
      <c r="Q43" s="114">
        <f t="shared" si="31"/>
        <v>1</v>
      </c>
      <c r="R43" s="104">
        <v>1</v>
      </c>
      <c r="S43" s="104">
        <v>0</v>
      </c>
      <c r="T43" s="104">
        <v>0</v>
      </c>
      <c r="U43" s="104">
        <v>0</v>
      </c>
      <c r="V43" s="104">
        <v>0</v>
      </c>
      <c r="W43" s="104">
        <v>0</v>
      </c>
      <c r="X43" s="104">
        <v>0</v>
      </c>
      <c r="Y43" s="107">
        <v>0</v>
      </c>
      <c r="Z43" s="107">
        <v>0</v>
      </c>
      <c r="AA43" s="114">
        <f t="shared" si="32"/>
        <v>1</v>
      </c>
      <c r="AB43" s="123">
        <v>0.01</v>
      </c>
      <c r="AC43" s="117"/>
      <c r="AD43" s="117"/>
      <c r="AE43" s="117"/>
      <c r="AG43" s="122"/>
      <c r="AI43" s="104">
        <f t="shared" si="33"/>
        <v>0</v>
      </c>
      <c r="AJ43" s="104">
        <f t="shared" si="34"/>
        <v>0</v>
      </c>
      <c r="AK43" s="104">
        <f t="shared" si="35"/>
        <v>0</v>
      </c>
      <c r="AL43" s="104">
        <f t="shared" si="36"/>
        <v>0</v>
      </c>
      <c r="AM43" s="104">
        <f t="shared" si="37"/>
        <v>0</v>
      </c>
      <c r="AN43" s="104">
        <f t="shared" si="38"/>
        <v>0</v>
      </c>
      <c r="AO43" s="104">
        <f t="shared" si="39"/>
        <v>0</v>
      </c>
      <c r="AP43" s="104">
        <f t="shared" si="40"/>
        <v>0</v>
      </c>
      <c r="AQ43" s="104">
        <f t="shared" si="41"/>
        <v>0.22124999999999997</v>
      </c>
      <c r="AR43" s="104">
        <f t="shared" si="42"/>
        <v>0</v>
      </c>
      <c r="AS43" s="104">
        <f t="shared" si="43"/>
        <v>0</v>
      </c>
      <c r="AT43" s="104">
        <f t="shared" si="44"/>
        <v>0</v>
      </c>
      <c r="AU43" s="104">
        <f t="shared" si="45"/>
        <v>0</v>
      </c>
      <c r="AV43" s="104">
        <f t="shared" si="46"/>
        <v>0</v>
      </c>
      <c r="AW43" s="114">
        <f t="shared" si="56"/>
        <v>0.22124999999999997</v>
      </c>
      <c r="AX43" s="104">
        <f t="shared" si="47"/>
        <v>0.22124999999999997</v>
      </c>
      <c r="AY43" s="104">
        <f t="shared" si="48"/>
        <v>0</v>
      </c>
      <c r="AZ43" s="104">
        <f t="shared" si="49"/>
        <v>0</v>
      </c>
      <c r="BA43" s="104">
        <f t="shared" si="50"/>
        <v>0</v>
      </c>
      <c r="BB43" s="104">
        <f t="shared" si="51"/>
        <v>0</v>
      </c>
      <c r="BC43" s="104">
        <f t="shared" si="52"/>
        <v>0</v>
      </c>
      <c r="BD43" s="104">
        <f t="shared" si="53"/>
        <v>0</v>
      </c>
      <c r="BE43" s="104">
        <f t="shared" si="54"/>
        <v>0</v>
      </c>
      <c r="BF43" s="104">
        <f t="shared" si="55"/>
        <v>0</v>
      </c>
      <c r="BG43" s="114">
        <f t="shared" si="57"/>
        <v>0.22124999999999997</v>
      </c>
    </row>
    <row r="44" spans="1:60" x14ac:dyDescent="0.35">
      <c r="A44" s="95" t="str">
        <f>Technologies!$A$30</f>
        <v>PROTRA_PP_solar_open_space_PV</v>
      </c>
      <c r="B44" s="99">
        <f t="shared" si="30"/>
        <v>0.22124999999999997</v>
      </c>
      <c r="C44" s="98">
        <v>0</v>
      </c>
      <c r="D44" s="98">
        <v>0</v>
      </c>
      <c r="E44" s="98">
        <v>0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1</v>
      </c>
      <c r="M44" s="98">
        <v>0</v>
      </c>
      <c r="N44" s="98">
        <v>0</v>
      </c>
      <c r="O44" s="98">
        <v>0</v>
      </c>
      <c r="P44" s="98">
        <v>0</v>
      </c>
      <c r="Q44" s="114">
        <f t="shared" si="31"/>
        <v>1</v>
      </c>
      <c r="R44" s="98">
        <v>1</v>
      </c>
      <c r="S44" s="98">
        <v>0</v>
      </c>
      <c r="T44" s="98">
        <v>0</v>
      </c>
      <c r="U44" s="98">
        <v>0</v>
      </c>
      <c r="V44" s="98">
        <v>0</v>
      </c>
      <c r="W44" s="98">
        <v>0</v>
      </c>
      <c r="X44" s="98">
        <v>0</v>
      </c>
      <c r="Y44" s="103">
        <v>0</v>
      </c>
      <c r="Z44" s="103">
        <v>0</v>
      </c>
      <c r="AA44" s="114">
        <f t="shared" si="32"/>
        <v>1</v>
      </c>
      <c r="AB44" s="123">
        <v>0.01</v>
      </c>
      <c r="AC44" s="117"/>
      <c r="AD44" s="117"/>
      <c r="AE44" s="117"/>
      <c r="AG44" s="122"/>
      <c r="AI44" s="98">
        <f t="shared" si="33"/>
        <v>0</v>
      </c>
      <c r="AJ44" s="98">
        <f t="shared" si="34"/>
        <v>0</v>
      </c>
      <c r="AK44" s="98">
        <f t="shared" si="35"/>
        <v>0</v>
      </c>
      <c r="AL44" s="98">
        <f t="shared" si="36"/>
        <v>0</v>
      </c>
      <c r="AM44" s="98">
        <f t="shared" si="37"/>
        <v>0</v>
      </c>
      <c r="AN44" s="98">
        <f t="shared" si="38"/>
        <v>0</v>
      </c>
      <c r="AO44" s="98">
        <f t="shared" si="39"/>
        <v>0</v>
      </c>
      <c r="AP44" s="98">
        <f t="shared" si="40"/>
        <v>0</v>
      </c>
      <c r="AQ44" s="98">
        <f t="shared" si="41"/>
        <v>0</v>
      </c>
      <c r="AR44" s="98">
        <f t="shared" si="42"/>
        <v>0.22124999999999997</v>
      </c>
      <c r="AS44" s="98">
        <f t="shared" si="43"/>
        <v>0</v>
      </c>
      <c r="AT44" s="98">
        <f t="shared" si="44"/>
        <v>0</v>
      </c>
      <c r="AU44" s="98">
        <f t="shared" si="45"/>
        <v>0</v>
      </c>
      <c r="AV44" s="98">
        <f t="shared" si="46"/>
        <v>0</v>
      </c>
      <c r="AW44" s="114">
        <f t="shared" si="56"/>
        <v>0.22124999999999997</v>
      </c>
      <c r="AX44" s="98">
        <f t="shared" si="47"/>
        <v>0.22124999999999997</v>
      </c>
      <c r="AY44" s="98">
        <f t="shared" si="48"/>
        <v>0</v>
      </c>
      <c r="AZ44" s="98">
        <f t="shared" si="49"/>
        <v>0</v>
      </c>
      <c r="BA44" s="98">
        <f t="shared" si="50"/>
        <v>0</v>
      </c>
      <c r="BB44" s="98">
        <f t="shared" si="51"/>
        <v>0</v>
      </c>
      <c r="BC44" s="98">
        <f t="shared" si="52"/>
        <v>0</v>
      </c>
      <c r="BD44" s="98">
        <f t="shared" si="53"/>
        <v>0</v>
      </c>
      <c r="BE44" s="98">
        <f t="shared" si="54"/>
        <v>0</v>
      </c>
      <c r="BF44" s="98">
        <f t="shared" si="55"/>
        <v>0</v>
      </c>
      <c r="BG44" s="114">
        <f t="shared" si="57"/>
        <v>0.22124999999999997</v>
      </c>
    </row>
    <row r="45" spans="1:60" x14ac:dyDescent="0.35">
      <c r="A45" s="96" t="str">
        <f>Technologies!$A$33</f>
        <v>PROTRA_PP_solid_fossil</v>
      </c>
      <c r="B45" s="100">
        <f t="shared" si="30"/>
        <v>2.2124999999999995</v>
      </c>
      <c r="C45" s="104">
        <v>0</v>
      </c>
      <c r="D45" s="104">
        <v>0</v>
      </c>
      <c r="E45" s="104">
        <v>0</v>
      </c>
      <c r="F45" s="104">
        <v>0</v>
      </c>
      <c r="G45" s="104">
        <v>0</v>
      </c>
      <c r="H45" s="104">
        <v>0</v>
      </c>
      <c r="I45" s="104">
        <v>0</v>
      </c>
      <c r="J45" s="104">
        <v>0</v>
      </c>
      <c r="K45" s="104">
        <v>0</v>
      </c>
      <c r="L45" s="104">
        <v>0</v>
      </c>
      <c r="M45" s="104">
        <v>0.2</v>
      </c>
      <c r="N45" s="104">
        <v>0.8</v>
      </c>
      <c r="O45" s="104">
        <v>0</v>
      </c>
      <c r="P45" s="104">
        <v>0</v>
      </c>
      <c r="Q45" s="114">
        <f t="shared" si="31"/>
        <v>1</v>
      </c>
      <c r="R45" s="104">
        <v>0.4</v>
      </c>
      <c r="S45" s="104">
        <v>0</v>
      </c>
      <c r="T45" s="104">
        <v>0</v>
      </c>
      <c r="U45" s="104">
        <v>0</v>
      </c>
      <c r="V45" s="104">
        <v>0</v>
      </c>
      <c r="W45" s="104">
        <v>0</v>
      </c>
      <c r="X45" s="104">
        <v>0</v>
      </c>
      <c r="Y45" s="107">
        <v>0</v>
      </c>
      <c r="Z45" s="107">
        <v>0</v>
      </c>
      <c r="AA45" s="114">
        <f t="shared" si="32"/>
        <v>0.4</v>
      </c>
      <c r="AB45" s="123">
        <v>0.04</v>
      </c>
      <c r="AC45" s="117"/>
      <c r="AD45" s="117"/>
      <c r="AE45" s="117"/>
      <c r="AG45" s="122"/>
      <c r="AI45" s="104">
        <f t="shared" si="33"/>
        <v>0</v>
      </c>
      <c r="AJ45" s="104">
        <f t="shared" si="34"/>
        <v>0</v>
      </c>
      <c r="AK45" s="104">
        <f t="shared" si="35"/>
        <v>0</v>
      </c>
      <c r="AL45" s="104">
        <f t="shared" si="36"/>
        <v>0</v>
      </c>
      <c r="AM45" s="104">
        <f t="shared" si="37"/>
        <v>0</v>
      </c>
      <c r="AN45" s="104">
        <f t="shared" si="38"/>
        <v>0</v>
      </c>
      <c r="AO45" s="104">
        <f t="shared" si="39"/>
        <v>0</v>
      </c>
      <c r="AP45" s="104">
        <f t="shared" si="40"/>
        <v>0</v>
      </c>
      <c r="AQ45" s="104">
        <f t="shared" si="41"/>
        <v>0</v>
      </c>
      <c r="AR45" s="104">
        <f t="shared" si="42"/>
        <v>0</v>
      </c>
      <c r="AS45" s="104">
        <f t="shared" si="43"/>
        <v>0.44249999999999989</v>
      </c>
      <c r="AT45" s="104">
        <f t="shared" si="44"/>
        <v>1.7699999999999996</v>
      </c>
      <c r="AU45" s="104">
        <f t="shared" si="45"/>
        <v>0</v>
      </c>
      <c r="AV45" s="104">
        <f t="shared" si="46"/>
        <v>0</v>
      </c>
      <c r="AW45" s="114">
        <f t="shared" si="56"/>
        <v>2.2124999999999995</v>
      </c>
      <c r="AX45" s="104">
        <f t="shared" si="47"/>
        <v>0.88499999999999979</v>
      </c>
      <c r="AY45" s="104">
        <f t="shared" si="48"/>
        <v>0</v>
      </c>
      <c r="AZ45" s="104">
        <f t="shared" si="49"/>
        <v>0</v>
      </c>
      <c r="BA45" s="104">
        <f t="shared" si="50"/>
        <v>0</v>
      </c>
      <c r="BB45" s="104">
        <f t="shared" si="51"/>
        <v>0</v>
      </c>
      <c r="BC45" s="104">
        <f t="shared" si="52"/>
        <v>0</v>
      </c>
      <c r="BD45" s="104">
        <f t="shared" si="53"/>
        <v>0</v>
      </c>
      <c r="BE45" s="104">
        <f t="shared" si="54"/>
        <v>0</v>
      </c>
      <c r="BF45" s="104">
        <f t="shared" si="55"/>
        <v>0</v>
      </c>
      <c r="BG45" s="114">
        <f t="shared" si="57"/>
        <v>0.88499999999999979</v>
      </c>
    </row>
    <row r="46" spans="1:60" x14ac:dyDescent="0.35">
      <c r="A46" s="95" t="str">
        <f>Technologies!$A$34</f>
        <v>PROTRA_PP_waste</v>
      </c>
      <c r="B46" s="99">
        <f t="shared" si="30"/>
        <v>1.1062499999999997</v>
      </c>
      <c r="C46" s="98">
        <v>0</v>
      </c>
      <c r="D46" s="98">
        <v>0</v>
      </c>
      <c r="E46" s="98">
        <v>0</v>
      </c>
      <c r="F46" s="98">
        <v>0</v>
      </c>
      <c r="G46" s="98">
        <v>0</v>
      </c>
      <c r="H46" s="98">
        <v>0</v>
      </c>
      <c r="I46" s="98">
        <v>0</v>
      </c>
      <c r="J46" s="98">
        <v>0</v>
      </c>
      <c r="K46" s="98">
        <v>0</v>
      </c>
      <c r="L46" s="98">
        <v>0</v>
      </c>
      <c r="M46" s="98">
        <v>0</v>
      </c>
      <c r="N46" s="98">
        <v>0</v>
      </c>
      <c r="O46" s="98">
        <v>1</v>
      </c>
      <c r="P46" s="98">
        <v>0</v>
      </c>
      <c r="Q46" s="114">
        <f t="shared" si="31"/>
        <v>1</v>
      </c>
      <c r="R46" s="98">
        <v>0.2</v>
      </c>
      <c r="S46" s="98">
        <v>0</v>
      </c>
      <c r="T46" s="98">
        <v>0</v>
      </c>
      <c r="U46" s="98">
        <v>0</v>
      </c>
      <c r="V46" s="98">
        <v>0</v>
      </c>
      <c r="W46" s="98">
        <v>0</v>
      </c>
      <c r="X46" s="98">
        <v>0</v>
      </c>
      <c r="Y46" s="103">
        <v>0</v>
      </c>
      <c r="Z46" s="103">
        <v>0</v>
      </c>
      <c r="AA46" s="114">
        <f t="shared" si="32"/>
        <v>0.2</v>
      </c>
      <c r="AB46" s="123">
        <v>0.01</v>
      </c>
      <c r="AC46" s="117"/>
      <c r="AD46" s="117"/>
      <c r="AE46" s="117"/>
      <c r="AG46" s="122"/>
      <c r="AI46" s="98">
        <f t="shared" si="33"/>
        <v>0</v>
      </c>
      <c r="AJ46" s="98">
        <f t="shared" si="34"/>
        <v>0</v>
      </c>
      <c r="AK46" s="98">
        <f t="shared" si="35"/>
        <v>0</v>
      </c>
      <c r="AL46" s="98">
        <f t="shared" si="36"/>
        <v>0</v>
      </c>
      <c r="AM46" s="98">
        <f t="shared" si="37"/>
        <v>0</v>
      </c>
      <c r="AN46" s="98">
        <f t="shared" si="38"/>
        <v>0</v>
      </c>
      <c r="AO46" s="98">
        <f t="shared" si="39"/>
        <v>0</v>
      </c>
      <c r="AP46" s="98">
        <f t="shared" si="40"/>
        <v>0</v>
      </c>
      <c r="AQ46" s="98">
        <f t="shared" si="41"/>
        <v>0</v>
      </c>
      <c r="AR46" s="98">
        <f t="shared" si="42"/>
        <v>0</v>
      </c>
      <c r="AS46" s="98">
        <f t="shared" si="43"/>
        <v>0</v>
      </c>
      <c r="AT46" s="98">
        <f t="shared" si="44"/>
        <v>0</v>
      </c>
      <c r="AU46" s="98">
        <f t="shared" si="45"/>
        <v>1.1062499999999997</v>
      </c>
      <c r="AV46" s="98">
        <f t="shared" si="46"/>
        <v>0</v>
      </c>
      <c r="AW46" s="114">
        <f t="shared" si="56"/>
        <v>1.1062499999999997</v>
      </c>
      <c r="AX46" s="98">
        <f t="shared" si="47"/>
        <v>0.22124999999999995</v>
      </c>
      <c r="AY46" s="98">
        <f t="shared" si="48"/>
        <v>0</v>
      </c>
      <c r="AZ46" s="98">
        <f t="shared" si="49"/>
        <v>0</v>
      </c>
      <c r="BA46" s="98">
        <f t="shared" si="50"/>
        <v>0</v>
      </c>
      <c r="BB46" s="98">
        <f t="shared" si="51"/>
        <v>0</v>
      </c>
      <c r="BC46" s="98">
        <f t="shared" si="52"/>
        <v>0</v>
      </c>
      <c r="BD46" s="98">
        <f t="shared" si="53"/>
        <v>0</v>
      </c>
      <c r="BE46" s="98">
        <f t="shared" si="54"/>
        <v>0</v>
      </c>
      <c r="BF46" s="98">
        <f t="shared" si="55"/>
        <v>0</v>
      </c>
      <c r="BG46" s="114">
        <f t="shared" si="57"/>
        <v>0.22124999999999995</v>
      </c>
    </row>
    <row r="47" spans="1:60" x14ac:dyDescent="0.35">
      <c r="A47" s="96" t="str">
        <f>Technologies!$A$35</f>
        <v>PROTRA_PP_wind_onshore</v>
      </c>
      <c r="B47" s="100">
        <f t="shared" si="30"/>
        <v>0.44249999999999995</v>
      </c>
      <c r="C47" s="104">
        <v>0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  <c r="I47" s="104">
        <v>0</v>
      </c>
      <c r="J47" s="104">
        <v>0</v>
      </c>
      <c r="K47" s="104">
        <v>0</v>
      </c>
      <c r="L47" s="104">
        <v>0</v>
      </c>
      <c r="M47" s="104">
        <v>0</v>
      </c>
      <c r="N47" s="104">
        <v>0</v>
      </c>
      <c r="O47" s="104">
        <v>0</v>
      </c>
      <c r="P47" s="104">
        <v>1</v>
      </c>
      <c r="Q47" s="114">
        <f t="shared" si="31"/>
        <v>1</v>
      </c>
      <c r="R47" s="104">
        <v>1</v>
      </c>
      <c r="S47" s="104">
        <v>0</v>
      </c>
      <c r="T47" s="104">
        <v>0</v>
      </c>
      <c r="U47" s="104">
        <v>0</v>
      </c>
      <c r="V47" s="104">
        <v>0</v>
      </c>
      <c r="W47" s="104">
        <v>0</v>
      </c>
      <c r="X47" s="104">
        <v>0</v>
      </c>
      <c r="Y47" s="107">
        <v>0</v>
      </c>
      <c r="Z47" s="107">
        <v>0</v>
      </c>
      <c r="AA47" s="114">
        <f t="shared" si="32"/>
        <v>1</v>
      </c>
      <c r="AB47" s="123">
        <v>0.02</v>
      </c>
      <c r="AC47" s="117"/>
      <c r="AD47" s="117"/>
      <c r="AE47" s="117"/>
      <c r="AG47" s="122"/>
      <c r="AI47" s="104">
        <f t="shared" si="33"/>
        <v>0</v>
      </c>
      <c r="AJ47" s="104">
        <f t="shared" si="34"/>
        <v>0</v>
      </c>
      <c r="AK47" s="104">
        <f t="shared" si="35"/>
        <v>0</v>
      </c>
      <c r="AL47" s="104">
        <f t="shared" si="36"/>
        <v>0</v>
      </c>
      <c r="AM47" s="104">
        <f t="shared" si="37"/>
        <v>0</v>
      </c>
      <c r="AN47" s="104">
        <f t="shared" si="38"/>
        <v>0</v>
      </c>
      <c r="AO47" s="104">
        <f t="shared" si="39"/>
        <v>0</v>
      </c>
      <c r="AP47" s="104">
        <f t="shared" si="40"/>
        <v>0</v>
      </c>
      <c r="AQ47" s="104">
        <f t="shared" si="41"/>
        <v>0</v>
      </c>
      <c r="AR47" s="104">
        <f t="shared" si="42"/>
        <v>0</v>
      </c>
      <c r="AS47" s="104">
        <f t="shared" si="43"/>
        <v>0</v>
      </c>
      <c r="AT47" s="104">
        <f t="shared" si="44"/>
        <v>0</v>
      </c>
      <c r="AU47" s="104">
        <f t="shared" si="45"/>
        <v>0</v>
      </c>
      <c r="AV47" s="104">
        <f t="shared" si="46"/>
        <v>0.44249999999999995</v>
      </c>
      <c r="AW47" s="114">
        <f t="shared" si="56"/>
        <v>0.44249999999999995</v>
      </c>
      <c r="AX47" s="104">
        <f t="shared" si="47"/>
        <v>0.44249999999999995</v>
      </c>
      <c r="AY47" s="104">
        <f t="shared" si="48"/>
        <v>0</v>
      </c>
      <c r="AZ47" s="104">
        <f t="shared" si="49"/>
        <v>0</v>
      </c>
      <c r="BA47" s="104">
        <f t="shared" si="50"/>
        <v>0</v>
      </c>
      <c r="BB47" s="104">
        <f t="shared" si="51"/>
        <v>0</v>
      </c>
      <c r="BC47" s="104">
        <f t="shared" si="52"/>
        <v>0</v>
      </c>
      <c r="BD47" s="104">
        <f t="shared" si="53"/>
        <v>0</v>
      </c>
      <c r="BE47" s="104">
        <f t="shared" si="54"/>
        <v>0</v>
      </c>
      <c r="BF47" s="104">
        <f t="shared" si="55"/>
        <v>0</v>
      </c>
      <c r="BG47" s="114">
        <f t="shared" si="57"/>
        <v>0.44249999999999995</v>
      </c>
    </row>
    <row r="48" spans="1:60" x14ac:dyDescent="0.35">
      <c r="A48" s="95" t="str">
        <f>Technologies!$A$4</f>
        <v>PROTRA_CHP_gas_fuels</v>
      </c>
      <c r="B48" s="99">
        <f t="shared" si="30"/>
        <v>6.6374999999999984</v>
      </c>
      <c r="C48" s="98">
        <v>0.05</v>
      </c>
      <c r="D48" s="98">
        <v>0.95</v>
      </c>
      <c r="E48" s="98">
        <v>0</v>
      </c>
      <c r="F48" s="98">
        <v>0</v>
      </c>
      <c r="G48" s="98">
        <v>0</v>
      </c>
      <c r="H48" s="98">
        <v>0</v>
      </c>
      <c r="I48" s="98">
        <v>0</v>
      </c>
      <c r="J48" s="98">
        <v>0</v>
      </c>
      <c r="K48" s="98">
        <v>0</v>
      </c>
      <c r="L48" s="98">
        <v>0</v>
      </c>
      <c r="M48" s="98">
        <v>0</v>
      </c>
      <c r="N48" s="98">
        <v>0</v>
      </c>
      <c r="O48" s="98">
        <v>0</v>
      </c>
      <c r="P48" s="98">
        <v>0</v>
      </c>
      <c r="Q48" s="114">
        <f t="shared" si="31"/>
        <v>1</v>
      </c>
      <c r="R48" s="98">
        <v>0.5</v>
      </c>
      <c r="S48" s="98">
        <v>0</v>
      </c>
      <c r="T48" s="98">
        <v>0.3</v>
      </c>
      <c r="U48" s="98">
        <v>0</v>
      </c>
      <c r="V48" s="98">
        <v>0</v>
      </c>
      <c r="W48" s="98">
        <v>0</v>
      </c>
      <c r="X48" s="98">
        <v>0</v>
      </c>
      <c r="Y48" s="103">
        <v>0</v>
      </c>
      <c r="Z48" s="103">
        <v>0</v>
      </c>
      <c r="AA48" s="114">
        <f t="shared" si="32"/>
        <v>0.8</v>
      </c>
      <c r="AB48" s="123">
        <v>0.15</v>
      </c>
      <c r="AC48" s="117"/>
      <c r="AD48" s="117"/>
      <c r="AE48" s="117"/>
      <c r="AG48" s="122"/>
      <c r="AI48" s="98">
        <f t="shared" si="33"/>
        <v>0.33187499999999992</v>
      </c>
      <c r="AJ48" s="98">
        <f t="shared" si="34"/>
        <v>6.3056249999999983</v>
      </c>
      <c r="AK48" s="98">
        <f t="shared" si="35"/>
        <v>0</v>
      </c>
      <c r="AL48" s="98">
        <f t="shared" si="36"/>
        <v>0</v>
      </c>
      <c r="AM48" s="98">
        <f t="shared" si="37"/>
        <v>0</v>
      </c>
      <c r="AN48" s="98">
        <f t="shared" si="38"/>
        <v>0</v>
      </c>
      <c r="AO48" s="98">
        <f t="shared" si="39"/>
        <v>0</v>
      </c>
      <c r="AP48" s="98">
        <f t="shared" si="40"/>
        <v>0</v>
      </c>
      <c r="AQ48" s="98">
        <f t="shared" si="41"/>
        <v>0</v>
      </c>
      <c r="AR48" s="98">
        <f t="shared" si="42"/>
        <v>0</v>
      </c>
      <c r="AS48" s="98">
        <f t="shared" si="43"/>
        <v>0</v>
      </c>
      <c r="AT48" s="98">
        <f t="shared" si="44"/>
        <v>0</v>
      </c>
      <c r="AU48" s="98">
        <f t="shared" si="45"/>
        <v>0</v>
      </c>
      <c r="AV48" s="98">
        <f t="shared" si="46"/>
        <v>0</v>
      </c>
      <c r="AW48" s="114">
        <f t="shared" si="56"/>
        <v>6.6374999999999984</v>
      </c>
      <c r="AX48" s="98">
        <f t="shared" si="47"/>
        <v>3.3187499999999992</v>
      </c>
      <c r="AY48" s="98">
        <f t="shared" si="48"/>
        <v>0</v>
      </c>
      <c r="AZ48" s="98">
        <f t="shared" si="49"/>
        <v>1.9912499999999995</v>
      </c>
      <c r="BA48" s="98">
        <f t="shared" si="50"/>
        <v>0</v>
      </c>
      <c r="BB48" s="98">
        <f t="shared" si="51"/>
        <v>0</v>
      </c>
      <c r="BC48" s="98">
        <f t="shared" si="52"/>
        <v>0</v>
      </c>
      <c r="BD48" s="98">
        <f t="shared" si="53"/>
        <v>0</v>
      </c>
      <c r="BE48" s="98">
        <f t="shared" si="54"/>
        <v>0</v>
      </c>
      <c r="BF48" s="98">
        <f t="shared" si="55"/>
        <v>0</v>
      </c>
      <c r="BG48" s="114">
        <f t="shared" si="57"/>
        <v>5.3099999999999987</v>
      </c>
      <c r="BH48" s="120"/>
    </row>
    <row r="49" spans="1:60" x14ac:dyDescent="0.35">
      <c r="A49" s="96" t="str">
        <f>Technologies!$A$5</f>
        <v>PROTRA_CHP_geothermal</v>
      </c>
      <c r="B49" s="100">
        <f t="shared" si="30"/>
        <v>1.1062499999999997</v>
      </c>
      <c r="C49" s="104">
        <v>0</v>
      </c>
      <c r="D49" s="104">
        <v>0</v>
      </c>
      <c r="E49" s="104">
        <v>1</v>
      </c>
      <c r="F49" s="104">
        <v>0</v>
      </c>
      <c r="G49" s="104">
        <v>0</v>
      </c>
      <c r="H49" s="104">
        <v>0</v>
      </c>
      <c r="I49" s="104">
        <v>0</v>
      </c>
      <c r="J49" s="104">
        <v>0</v>
      </c>
      <c r="K49" s="104">
        <v>0</v>
      </c>
      <c r="L49" s="104">
        <v>0</v>
      </c>
      <c r="M49" s="104">
        <v>0</v>
      </c>
      <c r="N49" s="104">
        <v>0</v>
      </c>
      <c r="O49" s="104">
        <v>0</v>
      </c>
      <c r="P49" s="104">
        <v>0</v>
      </c>
      <c r="Q49" s="114">
        <f t="shared" ref="Q49:Q65" si="58">SUM(C49:P49)</f>
        <v>1</v>
      </c>
      <c r="R49" s="104">
        <v>0.2</v>
      </c>
      <c r="S49" s="104">
        <v>0</v>
      </c>
      <c r="T49" s="104">
        <v>0.5</v>
      </c>
      <c r="U49" s="104">
        <v>0</v>
      </c>
      <c r="V49" s="104">
        <v>0</v>
      </c>
      <c r="W49" s="104">
        <v>0</v>
      </c>
      <c r="X49" s="104">
        <v>0</v>
      </c>
      <c r="Y49" s="107">
        <v>0</v>
      </c>
      <c r="Z49" s="107">
        <v>0</v>
      </c>
      <c r="AA49" s="114">
        <f t="shared" ref="AA49:AA65" si="59">SUM(R49:Z49)</f>
        <v>0.7</v>
      </c>
      <c r="AB49" s="123">
        <v>0.01</v>
      </c>
      <c r="AC49" s="117"/>
      <c r="AD49" s="117"/>
      <c r="AE49" s="117"/>
      <c r="AG49" s="122"/>
      <c r="AI49" s="104">
        <f t="shared" si="33"/>
        <v>0</v>
      </c>
      <c r="AJ49" s="104">
        <f t="shared" si="34"/>
        <v>0</v>
      </c>
      <c r="AK49" s="104">
        <f t="shared" si="35"/>
        <v>1.1062499999999997</v>
      </c>
      <c r="AL49" s="104">
        <f t="shared" si="36"/>
        <v>0</v>
      </c>
      <c r="AM49" s="104">
        <f t="shared" si="37"/>
        <v>0</v>
      </c>
      <c r="AN49" s="104">
        <f t="shared" si="38"/>
        <v>0</v>
      </c>
      <c r="AO49" s="104">
        <f t="shared" si="39"/>
        <v>0</v>
      </c>
      <c r="AP49" s="104">
        <f t="shared" si="40"/>
        <v>0</v>
      </c>
      <c r="AQ49" s="104">
        <f t="shared" si="41"/>
        <v>0</v>
      </c>
      <c r="AR49" s="104">
        <f t="shared" si="42"/>
        <v>0</v>
      </c>
      <c r="AS49" s="104">
        <f t="shared" si="43"/>
        <v>0</v>
      </c>
      <c r="AT49" s="104">
        <f t="shared" si="44"/>
        <v>0</v>
      </c>
      <c r="AU49" s="104">
        <f t="shared" si="45"/>
        <v>0</v>
      </c>
      <c r="AV49" s="104">
        <f t="shared" si="46"/>
        <v>0</v>
      </c>
      <c r="AW49" s="114">
        <f t="shared" si="56"/>
        <v>1.1062499999999997</v>
      </c>
      <c r="AX49" s="104">
        <f t="shared" si="47"/>
        <v>0.22124999999999995</v>
      </c>
      <c r="AY49" s="104">
        <f t="shared" si="48"/>
        <v>0</v>
      </c>
      <c r="AZ49" s="104">
        <f t="shared" si="49"/>
        <v>0.55312499999999987</v>
      </c>
      <c r="BA49" s="104">
        <f t="shared" si="50"/>
        <v>0</v>
      </c>
      <c r="BB49" s="104">
        <f t="shared" si="51"/>
        <v>0</v>
      </c>
      <c r="BC49" s="104">
        <f t="shared" si="52"/>
        <v>0</v>
      </c>
      <c r="BD49" s="104">
        <f t="shared" si="53"/>
        <v>0</v>
      </c>
      <c r="BE49" s="104">
        <f t="shared" si="54"/>
        <v>0</v>
      </c>
      <c r="BF49" s="104">
        <f t="shared" si="55"/>
        <v>0</v>
      </c>
      <c r="BG49" s="114">
        <f t="shared" si="57"/>
        <v>0.77437499999999981</v>
      </c>
      <c r="BH49" s="120"/>
    </row>
    <row r="50" spans="1:60" x14ac:dyDescent="0.35">
      <c r="A50" s="95" t="str">
        <f>Technologies!$A$6</f>
        <v>PROTRA_CHP_solid_fossil</v>
      </c>
      <c r="B50" s="99">
        <f t="shared" si="30"/>
        <v>2.2124999999999995</v>
      </c>
      <c r="C50" s="98">
        <v>0</v>
      </c>
      <c r="D50" s="98">
        <v>0</v>
      </c>
      <c r="E50" s="98">
        <v>0</v>
      </c>
      <c r="F50" s="98">
        <v>0</v>
      </c>
      <c r="G50" s="98">
        <v>0</v>
      </c>
      <c r="H50" s="98">
        <v>0</v>
      </c>
      <c r="I50" s="98">
        <v>0</v>
      </c>
      <c r="J50" s="98">
        <v>0</v>
      </c>
      <c r="K50" s="98">
        <v>0</v>
      </c>
      <c r="L50" s="98">
        <v>0</v>
      </c>
      <c r="M50" s="98">
        <v>0.2</v>
      </c>
      <c r="N50" s="98">
        <v>0.8</v>
      </c>
      <c r="O50" s="98">
        <v>0</v>
      </c>
      <c r="P50" s="98">
        <v>0</v>
      </c>
      <c r="Q50" s="114">
        <f t="shared" si="58"/>
        <v>1</v>
      </c>
      <c r="R50" s="98">
        <v>0.2</v>
      </c>
      <c r="S50" s="98">
        <v>0</v>
      </c>
      <c r="T50" s="98">
        <v>0.5</v>
      </c>
      <c r="U50" s="98">
        <v>0</v>
      </c>
      <c r="V50" s="98">
        <v>0</v>
      </c>
      <c r="W50" s="98">
        <v>0</v>
      </c>
      <c r="X50" s="98">
        <v>0</v>
      </c>
      <c r="Y50" s="103">
        <v>0</v>
      </c>
      <c r="Z50" s="103">
        <v>0</v>
      </c>
      <c r="AA50" s="114">
        <f t="shared" si="59"/>
        <v>0.7</v>
      </c>
      <c r="AB50" s="123">
        <v>0.02</v>
      </c>
      <c r="AC50" s="117"/>
      <c r="AD50" s="117"/>
      <c r="AE50" s="117"/>
      <c r="AG50" s="122"/>
      <c r="AI50" s="98">
        <f t="shared" si="33"/>
        <v>0</v>
      </c>
      <c r="AJ50" s="98">
        <f t="shared" si="34"/>
        <v>0</v>
      </c>
      <c r="AK50" s="98">
        <f t="shared" si="35"/>
        <v>0</v>
      </c>
      <c r="AL50" s="98">
        <f t="shared" si="36"/>
        <v>0</v>
      </c>
      <c r="AM50" s="98">
        <f t="shared" si="37"/>
        <v>0</v>
      </c>
      <c r="AN50" s="98">
        <f t="shared" si="38"/>
        <v>0</v>
      </c>
      <c r="AO50" s="98">
        <f t="shared" si="39"/>
        <v>0</v>
      </c>
      <c r="AP50" s="98">
        <f t="shared" si="40"/>
        <v>0</v>
      </c>
      <c r="AQ50" s="98">
        <f t="shared" si="41"/>
        <v>0</v>
      </c>
      <c r="AR50" s="98">
        <f t="shared" si="42"/>
        <v>0</v>
      </c>
      <c r="AS50" s="98">
        <f t="shared" si="43"/>
        <v>0.44249999999999989</v>
      </c>
      <c r="AT50" s="98">
        <f t="shared" si="44"/>
        <v>1.7699999999999996</v>
      </c>
      <c r="AU50" s="98">
        <f t="shared" si="45"/>
        <v>0</v>
      </c>
      <c r="AV50" s="98">
        <f t="shared" si="46"/>
        <v>0</v>
      </c>
      <c r="AW50" s="114">
        <f t="shared" si="56"/>
        <v>2.2124999999999995</v>
      </c>
      <c r="AX50" s="98">
        <f t="shared" si="47"/>
        <v>0.44249999999999989</v>
      </c>
      <c r="AY50" s="98">
        <f t="shared" si="48"/>
        <v>0</v>
      </c>
      <c r="AZ50" s="98">
        <f t="shared" si="49"/>
        <v>1.1062499999999997</v>
      </c>
      <c r="BA50" s="98">
        <f t="shared" si="50"/>
        <v>0</v>
      </c>
      <c r="BB50" s="98">
        <f t="shared" si="51"/>
        <v>0</v>
      </c>
      <c r="BC50" s="98">
        <f t="shared" si="52"/>
        <v>0</v>
      </c>
      <c r="BD50" s="98">
        <f t="shared" si="53"/>
        <v>0</v>
      </c>
      <c r="BE50" s="98">
        <f t="shared" si="54"/>
        <v>0</v>
      </c>
      <c r="BF50" s="98">
        <f t="shared" si="55"/>
        <v>0</v>
      </c>
      <c r="BG50" s="114">
        <f t="shared" si="57"/>
        <v>1.5487499999999996</v>
      </c>
      <c r="BH50" s="120"/>
    </row>
    <row r="51" spans="1:60" x14ac:dyDescent="0.35">
      <c r="A51" s="96" t="str">
        <f>Technologies!$A$7</f>
        <v>PROTRA_CHP_waste</v>
      </c>
      <c r="B51" s="100">
        <f t="shared" si="30"/>
        <v>6.6374999999999984</v>
      </c>
      <c r="C51" s="104">
        <v>0</v>
      </c>
      <c r="D51" s="104">
        <v>0</v>
      </c>
      <c r="E51" s="104">
        <v>0</v>
      </c>
      <c r="F51" s="104">
        <v>0</v>
      </c>
      <c r="G51" s="104">
        <v>0</v>
      </c>
      <c r="H51" s="104">
        <v>0</v>
      </c>
      <c r="I51" s="104">
        <v>0</v>
      </c>
      <c r="J51" s="104">
        <v>0</v>
      </c>
      <c r="K51" s="104">
        <v>0</v>
      </c>
      <c r="L51" s="104">
        <v>0</v>
      </c>
      <c r="M51" s="104">
        <v>0</v>
      </c>
      <c r="N51" s="104">
        <v>0</v>
      </c>
      <c r="O51" s="104">
        <v>1</v>
      </c>
      <c r="P51" s="104">
        <v>0</v>
      </c>
      <c r="Q51" s="114">
        <f t="shared" si="58"/>
        <v>1</v>
      </c>
      <c r="R51" s="104">
        <v>0.1</v>
      </c>
      <c r="S51" s="104">
        <v>0</v>
      </c>
      <c r="T51" s="104">
        <v>0.6</v>
      </c>
      <c r="U51" s="104">
        <v>0</v>
      </c>
      <c r="V51" s="104">
        <v>0</v>
      </c>
      <c r="W51" s="104">
        <v>0</v>
      </c>
      <c r="X51" s="104">
        <v>0</v>
      </c>
      <c r="Y51" s="107">
        <v>0</v>
      </c>
      <c r="Z51" s="107">
        <v>0</v>
      </c>
      <c r="AA51" s="114">
        <f t="shared" si="59"/>
        <v>0.7</v>
      </c>
      <c r="AB51" s="123">
        <v>0.03</v>
      </c>
      <c r="AC51" s="117"/>
      <c r="AD51" s="117"/>
      <c r="AE51" s="117"/>
      <c r="AG51" s="122"/>
      <c r="AI51" s="104">
        <f t="shared" si="33"/>
        <v>0</v>
      </c>
      <c r="AJ51" s="104">
        <f t="shared" si="34"/>
        <v>0</v>
      </c>
      <c r="AK51" s="104">
        <f t="shared" si="35"/>
        <v>0</v>
      </c>
      <c r="AL51" s="104">
        <f t="shared" si="36"/>
        <v>0</v>
      </c>
      <c r="AM51" s="104">
        <f t="shared" si="37"/>
        <v>0</v>
      </c>
      <c r="AN51" s="104">
        <f t="shared" si="38"/>
        <v>0</v>
      </c>
      <c r="AO51" s="104">
        <f t="shared" si="39"/>
        <v>0</v>
      </c>
      <c r="AP51" s="104">
        <f t="shared" si="40"/>
        <v>0</v>
      </c>
      <c r="AQ51" s="104">
        <f t="shared" si="41"/>
        <v>0</v>
      </c>
      <c r="AR51" s="104">
        <f t="shared" si="42"/>
        <v>0</v>
      </c>
      <c r="AS51" s="104">
        <f t="shared" si="43"/>
        <v>0</v>
      </c>
      <c r="AT51" s="104">
        <f t="shared" si="44"/>
        <v>0</v>
      </c>
      <c r="AU51" s="104">
        <f t="shared" si="45"/>
        <v>6.6374999999999984</v>
      </c>
      <c r="AV51" s="104">
        <f t="shared" si="46"/>
        <v>0</v>
      </c>
      <c r="AW51" s="114">
        <f t="shared" si="56"/>
        <v>6.6374999999999984</v>
      </c>
      <c r="AX51" s="104">
        <f t="shared" si="47"/>
        <v>0.66374999999999984</v>
      </c>
      <c r="AY51" s="104">
        <f t="shared" si="48"/>
        <v>0</v>
      </c>
      <c r="AZ51" s="104">
        <f t="shared" si="49"/>
        <v>3.982499999999999</v>
      </c>
      <c r="BA51" s="104">
        <f t="shared" si="50"/>
        <v>0</v>
      </c>
      <c r="BB51" s="104">
        <f t="shared" si="51"/>
        <v>0</v>
      </c>
      <c r="BC51" s="104">
        <f t="shared" si="52"/>
        <v>0</v>
      </c>
      <c r="BD51" s="104">
        <f t="shared" si="53"/>
        <v>0</v>
      </c>
      <c r="BE51" s="104">
        <f t="shared" si="54"/>
        <v>0</v>
      </c>
      <c r="BF51" s="104">
        <f t="shared" si="55"/>
        <v>0</v>
      </c>
      <c r="BG51" s="114">
        <f t="shared" si="57"/>
        <v>4.6462499999999984</v>
      </c>
      <c r="BH51" s="120"/>
    </row>
    <row r="52" spans="1:60" x14ac:dyDescent="0.35">
      <c r="A52" s="95" t="str">
        <f>Technologies!$A$13</f>
        <v>PROTRA_HP_gas_fuels</v>
      </c>
      <c r="B52" s="99">
        <f t="shared" ref="B52:B57" si="60">$AK$32/T52*AB52</f>
        <v>2.2212719298245638</v>
      </c>
      <c r="C52" s="98">
        <v>0.1</v>
      </c>
      <c r="D52" s="98">
        <v>0.9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114">
        <f t="shared" si="58"/>
        <v>1</v>
      </c>
      <c r="R52" s="98">
        <v>0</v>
      </c>
      <c r="S52" s="98">
        <v>0</v>
      </c>
      <c r="T52" s="98">
        <v>0.95</v>
      </c>
      <c r="U52" s="98">
        <v>0</v>
      </c>
      <c r="V52" s="98">
        <v>0</v>
      </c>
      <c r="W52" s="98">
        <v>0</v>
      </c>
      <c r="X52" s="98">
        <v>0</v>
      </c>
      <c r="Y52" s="103">
        <v>0</v>
      </c>
      <c r="Z52" s="103">
        <v>0</v>
      </c>
      <c r="AA52" s="114">
        <f t="shared" si="59"/>
        <v>0.95</v>
      </c>
      <c r="AB52" s="123">
        <f>1-SUM(AZ48:AZ51)/$AK$32-SUM(AB53:AB57)</f>
        <v>0.16026898734177231</v>
      </c>
      <c r="AC52" s="117"/>
      <c r="AD52" s="117"/>
      <c r="AE52" s="117"/>
      <c r="AG52" s="122"/>
      <c r="AI52" s="98">
        <f t="shared" si="33"/>
        <v>0.2221271929824564</v>
      </c>
      <c r="AJ52" s="98">
        <f t="shared" si="34"/>
        <v>1.9991447368421074</v>
      </c>
      <c r="AK52" s="98">
        <f t="shared" si="35"/>
        <v>0</v>
      </c>
      <c r="AL52" s="98">
        <f t="shared" si="36"/>
        <v>0</v>
      </c>
      <c r="AM52" s="98">
        <f t="shared" si="37"/>
        <v>0</v>
      </c>
      <c r="AN52" s="98">
        <f t="shared" si="38"/>
        <v>0</v>
      </c>
      <c r="AO52" s="98">
        <f t="shared" si="39"/>
        <v>0</v>
      </c>
      <c r="AP52" s="98">
        <f t="shared" si="40"/>
        <v>0</v>
      </c>
      <c r="AQ52" s="98">
        <f t="shared" si="41"/>
        <v>0</v>
      </c>
      <c r="AR52" s="98">
        <f t="shared" si="42"/>
        <v>0</v>
      </c>
      <c r="AS52" s="98">
        <f t="shared" si="43"/>
        <v>0</v>
      </c>
      <c r="AT52" s="98">
        <f t="shared" si="44"/>
        <v>0</v>
      </c>
      <c r="AU52" s="98">
        <f t="shared" si="45"/>
        <v>0</v>
      </c>
      <c r="AV52" s="98">
        <f t="shared" si="46"/>
        <v>0</v>
      </c>
      <c r="AW52" s="114">
        <f t="shared" si="56"/>
        <v>2.2212719298245638</v>
      </c>
      <c r="AX52" s="98">
        <f t="shared" si="47"/>
        <v>0</v>
      </c>
      <c r="AY52" s="98">
        <f t="shared" si="48"/>
        <v>0</v>
      </c>
      <c r="AZ52" s="98">
        <f t="shared" si="49"/>
        <v>2.1102083333333357</v>
      </c>
      <c r="BA52" s="98">
        <f t="shared" si="50"/>
        <v>0</v>
      </c>
      <c r="BB52" s="98">
        <f t="shared" si="51"/>
        <v>0</v>
      </c>
      <c r="BC52" s="98">
        <f t="shared" si="52"/>
        <v>0</v>
      </c>
      <c r="BD52" s="98">
        <f t="shared" si="53"/>
        <v>0</v>
      </c>
      <c r="BE52" s="98">
        <f t="shared" si="54"/>
        <v>0</v>
      </c>
      <c r="BF52" s="98">
        <f t="shared" si="55"/>
        <v>0</v>
      </c>
      <c r="BG52" s="114">
        <f t="shared" si="57"/>
        <v>2.1102083333333357</v>
      </c>
      <c r="BH52" s="120"/>
    </row>
    <row r="53" spans="1:60" x14ac:dyDescent="0.35">
      <c r="A53" s="96" t="str">
        <f>Technologies!$A$14</f>
        <v>PROTRA_HP_geothermal</v>
      </c>
      <c r="B53" s="100">
        <f t="shared" si="60"/>
        <v>0.26333333333333336</v>
      </c>
      <c r="C53" s="104">
        <v>0</v>
      </c>
      <c r="D53" s="104">
        <v>0</v>
      </c>
      <c r="E53" s="104">
        <v>1</v>
      </c>
      <c r="F53" s="104">
        <v>0</v>
      </c>
      <c r="G53" s="104">
        <v>0</v>
      </c>
      <c r="H53" s="104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0</v>
      </c>
      <c r="N53" s="104">
        <v>0</v>
      </c>
      <c r="O53" s="104">
        <v>0</v>
      </c>
      <c r="P53" s="104">
        <v>0</v>
      </c>
      <c r="Q53" s="114">
        <f t="shared" si="58"/>
        <v>1</v>
      </c>
      <c r="R53" s="104">
        <v>0</v>
      </c>
      <c r="S53" s="104">
        <v>0</v>
      </c>
      <c r="T53" s="104">
        <v>1</v>
      </c>
      <c r="U53" s="104">
        <v>0</v>
      </c>
      <c r="V53" s="104">
        <v>0</v>
      </c>
      <c r="W53" s="104">
        <v>0</v>
      </c>
      <c r="X53" s="104">
        <v>0</v>
      </c>
      <c r="Y53" s="107">
        <v>0</v>
      </c>
      <c r="Z53" s="107">
        <v>0</v>
      </c>
      <c r="AA53" s="114">
        <f t="shared" si="59"/>
        <v>1</v>
      </c>
      <c r="AB53" s="123">
        <v>0.02</v>
      </c>
      <c r="AC53" s="117"/>
      <c r="AD53" s="117"/>
      <c r="AE53" s="117"/>
      <c r="AG53" s="122"/>
      <c r="AI53" s="104">
        <f t="shared" si="33"/>
        <v>0</v>
      </c>
      <c r="AJ53" s="104">
        <f t="shared" si="34"/>
        <v>0</v>
      </c>
      <c r="AK53" s="104">
        <f t="shared" si="35"/>
        <v>0.26333333333333336</v>
      </c>
      <c r="AL53" s="104">
        <f t="shared" si="36"/>
        <v>0</v>
      </c>
      <c r="AM53" s="104">
        <f t="shared" si="37"/>
        <v>0</v>
      </c>
      <c r="AN53" s="104">
        <f t="shared" si="38"/>
        <v>0</v>
      </c>
      <c r="AO53" s="104">
        <f t="shared" si="39"/>
        <v>0</v>
      </c>
      <c r="AP53" s="104">
        <f t="shared" si="40"/>
        <v>0</v>
      </c>
      <c r="AQ53" s="104">
        <f t="shared" si="41"/>
        <v>0</v>
      </c>
      <c r="AR53" s="104">
        <f t="shared" si="42"/>
        <v>0</v>
      </c>
      <c r="AS53" s="104">
        <f t="shared" si="43"/>
        <v>0</v>
      </c>
      <c r="AT53" s="104">
        <f t="shared" si="44"/>
        <v>0</v>
      </c>
      <c r="AU53" s="104">
        <f t="shared" si="45"/>
        <v>0</v>
      </c>
      <c r="AV53" s="104">
        <f t="shared" si="46"/>
        <v>0</v>
      </c>
      <c r="AW53" s="114">
        <f t="shared" si="56"/>
        <v>0.26333333333333336</v>
      </c>
      <c r="AX53" s="104">
        <f t="shared" si="47"/>
        <v>0</v>
      </c>
      <c r="AY53" s="104">
        <f t="shared" si="48"/>
        <v>0</v>
      </c>
      <c r="AZ53" s="104">
        <f t="shared" si="49"/>
        <v>0.26333333333333336</v>
      </c>
      <c r="BA53" s="104">
        <f t="shared" si="50"/>
        <v>0</v>
      </c>
      <c r="BB53" s="104">
        <f t="shared" si="51"/>
        <v>0</v>
      </c>
      <c r="BC53" s="104">
        <f t="shared" si="52"/>
        <v>0</v>
      </c>
      <c r="BD53" s="104">
        <f t="shared" si="53"/>
        <v>0</v>
      </c>
      <c r="BE53" s="104">
        <f t="shared" si="54"/>
        <v>0</v>
      </c>
      <c r="BF53" s="104">
        <f t="shared" si="55"/>
        <v>0</v>
      </c>
      <c r="BG53" s="114">
        <f t="shared" si="57"/>
        <v>0.26333333333333336</v>
      </c>
      <c r="BH53" s="120"/>
    </row>
    <row r="54" spans="1:60" x14ac:dyDescent="0.35">
      <c r="A54" s="95" t="str">
        <f>Technologies!$A$16</f>
        <v>PROTRA_HP_liquid_fuels</v>
      </c>
      <c r="B54" s="99">
        <f t="shared" si="60"/>
        <v>2.1944444444444442</v>
      </c>
      <c r="C54" s="98">
        <v>0</v>
      </c>
      <c r="D54" s="98">
        <v>0</v>
      </c>
      <c r="E54" s="98">
        <v>0</v>
      </c>
      <c r="F54" s="98">
        <v>0</v>
      </c>
      <c r="G54" s="98">
        <v>0</v>
      </c>
      <c r="H54" s="98">
        <v>0.2</v>
      </c>
      <c r="I54" s="98">
        <v>0.8</v>
      </c>
      <c r="J54" s="98">
        <v>0</v>
      </c>
      <c r="K54" s="98">
        <v>0</v>
      </c>
      <c r="L54" s="98">
        <v>0</v>
      </c>
      <c r="M54" s="98">
        <v>0</v>
      </c>
      <c r="N54" s="98">
        <v>0</v>
      </c>
      <c r="O54" s="98">
        <v>0</v>
      </c>
      <c r="P54" s="98">
        <v>0</v>
      </c>
      <c r="Q54" s="114">
        <f t="shared" si="58"/>
        <v>1</v>
      </c>
      <c r="R54" s="98">
        <v>0</v>
      </c>
      <c r="S54" s="98">
        <v>0</v>
      </c>
      <c r="T54" s="98">
        <v>0.9</v>
      </c>
      <c r="U54" s="98">
        <v>0</v>
      </c>
      <c r="V54" s="98">
        <v>0</v>
      </c>
      <c r="W54" s="98">
        <v>0</v>
      </c>
      <c r="X54" s="98">
        <v>0</v>
      </c>
      <c r="Y54" s="103">
        <v>0</v>
      </c>
      <c r="Z54" s="103">
        <v>0</v>
      </c>
      <c r="AA54" s="114">
        <f t="shared" si="59"/>
        <v>0.9</v>
      </c>
      <c r="AB54" s="123">
        <v>0.15</v>
      </c>
      <c r="AC54" s="117"/>
      <c r="AD54" s="117"/>
      <c r="AE54" s="117"/>
      <c r="AG54" s="122"/>
      <c r="AI54" s="98">
        <f t="shared" si="33"/>
        <v>0</v>
      </c>
      <c r="AJ54" s="98">
        <f t="shared" si="34"/>
        <v>0</v>
      </c>
      <c r="AK54" s="98">
        <f t="shared" si="35"/>
        <v>0</v>
      </c>
      <c r="AL54" s="98">
        <f t="shared" si="36"/>
        <v>0</v>
      </c>
      <c r="AM54" s="98">
        <f t="shared" si="37"/>
        <v>0</v>
      </c>
      <c r="AN54" s="98">
        <f t="shared" si="38"/>
        <v>0.43888888888888888</v>
      </c>
      <c r="AO54" s="98">
        <f t="shared" si="39"/>
        <v>1.7555555555555555</v>
      </c>
      <c r="AP54" s="98">
        <f t="shared" si="40"/>
        <v>0</v>
      </c>
      <c r="AQ54" s="98">
        <f t="shared" si="41"/>
        <v>0</v>
      </c>
      <c r="AR54" s="98">
        <f t="shared" si="42"/>
        <v>0</v>
      </c>
      <c r="AS54" s="98">
        <f t="shared" si="43"/>
        <v>0</v>
      </c>
      <c r="AT54" s="98">
        <f t="shared" si="44"/>
        <v>0</v>
      </c>
      <c r="AU54" s="98">
        <f t="shared" si="45"/>
        <v>0</v>
      </c>
      <c r="AV54" s="98">
        <f t="shared" si="46"/>
        <v>0</v>
      </c>
      <c r="AW54" s="114">
        <f t="shared" si="56"/>
        <v>2.1944444444444446</v>
      </c>
      <c r="AX54" s="98">
        <f t="shared" si="47"/>
        <v>0</v>
      </c>
      <c r="AY54" s="98">
        <f t="shared" si="48"/>
        <v>0</v>
      </c>
      <c r="AZ54" s="98">
        <f t="shared" si="49"/>
        <v>1.9749999999999999</v>
      </c>
      <c r="BA54" s="98">
        <f t="shared" si="50"/>
        <v>0</v>
      </c>
      <c r="BB54" s="98">
        <f t="shared" si="51"/>
        <v>0</v>
      </c>
      <c r="BC54" s="98">
        <f t="shared" si="52"/>
        <v>0</v>
      </c>
      <c r="BD54" s="98">
        <f t="shared" si="53"/>
        <v>0</v>
      </c>
      <c r="BE54" s="98">
        <f t="shared" si="54"/>
        <v>0</v>
      </c>
      <c r="BF54" s="98">
        <f t="shared" si="55"/>
        <v>0</v>
      </c>
      <c r="BG54" s="114">
        <f t="shared" si="57"/>
        <v>1.9749999999999999</v>
      </c>
      <c r="BH54" s="120"/>
    </row>
    <row r="55" spans="1:60" x14ac:dyDescent="0.35">
      <c r="A55" s="96" t="str">
        <f>Technologies!$A$17</f>
        <v>PROTRA_HP_solar</v>
      </c>
      <c r="B55" s="100">
        <f t="shared" si="60"/>
        <v>0.13166666666666668</v>
      </c>
      <c r="C55" s="104">
        <v>0</v>
      </c>
      <c r="D55" s="104">
        <v>0</v>
      </c>
      <c r="E55" s="104">
        <v>0</v>
      </c>
      <c r="F55" s="104">
        <v>0</v>
      </c>
      <c r="G55" s="104">
        <v>0</v>
      </c>
      <c r="H55" s="104">
        <v>0</v>
      </c>
      <c r="I55" s="104">
        <v>0</v>
      </c>
      <c r="J55" s="104">
        <v>0</v>
      </c>
      <c r="K55" s="104">
        <v>0</v>
      </c>
      <c r="L55" s="104">
        <v>1</v>
      </c>
      <c r="M55" s="104">
        <v>0</v>
      </c>
      <c r="N55" s="104">
        <v>0</v>
      </c>
      <c r="O55" s="104">
        <v>0</v>
      </c>
      <c r="P55" s="104">
        <v>0</v>
      </c>
      <c r="Q55" s="114">
        <f t="shared" si="58"/>
        <v>1</v>
      </c>
      <c r="R55" s="104">
        <v>0</v>
      </c>
      <c r="S55" s="104">
        <v>0</v>
      </c>
      <c r="T55" s="104">
        <v>1</v>
      </c>
      <c r="U55" s="104">
        <v>0</v>
      </c>
      <c r="V55" s="104">
        <v>0</v>
      </c>
      <c r="W55" s="104">
        <v>0</v>
      </c>
      <c r="X55" s="104">
        <v>0</v>
      </c>
      <c r="Y55" s="107">
        <v>0</v>
      </c>
      <c r="Z55" s="107">
        <v>0</v>
      </c>
      <c r="AA55" s="114">
        <f t="shared" si="59"/>
        <v>1</v>
      </c>
      <c r="AB55" s="123">
        <v>0.01</v>
      </c>
      <c r="AC55" s="117"/>
      <c r="AD55" s="117"/>
      <c r="AE55" s="117"/>
      <c r="AG55" s="122"/>
      <c r="AI55" s="104">
        <f t="shared" si="33"/>
        <v>0</v>
      </c>
      <c r="AJ55" s="104">
        <f t="shared" si="34"/>
        <v>0</v>
      </c>
      <c r="AK55" s="104">
        <f t="shared" si="35"/>
        <v>0</v>
      </c>
      <c r="AL55" s="104">
        <f t="shared" si="36"/>
        <v>0</v>
      </c>
      <c r="AM55" s="104">
        <f t="shared" si="37"/>
        <v>0</v>
      </c>
      <c r="AN55" s="104">
        <f t="shared" si="38"/>
        <v>0</v>
      </c>
      <c r="AO55" s="104">
        <f t="shared" si="39"/>
        <v>0</v>
      </c>
      <c r="AP55" s="104">
        <f t="shared" si="40"/>
        <v>0</v>
      </c>
      <c r="AQ55" s="104">
        <f t="shared" si="41"/>
        <v>0</v>
      </c>
      <c r="AR55" s="104">
        <f t="shared" si="42"/>
        <v>0.13166666666666668</v>
      </c>
      <c r="AS55" s="104">
        <f t="shared" si="43"/>
        <v>0</v>
      </c>
      <c r="AT55" s="104">
        <f t="shared" si="44"/>
        <v>0</v>
      </c>
      <c r="AU55" s="104">
        <f t="shared" si="45"/>
        <v>0</v>
      </c>
      <c r="AV55" s="104">
        <f t="shared" si="46"/>
        <v>0</v>
      </c>
      <c r="AW55" s="114">
        <f t="shared" si="56"/>
        <v>0.13166666666666668</v>
      </c>
      <c r="AX55" s="104">
        <f t="shared" si="47"/>
        <v>0</v>
      </c>
      <c r="AY55" s="104">
        <f t="shared" si="48"/>
        <v>0</v>
      </c>
      <c r="AZ55" s="104">
        <f t="shared" si="49"/>
        <v>0.13166666666666668</v>
      </c>
      <c r="BA55" s="104">
        <f t="shared" si="50"/>
        <v>0</v>
      </c>
      <c r="BB55" s="104">
        <f t="shared" si="51"/>
        <v>0</v>
      </c>
      <c r="BC55" s="104">
        <f t="shared" si="52"/>
        <v>0</v>
      </c>
      <c r="BD55" s="104">
        <f t="shared" si="53"/>
        <v>0</v>
      </c>
      <c r="BE55" s="104">
        <f t="shared" si="54"/>
        <v>0</v>
      </c>
      <c r="BF55" s="104">
        <f t="shared" si="55"/>
        <v>0</v>
      </c>
      <c r="BG55" s="114">
        <f t="shared" si="57"/>
        <v>0.13166666666666668</v>
      </c>
      <c r="BH55" s="120"/>
    </row>
    <row r="56" spans="1:60" x14ac:dyDescent="0.35">
      <c r="A56" s="95" t="str">
        <f>Technologies!$A$18</f>
        <v>PROTRA_HP_solid_fossil</v>
      </c>
      <c r="B56" s="99">
        <f t="shared" si="60"/>
        <v>0.82291666666666663</v>
      </c>
      <c r="C56" s="98">
        <v>0</v>
      </c>
      <c r="D56" s="98">
        <v>0</v>
      </c>
      <c r="E56" s="98">
        <v>0</v>
      </c>
      <c r="F56" s="98">
        <v>0</v>
      </c>
      <c r="G56" s="98">
        <v>0</v>
      </c>
      <c r="H56" s="98">
        <v>0</v>
      </c>
      <c r="I56" s="98">
        <v>0</v>
      </c>
      <c r="J56" s="98">
        <v>0</v>
      </c>
      <c r="K56" s="98">
        <v>0</v>
      </c>
      <c r="L56" s="98">
        <v>0</v>
      </c>
      <c r="M56" s="98">
        <v>0.3</v>
      </c>
      <c r="N56" s="98">
        <v>0.7</v>
      </c>
      <c r="O56" s="98">
        <v>0</v>
      </c>
      <c r="P56" s="98">
        <v>0</v>
      </c>
      <c r="Q56" s="114">
        <f t="shared" si="58"/>
        <v>1</v>
      </c>
      <c r="R56" s="98">
        <v>0</v>
      </c>
      <c r="S56" s="98">
        <v>0</v>
      </c>
      <c r="T56" s="98">
        <v>0.8</v>
      </c>
      <c r="U56" s="98">
        <v>0</v>
      </c>
      <c r="V56" s="98">
        <v>0</v>
      </c>
      <c r="W56" s="98">
        <v>0</v>
      </c>
      <c r="X56" s="98">
        <v>0</v>
      </c>
      <c r="Y56" s="103">
        <v>0</v>
      </c>
      <c r="Z56" s="103">
        <v>0</v>
      </c>
      <c r="AA56" s="114">
        <f t="shared" si="59"/>
        <v>0.8</v>
      </c>
      <c r="AB56" s="123">
        <v>0.05</v>
      </c>
      <c r="AC56" s="117"/>
      <c r="AD56" s="117"/>
      <c r="AE56" s="117"/>
      <c r="AG56" s="122"/>
      <c r="AI56" s="98">
        <f t="shared" si="33"/>
        <v>0</v>
      </c>
      <c r="AJ56" s="98">
        <f t="shared" si="34"/>
        <v>0</v>
      </c>
      <c r="AK56" s="98">
        <f t="shared" si="35"/>
        <v>0</v>
      </c>
      <c r="AL56" s="98">
        <f t="shared" si="36"/>
        <v>0</v>
      </c>
      <c r="AM56" s="98">
        <f t="shared" si="37"/>
        <v>0</v>
      </c>
      <c r="AN56" s="98">
        <f t="shared" si="38"/>
        <v>0</v>
      </c>
      <c r="AO56" s="98">
        <f t="shared" si="39"/>
        <v>0</v>
      </c>
      <c r="AP56" s="98">
        <f t="shared" si="40"/>
        <v>0</v>
      </c>
      <c r="AQ56" s="98">
        <f t="shared" si="41"/>
        <v>0</v>
      </c>
      <c r="AR56" s="98">
        <f t="shared" si="42"/>
        <v>0</v>
      </c>
      <c r="AS56" s="98">
        <f t="shared" si="43"/>
        <v>0.24687499999999998</v>
      </c>
      <c r="AT56" s="98">
        <f t="shared" si="44"/>
        <v>0.57604166666666656</v>
      </c>
      <c r="AU56" s="98">
        <f t="shared" si="45"/>
        <v>0</v>
      </c>
      <c r="AV56" s="98">
        <f t="shared" si="46"/>
        <v>0</v>
      </c>
      <c r="AW56" s="114">
        <f t="shared" si="56"/>
        <v>0.82291666666666652</v>
      </c>
      <c r="AX56" s="98">
        <f t="shared" si="47"/>
        <v>0</v>
      </c>
      <c r="AY56" s="98">
        <f t="shared" si="48"/>
        <v>0</v>
      </c>
      <c r="AZ56" s="98">
        <f t="shared" si="49"/>
        <v>0.65833333333333333</v>
      </c>
      <c r="BA56" s="98">
        <f t="shared" si="50"/>
        <v>0</v>
      </c>
      <c r="BB56" s="98">
        <f t="shared" si="51"/>
        <v>0</v>
      </c>
      <c r="BC56" s="98">
        <f t="shared" si="52"/>
        <v>0</v>
      </c>
      <c r="BD56" s="98">
        <f t="shared" si="53"/>
        <v>0</v>
      </c>
      <c r="BE56" s="98">
        <f t="shared" si="54"/>
        <v>0</v>
      </c>
      <c r="BF56" s="98">
        <f t="shared" si="55"/>
        <v>0</v>
      </c>
      <c r="BG56" s="114">
        <f t="shared" si="57"/>
        <v>0.65833333333333333</v>
      </c>
      <c r="BH56" s="120"/>
    </row>
    <row r="57" spans="1:60" x14ac:dyDescent="0.35">
      <c r="A57" s="96" t="str">
        <f>Technologies!$A$19</f>
        <v>PROTRA_HP_waste</v>
      </c>
      <c r="B57" s="100">
        <f t="shared" si="60"/>
        <v>0.52666666666666673</v>
      </c>
      <c r="C57" s="104">
        <v>0</v>
      </c>
      <c r="D57" s="104">
        <v>0</v>
      </c>
      <c r="E57" s="104">
        <v>0</v>
      </c>
      <c r="F57" s="104">
        <v>0</v>
      </c>
      <c r="G57" s="104">
        <v>0</v>
      </c>
      <c r="H57" s="104">
        <v>0</v>
      </c>
      <c r="I57" s="104">
        <v>0</v>
      </c>
      <c r="J57" s="104">
        <v>0</v>
      </c>
      <c r="K57" s="104">
        <v>0</v>
      </c>
      <c r="L57" s="104">
        <v>0</v>
      </c>
      <c r="M57" s="104">
        <v>0</v>
      </c>
      <c r="N57" s="104">
        <v>0</v>
      </c>
      <c r="O57" s="104">
        <v>1</v>
      </c>
      <c r="P57" s="104">
        <v>0</v>
      </c>
      <c r="Q57" s="114">
        <f t="shared" si="58"/>
        <v>1</v>
      </c>
      <c r="R57" s="104">
        <v>0</v>
      </c>
      <c r="S57" s="104">
        <v>0</v>
      </c>
      <c r="T57" s="104">
        <v>0.75</v>
      </c>
      <c r="U57" s="104">
        <v>0</v>
      </c>
      <c r="V57" s="104">
        <v>0</v>
      </c>
      <c r="W57" s="104">
        <v>0</v>
      </c>
      <c r="X57" s="104">
        <v>0</v>
      </c>
      <c r="Y57" s="107">
        <v>0</v>
      </c>
      <c r="Z57" s="107">
        <v>0</v>
      </c>
      <c r="AA57" s="114">
        <f t="shared" si="59"/>
        <v>0.75</v>
      </c>
      <c r="AB57" s="123">
        <v>0.03</v>
      </c>
      <c r="AC57" s="117"/>
      <c r="AD57" s="117"/>
      <c r="AE57" s="117"/>
      <c r="AG57" s="122"/>
      <c r="AI57" s="104">
        <f t="shared" si="33"/>
        <v>0</v>
      </c>
      <c r="AJ57" s="104">
        <f t="shared" si="34"/>
        <v>0</v>
      </c>
      <c r="AK57" s="104">
        <f t="shared" si="35"/>
        <v>0</v>
      </c>
      <c r="AL57" s="104">
        <f t="shared" si="36"/>
        <v>0</v>
      </c>
      <c r="AM57" s="104">
        <f t="shared" si="37"/>
        <v>0</v>
      </c>
      <c r="AN57" s="104">
        <f t="shared" si="38"/>
        <v>0</v>
      </c>
      <c r="AO57" s="104">
        <f t="shared" si="39"/>
        <v>0</v>
      </c>
      <c r="AP57" s="104">
        <f t="shared" si="40"/>
        <v>0</v>
      </c>
      <c r="AQ57" s="104">
        <f t="shared" si="41"/>
        <v>0</v>
      </c>
      <c r="AR57" s="104">
        <f t="shared" si="42"/>
        <v>0</v>
      </c>
      <c r="AS57" s="104">
        <f t="shared" si="43"/>
        <v>0</v>
      </c>
      <c r="AT57" s="104">
        <f t="shared" si="44"/>
        <v>0</v>
      </c>
      <c r="AU57" s="104">
        <f t="shared" si="45"/>
        <v>0.52666666666666673</v>
      </c>
      <c r="AV57" s="104">
        <f t="shared" si="46"/>
        <v>0</v>
      </c>
      <c r="AW57" s="114">
        <f t="shared" si="56"/>
        <v>0.52666666666666673</v>
      </c>
      <c r="AX57" s="104">
        <f t="shared" si="47"/>
        <v>0</v>
      </c>
      <c r="AY57" s="104">
        <f t="shared" si="48"/>
        <v>0</v>
      </c>
      <c r="AZ57" s="104">
        <f t="shared" si="49"/>
        <v>0.39500000000000002</v>
      </c>
      <c r="BA57" s="104">
        <f t="shared" si="50"/>
        <v>0</v>
      </c>
      <c r="BB57" s="104">
        <f t="shared" si="51"/>
        <v>0</v>
      </c>
      <c r="BC57" s="104">
        <f t="shared" si="52"/>
        <v>0</v>
      </c>
      <c r="BD57" s="104">
        <f t="shared" si="53"/>
        <v>0</v>
      </c>
      <c r="BE57" s="104">
        <f t="shared" si="54"/>
        <v>0</v>
      </c>
      <c r="BF57" s="104">
        <f t="shared" si="55"/>
        <v>0</v>
      </c>
      <c r="BG57" s="114">
        <f t="shared" si="57"/>
        <v>0.39500000000000002</v>
      </c>
      <c r="BH57" s="120"/>
    </row>
    <row r="58" spans="1:60" x14ac:dyDescent="0.35">
      <c r="A58" s="95" t="str">
        <f>Technologies!$A$41</f>
        <v>PROTRA_blending_gas_fuels</v>
      </c>
      <c r="B58" s="99">
        <f>AJ32</f>
        <v>35.142857142857139</v>
      </c>
      <c r="C58" s="98">
        <v>0.1</v>
      </c>
      <c r="D58" s="98">
        <f>1-C58</f>
        <v>0.9</v>
      </c>
      <c r="E58" s="98">
        <v>0</v>
      </c>
      <c r="F58" s="98">
        <v>0</v>
      </c>
      <c r="G58" s="98">
        <v>0</v>
      </c>
      <c r="H58" s="98">
        <v>0</v>
      </c>
      <c r="I58" s="98">
        <v>0</v>
      </c>
      <c r="J58" s="98">
        <v>0</v>
      </c>
      <c r="K58" s="98">
        <v>0</v>
      </c>
      <c r="L58" s="98">
        <v>0</v>
      </c>
      <c r="M58" s="98">
        <v>0</v>
      </c>
      <c r="N58" s="98">
        <v>0</v>
      </c>
      <c r="O58" s="98">
        <v>0</v>
      </c>
      <c r="P58" s="98">
        <v>0</v>
      </c>
      <c r="Q58" s="114">
        <f t="shared" si="58"/>
        <v>1</v>
      </c>
      <c r="R58" s="98">
        <v>0</v>
      </c>
      <c r="S58" s="98">
        <v>1</v>
      </c>
      <c r="T58" s="98">
        <v>0</v>
      </c>
      <c r="U58" s="98">
        <v>0</v>
      </c>
      <c r="V58" s="98">
        <v>0</v>
      </c>
      <c r="W58" s="98">
        <v>0</v>
      </c>
      <c r="X58" s="98">
        <v>0</v>
      </c>
      <c r="Y58" s="103">
        <v>0</v>
      </c>
      <c r="Z58" s="103">
        <v>0</v>
      </c>
      <c r="AA58" s="114">
        <f t="shared" si="59"/>
        <v>1</v>
      </c>
      <c r="AG58" s="122"/>
      <c r="AI58" s="98">
        <f t="shared" si="33"/>
        <v>3.5142857142857142</v>
      </c>
      <c r="AJ58" s="98">
        <f t="shared" si="34"/>
        <v>31.628571428571426</v>
      </c>
      <c r="AK58" s="98">
        <f t="shared" si="35"/>
        <v>0</v>
      </c>
      <c r="AL58" s="98">
        <f t="shared" si="36"/>
        <v>0</v>
      </c>
      <c r="AM58" s="98">
        <f t="shared" si="37"/>
        <v>0</v>
      </c>
      <c r="AN58" s="98">
        <f t="shared" si="38"/>
        <v>0</v>
      </c>
      <c r="AO58" s="98">
        <f t="shared" si="39"/>
        <v>0</v>
      </c>
      <c r="AP58" s="98">
        <f t="shared" si="40"/>
        <v>0</v>
      </c>
      <c r="AQ58" s="98">
        <f t="shared" si="41"/>
        <v>0</v>
      </c>
      <c r="AR58" s="98">
        <f t="shared" si="42"/>
        <v>0</v>
      </c>
      <c r="AS58" s="98">
        <f t="shared" si="43"/>
        <v>0</v>
      </c>
      <c r="AT58" s="98">
        <f t="shared" si="44"/>
        <v>0</v>
      </c>
      <c r="AU58" s="98">
        <f t="shared" si="45"/>
        <v>0</v>
      </c>
      <c r="AV58" s="98">
        <f t="shared" si="46"/>
        <v>0</v>
      </c>
      <c r="AW58" s="114">
        <f t="shared" si="56"/>
        <v>35.142857142857139</v>
      </c>
      <c r="AX58" s="98">
        <f t="shared" si="47"/>
        <v>0</v>
      </c>
      <c r="AY58" s="98">
        <f t="shared" si="48"/>
        <v>35.142857142857139</v>
      </c>
      <c r="AZ58" s="98">
        <f t="shared" si="49"/>
        <v>0</v>
      </c>
      <c r="BA58" s="98">
        <f t="shared" si="50"/>
        <v>0</v>
      </c>
      <c r="BB58" s="98">
        <f t="shared" si="51"/>
        <v>0</v>
      </c>
      <c r="BC58" s="98">
        <f t="shared" si="52"/>
        <v>0</v>
      </c>
      <c r="BD58" s="98">
        <f t="shared" si="53"/>
        <v>0</v>
      </c>
      <c r="BE58" s="98">
        <f t="shared" si="54"/>
        <v>0</v>
      </c>
      <c r="BF58" s="98">
        <f t="shared" si="55"/>
        <v>0</v>
      </c>
      <c r="BG58" s="114">
        <f t="shared" si="57"/>
        <v>35.142857142857139</v>
      </c>
    </row>
    <row r="59" spans="1:60" x14ac:dyDescent="0.35">
      <c r="A59" s="96" t="str">
        <f>Technologies!$A$42</f>
        <v>PROTRA_blending_liquid_fuels</v>
      </c>
      <c r="B59" s="100">
        <f>AN32</f>
        <v>29.5</v>
      </c>
      <c r="C59" s="104">
        <v>0</v>
      </c>
      <c r="D59" s="104">
        <v>0</v>
      </c>
      <c r="E59" s="104">
        <v>0</v>
      </c>
      <c r="F59" s="104">
        <v>0</v>
      </c>
      <c r="G59" s="104">
        <v>0</v>
      </c>
      <c r="H59" s="104">
        <v>7.0000000000000007E-2</v>
      </c>
      <c r="I59" s="104">
        <f>1-H59</f>
        <v>0.92999999999999994</v>
      </c>
      <c r="J59" s="104">
        <v>0</v>
      </c>
      <c r="K59" s="104">
        <v>0</v>
      </c>
      <c r="L59" s="104">
        <v>0</v>
      </c>
      <c r="M59" s="104">
        <v>0</v>
      </c>
      <c r="N59" s="104">
        <v>0</v>
      </c>
      <c r="O59" s="104">
        <v>0</v>
      </c>
      <c r="P59" s="104">
        <v>0</v>
      </c>
      <c r="Q59" s="114">
        <f t="shared" si="58"/>
        <v>1</v>
      </c>
      <c r="R59" s="104">
        <v>0</v>
      </c>
      <c r="S59" s="104">
        <v>0</v>
      </c>
      <c r="T59" s="104">
        <v>0</v>
      </c>
      <c r="U59" s="104">
        <v>0</v>
      </c>
      <c r="V59" s="104">
        <v>0</v>
      </c>
      <c r="W59" s="104">
        <v>1</v>
      </c>
      <c r="X59" s="104">
        <v>0</v>
      </c>
      <c r="Y59" s="107">
        <v>0</v>
      </c>
      <c r="Z59" s="107">
        <v>0</v>
      </c>
      <c r="AA59" s="114">
        <f t="shared" si="59"/>
        <v>1</v>
      </c>
      <c r="AG59" s="122"/>
      <c r="AI59" s="104">
        <f t="shared" si="33"/>
        <v>0</v>
      </c>
      <c r="AJ59" s="104">
        <f t="shared" si="34"/>
        <v>0</v>
      </c>
      <c r="AK59" s="104">
        <f t="shared" si="35"/>
        <v>0</v>
      </c>
      <c r="AL59" s="104">
        <f t="shared" si="36"/>
        <v>0</v>
      </c>
      <c r="AM59" s="104">
        <f t="shared" si="37"/>
        <v>0</v>
      </c>
      <c r="AN59" s="104">
        <f t="shared" si="38"/>
        <v>2.0650000000000004</v>
      </c>
      <c r="AO59" s="104">
        <f t="shared" si="39"/>
        <v>27.434999999999999</v>
      </c>
      <c r="AP59" s="104">
        <f t="shared" si="40"/>
        <v>0</v>
      </c>
      <c r="AQ59" s="104">
        <f t="shared" si="41"/>
        <v>0</v>
      </c>
      <c r="AR59" s="104">
        <f t="shared" si="42"/>
        <v>0</v>
      </c>
      <c r="AS59" s="104">
        <f t="shared" si="43"/>
        <v>0</v>
      </c>
      <c r="AT59" s="104">
        <f t="shared" si="44"/>
        <v>0</v>
      </c>
      <c r="AU59" s="104">
        <f t="shared" si="45"/>
        <v>0</v>
      </c>
      <c r="AV59" s="104">
        <f t="shared" si="46"/>
        <v>0</v>
      </c>
      <c r="AW59" s="114">
        <f t="shared" si="56"/>
        <v>29.5</v>
      </c>
      <c r="AX59" s="104">
        <f t="shared" si="47"/>
        <v>0</v>
      </c>
      <c r="AY59" s="104">
        <f t="shared" si="48"/>
        <v>0</v>
      </c>
      <c r="AZ59" s="104">
        <f t="shared" si="49"/>
        <v>0</v>
      </c>
      <c r="BA59" s="104">
        <f t="shared" si="50"/>
        <v>0</v>
      </c>
      <c r="BB59" s="104">
        <f t="shared" si="51"/>
        <v>0</v>
      </c>
      <c r="BC59" s="104">
        <f t="shared" si="52"/>
        <v>29.5</v>
      </c>
      <c r="BD59" s="104">
        <f t="shared" si="53"/>
        <v>0</v>
      </c>
      <c r="BE59" s="104">
        <f t="shared" si="54"/>
        <v>0</v>
      </c>
      <c r="BF59" s="104">
        <f t="shared" si="55"/>
        <v>0</v>
      </c>
      <c r="BG59" s="114">
        <f t="shared" si="57"/>
        <v>29.5</v>
      </c>
    </row>
    <row r="60" spans="1:60" x14ac:dyDescent="0.35">
      <c r="A60" s="95" t="e">
        <f>Technologies!#REF!</f>
        <v>#REF!</v>
      </c>
      <c r="B60" s="99">
        <f>AQ32</f>
        <v>5.7750000000000004</v>
      </c>
      <c r="C60" s="98">
        <v>0</v>
      </c>
      <c r="D60" s="98">
        <v>0</v>
      </c>
      <c r="E60" s="98">
        <v>0.4</v>
      </c>
      <c r="F60" s="98">
        <v>0</v>
      </c>
      <c r="G60" s="98">
        <v>0</v>
      </c>
      <c r="H60" s="98">
        <v>0</v>
      </c>
      <c r="I60" s="98">
        <v>0</v>
      </c>
      <c r="J60" s="98">
        <v>0</v>
      </c>
      <c r="K60" s="98">
        <v>0</v>
      </c>
      <c r="L60" s="98">
        <v>0.4</v>
      </c>
      <c r="M60" s="98">
        <v>0</v>
      </c>
      <c r="N60" s="98">
        <v>0</v>
      </c>
      <c r="O60" s="98">
        <v>0</v>
      </c>
      <c r="P60" s="98">
        <v>0.2</v>
      </c>
      <c r="Q60" s="114">
        <f t="shared" si="58"/>
        <v>1</v>
      </c>
      <c r="R60" s="98">
        <v>0</v>
      </c>
      <c r="S60" s="98">
        <v>0</v>
      </c>
      <c r="T60" s="98">
        <v>0</v>
      </c>
      <c r="U60" s="98">
        <v>0</v>
      </c>
      <c r="V60" s="98">
        <v>0</v>
      </c>
      <c r="W60" s="98">
        <v>0</v>
      </c>
      <c r="X60" s="98">
        <v>0</v>
      </c>
      <c r="Y60" s="103">
        <v>0</v>
      </c>
      <c r="Z60" s="103">
        <v>1</v>
      </c>
      <c r="AA60" s="114">
        <f t="shared" si="59"/>
        <v>1</v>
      </c>
      <c r="AG60" s="122"/>
      <c r="AI60" s="98">
        <f t="shared" si="33"/>
        <v>0</v>
      </c>
      <c r="AJ60" s="98">
        <f t="shared" si="34"/>
        <v>0</v>
      </c>
      <c r="AK60" s="98">
        <f t="shared" si="35"/>
        <v>2.31</v>
      </c>
      <c r="AL60" s="98">
        <f t="shared" si="36"/>
        <v>0</v>
      </c>
      <c r="AM60" s="98">
        <f t="shared" si="37"/>
        <v>0</v>
      </c>
      <c r="AN60" s="98">
        <f t="shared" si="38"/>
        <v>0</v>
      </c>
      <c r="AO60" s="98">
        <f t="shared" si="39"/>
        <v>0</v>
      </c>
      <c r="AP60" s="98">
        <f t="shared" si="40"/>
        <v>0</v>
      </c>
      <c r="AQ60" s="98">
        <f t="shared" si="41"/>
        <v>0</v>
      </c>
      <c r="AR60" s="98">
        <f t="shared" si="42"/>
        <v>2.31</v>
      </c>
      <c r="AS60" s="98">
        <f t="shared" si="43"/>
        <v>0</v>
      </c>
      <c r="AT60" s="98">
        <f t="shared" si="44"/>
        <v>0</v>
      </c>
      <c r="AU60" s="98">
        <f t="shared" si="45"/>
        <v>0</v>
      </c>
      <c r="AV60" s="98">
        <f t="shared" si="46"/>
        <v>1.155</v>
      </c>
      <c r="AW60" s="114">
        <f t="shared" si="56"/>
        <v>5.7750000000000004</v>
      </c>
      <c r="AX60" s="98">
        <f t="shared" si="47"/>
        <v>0</v>
      </c>
      <c r="AY60" s="98">
        <f t="shared" si="48"/>
        <v>0</v>
      </c>
      <c r="AZ60" s="98">
        <f t="shared" si="49"/>
        <v>0</v>
      </c>
      <c r="BA60" s="98">
        <f t="shared" si="50"/>
        <v>0</v>
      </c>
      <c r="BB60" s="98">
        <f t="shared" si="51"/>
        <v>0</v>
      </c>
      <c r="BC60" s="98">
        <f t="shared" si="52"/>
        <v>0</v>
      </c>
      <c r="BD60" s="98">
        <f t="shared" si="53"/>
        <v>0</v>
      </c>
      <c r="BE60" s="98">
        <f t="shared" si="54"/>
        <v>0</v>
      </c>
      <c r="BF60" s="98">
        <f t="shared" si="55"/>
        <v>5.7750000000000004</v>
      </c>
      <c r="BG60" s="114">
        <f t="shared" si="57"/>
        <v>5.7750000000000004</v>
      </c>
    </row>
    <row r="61" spans="1:60" x14ac:dyDescent="0.35">
      <c r="A61" s="96" t="e">
        <f>Technologies!#REF!</f>
        <v>#REF!</v>
      </c>
      <c r="B61" s="100">
        <f>AL32</f>
        <v>0</v>
      </c>
      <c r="C61" s="104">
        <v>0</v>
      </c>
      <c r="D61" s="104">
        <v>0</v>
      </c>
      <c r="E61" s="104">
        <v>0</v>
      </c>
      <c r="F61" s="104">
        <v>1</v>
      </c>
      <c r="G61" s="104">
        <v>0</v>
      </c>
      <c r="H61" s="104">
        <v>0</v>
      </c>
      <c r="I61" s="104">
        <v>0</v>
      </c>
      <c r="J61" s="104">
        <v>0</v>
      </c>
      <c r="K61" s="104">
        <v>0</v>
      </c>
      <c r="L61" s="104">
        <v>0</v>
      </c>
      <c r="M61" s="104">
        <v>0</v>
      </c>
      <c r="N61" s="104">
        <v>0</v>
      </c>
      <c r="O61" s="104">
        <v>0</v>
      </c>
      <c r="P61" s="104">
        <v>0</v>
      </c>
      <c r="Q61" s="114">
        <f t="shared" si="58"/>
        <v>1</v>
      </c>
      <c r="R61" s="104">
        <v>0</v>
      </c>
      <c r="S61" s="104">
        <v>0</v>
      </c>
      <c r="T61" s="104">
        <v>0</v>
      </c>
      <c r="U61" s="104">
        <v>1</v>
      </c>
      <c r="V61" s="104">
        <v>0</v>
      </c>
      <c r="W61" s="104">
        <v>0</v>
      </c>
      <c r="X61" s="104">
        <v>0</v>
      </c>
      <c r="Y61" s="107">
        <v>0</v>
      </c>
      <c r="Z61" s="107">
        <v>0</v>
      </c>
      <c r="AA61" s="114">
        <f t="shared" si="59"/>
        <v>1</v>
      </c>
      <c r="AG61" s="122"/>
      <c r="AI61" s="104">
        <f t="shared" si="33"/>
        <v>0</v>
      </c>
      <c r="AJ61" s="104">
        <f t="shared" si="34"/>
        <v>0</v>
      </c>
      <c r="AK61" s="104">
        <f t="shared" si="35"/>
        <v>0</v>
      </c>
      <c r="AL61" s="104">
        <f t="shared" si="36"/>
        <v>0</v>
      </c>
      <c r="AM61" s="104">
        <f t="shared" si="37"/>
        <v>0</v>
      </c>
      <c r="AN61" s="104">
        <f t="shared" si="38"/>
        <v>0</v>
      </c>
      <c r="AO61" s="104">
        <f t="shared" si="39"/>
        <v>0</v>
      </c>
      <c r="AP61" s="104">
        <f t="shared" si="40"/>
        <v>0</v>
      </c>
      <c r="AQ61" s="104">
        <f t="shared" si="41"/>
        <v>0</v>
      </c>
      <c r="AR61" s="104">
        <f t="shared" si="42"/>
        <v>0</v>
      </c>
      <c r="AS61" s="104">
        <f t="shared" si="43"/>
        <v>0</v>
      </c>
      <c r="AT61" s="104">
        <f t="shared" si="44"/>
        <v>0</v>
      </c>
      <c r="AU61" s="104">
        <f t="shared" si="45"/>
        <v>0</v>
      </c>
      <c r="AV61" s="104">
        <f t="shared" si="46"/>
        <v>0</v>
      </c>
      <c r="AW61" s="114">
        <f t="shared" si="56"/>
        <v>0</v>
      </c>
      <c r="AX61" s="104">
        <f t="shared" si="47"/>
        <v>0</v>
      </c>
      <c r="AY61" s="104">
        <f t="shared" si="48"/>
        <v>0</v>
      </c>
      <c r="AZ61" s="104">
        <f t="shared" si="49"/>
        <v>0</v>
      </c>
      <c r="BA61" s="104">
        <f t="shared" si="50"/>
        <v>0</v>
      </c>
      <c r="BB61" s="104">
        <f t="shared" si="51"/>
        <v>0</v>
      </c>
      <c r="BC61" s="104">
        <f t="shared" si="52"/>
        <v>0</v>
      </c>
      <c r="BD61" s="104">
        <f t="shared" si="53"/>
        <v>0</v>
      </c>
      <c r="BE61" s="104">
        <f t="shared" si="54"/>
        <v>0</v>
      </c>
      <c r="BF61" s="104">
        <f t="shared" si="55"/>
        <v>0</v>
      </c>
      <c r="BG61" s="114">
        <f t="shared" si="57"/>
        <v>0</v>
      </c>
    </row>
    <row r="62" spans="1:60" x14ac:dyDescent="0.35">
      <c r="A62" s="95" t="e">
        <f>Technologies!#REF!</f>
        <v>#REF!</v>
      </c>
      <c r="B62" s="99">
        <f>AM32</f>
        <v>3.6</v>
      </c>
      <c r="C62" s="98">
        <v>0</v>
      </c>
      <c r="D62" s="98">
        <v>0</v>
      </c>
      <c r="E62" s="98">
        <v>0</v>
      </c>
      <c r="F62" s="98">
        <v>0</v>
      </c>
      <c r="G62" s="98">
        <v>0</v>
      </c>
      <c r="H62" s="98">
        <v>1</v>
      </c>
      <c r="I62" s="98">
        <v>0</v>
      </c>
      <c r="J62" s="98">
        <v>0</v>
      </c>
      <c r="K62" s="98">
        <v>0</v>
      </c>
      <c r="L62" s="98">
        <v>0</v>
      </c>
      <c r="M62" s="98">
        <v>0</v>
      </c>
      <c r="N62" s="98">
        <v>0</v>
      </c>
      <c r="O62" s="98">
        <v>0</v>
      </c>
      <c r="P62" s="98">
        <v>0</v>
      </c>
      <c r="Q62" s="114">
        <f t="shared" si="58"/>
        <v>1</v>
      </c>
      <c r="R62" s="98">
        <v>0</v>
      </c>
      <c r="S62" s="98">
        <v>0</v>
      </c>
      <c r="T62" s="98">
        <v>0</v>
      </c>
      <c r="U62" s="98">
        <v>0</v>
      </c>
      <c r="V62" s="98">
        <v>1</v>
      </c>
      <c r="W62" s="98">
        <v>0</v>
      </c>
      <c r="X62" s="98">
        <v>0</v>
      </c>
      <c r="Y62" s="103">
        <v>0</v>
      </c>
      <c r="Z62" s="103">
        <v>0</v>
      </c>
      <c r="AA62" s="114">
        <f t="shared" si="59"/>
        <v>1</v>
      </c>
      <c r="AG62" s="122"/>
      <c r="AI62" s="98">
        <f t="shared" si="33"/>
        <v>0</v>
      </c>
      <c r="AJ62" s="98">
        <f t="shared" si="34"/>
        <v>0</v>
      </c>
      <c r="AK62" s="98">
        <f t="shared" si="35"/>
        <v>0</v>
      </c>
      <c r="AL62" s="98">
        <f t="shared" si="36"/>
        <v>0</v>
      </c>
      <c r="AM62" s="98">
        <f t="shared" si="37"/>
        <v>0</v>
      </c>
      <c r="AN62" s="98">
        <f t="shared" si="38"/>
        <v>3.6</v>
      </c>
      <c r="AO62" s="98">
        <f t="shared" si="39"/>
        <v>0</v>
      </c>
      <c r="AP62" s="98">
        <f t="shared" si="40"/>
        <v>0</v>
      </c>
      <c r="AQ62" s="98">
        <f t="shared" si="41"/>
        <v>0</v>
      </c>
      <c r="AR62" s="98">
        <f t="shared" si="42"/>
        <v>0</v>
      </c>
      <c r="AS62" s="98">
        <f t="shared" si="43"/>
        <v>0</v>
      </c>
      <c r="AT62" s="98">
        <f t="shared" si="44"/>
        <v>0</v>
      </c>
      <c r="AU62" s="98">
        <f t="shared" si="45"/>
        <v>0</v>
      </c>
      <c r="AV62" s="98">
        <f t="shared" si="46"/>
        <v>0</v>
      </c>
      <c r="AW62" s="114">
        <f t="shared" si="56"/>
        <v>3.6</v>
      </c>
      <c r="AX62" s="98">
        <f t="shared" si="47"/>
        <v>0</v>
      </c>
      <c r="AY62" s="98">
        <f t="shared" si="48"/>
        <v>0</v>
      </c>
      <c r="AZ62" s="98">
        <f t="shared" si="49"/>
        <v>0</v>
      </c>
      <c r="BA62" s="98">
        <f t="shared" si="50"/>
        <v>0</v>
      </c>
      <c r="BB62" s="98">
        <f t="shared" si="51"/>
        <v>3.6</v>
      </c>
      <c r="BC62" s="98">
        <f t="shared" si="52"/>
        <v>0</v>
      </c>
      <c r="BD62" s="98">
        <f t="shared" si="53"/>
        <v>0</v>
      </c>
      <c r="BE62" s="98">
        <f t="shared" si="54"/>
        <v>0</v>
      </c>
      <c r="BF62" s="98">
        <f t="shared" si="55"/>
        <v>0</v>
      </c>
      <c r="BG62" s="114">
        <f t="shared" si="57"/>
        <v>3.6</v>
      </c>
    </row>
    <row r="63" spans="1:60" x14ac:dyDescent="0.35">
      <c r="A63" s="96" t="e">
        <f>Technologies!#REF!</f>
        <v>#REF!</v>
      </c>
      <c r="B63" s="100">
        <f>AO32</f>
        <v>6.6</v>
      </c>
      <c r="C63" s="104">
        <v>0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  <c r="I63" s="104">
        <v>0</v>
      </c>
      <c r="J63" s="104">
        <v>0</v>
      </c>
      <c r="K63" s="104">
        <v>0</v>
      </c>
      <c r="L63" s="104">
        <v>0</v>
      </c>
      <c r="M63" s="104">
        <v>1</v>
      </c>
      <c r="N63" s="104">
        <v>0</v>
      </c>
      <c r="O63" s="104">
        <v>0</v>
      </c>
      <c r="P63" s="104">
        <v>0</v>
      </c>
      <c r="Q63" s="114">
        <f t="shared" si="58"/>
        <v>1</v>
      </c>
      <c r="R63" s="104">
        <v>0</v>
      </c>
      <c r="S63" s="104">
        <v>0</v>
      </c>
      <c r="T63" s="104">
        <v>0</v>
      </c>
      <c r="U63" s="104">
        <v>0</v>
      </c>
      <c r="V63" s="104">
        <v>0</v>
      </c>
      <c r="W63" s="104">
        <v>0</v>
      </c>
      <c r="X63" s="104">
        <v>1</v>
      </c>
      <c r="Y63" s="107">
        <v>0</v>
      </c>
      <c r="Z63" s="107">
        <v>0</v>
      </c>
      <c r="AA63" s="114">
        <f t="shared" si="59"/>
        <v>1</v>
      </c>
      <c r="AG63" s="122"/>
      <c r="AI63" s="104">
        <f t="shared" si="33"/>
        <v>0</v>
      </c>
      <c r="AJ63" s="104">
        <f t="shared" si="34"/>
        <v>0</v>
      </c>
      <c r="AK63" s="104">
        <f t="shared" si="35"/>
        <v>0</v>
      </c>
      <c r="AL63" s="104">
        <f t="shared" si="36"/>
        <v>0</v>
      </c>
      <c r="AM63" s="104">
        <f t="shared" si="37"/>
        <v>0</v>
      </c>
      <c r="AN63" s="104">
        <f t="shared" si="38"/>
        <v>0</v>
      </c>
      <c r="AO63" s="104">
        <f t="shared" si="39"/>
        <v>0</v>
      </c>
      <c r="AP63" s="104">
        <f t="shared" si="40"/>
        <v>0</v>
      </c>
      <c r="AQ63" s="104">
        <f t="shared" si="41"/>
        <v>0</v>
      </c>
      <c r="AR63" s="104">
        <f t="shared" si="42"/>
        <v>0</v>
      </c>
      <c r="AS63" s="104">
        <f t="shared" si="43"/>
        <v>6.6</v>
      </c>
      <c r="AT63" s="104">
        <f t="shared" si="44"/>
        <v>0</v>
      </c>
      <c r="AU63" s="104">
        <f t="shared" si="45"/>
        <v>0</v>
      </c>
      <c r="AV63" s="104">
        <f t="shared" si="46"/>
        <v>0</v>
      </c>
      <c r="AW63" s="114">
        <f t="shared" si="56"/>
        <v>6.6</v>
      </c>
      <c r="AX63" s="104">
        <f t="shared" si="47"/>
        <v>0</v>
      </c>
      <c r="AY63" s="104">
        <f t="shared" si="48"/>
        <v>0</v>
      </c>
      <c r="AZ63" s="104">
        <f t="shared" si="49"/>
        <v>0</v>
      </c>
      <c r="BA63" s="104">
        <f t="shared" si="50"/>
        <v>0</v>
      </c>
      <c r="BB63" s="104">
        <f t="shared" si="51"/>
        <v>0</v>
      </c>
      <c r="BC63" s="104">
        <f t="shared" si="52"/>
        <v>0</v>
      </c>
      <c r="BD63" s="104">
        <f t="shared" si="53"/>
        <v>6.6</v>
      </c>
      <c r="BE63" s="104">
        <f t="shared" si="54"/>
        <v>0</v>
      </c>
      <c r="BF63" s="104">
        <f t="shared" si="55"/>
        <v>0</v>
      </c>
      <c r="BG63" s="114">
        <f t="shared" si="57"/>
        <v>6.6</v>
      </c>
    </row>
    <row r="64" spans="1:60" x14ac:dyDescent="0.35">
      <c r="A64" s="95" t="e">
        <f>Technologies!#REF!</f>
        <v>#REF!</v>
      </c>
      <c r="B64" s="99">
        <f>AP32</f>
        <v>10.6</v>
      </c>
      <c r="C64" s="98">
        <v>0</v>
      </c>
      <c r="D64" s="98">
        <v>0</v>
      </c>
      <c r="E64" s="98">
        <v>0</v>
      </c>
      <c r="F64" s="98">
        <v>0</v>
      </c>
      <c r="G64" s="98">
        <v>0</v>
      </c>
      <c r="H64" s="98">
        <v>0</v>
      </c>
      <c r="I64" s="98">
        <v>0</v>
      </c>
      <c r="J64" s="98">
        <v>0</v>
      </c>
      <c r="K64" s="98">
        <v>0</v>
      </c>
      <c r="L64" s="98">
        <v>0</v>
      </c>
      <c r="M64" s="98">
        <v>0</v>
      </c>
      <c r="N64" s="98">
        <v>1</v>
      </c>
      <c r="O64" s="98">
        <v>0</v>
      </c>
      <c r="P64" s="98">
        <v>0</v>
      </c>
      <c r="Q64" s="114">
        <f t="shared" si="58"/>
        <v>1</v>
      </c>
      <c r="R64" s="98">
        <v>0</v>
      </c>
      <c r="S64" s="98">
        <v>0</v>
      </c>
      <c r="T64" s="98">
        <v>0</v>
      </c>
      <c r="U64" s="98">
        <v>0</v>
      </c>
      <c r="V64" s="98">
        <v>0</v>
      </c>
      <c r="W64" s="98">
        <v>0</v>
      </c>
      <c r="X64" s="98">
        <v>0</v>
      </c>
      <c r="Y64" s="103">
        <v>1</v>
      </c>
      <c r="Z64" s="103">
        <v>0</v>
      </c>
      <c r="AA64" s="114">
        <f t="shared" si="59"/>
        <v>1</v>
      </c>
      <c r="AG64" s="122"/>
      <c r="AI64" s="98">
        <f t="shared" si="33"/>
        <v>0</v>
      </c>
      <c r="AJ64" s="98">
        <f t="shared" si="34"/>
        <v>0</v>
      </c>
      <c r="AK64" s="98">
        <f t="shared" si="35"/>
        <v>0</v>
      </c>
      <c r="AL64" s="98">
        <f t="shared" si="36"/>
        <v>0</v>
      </c>
      <c r="AM64" s="98">
        <f t="shared" si="37"/>
        <v>0</v>
      </c>
      <c r="AN64" s="98">
        <f t="shared" si="38"/>
        <v>0</v>
      </c>
      <c r="AO64" s="98">
        <f t="shared" si="39"/>
        <v>0</v>
      </c>
      <c r="AP64" s="98">
        <f t="shared" si="40"/>
        <v>0</v>
      </c>
      <c r="AQ64" s="98">
        <f t="shared" si="41"/>
        <v>0</v>
      </c>
      <c r="AR64" s="98">
        <f t="shared" si="42"/>
        <v>0</v>
      </c>
      <c r="AS64" s="98">
        <f t="shared" si="43"/>
        <v>0</v>
      </c>
      <c r="AT64" s="98">
        <f t="shared" si="44"/>
        <v>10.6</v>
      </c>
      <c r="AU64" s="98">
        <f t="shared" si="45"/>
        <v>0</v>
      </c>
      <c r="AV64" s="98">
        <f t="shared" si="46"/>
        <v>0</v>
      </c>
      <c r="AW64" s="114">
        <f t="shared" si="56"/>
        <v>10.6</v>
      </c>
      <c r="AX64" s="98">
        <f t="shared" si="47"/>
        <v>0</v>
      </c>
      <c r="AY64" s="98">
        <f t="shared" si="48"/>
        <v>0</v>
      </c>
      <c r="AZ64" s="98">
        <f t="shared" si="49"/>
        <v>0</v>
      </c>
      <c r="BA64" s="98">
        <f t="shared" si="50"/>
        <v>0</v>
      </c>
      <c r="BB64" s="98">
        <f t="shared" si="51"/>
        <v>0</v>
      </c>
      <c r="BC64" s="98">
        <f t="shared" si="52"/>
        <v>0</v>
      </c>
      <c r="BD64" s="98">
        <f t="shared" si="53"/>
        <v>0</v>
      </c>
      <c r="BE64" s="98">
        <f t="shared" si="54"/>
        <v>10.6</v>
      </c>
      <c r="BF64" s="98">
        <f t="shared" si="55"/>
        <v>0</v>
      </c>
      <c r="BG64" s="114">
        <f t="shared" si="57"/>
        <v>10.6</v>
      </c>
    </row>
    <row r="65" spans="1:63" x14ac:dyDescent="0.35">
      <c r="A65" s="108" t="s">
        <v>97</v>
      </c>
      <c r="B65" s="109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4">
        <f t="shared" si="58"/>
        <v>0</v>
      </c>
      <c r="R65" s="110"/>
      <c r="S65" s="110"/>
      <c r="T65" s="110"/>
      <c r="U65" s="110"/>
      <c r="V65" s="110"/>
      <c r="W65" s="110"/>
      <c r="X65" s="111"/>
      <c r="Y65" s="111"/>
      <c r="Z65" s="112"/>
      <c r="AA65" s="114">
        <f t="shared" si="59"/>
        <v>0</v>
      </c>
      <c r="AG65" s="122"/>
      <c r="AI65" s="109">
        <f>SUM(AI38:AI64)</f>
        <v>4.6951629072681706</v>
      </c>
      <c r="AJ65" s="109">
        <f t="shared" ref="AJ65:BF65" si="61">SUM(AJ38:AJ64)</f>
        <v>51.843966165413534</v>
      </c>
      <c r="AK65" s="109">
        <f t="shared" si="61"/>
        <v>4.4170833333333324</v>
      </c>
      <c r="AL65" s="109">
        <f t="shared" si="61"/>
        <v>0</v>
      </c>
      <c r="AM65" s="109">
        <f t="shared" si="61"/>
        <v>3.3187499999999992</v>
      </c>
      <c r="AN65" s="109">
        <f t="shared" si="61"/>
        <v>6.5463888888888899</v>
      </c>
      <c r="AO65" s="109">
        <f t="shared" si="61"/>
        <v>33.173055555555557</v>
      </c>
      <c r="AP65" s="109">
        <f t="shared" si="61"/>
        <v>4.4249999999999998</v>
      </c>
      <c r="AQ65" s="109">
        <f t="shared" si="61"/>
        <v>0.22124999999999997</v>
      </c>
      <c r="AR65" s="109">
        <f t="shared" si="61"/>
        <v>2.6629166666666668</v>
      </c>
      <c r="AS65" s="109">
        <f t="shared" si="61"/>
        <v>7.7318749999999996</v>
      </c>
      <c r="AT65" s="109">
        <f t="shared" si="61"/>
        <v>14.716041666666666</v>
      </c>
      <c r="AU65" s="109">
        <f t="shared" si="61"/>
        <v>8.2704166666666659</v>
      </c>
      <c r="AV65" s="109">
        <f t="shared" si="61"/>
        <v>1.5974999999999999</v>
      </c>
      <c r="AW65" s="114">
        <f t="shared" si="56"/>
        <v>143.61940685045948</v>
      </c>
      <c r="AX65" s="109">
        <f t="shared" si="61"/>
        <v>22.124999999999996</v>
      </c>
      <c r="AY65" s="109">
        <f t="shared" si="61"/>
        <v>35.142857142857139</v>
      </c>
      <c r="AZ65" s="109">
        <f t="shared" si="61"/>
        <v>13.166666666666666</v>
      </c>
      <c r="BA65" s="109">
        <f t="shared" si="61"/>
        <v>0</v>
      </c>
      <c r="BB65" s="109">
        <f t="shared" si="61"/>
        <v>3.6</v>
      </c>
      <c r="BC65" s="109">
        <f t="shared" si="61"/>
        <v>29.5</v>
      </c>
      <c r="BD65" s="109">
        <f t="shared" si="61"/>
        <v>6.6</v>
      </c>
      <c r="BE65" s="109">
        <f t="shared" si="61"/>
        <v>10.6</v>
      </c>
      <c r="BF65" s="109">
        <f t="shared" si="61"/>
        <v>5.7750000000000004</v>
      </c>
      <c r="BG65" s="114">
        <f t="shared" si="57"/>
        <v>126.5095238095238</v>
      </c>
    </row>
    <row r="66" spans="1:63" x14ac:dyDescent="0.35">
      <c r="A66" s="97"/>
      <c r="AG66" s="122"/>
    </row>
    <row r="67" spans="1:63" x14ac:dyDescent="0.35">
      <c r="A67" s="97"/>
      <c r="AG67" s="122"/>
    </row>
    <row r="68" spans="1:63" x14ac:dyDescent="0.35">
      <c r="A68" s="97"/>
      <c r="AG68" s="122"/>
    </row>
    <row r="69" spans="1:63" x14ac:dyDescent="0.35">
      <c r="A69" s="97"/>
      <c r="C69" s="296" t="s">
        <v>88</v>
      </c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297"/>
      <c r="P69" s="297"/>
      <c r="Q69" s="300" t="s">
        <v>88</v>
      </c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01"/>
      <c r="AD69" s="301"/>
      <c r="AE69" s="301"/>
      <c r="AG69" s="122"/>
      <c r="AI69" s="296" t="s">
        <v>88</v>
      </c>
      <c r="AJ69" s="297"/>
      <c r="AK69" s="297"/>
      <c r="AL69" s="297"/>
      <c r="AM69" s="297"/>
      <c r="AN69" s="297"/>
      <c r="AO69" s="297"/>
      <c r="AP69" s="297"/>
      <c r="AQ69" s="297"/>
      <c r="AR69" s="297"/>
      <c r="AS69" s="297"/>
      <c r="AT69" s="297"/>
      <c r="AU69" s="297"/>
      <c r="AV69" s="297"/>
      <c r="AW69" s="300" t="s">
        <v>88</v>
      </c>
      <c r="AX69" s="301"/>
      <c r="AY69" s="301"/>
      <c r="AZ69" s="301"/>
      <c r="BA69" s="301"/>
      <c r="BB69" s="301"/>
      <c r="BC69" s="301"/>
      <c r="BD69" s="301"/>
      <c r="BE69" s="301"/>
      <c r="BF69" s="301"/>
      <c r="BG69" s="301"/>
      <c r="BH69" s="301"/>
      <c r="BI69" s="301"/>
      <c r="BJ69" s="301"/>
      <c r="BK69" s="301"/>
    </row>
    <row r="70" spans="1:63" ht="121.5" x14ac:dyDescent="0.35">
      <c r="A70" s="1" t="s">
        <v>54</v>
      </c>
      <c r="B70" s="121" t="s">
        <v>98</v>
      </c>
      <c r="C70" s="101" t="str">
        <f>Commodites!$A$24</f>
        <v>PE_agriculture_products</v>
      </c>
      <c r="D70" s="101" t="str">
        <f>Commodites!$A$25</f>
        <v>PE_coal</v>
      </c>
      <c r="E70" s="101" t="str">
        <f>Commodites!$A$26</f>
        <v>PE_oil</v>
      </c>
      <c r="F70" s="101" t="e">
        <f>Commodites!#REF!</f>
        <v>#REF!</v>
      </c>
      <c r="G70" s="101" t="str">
        <f>Commodites!$A$27</f>
        <v>PE_forestry_products</v>
      </c>
      <c r="H70" s="101" t="str">
        <f>Commodites!$A$28</f>
        <v>PE_geothermal</v>
      </c>
      <c r="I70" s="101" t="str">
        <f>Commodites!$A$29</f>
        <v>PE_hydropower</v>
      </c>
      <c r="J70" s="101" t="str">
        <f>Commodites!$A$30</f>
        <v>PE_natural_gas</v>
      </c>
      <c r="K70" s="101" t="str">
        <f>Commodites!$A$31</f>
        <v>PE_nuclear</v>
      </c>
      <c r="L70" s="101" t="str">
        <f>Commodites!$A$32</f>
        <v>PE_oceanic</v>
      </c>
      <c r="M70" s="101" t="e">
        <f>Commodites!#REF!</f>
        <v>#REF!</v>
      </c>
      <c r="N70" s="101" t="str">
        <f>Commodites!$A$34</f>
        <v>PE_waste</v>
      </c>
      <c r="O70" s="101" t="str">
        <f>Commodites!$A$35</f>
        <v>PE_wind</v>
      </c>
      <c r="P70" s="106" t="s">
        <v>88</v>
      </c>
      <c r="Q70" s="101" t="str">
        <f>Commodites!$A$10</f>
        <v>TI_gas_bio</v>
      </c>
      <c r="R70" s="101" t="str">
        <f>Commodites!$A$11</f>
        <v>TI_gas_fossil</v>
      </c>
      <c r="S70" s="101" t="str">
        <f>Commodites!$A$12</f>
        <v>TI_geothermal</v>
      </c>
      <c r="T70" s="101" t="str">
        <f>Commodites!$A$13</f>
        <v>TI_hydrogen</v>
      </c>
      <c r="U70" s="101" t="str">
        <f>Commodites!$A$14</f>
        <v>TI_hydropower</v>
      </c>
      <c r="V70" s="101" t="str">
        <f>Commodites!$A$15</f>
        <v>TI_liquid_bio</v>
      </c>
      <c r="W70" s="101" t="str">
        <f>Commodites!$A$16</f>
        <v>TI_liquid_fossil</v>
      </c>
      <c r="X70" s="101" t="str">
        <f>Commodites!$A$17</f>
        <v>TI_nuclear</v>
      </c>
      <c r="Y70" s="101" t="str">
        <f>Commodites!$A$18</f>
        <v>TI_oceanic</v>
      </c>
      <c r="Z70" s="101" t="str">
        <f>Commodites!$A$19</f>
        <v>TI_solar</v>
      </c>
      <c r="AA70" s="101" t="str">
        <f>Commodites!$A$20</f>
        <v>TI_solid_bio</v>
      </c>
      <c r="AB70" s="101" t="str">
        <f>Commodites!$A$21</f>
        <v>TI_solid_fossil</v>
      </c>
      <c r="AC70" s="101" t="str">
        <f>Commodites!$A$22</f>
        <v>TI_waste</v>
      </c>
      <c r="AD70" s="101" t="str">
        <f>Commodites!$A$23</f>
        <v>TI_wind</v>
      </c>
      <c r="AE70" s="106" t="s">
        <v>95</v>
      </c>
      <c r="AG70" s="122"/>
      <c r="AI70" s="101" t="str">
        <f>Commodites!$A$24</f>
        <v>PE_agriculture_products</v>
      </c>
      <c r="AJ70" s="101" t="str">
        <f>Commodites!$A$25</f>
        <v>PE_coal</v>
      </c>
      <c r="AK70" s="101" t="str">
        <f>Commodites!$A$26</f>
        <v>PE_oil</v>
      </c>
      <c r="AL70" s="101" t="e">
        <f>Commodites!#REF!</f>
        <v>#REF!</v>
      </c>
      <c r="AM70" s="101" t="str">
        <f>Commodites!$A$27</f>
        <v>PE_forestry_products</v>
      </c>
      <c r="AN70" s="101" t="str">
        <f>Commodites!$A$28</f>
        <v>PE_geothermal</v>
      </c>
      <c r="AO70" s="101" t="str">
        <f>Commodites!$A$29</f>
        <v>PE_hydropower</v>
      </c>
      <c r="AP70" s="101" t="str">
        <f>Commodites!$A$30</f>
        <v>PE_natural_gas</v>
      </c>
      <c r="AQ70" s="101" t="str">
        <f>Commodites!$A$31</f>
        <v>PE_nuclear</v>
      </c>
      <c r="AR70" s="101" t="str">
        <f>Commodites!$A$32</f>
        <v>PE_oceanic</v>
      </c>
      <c r="AS70" s="101" t="e">
        <f>Commodites!#REF!</f>
        <v>#REF!</v>
      </c>
      <c r="AT70" s="101" t="str">
        <f>Commodites!$A$34</f>
        <v>PE_waste</v>
      </c>
      <c r="AU70" s="101" t="str">
        <f>Commodites!$A$35</f>
        <v>PE_wind</v>
      </c>
      <c r="AV70" s="106" t="s">
        <v>96</v>
      </c>
      <c r="AW70" s="101" t="str">
        <f>Commodites!$A$10</f>
        <v>TI_gas_bio</v>
      </c>
      <c r="AX70" s="101" t="str">
        <f>Commodites!$A$11</f>
        <v>TI_gas_fossil</v>
      </c>
      <c r="AY70" s="101" t="str">
        <f>Commodites!$A$12</f>
        <v>TI_geothermal</v>
      </c>
      <c r="AZ70" s="101" t="str">
        <f>Commodites!$A$13</f>
        <v>TI_hydrogen</v>
      </c>
      <c r="BA70" s="101" t="str">
        <f>Commodites!$A$14</f>
        <v>TI_hydropower</v>
      </c>
      <c r="BB70" s="101" t="str">
        <f>Commodites!$A$15</f>
        <v>TI_liquid_bio</v>
      </c>
      <c r="BC70" s="101" t="str">
        <f>Commodites!$A$16</f>
        <v>TI_liquid_fossil</v>
      </c>
      <c r="BD70" s="101" t="str">
        <f>Commodites!$A$17</f>
        <v>TI_nuclear</v>
      </c>
      <c r="BE70" s="101" t="str">
        <f>Commodites!$A$18</f>
        <v>TI_oceanic</v>
      </c>
      <c r="BF70" s="101" t="str">
        <f>Commodites!$A$19</f>
        <v>TI_solar</v>
      </c>
      <c r="BG70" s="101" t="str">
        <f>Commodites!$A$20</f>
        <v>TI_solid_bio</v>
      </c>
      <c r="BH70" s="101" t="str">
        <f>Commodites!$A$21</f>
        <v>TI_solid_fossil</v>
      </c>
      <c r="BI70" s="101" t="str">
        <f>Commodites!$A$22</f>
        <v>TI_waste</v>
      </c>
      <c r="BJ70" s="101" t="str">
        <f>Commodites!$A$23</f>
        <v>TI_wind</v>
      </c>
      <c r="BK70" s="106" t="s">
        <v>96</v>
      </c>
    </row>
    <row r="71" spans="1:63" x14ac:dyDescent="0.35">
      <c r="A71" s="95" t="str">
        <f>Technologies!A43</f>
        <v>PROREF_refinery_bio</v>
      </c>
      <c r="B71" s="99">
        <f>MAX(AN65/V71,AI65/Q71)</f>
        <v>11.241551796157061</v>
      </c>
      <c r="C71" s="98">
        <v>1</v>
      </c>
      <c r="D71" s="98">
        <v>0</v>
      </c>
      <c r="E71" s="98">
        <v>0</v>
      </c>
      <c r="F71" s="98">
        <v>0</v>
      </c>
      <c r="G71" s="98">
        <v>0</v>
      </c>
      <c r="H71" s="98">
        <v>0</v>
      </c>
      <c r="I71" s="98">
        <v>0</v>
      </c>
      <c r="J71" s="98">
        <v>0</v>
      </c>
      <c r="K71" s="98">
        <v>0</v>
      </c>
      <c r="L71" s="98">
        <v>0</v>
      </c>
      <c r="M71" s="98">
        <v>0</v>
      </c>
      <c r="N71" s="98">
        <v>0</v>
      </c>
      <c r="O71" s="98">
        <v>0</v>
      </c>
      <c r="P71" s="114">
        <f>SUM(C71:O71)</f>
        <v>1</v>
      </c>
      <c r="Q71" s="98">
        <f>AI65/SUM(AI65,AN65)</f>
        <v>0.41766145745760991</v>
      </c>
      <c r="R71" s="98">
        <v>0</v>
      </c>
      <c r="S71" s="98">
        <v>0</v>
      </c>
      <c r="T71" s="98">
        <v>0</v>
      </c>
      <c r="U71" s="98">
        <v>0</v>
      </c>
      <c r="V71" s="98">
        <f>1-Q71</f>
        <v>0.58233854254239015</v>
      </c>
      <c r="W71" s="98">
        <v>0</v>
      </c>
      <c r="X71" s="98">
        <v>0</v>
      </c>
      <c r="Y71" s="98">
        <v>0</v>
      </c>
      <c r="Z71" s="98">
        <v>0</v>
      </c>
      <c r="AA71" s="98">
        <v>0</v>
      </c>
      <c r="AB71" s="98">
        <v>0</v>
      </c>
      <c r="AC71" s="98">
        <v>0</v>
      </c>
      <c r="AD71" s="98">
        <v>0</v>
      </c>
      <c r="AE71" s="114">
        <f>SUM(Q71:AD71)</f>
        <v>1</v>
      </c>
      <c r="AG71" s="122"/>
      <c r="AI71" s="98">
        <f>$B71*C71/SUM($C71:$O71)</f>
        <v>11.241551796157061</v>
      </c>
      <c r="AJ71" s="98">
        <f t="shared" ref="AJ71:AJ84" si="62">$B71*D71/SUM($C71:$O71)</f>
        <v>0</v>
      </c>
      <c r="AK71" s="98">
        <f t="shared" ref="AK71:AK84" si="63">$B71*E71/SUM($C71:$O71)</f>
        <v>0</v>
      </c>
      <c r="AL71" s="98">
        <f t="shared" ref="AL71:AL84" si="64">$B71*F71/SUM($C71:$O71)</f>
        <v>0</v>
      </c>
      <c r="AM71" s="98">
        <f t="shared" ref="AM71:AM84" si="65">$B71*G71/SUM($C71:$O71)</f>
        <v>0</v>
      </c>
      <c r="AN71" s="98">
        <f t="shared" ref="AN71:AN84" si="66">$B71*H71/SUM($C71:$O71)</f>
        <v>0</v>
      </c>
      <c r="AO71" s="98">
        <f t="shared" ref="AO71:AO84" si="67">$B71*I71/SUM($C71:$O71)</f>
        <v>0</v>
      </c>
      <c r="AP71" s="98">
        <f t="shared" ref="AP71:AP84" si="68">$B71*J71/SUM($C71:$O71)</f>
        <v>0</v>
      </c>
      <c r="AQ71" s="98">
        <f t="shared" ref="AQ71:AQ84" si="69">$B71*K71/SUM($C71:$O71)</f>
        <v>0</v>
      </c>
      <c r="AR71" s="98">
        <f t="shared" ref="AR71:AR84" si="70">$B71*L71/SUM($C71:$O71)</f>
        <v>0</v>
      </c>
      <c r="AS71" s="98">
        <f t="shared" ref="AS71:AS84" si="71">$B71*M71/SUM($C71:$O71)</f>
        <v>0</v>
      </c>
      <c r="AT71" s="98">
        <f t="shared" ref="AT71:AT84" si="72">$B71*N71/SUM($C71:$O71)</f>
        <v>0</v>
      </c>
      <c r="AU71" s="98">
        <f t="shared" ref="AU71:AU84" si="73">$B71*O71/SUM($C71:$O71)</f>
        <v>0</v>
      </c>
      <c r="AV71" s="114">
        <f>SUM(AI71:AU71)</f>
        <v>11.241551796157061</v>
      </c>
      <c r="AW71" s="98">
        <f t="shared" ref="AW71:AW84" si="74">$B71*Q71/SUM($C71:$O71)</f>
        <v>4.6951629072681706</v>
      </c>
      <c r="AX71" s="98">
        <f t="shared" ref="AX71:AX84" si="75">$B71*R71/SUM($C71:$O71)</f>
        <v>0</v>
      </c>
      <c r="AY71" s="98">
        <f t="shared" ref="AY71:AY84" si="76">$B71*S71/SUM($C71:$O71)</f>
        <v>0</v>
      </c>
      <c r="AZ71" s="98">
        <f t="shared" ref="AZ71:AZ84" si="77">$B71*T71/SUM($C71:$O71)</f>
        <v>0</v>
      </c>
      <c r="BA71" s="98">
        <f t="shared" ref="BA71:BA84" si="78">$B71*U71/SUM($C71:$O71)</f>
        <v>0</v>
      </c>
      <c r="BB71" s="98">
        <f t="shared" ref="BB71:BB84" si="79">$B71*V71/SUM($C71:$O71)</f>
        <v>6.5463888888888917</v>
      </c>
      <c r="BC71" s="98">
        <f t="shared" ref="BC71:BC84" si="80">$B71*W71/SUM($C71:$O71)</f>
        <v>0</v>
      </c>
      <c r="BD71" s="98">
        <f t="shared" ref="BD71:BD84" si="81">$B71*X71/SUM($C71:$O71)</f>
        <v>0</v>
      </c>
      <c r="BE71" s="98">
        <f t="shared" ref="BE71:BE84" si="82">$B71*Y71/SUM($C71:$O71)</f>
        <v>0</v>
      </c>
      <c r="BF71" s="98">
        <f t="shared" ref="BF71:BF84" si="83">$B71*Z71/SUM($C71:$O71)</f>
        <v>0</v>
      </c>
      <c r="BG71" s="98">
        <f t="shared" ref="BG71:BG84" si="84">$B71*AA71/SUM($C71:$O71)</f>
        <v>0</v>
      </c>
      <c r="BH71" s="98">
        <f t="shared" ref="BH71:BH84" si="85">$B71*AB71/SUM($C71:$O71)</f>
        <v>0</v>
      </c>
      <c r="BI71" s="98">
        <f t="shared" ref="BI71:BI84" si="86">$B71*AC71/SUM($C71:$O71)</f>
        <v>0</v>
      </c>
      <c r="BJ71" s="98">
        <f t="shared" ref="BJ71:BJ84" si="87">$B71*AD71/SUM($C71:$O71)</f>
        <v>0</v>
      </c>
      <c r="BK71" s="114">
        <f>SUM(AW71:BJ71)</f>
        <v>11.241551796157061</v>
      </c>
    </row>
    <row r="72" spans="1:63" x14ac:dyDescent="0.35">
      <c r="A72" s="96" t="str">
        <f>Technologies!A44</f>
        <v>PROREF_refinery_coal</v>
      </c>
      <c r="B72" s="100">
        <v>0</v>
      </c>
      <c r="C72" s="104">
        <v>0</v>
      </c>
      <c r="D72" s="104">
        <v>1</v>
      </c>
      <c r="E72" s="104">
        <v>0</v>
      </c>
      <c r="F72" s="104">
        <v>0</v>
      </c>
      <c r="G72" s="104">
        <v>0</v>
      </c>
      <c r="H72" s="104">
        <v>0</v>
      </c>
      <c r="I72" s="104">
        <v>0</v>
      </c>
      <c r="J72" s="104">
        <v>0</v>
      </c>
      <c r="K72" s="104">
        <v>0</v>
      </c>
      <c r="L72" s="104">
        <v>0</v>
      </c>
      <c r="M72" s="104">
        <v>0</v>
      </c>
      <c r="N72" s="104">
        <v>0</v>
      </c>
      <c r="O72" s="104">
        <v>0</v>
      </c>
      <c r="P72" s="114">
        <f t="shared" ref="P72:P84" si="88">SUM(C72:O72)</f>
        <v>1</v>
      </c>
      <c r="Q72" s="104">
        <v>0</v>
      </c>
      <c r="R72" s="104">
        <v>0.1</v>
      </c>
      <c r="S72" s="104">
        <v>0</v>
      </c>
      <c r="T72" s="104">
        <v>0</v>
      </c>
      <c r="U72" s="104">
        <v>0</v>
      </c>
      <c r="V72" s="104">
        <v>0</v>
      </c>
      <c r="W72" s="104">
        <v>0.8</v>
      </c>
      <c r="X72" s="104">
        <v>0</v>
      </c>
      <c r="Y72" s="104">
        <v>0</v>
      </c>
      <c r="Z72" s="104">
        <v>0</v>
      </c>
      <c r="AA72" s="104">
        <v>0</v>
      </c>
      <c r="AB72" s="104">
        <v>0</v>
      </c>
      <c r="AC72" s="104">
        <v>0</v>
      </c>
      <c r="AD72" s="104">
        <v>0</v>
      </c>
      <c r="AE72" s="114">
        <f t="shared" ref="AE72:AE84" si="89">SUM(Q72:AD72)</f>
        <v>0.9</v>
      </c>
      <c r="AG72" s="122"/>
      <c r="AI72" s="104">
        <f t="shared" ref="AI72:AI84" si="90">$B72*C72/SUM($C72:$O72)</f>
        <v>0</v>
      </c>
      <c r="AJ72" s="104">
        <f t="shared" si="62"/>
        <v>0</v>
      </c>
      <c r="AK72" s="104">
        <f t="shared" si="63"/>
        <v>0</v>
      </c>
      <c r="AL72" s="104">
        <f t="shared" si="64"/>
        <v>0</v>
      </c>
      <c r="AM72" s="104">
        <f t="shared" si="65"/>
        <v>0</v>
      </c>
      <c r="AN72" s="104">
        <f t="shared" si="66"/>
        <v>0</v>
      </c>
      <c r="AO72" s="104">
        <f t="shared" si="67"/>
        <v>0</v>
      </c>
      <c r="AP72" s="104">
        <f t="shared" si="68"/>
        <v>0</v>
      </c>
      <c r="AQ72" s="104">
        <f t="shared" si="69"/>
        <v>0</v>
      </c>
      <c r="AR72" s="104">
        <f t="shared" si="70"/>
        <v>0</v>
      </c>
      <c r="AS72" s="104">
        <f t="shared" si="71"/>
        <v>0</v>
      </c>
      <c r="AT72" s="104">
        <f t="shared" si="72"/>
        <v>0</v>
      </c>
      <c r="AU72" s="104">
        <f t="shared" si="73"/>
        <v>0</v>
      </c>
      <c r="AV72" s="114">
        <f t="shared" ref="AV72:AV85" si="91">SUM(AI72:AU72)</f>
        <v>0</v>
      </c>
      <c r="AW72" s="104">
        <f t="shared" si="74"/>
        <v>0</v>
      </c>
      <c r="AX72" s="104">
        <f t="shared" si="75"/>
        <v>0</v>
      </c>
      <c r="AY72" s="104">
        <f t="shared" si="76"/>
        <v>0</v>
      </c>
      <c r="AZ72" s="104">
        <f t="shared" si="77"/>
        <v>0</v>
      </c>
      <c r="BA72" s="104">
        <f t="shared" si="78"/>
        <v>0</v>
      </c>
      <c r="BB72" s="104">
        <f t="shared" si="79"/>
        <v>0</v>
      </c>
      <c r="BC72" s="104">
        <f t="shared" si="80"/>
        <v>0</v>
      </c>
      <c r="BD72" s="104">
        <f t="shared" si="81"/>
        <v>0</v>
      </c>
      <c r="BE72" s="104">
        <f t="shared" si="82"/>
        <v>0</v>
      </c>
      <c r="BF72" s="104">
        <f t="shared" si="83"/>
        <v>0</v>
      </c>
      <c r="BG72" s="104">
        <f t="shared" si="84"/>
        <v>0</v>
      </c>
      <c r="BH72" s="104">
        <f t="shared" si="85"/>
        <v>0</v>
      </c>
      <c r="BI72" s="104">
        <f t="shared" si="86"/>
        <v>0</v>
      </c>
      <c r="BJ72" s="104">
        <f t="shared" si="87"/>
        <v>0</v>
      </c>
      <c r="BK72" s="114">
        <f t="shared" ref="BK72:BK85" si="92">SUM(AW72:BJ72)</f>
        <v>0</v>
      </c>
    </row>
    <row r="73" spans="1:63" x14ac:dyDescent="0.35">
      <c r="A73" s="95" t="str">
        <f>Technologies!A45</f>
        <v>PROREF_refinery_oil</v>
      </c>
      <c r="B73" s="99">
        <f>AO65/W73</f>
        <v>41.466319444444444</v>
      </c>
      <c r="C73" s="98">
        <v>0</v>
      </c>
      <c r="D73" s="98">
        <v>0</v>
      </c>
      <c r="E73" s="98">
        <v>0.7</v>
      </c>
      <c r="F73" s="98">
        <v>0.3</v>
      </c>
      <c r="G73" s="98">
        <v>0</v>
      </c>
      <c r="H73" s="98">
        <v>0</v>
      </c>
      <c r="I73" s="98">
        <v>0</v>
      </c>
      <c r="J73" s="98">
        <v>0</v>
      </c>
      <c r="K73" s="98">
        <v>0</v>
      </c>
      <c r="L73" s="98">
        <v>0</v>
      </c>
      <c r="M73" s="98">
        <v>0</v>
      </c>
      <c r="N73" s="98">
        <v>0</v>
      </c>
      <c r="O73" s="98">
        <v>0</v>
      </c>
      <c r="P73" s="114">
        <f t="shared" si="88"/>
        <v>1</v>
      </c>
      <c r="Q73" s="98">
        <v>0</v>
      </c>
      <c r="R73" s="98">
        <v>0.1</v>
      </c>
      <c r="S73" s="98">
        <v>0</v>
      </c>
      <c r="T73" s="98">
        <v>0</v>
      </c>
      <c r="U73" s="98">
        <v>0</v>
      </c>
      <c r="V73" s="98">
        <v>0</v>
      </c>
      <c r="W73" s="98">
        <v>0.8</v>
      </c>
      <c r="X73" s="98">
        <v>0</v>
      </c>
      <c r="Y73" s="98">
        <v>0</v>
      </c>
      <c r="Z73" s="98">
        <v>0</v>
      </c>
      <c r="AA73" s="98">
        <v>0</v>
      </c>
      <c r="AB73" s="98">
        <v>0</v>
      </c>
      <c r="AC73" s="98">
        <v>0</v>
      </c>
      <c r="AD73" s="98">
        <v>0</v>
      </c>
      <c r="AE73" s="114">
        <f t="shared" si="89"/>
        <v>0.9</v>
      </c>
      <c r="AG73" s="122"/>
      <c r="AI73" s="98">
        <f t="shared" si="90"/>
        <v>0</v>
      </c>
      <c r="AJ73" s="98">
        <f t="shared" si="62"/>
        <v>0</v>
      </c>
      <c r="AK73" s="98">
        <f t="shared" si="63"/>
        <v>29.02642361111111</v>
      </c>
      <c r="AL73" s="98">
        <f t="shared" si="64"/>
        <v>12.439895833333333</v>
      </c>
      <c r="AM73" s="98">
        <f t="shared" si="65"/>
        <v>0</v>
      </c>
      <c r="AN73" s="98">
        <f t="shared" si="66"/>
        <v>0</v>
      </c>
      <c r="AO73" s="98">
        <f t="shared" si="67"/>
        <v>0</v>
      </c>
      <c r="AP73" s="98">
        <f t="shared" si="68"/>
        <v>0</v>
      </c>
      <c r="AQ73" s="98">
        <f t="shared" si="69"/>
        <v>0</v>
      </c>
      <c r="AR73" s="98">
        <f t="shared" si="70"/>
        <v>0</v>
      </c>
      <c r="AS73" s="98">
        <f t="shared" si="71"/>
        <v>0</v>
      </c>
      <c r="AT73" s="98">
        <f t="shared" si="72"/>
        <v>0</v>
      </c>
      <c r="AU73" s="98">
        <f t="shared" si="73"/>
        <v>0</v>
      </c>
      <c r="AV73" s="114">
        <f t="shared" si="91"/>
        <v>41.466319444444444</v>
      </c>
      <c r="AW73" s="98">
        <f t="shared" si="74"/>
        <v>0</v>
      </c>
      <c r="AX73" s="98">
        <f t="shared" si="75"/>
        <v>4.1466319444444446</v>
      </c>
      <c r="AY73" s="98">
        <f t="shared" si="76"/>
        <v>0</v>
      </c>
      <c r="AZ73" s="98">
        <f t="shared" si="77"/>
        <v>0</v>
      </c>
      <c r="BA73" s="98">
        <f t="shared" si="78"/>
        <v>0</v>
      </c>
      <c r="BB73" s="98">
        <f t="shared" si="79"/>
        <v>0</v>
      </c>
      <c r="BC73" s="98">
        <f t="shared" si="80"/>
        <v>33.173055555555557</v>
      </c>
      <c r="BD73" s="98">
        <f t="shared" si="81"/>
        <v>0</v>
      </c>
      <c r="BE73" s="98">
        <f t="shared" si="82"/>
        <v>0</v>
      </c>
      <c r="BF73" s="98">
        <f t="shared" si="83"/>
        <v>0</v>
      </c>
      <c r="BG73" s="98">
        <f t="shared" si="84"/>
        <v>0</v>
      </c>
      <c r="BH73" s="98">
        <f t="shared" si="85"/>
        <v>0</v>
      </c>
      <c r="BI73" s="98">
        <f t="shared" si="86"/>
        <v>0</v>
      </c>
      <c r="BJ73" s="98">
        <f t="shared" si="87"/>
        <v>0</v>
      </c>
      <c r="BK73" s="114">
        <f t="shared" si="92"/>
        <v>37.319687500000001</v>
      </c>
    </row>
    <row r="74" spans="1:63" x14ac:dyDescent="0.35">
      <c r="A74" s="96" t="e">
        <f>Technologies!#REF!</f>
        <v>#REF!</v>
      </c>
      <c r="B74" s="100">
        <f>AT65/AB74</f>
        <v>14.716041666666666</v>
      </c>
      <c r="C74" s="104">
        <v>0</v>
      </c>
      <c r="D74" s="104">
        <v>1</v>
      </c>
      <c r="E74" s="104">
        <v>0</v>
      </c>
      <c r="F74" s="104">
        <v>0</v>
      </c>
      <c r="G74" s="104">
        <v>0</v>
      </c>
      <c r="H74" s="104">
        <v>0</v>
      </c>
      <c r="I74" s="104">
        <v>0</v>
      </c>
      <c r="J74" s="104">
        <v>0</v>
      </c>
      <c r="K74" s="104">
        <v>0</v>
      </c>
      <c r="L74" s="104">
        <v>0</v>
      </c>
      <c r="M74" s="104">
        <v>0</v>
      </c>
      <c r="N74" s="104">
        <v>0</v>
      </c>
      <c r="O74" s="104">
        <v>0</v>
      </c>
      <c r="P74" s="114">
        <f t="shared" si="88"/>
        <v>1</v>
      </c>
      <c r="Q74" s="104">
        <v>0</v>
      </c>
      <c r="R74" s="104">
        <v>0</v>
      </c>
      <c r="S74" s="104">
        <v>0</v>
      </c>
      <c r="T74" s="104">
        <v>0</v>
      </c>
      <c r="U74" s="104">
        <v>0</v>
      </c>
      <c r="V74" s="104">
        <v>0</v>
      </c>
      <c r="W74" s="104">
        <v>0</v>
      </c>
      <c r="X74" s="104">
        <v>0</v>
      </c>
      <c r="Y74" s="104">
        <v>0</v>
      </c>
      <c r="Z74" s="104">
        <v>0</v>
      </c>
      <c r="AA74" s="104">
        <v>0</v>
      </c>
      <c r="AB74" s="104">
        <v>1</v>
      </c>
      <c r="AC74" s="104">
        <v>0</v>
      </c>
      <c r="AD74" s="104">
        <v>0</v>
      </c>
      <c r="AE74" s="114">
        <f t="shared" si="89"/>
        <v>1</v>
      </c>
      <c r="AG74" s="122"/>
      <c r="AI74" s="104">
        <f t="shared" si="90"/>
        <v>0</v>
      </c>
      <c r="AJ74" s="104">
        <f t="shared" si="62"/>
        <v>14.716041666666666</v>
      </c>
      <c r="AK74" s="104">
        <f t="shared" si="63"/>
        <v>0</v>
      </c>
      <c r="AL74" s="104">
        <f t="shared" si="64"/>
        <v>0</v>
      </c>
      <c r="AM74" s="104">
        <f t="shared" si="65"/>
        <v>0</v>
      </c>
      <c r="AN74" s="104">
        <f t="shared" si="66"/>
        <v>0</v>
      </c>
      <c r="AO74" s="104">
        <f t="shared" si="67"/>
        <v>0</v>
      </c>
      <c r="AP74" s="104">
        <f t="shared" si="68"/>
        <v>0</v>
      </c>
      <c r="AQ74" s="104">
        <f t="shared" si="69"/>
        <v>0</v>
      </c>
      <c r="AR74" s="104">
        <f t="shared" si="70"/>
        <v>0</v>
      </c>
      <c r="AS74" s="104">
        <f t="shared" si="71"/>
        <v>0</v>
      </c>
      <c r="AT74" s="104">
        <f t="shared" si="72"/>
        <v>0</v>
      </c>
      <c r="AU74" s="104">
        <f t="shared" si="73"/>
        <v>0</v>
      </c>
      <c r="AV74" s="114">
        <f t="shared" si="91"/>
        <v>14.716041666666666</v>
      </c>
      <c r="AW74" s="104">
        <f t="shared" si="74"/>
        <v>0</v>
      </c>
      <c r="AX74" s="104">
        <f t="shared" si="75"/>
        <v>0</v>
      </c>
      <c r="AY74" s="104">
        <f t="shared" si="76"/>
        <v>0</v>
      </c>
      <c r="AZ74" s="104">
        <f t="shared" si="77"/>
        <v>0</v>
      </c>
      <c r="BA74" s="104">
        <f t="shared" si="78"/>
        <v>0</v>
      </c>
      <c r="BB74" s="104">
        <f t="shared" si="79"/>
        <v>0</v>
      </c>
      <c r="BC74" s="104">
        <f t="shared" si="80"/>
        <v>0</v>
      </c>
      <c r="BD74" s="104">
        <f t="shared" si="81"/>
        <v>0</v>
      </c>
      <c r="BE74" s="104">
        <f t="shared" si="82"/>
        <v>0</v>
      </c>
      <c r="BF74" s="104">
        <f t="shared" si="83"/>
        <v>0</v>
      </c>
      <c r="BG74" s="104">
        <f t="shared" si="84"/>
        <v>0</v>
      </c>
      <c r="BH74" s="104">
        <f t="shared" si="85"/>
        <v>14.716041666666666</v>
      </c>
      <c r="BI74" s="104">
        <f t="shared" si="86"/>
        <v>0</v>
      </c>
      <c r="BJ74" s="104">
        <f t="shared" si="87"/>
        <v>0</v>
      </c>
      <c r="BK74" s="114">
        <f t="shared" si="92"/>
        <v>14.716041666666666</v>
      </c>
    </row>
    <row r="75" spans="1:63" x14ac:dyDescent="0.35">
      <c r="A75" s="95" t="e">
        <f>Technologies!#REF!</f>
        <v>#REF!</v>
      </c>
      <c r="B75" s="99">
        <f>AS65/AA75</f>
        <v>7.7318749999999996</v>
      </c>
      <c r="C75" s="98">
        <v>0</v>
      </c>
      <c r="D75" s="98">
        <v>0</v>
      </c>
      <c r="E75" s="98">
        <v>0</v>
      </c>
      <c r="F75" s="98">
        <v>0</v>
      </c>
      <c r="G75" s="98">
        <v>1</v>
      </c>
      <c r="H75" s="98">
        <v>0</v>
      </c>
      <c r="I75" s="98">
        <v>0</v>
      </c>
      <c r="J75" s="98">
        <v>0</v>
      </c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114">
        <f t="shared" si="88"/>
        <v>1</v>
      </c>
      <c r="Q75" s="98">
        <v>0</v>
      </c>
      <c r="R75" s="98">
        <v>0</v>
      </c>
      <c r="S75" s="98">
        <v>0</v>
      </c>
      <c r="T75" s="98">
        <v>0</v>
      </c>
      <c r="U75" s="98">
        <v>0</v>
      </c>
      <c r="V75" s="98">
        <v>0</v>
      </c>
      <c r="W75" s="98">
        <v>0</v>
      </c>
      <c r="X75" s="98">
        <v>0</v>
      </c>
      <c r="Y75" s="98">
        <v>0</v>
      </c>
      <c r="Z75" s="98">
        <v>0</v>
      </c>
      <c r="AA75" s="98">
        <v>1</v>
      </c>
      <c r="AB75" s="98">
        <v>0</v>
      </c>
      <c r="AC75" s="98">
        <v>0</v>
      </c>
      <c r="AD75" s="98">
        <v>0</v>
      </c>
      <c r="AE75" s="114">
        <f t="shared" si="89"/>
        <v>1</v>
      </c>
      <c r="AG75" s="122"/>
      <c r="AI75" s="98">
        <f t="shared" si="90"/>
        <v>0</v>
      </c>
      <c r="AJ75" s="98">
        <f t="shared" si="62"/>
        <v>0</v>
      </c>
      <c r="AK75" s="98">
        <f t="shared" si="63"/>
        <v>0</v>
      </c>
      <c r="AL75" s="98">
        <f t="shared" si="64"/>
        <v>0</v>
      </c>
      <c r="AM75" s="98">
        <f t="shared" si="65"/>
        <v>7.7318749999999996</v>
      </c>
      <c r="AN75" s="98">
        <f t="shared" si="66"/>
        <v>0</v>
      </c>
      <c r="AO75" s="98">
        <f t="shared" si="67"/>
        <v>0</v>
      </c>
      <c r="AP75" s="98">
        <f t="shared" si="68"/>
        <v>0</v>
      </c>
      <c r="AQ75" s="98">
        <f t="shared" si="69"/>
        <v>0</v>
      </c>
      <c r="AR75" s="98">
        <f t="shared" si="70"/>
        <v>0</v>
      </c>
      <c r="AS75" s="98">
        <f t="shared" si="71"/>
        <v>0</v>
      </c>
      <c r="AT75" s="98">
        <f t="shared" si="72"/>
        <v>0</v>
      </c>
      <c r="AU75" s="98">
        <f t="shared" si="73"/>
        <v>0</v>
      </c>
      <c r="AV75" s="114">
        <f t="shared" si="91"/>
        <v>7.7318749999999996</v>
      </c>
      <c r="AW75" s="98">
        <f t="shared" si="74"/>
        <v>0</v>
      </c>
      <c r="AX75" s="98">
        <f t="shared" si="75"/>
        <v>0</v>
      </c>
      <c r="AY75" s="98">
        <f t="shared" si="76"/>
        <v>0</v>
      </c>
      <c r="AZ75" s="98">
        <f t="shared" si="77"/>
        <v>0</v>
      </c>
      <c r="BA75" s="98">
        <f t="shared" si="78"/>
        <v>0</v>
      </c>
      <c r="BB75" s="98">
        <f t="shared" si="79"/>
        <v>0</v>
      </c>
      <c r="BC75" s="98">
        <f t="shared" si="80"/>
        <v>0</v>
      </c>
      <c r="BD75" s="98">
        <f t="shared" si="81"/>
        <v>0</v>
      </c>
      <c r="BE75" s="98">
        <f t="shared" si="82"/>
        <v>0</v>
      </c>
      <c r="BF75" s="98">
        <f t="shared" si="83"/>
        <v>0</v>
      </c>
      <c r="BG75" s="98">
        <f t="shared" si="84"/>
        <v>7.7318749999999996</v>
      </c>
      <c r="BH75" s="98">
        <f t="shared" si="85"/>
        <v>0</v>
      </c>
      <c r="BI75" s="98">
        <f t="shared" si="86"/>
        <v>0</v>
      </c>
      <c r="BJ75" s="98">
        <f t="shared" si="87"/>
        <v>0</v>
      </c>
      <c r="BK75" s="114">
        <f t="shared" si="92"/>
        <v>7.7318749999999996</v>
      </c>
    </row>
    <row r="76" spans="1:63" x14ac:dyDescent="0.35">
      <c r="A76" s="96" t="e">
        <f>Technologies!#REF!</f>
        <v>#REF!</v>
      </c>
      <c r="B76" s="100">
        <f>(AJ65-AX73)/R76</f>
        <v>47.69733422096909</v>
      </c>
      <c r="C76" s="104">
        <v>0</v>
      </c>
      <c r="D76" s="104">
        <v>0</v>
      </c>
      <c r="E76" s="104">
        <v>0</v>
      </c>
      <c r="F76" s="104">
        <v>0</v>
      </c>
      <c r="G76" s="104">
        <v>0</v>
      </c>
      <c r="H76" s="104">
        <v>0</v>
      </c>
      <c r="I76" s="104">
        <v>0</v>
      </c>
      <c r="J76" s="104">
        <v>1</v>
      </c>
      <c r="K76" s="104">
        <v>0</v>
      </c>
      <c r="L76" s="104">
        <v>0</v>
      </c>
      <c r="M76" s="104">
        <v>0</v>
      </c>
      <c r="N76" s="104">
        <v>0</v>
      </c>
      <c r="O76" s="104">
        <v>0</v>
      </c>
      <c r="P76" s="114">
        <f t="shared" si="88"/>
        <v>1</v>
      </c>
      <c r="Q76" s="104">
        <v>0</v>
      </c>
      <c r="R76" s="104">
        <v>1</v>
      </c>
      <c r="S76" s="104">
        <v>0</v>
      </c>
      <c r="T76" s="104">
        <v>0</v>
      </c>
      <c r="U76" s="104">
        <v>0</v>
      </c>
      <c r="V76" s="104">
        <v>0</v>
      </c>
      <c r="W76" s="104">
        <v>0</v>
      </c>
      <c r="X76" s="104">
        <v>0</v>
      </c>
      <c r="Y76" s="104">
        <v>0</v>
      </c>
      <c r="Z76" s="104">
        <v>0</v>
      </c>
      <c r="AA76" s="104">
        <v>0</v>
      </c>
      <c r="AB76" s="104">
        <v>0</v>
      </c>
      <c r="AC76" s="104">
        <v>0</v>
      </c>
      <c r="AD76" s="104">
        <v>0</v>
      </c>
      <c r="AE76" s="114">
        <f t="shared" si="89"/>
        <v>1</v>
      </c>
      <c r="AG76" s="122"/>
      <c r="AI76" s="104">
        <f t="shared" si="90"/>
        <v>0</v>
      </c>
      <c r="AJ76" s="104">
        <f t="shared" si="62"/>
        <v>0</v>
      </c>
      <c r="AK76" s="104">
        <f t="shared" si="63"/>
        <v>0</v>
      </c>
      <c r="AL76" s="104">
        <f t="shared" si="64"/>
        <v>0</v>
      </c>
      <c r="AM76" s="104">
        <f t="shared" si="65"/>
        <v>0</v>
      </c>
      <c r="AN76" s="104">
        <f t="shared" si="66"/>
        <v>0</v>
      </c>
      <c r="AO76" s="104">
        <f t="shared" si="67"/>
        <v>0</v>
      </c>
      <c r="AP76" s="104">
        <f t="shared" si="68"/>
        <v>47.69733422096909</v>
      </c>
      <c r="AQ76" s="104">
        <f t="shared" si="69"/>
        <v>0</v>
      </c>
      <c r="AR76" s="104">
        <f t="shared" si="70"/>
        <v>0</v>
      </c>
      <c r="AS76" s="104">
        <f t="shared" si="71"/>
        <v>0</v>
      </c>
      <c r="AT76" s="104">
        <f t="shared" si="72"/>
        <v>0</v>
      </c>
      <c r="AU76" s="104">
        <f t="shared" si="73"/>
        <v>0</v>
      </c>
      <c r="AV76" s="114">
        <f t="shared" si="91"/>
        <v>47.69733422096909</v>
      </c>
      <c r="AW76" s="104">
        <f t="shared" si="74"/>
        <v>0</v>
      </c>
      <c r="AX76" s="104">
        <f t="shared" si="75"/>
        <v>47.69733422096909</v>
      </c>
      <c r="AY76" s="104">
        <f t="shared" si="76"/>
        <v>0</v>
      </c>
      <c r="AZ76" s="104">
        <f t="shared" si="77"/>
        <v>0</v>
      </c>
      <c r="BA76" s="104">
        <f t="shared" si="78"/>
        <v>0</v>
      </c>
      <c r="BB76" s="104">
        <f t="shared" si="79"/>
        <v>0</v>
      </c>
      <c r="BC76" s="104">
        <f t="shared" si="80"/>
        <v>0</v>
      </c>
      <c r="BD76" s="104">
        <f t="shared" si="81"/>
        <v>0</v>
      </c>
      <c r="BE76" s="104">
        <f t="shared" si="82"/>
        <v>0</v>
      </c>
      <c r="BF76" s="104">
        <f t="shared" si="83"/>
        <v>0</v>
      </c>
      <c r="BG76" s="104">
        <f t="shared" si="84"/>
        <v>0</v>
      </c>
      <c r="BH76" s="104">
        <f t="shared" si="85"/>
        <v>0</v>
      </c>
      <c r="BI76" s="104">
        <f t="shared" si="86"/>
        <v>0</v>
      </c>
      <c r="BJ76" s="104">
        <f t="shared" si="87"/>
        <v>0</v>
      </c>
      <c r="BK76" s="114">
        <f t="shared" si="92"/>
        <v>47.69733422096909</v>
      </c>
    </row>
    <row r="77" spans="1:63" x14ac:dyDescent="0.35">
      <c r="A77" s="95" t="str">
        <f>Technologies!A49</f>
        <v>PROREF_transformation_PE_natural_gas_2_TI_hydrogen</v>
      </c>
      <c r="B77" s="99">
        <f>AL65/T77</f>
        <v>0</v>
      </c>
      <c r="C77" s="98">
        <v>0</v>
      </c>
      <c r="D77" s="98">
        <v>0</v>
      </c>
      <c r="E77" s="98">
        <v>0</v>
      </c>
      <c r="F77" s="98">
        <v>0</v>
      </c>
      <c r="G77" s="98">
        <v>0</v>
      </c>
      <c r="H77" s="98">
        <v>0</v>
      </c>
      <c r="I77" s="98">
        <v>0</v>
      </c>
      <c r="J77" s="98">
        <v>1</v>
      </c>
      <c r="K77" s="98">
        <v>0</v>
      </c>
      <c r="L77" s="98">
        <v>0</v>
      </c>
      <c r="M77" s="98">
        <v>0</v>
      </c>
      <c r="N77" s="98">
        <v>0</v>
      </c>
      <c r="O77" s="98">
        <v>0</v>
      </c>
      <c r="P77" s="114">
        <f t="shared" si="88"/>
        <v>1</v>
      </c>
      <c r="Q77" s="98">
        <v>0</v>
      </c>
      <c r="R77" s="98">
        <v>0</v>
      </c>
      <c r="S77" s="98">
        <v>0</v>
      </c>
      <c r="T77" s="98">
        <v>0.6</v>
      </c>
      <c r="U77" s="98">
        <v>0</v>
      </c>
      <c r="V77" s="98">
        <v>0</v>
      </c>
      <c r="W77" s="98">
        <v>0</v>
      </c>
      <c r="X77" s="98">
        <v>0</v>
      </c>
      <c r="Y77" s="98">
        <v>0</v>
      </c>
      <c r="Z77" s="98">
        <v>0</v>
      </c>
      <c r="AA77" s="98">
        <v>0</v>
      </c>
      <c r="AB77" s="98">
        <v>0</v>
      </c>
      <c r="AC77" s="98">
        <v>0</v>
      </c>
      <c r="AD77" s="98">
        <v>0</v>
      </c>
      <c r="AE77" s="114">
        <f t="shared" si="89"/>
        <v>0.6</v>
      </c>
      <c r="AG77" s="122"/>
      <c r="AI77" s="98">
        <f t="shared" si="90"/>
        <v>0</v>
      </c>
      <c r="AJ77" s="98">
        <f t="shared" si="62"/>
        <v>0</v>
      </c>
      <c r="AK77" s="98">
        <f t="shared" si="63"/>
        <v>0</v>
      </c>
      <c r="AL77" s="98">
        <f t="shared" si="64"/>
        <v>0</v>
      </c>
      <c r="AM77" s="98">
        <f t="shared" si="65"/>
        <v>0</v>
      </c>
      <c r="AN77" s="98">
        <f t="shared" si="66"/>
        <v>0</v>
      </c>
      <c r="AO77" s="98">
        <f t="shared" si="67"/>
        <v>0</v>
      </c>
      <c r="AP77" s="98">
        <f t="shared" si="68"/>
        <v>0</v>
      </c>
      <c r="AQ77" s="98">
        <f t="shared" si="69"/>
        <v>0</v>
      </c>
      <c r="AR77" s="98">
        <f t="shared" si="70"/>
        <v>0</v>
      </c>
      <c r="AS77" s="98">
        <f t="shared" si="71"/>
        <v>0</v>
      </c>
      <c r="AT77" s="98">
        <f t="shared" si="72"/>
        <v>0</v>
      </c>
      <c r="AU77" s="98">
        <f t="shared" si="73"/>
        <v>0</v>
      </c>
      <c r="AV77" s="114">
        <f t="shared" si="91"/>
        <v>0</v>
      </c>
      <c r="AW77" s="98">
        <f t="shared" si="74"/>
        <v>0</v>
      </c>
      <c r="AX77" s="98">
        <f t="shared" si="75"/>
        <v>0</v>
      </c>
      <c r="AY77" s="98">
        <f t="shared" si="76"/>
        <v>0</v>
      </c>
      <c r="AZ77" s="98">
        <f t="shared" si="77"/>
        <v>0</v>
      </c>
      <c r="BA77" s="98">
        <f t="shared" si="78"/>
        <v>0</v>
      </c>
      <c r="BB77" s="98">
        <f t="shared" si="79"/>
        <v>0</v>
      </c>
      <c r="BC77" s="98">
        <f t="shared" si="80"/>
        <v>0</v>
      </c>
      <c r="BD77" s="98">
        <f t="shared" si="81"/>
        <v>0</v>
      </c>
      <c r="BE77" s="98">
        <f t="shared" si="82"/>
        <v>0</v>
      </c>
      <c r="BF77" s="98">
        <f t="shared" si="83"/>
        <v>0</v>
      </c>
      <c r="BG77" s="98">
        <f t="shared" si="84"/>
        <v>0</v>
      </c>
      <c r="BH77" s="98">
        <f t="shared" si="85"/>
        <v>0</v>
      </c>
      <c r="BI77" s="98">
        <f t="shared" si="86"/>
        <v>0</v>
      </c>
      <c r="BJ77" s="98">
        <f t="shared" si="87"/>
        <v>0</v>
      </c>
      <c r="BK77" s="114">
        <f t="shared" si="92"/>
        <v>0</v>
      </c>
    </row>
    <row r="78" spans="1:63" x14ac:dyDescent="0.35">
      <c r="A78" s="96" t="e">
        <f>Technologies!#REF!</f>
        <v>#REF!</v>
      </c>
      <c r="B78" s="100">
        <f>AK65/S78</f>
        <v>4.4170833333333324</v>
      </c>
      <c r="C78" s="104">
        <v>0</v>
      </c>
      <c r="D78" s="104">
        <v>0</v>
      </c>
      <c r="E78" s="104">
        <v>0</v>
      </c>
      <c r="F78" s="104">
        <v>0</v>
      </c>
      <c r="G78" s="104">
        <v>0</v>
      </c>
      <c r="H78" s="104">
        <v>1</v>
      </c>
      <c r="I78" s="104">
        <v>0</v>
      </c>
      <c r="J78" s="104">
        <v>0</v>
      </c>
      <c r="K78" s="104">
        <v>0</v>
      </c>
      <c r="L78" s="104">
        <v>0</v>
      </c>
      <c r="M78" s="104">
        <v>0</v>
      </c>
      <c r="N78" s="104">
        <v>0</v>
      </c>
      <c r="O78" s="104">
        <v>0</v>
      </c>
      <c r="P78" s="114">
        <f t="shared" si="88"/>
        <v>1</v>
      </c>
      <c r="Q78" s="104">
        <v>0</v>
      </c>
      <c r="R78" s="104">
        <v>0</v>
      </c>
      <c r="S78" s="104">
        <v>1</v>
      </c>
      <c r="T78" s="104">
        <v>0</v>
      </c>
      <c r="U78" s="104">
        <v>0</v>
      </c>
      <c r="V78" s="104">
        <v>0</v>
      </c>
      <c r="W78" s="104">
        <v>0</v>
      </c>
      <c r="X78" s="104">
        <v>0</v>
      </c>
      <c r="Y78" s="104">
        <v>0</v>
      </c>
      <c r="Z78" s="104">
        <v>0</v>
      </c>
      <c r="AA78" s="104">
        <v>0</v>
      </c>
      <c r="AB78" s="104">
        <v>0</v>
      </c>
      <c r="AC78" s="104">
        <v>0</v>
      </c>
      <c r="AD78" s="104">
        <v>0</v>
      </c>
      <c r="AE78" s="114">
        <f t="shared" si="89"/>
        <v>1</v>
      </c>
      <c r="AG78" s="122"/>
      <c r="AI78" s="104">
        <f t="shared" si="90"/>
        <v>0</v>
      </c>
      <c r="AJ78" s="104">
        <f t="shared" si="62"/>
        <v>0</v>
      </c>
      <c r="AK78" s="104">
        <f t="shared" si="63"/>
        <v>0</v>
      </c>
      <c r="AL78" s="104">
        <f t="shared" si="64"/>
        <v>0</v>
      </c>
      <c r="AM78" s="104">
        <f t="shared" si="65"/>
        <v>0</v>
      </c>
      <c r="AN78" s="104">
        <f t="shared" si="66"/>
        <v>4.4170833333333324</v>
      </c>
      <c r="AO78" s="104">
        <f t="shared" si="67"/>
        <v>0</v>
      </c>
      <c r="AP78" s="104">
        <f t="shared" si="68"/>
        <v>0</v>
      </c>
      <c r="AQ78" s="104">
        <f t="shared" si="69"/>
        <v>0</v>
      </c>
      <c r="AR78" s="104">
        <f t="shared" si="70"/>
        <v>0</v>
      </c>
      <c r="AS78" s="104">
        <f t="shared" si="71"/>
        <v>0</v>
      </c>
      <c r="AT78" s="104">
        <f t="shared" si="72"/>
        <v>0</v>
      </c>
      <c r="AU78" s="104">
        <f t="shared" si="73"/>
        <v>0</v>
      </c>
      <c r="AV78" s="114">
        <f t="shared" si="91"/>
        <v>4.4170833333333324</v>
      </c>
      <c r="AW78" s="104">
        <f t="shared" si="74"/>
        <v>0</v>
      </c>
      <c r="AX78" s="104">
        <f t="shared" si="75"/>
        <v>0</v>
      </c>
      <c r="AY78" s="104">
        <f t="shared" si="76"/>
        <v>4.4170833333333324</v>
      </c>
      <c r="AZ78" s="104">
        <f t="shared" si="77"/>
        <v>0</v>
      </c>
      <c r="BA78" s="104">
        <f t="shared" si="78"/>
        <v>0</v>
      </c>
      <c r="BB78" s="104">
        <f t="shared" si="79"/>
        <v>0</v>
      </c>
      <c r="BC78" s="104">
        <f t="shared" si="80"/>
        <v>0</v>
      </c>
      <c r="BD78" s="104">
        <f t="shared" si="81"/>
        <v>0</v>
      </c>
      <c r="BE78" s="104">
        <f t="shared" si="82"/>
        <v>0</v>
      </c>
      <c r="BF78" s="104">
        <f t="shared" si="83"/>
        <v>0</v>
      </c>
      <c r="BG78" s="104">
        <f t="shared" si="84"/>
        <v>0</v>
      </c>
      <c r="BH78" s="104">
        <f t="shared" si="85"/>
        <v>0</v>
      </c>
      <c r="BI78" s="104">
        <f t="shared" si="86"/>
        <v>0</v>
      </c>
      <c r="BJ78" s="104">
        <f t="shared" si="87"/>
        <v>0</v>
      </c>
      <c r="BK78" s="114">
        <f t="shared" si="92"/>
        <v>4.4170833333333324</v>
      </c>
    </row>
    <row r="79" spans="1:63" x14ac:dyDescent="0.35">
      <c r="A79" s="95" t="e">
        <f>Technologies!#REF!</f>
        <v>#REF!</v>
      </c>
      <c r="B79" s="99">
        <f>AM65/U79</f>
        <v>3.3187499999999992</v>
      </c>
      <c r="C79" s="98">
        <v>0</v>
      </c>
      <c r="D79" s="98">
        <v>0</v>
      </c>
      <c r="E79" s="98">
        <v>0</v>
      </c>
      <c r="F79" s="98">
        <v>0</v>
      </c>
      <c r="G79" s="98">
        <v>0</v>
      </c>
      <c r="H79" s="98">
        <v>0</v>
      </c>
      <c r="I79" s="98">
        <v>1</v>
      </c>
      <c r="J79" s="98">
        <v>0</v>
      </c>
      <c r="K79" s="98">
        <v>0</v>
      </c>
      <c r="L79" s="98">
        <v>0</v>
      </c>
      <c r="M79" s="98">
        <v>0</v>
      </c>
      <c r="N79" s="98">
        <v>0</v>
      </c>
      <c r="O79" s="98">
        <v>0</v>
      </c>
      <c r="P79" s="114">
        <f t="shared" si="88"/>
        <v>1</v>
      </c>
      <c r="Q79" s="98">
        <v>0</v>
      </c>
      <c r="R79" s="98">
        <v>0</v>
      </c>
      <c r="S79" s="98">
        <v>0</v>
      </c>
      <c r="T79" s="98">
        <v>0</v>
      </c>
      <c r="U79" s="98">
        <v>1</v>
      </c>
      <c r="V79" s="98">
        <v>0</v>
      </c>
      <c r="W79" s="98">
        <v>0</v>
      </c>
      <c r="X79" s="98">
        <v>0</v>
      </c>
      <c r="Y79" s="98">
        <v>0</v>
      </c>
      <c r="Z79" s="98">
        <v>0</v>
      </c>
      <c r="AA79" s="98">
        <v>0</v>
      </c>
      <c r="AB79" s="98">
        <v>0</v>
      </c>
      <c r="AC79" s="98">
        <v>0</v>
      </c>
      <c r="AD79" s="98">
        <v>0</v>
      </c>
      <c r="AE79" s="114">
        <f t="shared" si="89"/>
        <v>1</v>
      </c>
      <c r="AG79" s="122"/>
      <c r="AI79" s="98">
        <f t="shared" si="90"/>
        <v>0</v>
      </c>
      <c r="AJ79" s="98">
        <f t="shared" si="62"/>
        <v>0</v>
      </c>
      <c r="AK79" s="98">
        <f t="shared" si="63"/>
        <v>0</v>
      </c>
      <c r="AL79" s="98">
        <f t="shared" si="64"/>
        <v>0</v>
      </c>
      <c r="AM79" s="98">
        <f t="shared" si="65"/>
        <v>0</v>
      </c>
      <c r="AN79" s="98">
        <f t="shared" si="66"/>
        <v>0</v>
      </c>
      <c r="AO79" s="98">
        <f t="shared" si="67"/>
        <v>3.3187499999999992</v>
      </c>
      <c r="AP79" s="98">
        <f t="shared" si="68"/>
        <v>0</v>
      </c>
      <c r="AQ79" s="98">
        <f t="shared" si="69"/>
        <v>0</v>
      </c>
      <c r="AR79" s="98">
        <f t="shared" si="70"/>
        <v>0</v>
      </c>
      <c r="AS79" s="98">
        <f t="shared" si="71"/>
        <v>0</v>
      </c>
      <c r="AT79" s="98">
        <f t="shared" si="72"/>
        <v>0</v>
      </c>
      <c r="AU79" s="98">
        <f t="shared" si="73"/>
        <v>0</v>
      </c>
      <c r="AV79" s="114">
        <f t="shared" si="91"/>
        <v>3.3187499999999992</v>
      </c>
      <c r="AW79" s="98">
        <f t="shared" si="74"/>
        <v>0</v>
      </c>
      <c r="AX79" s="98">
        <f t="shared" si="75"/>
        <v>0</v>
      </c>
      <c r="AY79" s="98">
        <f t="shared" si="76"/>
        <v>0</v>
      </c>
      <c r="AZ79" s="98">
        <f t="shared" si="77"/>
        <v>0</v>
      </c>
      <c r="BA79" s="98">
        <f t="shared" si="78"/>
        <v>3.3187499999999992</v>
      </c>
      <c r="BB79" s="98">
        <f t="shared" si="79"/>
        <v>0</v>
      </c>
      <c r="BC79" s="98">
        <f t="shared" si="80"/>
        <v>0</v>
      </c>
      <c r="BD79" s="98">
        <f t="shared" si="81"/>
        <v>0</v>
      </c>
      <c r="BE79" s="98">
        <f t="shared" si="82"/>
        <v>0</v>
      </c>
      <c r="BF79" s="98">
        <f t="shared" si="83"/>
        <v>0</v>
      </c>
      <c r="BG79" s="98">
        <f t="shared" si="84"/>
        <v>0</v>
      </c>
      <c r="BH79" s="98">
        <f t="shared" si="85"/>
        <v>0</v>
      </c>
      <c r="BI79" s="98">
        <f t="shared" si="86"/>
        <v>0</v>
      </c>
      <c r="BJ79" s="98">
        <f t="shared" si="87"/>
        <v>0</v>
      </c>
      <c r="BK79" s="114">
        <f t="shared" si="92"/>
        <v>3.3187499999999992</v>
      </c>
    </row>
    <row r="80" spans="1:63" x14ac:dyDescent="0.35">
      <c r="A80" s="96" t="e">
        <f>Technologies!#REF!</f>
        <v>#REF!</v>
      </c>
      <c r="B80" s="100">
        <f>AP65/X80</f>
        <v>4.4249999999999998</v>
      </c>
      <c r="C80" s="104">
        <v>0</v>
      </c>
      <c r="D80" s="104">
        <v>0</v>
      </c>
      <c r="E80" s="104">
        <v>0</v>
      </c>
      <c r="F80" s="104">
        <v>0</v>
      </c>
      <c r="G80" s="104">
        <v>0</v>
      </c>
      <c r="H80" s="104">
        <v>0</v>
      </c>
      <c r="I80" s="104">
        <v>0</v>
      </c>
      <c r="J80" s="104">
        <v>0</v>
      </c>
      <c r="K80" s="104">
        <v>1</v>
      </c>
      <c r="L80" s="104">
        <v>0</v>
      </c>
      <c r="M80" s="104">
        <v>0</v>
      </c>
      <c r="N80" s="104">
        <v>0</v>
      </c>
      <c r="O80" s="104">
        <v>0</v>
      </c>
      <c r="P80" s="114">
        <f t="shared" si="88"/>
        <v>1</v>
      </c>
      <c r="Q80" s="104">
        <v>0</v>
      </c>
      <c r="R80" s="104">
        <v>0</v>
      </c>
      <c r="S80" s="104">
        <v>0</v>
      </c>
      <c r="T80" s="104">
        <v>0</v>
      </c>
      <c r="U80" s="104">
        <v>0</v>
      </c>
      <c r="V80" s="104">
        <v>0</v>
      </c>
      <c r="W80" s="104">
        <v>0</v>
      </c>
      <c r="X80" s="104">
        <v>1</v>
      </c>
      <c r="Y80" s="104">
        <v>0</v>
      </c>
      <c r="Z80" s="104">
        <v>0</v>
      </c>
      <c r="AA80" s="104">
        <v>0</v>
      </c>
      <c r="AB80" s="104">
        <v>0</v>
      </c>
      <c r="AC80" s="104">
        <v>0</v>
      </c>
      <c r="AD80" s="104">
        <v>0</v>
      </c>
      <c r="AE80" s="114">
        <f t="shared" si="89"/>
        <v>1</v>
      </c>
      <c r="AG80" s="122"/>
      <c r="AI80" s="104">
        <f t="shared" si="90"/>
        <v>0</v>
      </c>
      <c r="AJ80" s="104">
        <f t="shared" si="62"/>
        <v>0</v>
      </c>
      <c r="AK80" s="104">
        <f t="shared" si="63"/>
        <v>0</v>
      </c>
      <c r="AL80" s="104">
        <f t="shared" si="64"/>
        <v>0</v>
      </c>
      <c r="AM80" s="104">
        <f t="shared" si="65"/>
        <v>0</v>
      </c>
      <c r="AN80" s="104">
        <f t="shared" si="66"/>
        <v>0</v>
      </c>
      <c r="AO80" s="104">
        <f t="shared" si="67"/>
        <v>0</v>
      </c>
      <c r="AP80" s="104">
        <f t="shared" si="68"/>
        <v>0</v>
      </c>
      <c r="AQ80" s="104">
        <f t="shared" si="69"/>
        <v>4.4249999999999998</v>
      </c>
      <c r="AR80" s="104">
        <f t="shared" si="70"/>
        <v>0</v>
      </c>
      <c r="AS80" s="104">
        <f t="shared" si="71"/>
        <v>0</v>
      </c>
      <c r="AT80" s="104">
        <f t="shared" si="72"/>
        <v>0</v>
      </c>
      <c r="AU80" s="104">
        <f t="shared" si="73"/>
        <v>0</v>
      </c>
      <c r="AV80" s="114">
        <f t="shared" si="91"/>
        <v>4.4249999999999998</v>
      </c>
      <c r="AW80" s="104">
        <f t="shared" si="74"/>
        <v>0</v>
      </c>
      <c r="AX80" s="104">
        <f t="shared" si="75"/>
        <v>0</v>
      </c>
      <c r="AY80" s="104">
        <f t="shared" si="76"/>
        <v>0</v>
      </c>
      <c r="AZ80" s="104">
        <f t="shared" si="77"/>
        <v>0</v>
      </c>
      <c r="BA80" s="104">
        <f t="shared" si="78"/>
        <v>0</v>
      </c>
      <c r="BB80" s="104">
        <f t="shared" si="79"/>
        <v>0</v>
      </c>
      <c r="BC80" s="104">
        <f t="shared" si="80"/>
        <v>0</v>
      </c>
      <c r="BD80" s="104">
        <f t="shared" si="81"/>
        <v>4.4249999999999998</v>
      </c>
      <c r="BE80" s="104">
        <f t="shared" si="82"/>
        <v>0</v>
      </c>
      <c r="BF80" s="104">
        <f t="shared" si="83"/>
        <v>0</v>
      </c>
      <c r="BG80" s="104">
        <f t="shared" si="84"/>
        <v>0</v>
      </c>
      <c r="BH80" s="104">
        <f t="shared" si="85"/>
        <v>0</v>
      </c>
      <c r="BI80" s="104">
        <f t="shared" si="86"/>
        <v>0</v>
      </c>
      <c r="BJ80" s="104">
        <f t="shared" si="87"/>
        <v>0</v>
      </c>
      <c r="BK80" s="114">
        <f t="shared" si="92"/>
        <v>4.4249999999999998</v>
      </c>
    </row>
    <row r="81" spans="1:63" x14ac:dyDescent="0.35">
      <c r="A81" s="95" t="e">
        <f>Technologies!#REF!</f>
        <v>#REF!</v>
      </c>
      <c r="B81" s="99">
        <f>AQ65/Y81</f>
        <v>0.22124999999999997</v>
      </c>
      <c r="C81" s="98">
        <v>0</v>
      </c>
      <c r="D81" s="98">
        <v>0</v>
      </c>
      <c r="E81" s="98">
        <v>0</v>
      </c>
      <c r="F81" s="98">
        <v>0</v>
      </c>
      <c r="G81" s="98">
        <v>0</v>
      </c>
      <c r="H81" s="98">
        <v>0</v>
      </c>
      <c r="I81" s="98">
        <v>0</v>
      </c>
      <c r="J81" s="98">
        <v>0</v>
      </c>
      <c r="K81" s="98">
        <v>0</v>
      </c>
      <c r="L81" s="98">
        <v>1</v>
      </c>
      <c r="M81" s="98">
        <v>0</v>
      </c>
      <c r="N81" s="98">
        <v>0</v>
      </c>
      <c r="O81" s="98">
        <v>0</v>
      </c>
      <c r="P81" s="114">
        <f t="shared" si="88"/>
        <v>1</v>
      </c>
      <c r="Q81" s="98">
        <v>0</v>
      </c>
      <c r="R81" s="98">
        <v>0</v>
      </c>
      <c r="S81" s="98">
        <v>0</v>
      </c>
      <c r="T81" s="98">
        <v>0</v>
      </c>
      <c r="U81" s="98">
        <v>0</v>
      </c>
      <c r="V81" s="98">
        <v>0</v>
      </c>
      <c r="W81" s="98">
        <v>0</v>
      </c>
      <c r="X81" s="98">
        <v>0</v>
      </c>
      <c r="Y81" s="98">
        <v>1</v>
      </c>
      <c r="Z81" s="98">
        <v>0</v>
      </c>
      <c r="AA81" s="98">
        <v>0</v>
      </c>
      <c r="AB81" s="98">
        <v>0</v>
      </c>
      <c r="AC81" s="98">
        <v>0</v>
      </c>
      <c r="AD81" s="98">
        <v>0</v>
      </c>
      <c r="AE81" s="114">
        <f t="shared" si="89"/>
        <v>1</v>
      </c>
      <c r="AG81" s="122"/>
      <c r="AI81" s="98">
        <f t="shared" si="90"/>
        <v>0</v>
      </c>
      <c r="AJ81" s="98">
        <f t="shared" si="62"/>
        <v>0</v>
      </c>
      <c r="AK81" s="98">
        <f t="shared" si="63"/>
        <v>0</v>
      </c>
      <c r="AL81" s="98">
        <f t="shared" si="64"/>
        <v>0</v>
      </c>
      <c r="AM81" s="98">
        <f t="shared" si="65"/>
        <v>0</v>
      </c>
      <c r="AN81" s="98">
        <f t="shared" si="66"/>
        <v>0</v>
      </c>
      <c r="AO81" s="98">
        <f t="shared" si="67"/>
        <v>0</v>
      </c>
      <c r="AP81" s="98">
        <f t="shared" si="68"/>
        <v>0</v>
      </c>
      <c r="AQ81" s="98">
        <f t="shared" si="69"/>
        <v>0</v>
      </c>
      <c r="AR81" s="98">
        <f t="shared" si="70"/>
        <v>0.22124999999999997</v>
      </c>
      <c r="AS81" s="98">
        <f t="shared" si="71"/>
        <v>0</v>
      </c>
      <c r="AT81" s="98">
        <f t="shared" si="72"/>
        <v>0</v>
      </c>
      <c r="AU81" s="98">
        <f t="shared" si="73"/>
        <v>0</v>
      </c>
      <c r="AV81" s="114">
        <f t="shared" si="91"/>
        <v>0.22124999999999997</v>
      </c>
      <c r="AW81" s="98">
        <f t="shared" si="74"/>
        <v>0</v>
      </c>
      <c r="AX81" s="98">
        <f t="shared" si="75"/>
        <v>0</v>
      </c>
      <c r="AY81" s="98">
        <f t="shared" si="76"/>
        <v>0</v>
      </c>
      <c r="AZ81" s="98">
        <f t="shared" si="77"/>
        <v>0</v>
      </c>
      <c r="BA81" s="98">
        <f t="shared" si="78"/>
        <v>0</v>
      </c>
      <c r="BB81" s="98">
        <f t="shared" si="79"/>
        <v>0</v>
      </c>
      <c r="BC81" s="98">
        <f t="shared" si="80"/>
        <v>0</v>
      </c>
      <c r="BD81" s="98">
        <f t="shared" si="81"/>
        <v>0</v>
      </c>
      <c r="BE81" s="98">
        <f t="shared" si="82"/>
        <v>0.22124999999999997</v>
      </c>
      <c r="BF81" s="98">
        <f t="shared" si="83"/>
        <v>0</v>
      </c>
      <c r="BG81" s="98">
        <f t="shared" si="84"/>
        <v>0</v>
      </c>
      <c r="BH81" s="98">
        <f t="shared" si="85"/>
        <v>0</v>
      </c>
      <c r="BI81" s="98">
        <f t="shared" si="86"/>
        <v>0</v>
      </c>
      <c r="BJ81" s="98">
        <f t="shared" si="87"/>
        <v>0</v>
      </c>
      <c r="BK81" s="114">
        <f t="shared" si="92"/>
        <v>0.22124999999999997</v>
      </c>
    </row>
    <row r="82" spans="1:63" x14ac:dyDescent="0.35">
      <c r="A82" s="96" t="e">
        <f>Technologies!#REF!</f>
        <v>#REF!</v>
      </c>
      <c r="B82" s="100">
        <f>AR65/Z82</f>
        <v>2.6629166666666668</v>
      </c>
      <c r="C82" s="104">
        <v>0</v>
      </c>
      <c r="D82" s="104">
        <v>0</v>
      </c>
      <c r="E82" s="104">
        <v>0</v>
      </c>
      <c r="F82" s="104">
        <v>0</v>
      </c>
      <c r="G82" s="104">
        <v>0</v>
      </c>
      <c r="H82" s="104">
        <v>0</v>
      </c>
      <c r="I82" s="104">
        <v>0</v>
      </c>
      <c r="J82" s="104">
        <v>0</v>
      </c>
      <c r="K82" s="104">
        <v>0</v>
      </c>
      <c r="L82" s="104">
        <v>0</v>
      </c>
      <c r="M82" s="104">
        <v>1</v>
      </c>
      <c r="N82" s="104">
        <v>0</v>
      </c>
      <c r="O82" s="104">
        <v>0</v>
      </c>
      <c r="P82" s="114">
        <f t="shared" si="88"/>
        <v>1</v>
      </c>
      <c r="Q82" s="104">
        <v>0</v>
      </c>
      <c r="R82" s="104">
        <v>0</v>
      </c>
      <c r="S82" s="104">
        <v>0</v>
      </c>
      <c r="T82" s="104">
        <v>0</v>
      </c>
      <c r="U82" s="104">
        <v>0</v>
      </c>
      <c r="V82" s="104">
        <v>0</v>
      </c>
      <c r="W82" s="104">
        <v>0</v>
      </c>
      <c r="X82" s="104">
        <v>0</v>
      </c>
      <c r="Y82" s="104">
        <v>0</v>
      </c>
      <c r="Z82" s="104">
        <v>1</v>
      </c>
      <c r="AA82" s="104">
        <v>0</v>
      </c>
      <c r="AB82" s="104">
        <v>0</v>
      </c>
      <c r="AC82" s="104">
        <v>0</v>
      </c>
      <c r="AD82" s="104">
        <v>0</v>
      </c>
      <c r="AE82" s="114">
        <f t="shared" si="89"/>
        <v>1</v>
      </c>
      <c r="AG82" s="122"/>
      <c r="AI82" s="104">
        <f t="shared" si="90"/>
        <v>0</v>
      </c>
      <c r="AJ82" s="104">
        <f t="shared" si="62"/>
        <v>0</v>
      </c>
      <c r="AK82" s="104">
        <f t="shared" si="63"/>
        <v>0</v>
      </c>
      <c r="AL82" s="104">
        <f t="shared" si="64"/>
        <v>0</v>
      </c>
      <c r="AM82" s="104">
        <f t="shared" si="65"/>
        <v>0</v>
      </c>
      <c r="AN82" s="104">
        <f t="shared" si="66"/>
        <v>0</v>
      </c>
      <c r="AO82" s="104">
        <f t="shared" si="67"/>
        <v>0</v>
      </c>
      <c r="AP82" s="104">
        <f t="shared" si="68"/>
        <v>0</v>
      </c>
      <c r="AQ82" s="104">
        <f t="shared" si="69"/>
        <v>0</v>
      </c>
      <c r="AR82" s="104">
        <f t="shared" si="70"/>
        <v>0</v>
      </c>
      <c r="AS82" s="104">
        <f t="shared" si="71"/>
        <v>2.6629166666666668</v>
      </c>
      <c r="AT82" s="104">
        <f t="shared" si="72"/>
        <v>0</v>
      </c>
      <c r="AU82" s="104">
        <f t="shared" si="73"/>
        <v>0</v>
      </c>
      <c r="AV82" s="114">
        <f t="shared" si="91"/>
        <v>2.6629166666666668</v>
      </c>
      <c r="AW82" s="104">
        <f t="shared" si="74"/>
        <v>0</v>
      </c>
      <c r="AX82" s="104">
        <f t="shared" si="75"/>
        <v>0</v>
      </c>
      <c r="AY82" s="104">
        <f t="shared" si="76"/>
        <v>0</v>
      </c>
      <c r="AZ82" s="104">
        <f t="shared" si="77"/>
        <v>0</v>
      </c>
      <c r="BA82" s="104">
        <f t="shared" si="78"/>
        <v>0</v>
      </c>
      <c r="BB82" s="104">
        <f t="shared" si="79"/>
        <v>0</v>
      </c>
      <c r="BC82" s="104">
        <f t="shared" si="80"/>
        <v>0</v>
      </c>
      <c r="BD82" s="104">
        <f t="shared" si="81"/>
        <v>0</v>
      </c>
      <c r="BE82" s="104">
        <f t="shared" si="82"/>
        <v>0</v>
      </c>
      <c r="BF82" s="104">
        <f t="shared" si="83"/>
        <v>2.6629166666666668</v>
      </c>
      <c r="BG82" s="104">
        <f t="shared" si="84"/>
        <v>0</v>
      </c>
      <c r="BH82" s="104">
        <f t="shared" si="85"/>
        <v>0</v>
      </c>
      <c r="BI82" s="104">
        <f t="shared" si="86"/>
        <v>0</v>
      </c>
      <c r="BJ82" s="104">
        <f t="shared" si="87"/>
        <v>0</v>
      </c>
      <c r="BK82" s="114">
        <f t="shared" si="92"/>
        <v>2.6629166666666668</v>
      </c>
    </row>
    <row r="83" spans="1:63" x14ac:dyDescent="0.35">
      <c r="A83" s="95" t="e">
        <f>Technologies!#REF!</f>
        <v>#REF!</v>
      </c>
      <c r="B83" s="99">
        <f>AU65/AC83</f>
        <v>8.2704166666666659</v>
      </c>
      <c r="C83" s="98">
        <v>0</v>
      </c>
      <c r="D83" s="98">
        <v>0</v>
      </c>
      <c r="E83" s="98">
        <v>0</v>
      </c>
      <c r="F83" s="98">
        <v>0</v>
      </c>
      <c r="G83" s="98">
        <v>0</v>
      </c>
      <c r="H83" s="98">
        <v>0</v>
      </c>
      <c r="I83" s="98">
        <v>0</v>
      </c>
      <c r="J83" s="98">
        <v>0</v>
      </c>
      <c r="K83" s="98">
        <v>0</v>
      </c>
      <c r="L83" s="98">
        <v>0</v>
      </c>
      <c r="M83" s="98">
        <v>0</v>
      </c>
      <c r="N83" s="98">
        <v>1</v>
      </c>
      <c r="O83" s="98">
        <v>0</v>
      </c>
      <c r="P83" s="114">
        <f t="shared" si="88"/>
        <v>1</v>
      </c>
      <c r="Q83" s="98">
        <v>0</v>
      </c>
      <c r="R83" s="98">
        <v>0</v>
      </c>
      <c r="S83" s="98">
        <v>0</v>
      </c>
      <c r="T83" s="98">
        <v>0</v>
      </c>
      <c r="U83" s="98">
        <v>0</v>
      </c>
      <c r="V83" s="98">
        <v>0</v>
      </c>
      <c r="W83" s="98">
        <v>0</v>
      </c>
      <c r="X83" s="98">
        <v>0</v>
      </c>
      <c r="Y83" s="98">
        <v>0</v>
      </c>
      <c r="Z83" s="98">
        <v>0</v>
      </c>
      <c r="AA83" s="98">
        <v>0</v>
      </c>
      <c r="AB83" s="98">
        <v>0</v>
      </c>
      <c r="AC83" s="98">
        <v>1</v>
      </c>
      <c r="AD83" s="98">
        <v>0</v>
      </c>
      <c r="AE83" s="114">
        <f t="shared" si="89"/>
        <v>1</v>
      </c>
      <c r="AG83" s="122"/>
      <c r="AI83" s="98">
        <f t="shared" si="90"/>
        <v>0</v>
      </c>
      <c r="AJ83" s="98">
        <f t="shared" si="62"/>
        <v>0</v>
      </c>
      <c r="AK83" s="98">
        <f t="shared" si="63"/>
        <v>0</v>
      </c>
      <c r="AL83" s="98">
        <f t="shared" si="64"/>
        <v>0</v>
      </c>
      <c r="AM83" s="98">
        <f t="shared" si="65"/>
        <v>0</v>
      </c>
      <c r="AN83" s="98">
        <f t="shared" si="66"/>
        <v>0</v>
      </c>
      <c r="AO83" s="98">
        <f t="shared" si="67"/>
        <v>0</v>
      </c>
      <c r="AP83" s="98">
        <f t="shared" si="68"/>
        <v>0</v>
      </c>
      <c r="AQ83" s="98">
        <f t="shared" si="69"/>
        <v>0</v>
      </c>
      <c r="AR83" s="98">
        <f t="shared" si="70"/>
        <v>0</v>
      </c>
      <c r="AS83" s="98">
        <f t="shared" si="71"/>
        <v>0</v>
      </c>
      <c r="AT83" s="98">
        <f t="shared" si="72"/>
        <v>8.2704166666666659</v>
      </c>
      <c r="AU83" s="98">
        <f t="shared" si="73"/>
        <v>0</v>
      </c>
      <c r="AV83" s="114">
        <f t="shared" si="91"/>
        <v>8.2704166666666659</v>
      </c>
      <c r="AW83" s="98">
        <f t="shared" si="74"/>
        <v>0</v>
      </c>
      <c r="AX83" s="98">
        <f t="shared" si="75"/>
        <v>0</v>
      </c>
      <c r="AY83" s="98">
        <f t="shared" si="76"/>
        <v>0</v>
      </c>
      <c r="AZ83" s="98">
        <f t="shared" si="77"/>
        <v>0</v>
      </c>
      <c r="BA83" s="98">
        <f t="shared" si="78"/>
        <v>0</v>
      </c>
      <c r="BB83" s="98">
        <f t="shared" si="79"/>
        <v>0</v>
      </c>
      <c r="BC83" s="98">
        <f t="shared" si="80"/>
        <v>0</v>
      </c>
      <c r="BD83" s="98">
        <f t="shared" si="81"/>
        <v>0</v>
      </c>
      <c r="BE83" s="98">
        <f t="shared" si="82"/>
        <v>0</v>
      </c>
      <c r="BF83" s="98">
        <f t="shared" si="83"/>
        <v>0</v>
      </c>
      <c r="BG83" s="98">
        <f t="shared" si="84"/>
        <v>0</v>
      </c>
      <c r="BH83" s="98">
        <f t="shared" si="85"/>
        <v>0</v>
      </c>
      <c r="BI83" s="98">
        <f t="shared" si="86"/>
        <v>8.2704166666666659</v>
      </c>
      <c r="BJ83" s="98">
        <f t="shared" si="87"/>
        <v>0</v>
      </c>
      <c r="BK83" s="114">
        <f t="shared" si="92"/>
        <v>8.2704166666666659</v>
      </c>
    </row>
    <row r="84" spans="1:63" x14ac:dyDescent="0.35">
      <c r="A84" s="96" t="e">
        <f>Technologies!#REF!</f>
        <v>#REF!</v>
      </c>
      <c r="B84" s="100">
        <f>AV65/AD84</f>
        <v>1.5974999999999999</v>
      </c>
      <c r="C84" s="104">
        <v>0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  <c r="I84" s="104">
        <v>0</v>
      </c>
      <c r="J84" s="104">
        <v>0</v>
      </c>
      <c r="K84" s="104">
        <v>0</v>
      </c>
      <c r="L84" s="104">
        <v>0</v>
      </c>
      <c r="M84" s="104">
        <v>0</v>
      </c>
      <c r="N84" s="104">
        <v>0</v>
      </c>
      <c r="O84" s="104">
        <v>1</v>
      </c>
      <c r="P84" s="114">
        <f t="shared" si="88"/>
        <v>1</v>
      </c>
      <c r="Q84" s="104">
        <v>0</v>
      </c>
      <c r="R84" s="104">
        <v>0</v>
      </c>
      <c r="S84" s="104">
        <v>0</v>
      </c>
      <c r="T84" s="104">
        <v>0</v>
      </c>
      <c r="U84" s="104">
        <v>0</v>
      </c>
      <c r="V84" s="104">
        <v>0</v>
      </c>
      <c r="W84" s="104">
        <v>0</v>
      </c>
      <c r="X84" s="104">
        <v>0</v>
      </c>
      <c r="Y84" s="104">
        <v>0</v>
      </c>
      <c r="Z84" s="104">
        <v>0</v>
      </c>
      <c r="AA84" s="104">
        <v>0</v>
      </c>
      <c r="AB84" s="104">
        <v>0</v>
      </c>
      <c r="AC84" s="104">
        <v>0</v>
      </c>
      <c r="AD84" s="104">
        <v>1</v>
      </c>
      <c r="AE84" s="114">
        <f t="shared" si="89"/>
        <v>1</v>
      </c>
      <c r="AG84" s="122"/>
      <c r="AI84" s="104">
        <f t="shared" si="90"/>
        <v>0</v>
      </c>
      <c r="AJ84" s="104">
        <f t="shared" si="62"/>
        <v>0</v>
      </c>
      <c r="AK84" s="104">
        <f t="shared" si="63"/>
        <v>0</v>
      </c>
      <c r="AL84" s="104">
        <f t="shared" si="64"/>
        <v>0</v>
      </c>
      <c r="AM84" s="104">
        <f t="shared" si="65"/>
        <v>0</v>
      </c>
      <c r="AN84" s="104">
        <f t="shared" si="66"/>
        <v>0</v>
      </c>
      <c r="AO84" s="104">
        <f t="shared" si="67"/>
        <v>0</v>
      </c>
      <c r="AP84" s="104">
        <f t="shared" si="68"/>
        <v>0</v>
      </c>
      <c r="AQ84" s="104">
        <f t="shared" si="69"/>
        <v>0</v>
      </c>
      <c r="AR84" s="104">
        <f t="shared" si="70"/>
        <v>0</v>
      </c>
      <c r="AS84" s="104">
        <f t="shared" si="71"/>
        <v>0</v>
      </c>
      <c r="AT84" s="104">
        <f t="shared" si="72"/>
        <v>0</v>
      </c>
      <c r="AU84" s="104">
        <f t="shared" si="73"/>
        <v>1.5974999999999999</v>
      </c>
      <c r="AV84" s="114">
        <f t="shared" si="91"/>
        <v>1.5974999999999999</v>
      </c>
      <c r="AW84" s="104">
        <f t="shared" si="74"/>
        <v>0</v>
      </c>
      <c r="AX84" s="104">
        <f t="shared" si="75"/>
        <v>0</v>
      </c>
      <c r="AY84" s="104">
        <f t="shared" si="76"/>
        <v>0</v>
      </c>
      <c r="AZ84" s="104">
        <f t="shared" si="77"/>
        <v>0</v>
      </c>
      <c r="BA84" s="104">
        <f t="shared" si="78"/>
        <v>0</v>
      </c>
      <c r="BB84" s="104">
        <f t="shared" si="79"/>
        <v>0</v>
      </c>
      <c r="BC84" s="104">
        <f t="shared" si="80"/>
        <v>0</v>
      </c>
      <c r="BD84" s="104">
        <f t="shared" si="81"/>
        <v>0</v>
      </c>
      <c r="BE84" s="104">
        <f t="shared" si="82"/>
        <v>0</v>
      </c>
      <c r="BF84" s="104">
        <f t="shared" si="83"/>
        <v>0</v>
      </c>
      <c r="BG84" s="104">
        <f t="shared" si="84"/>
        <v>0</v>
      </c>
      <c r="BH84" s="104">
        <f t="shared" si="85"/>
        <v>0</v>
      </c>
      <c r="BI84" s="104">
        <f t="shared" si="86"/>
        <v>0</v>
      </c>
      <c r="BJ84" s="104">
        <f t="shared" si="87"/>
        <v>1.5974999999999999</v>
      </c>
      <c r="BK84" s="114">
        <f t="shared" si="92"/>
        <v>1.5974999999999999</v>
      </c>
    </row>
    <row r="85" spans="1:63" x14ac:dyDescent="0.35">
      <c r="A85" s="108" t="s">
        <v>97</v>
      </c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G85" s="122"/>
      <c r="AI85" s="109">
        <f>SUM(AI71:AI84)</f>
        <v>11.241551796157061</v>
      </c>
      <c r="AJ85" s="109">
        <f t="shared" ref="AJ85:AU85" si="93">SUM(AJ71:AJ84)</f>
        <v>14.716041666666666</v>
      </c>
      <c r="AK85" s="109">
        <f t="shared" si="93"/>
        <v>29.02642361111111</v>
      </c>
      <c r="AL85" s="109">
        <f t="shared" si="93"/>
        <v>12.439895833333333</v>
      </c>
      <c r="AM85" s="109">
        <f t="shared" si="93"/>
        <v>7.7318749999999996</v>
      </c>
      <c r="AN85" s="109">
        <f t="shared" si="93"/>
        <v>4.4170833333333324</v>
      </c>
      <c r="AO85" s="109">
        <f t="shared" si="93"/>
        <v>3.3187499999999992</v>
      </c>
      <c r="AP85" s="109">
        <f t="shared" si="93"/>
        <v>47.69733422096909</v>
      </c>
      <c r="AQ85" s="109">
        <f t="shared" si="93"/>
        <v>4.4249999999999998</v>
      </c>
      <c r="AR85" s="109">
        <f t="shared" si="93"/>
        <v>0.22124999999999997</v>
      </c>
      <c r="AS85" s="109">
        <f t="shared" si="93"/>
        <v>2.6629166666666668</v>
      </c>
      <c r="AT85" s="109">
        <f t="shared" si="93"/>
        <v>8.2704166666666659</v>
      </c>
      <c r="AU85" s="109">
        <f t="shared" si="93"/>
        <v>1.5974999999999999</v>
      </c>
      <c r="AV85" s="114">
        <f t="shared" si="91"/>
        <v>147.76603879490395</v>
      </c>
      <c r="AW85" s="109">
        <f t="shared" ref="AW85:BJ85" si="94">SUM(AW71:AW84)</f>
        <v>4.6951629072681706</v>
      </c>
      <c r="AX85" s="109">
        <f t="shared" si="94"/>
        <v>51.843966165413534</v>
      </c>
      <c r="AY85" s="109">
        <f t="shared" si="94"/>
        <v>4.4170833333333324</v>
      </c>
      <c r="AZ85" s="109">
        <f t="shared" si="94"/>
        <v>0</v>
      </c>
      <c r="BA85" s="109">
        <f t="shared" si="94"/>
        <v>3.3187499999999992</v>
      </c>
      <c r="BB85" s="109">
        <f t="shared" si="94"/>
        <v>6.5463888888888917</v>
      </c>
      <c r="BC85" s="109">
        <f t="shared" si="94"/>
        <v>33.173055555555557</v>
      </c>
      <c r="BD85" s="109">
        <f t="shared" si="94"/>
        <v>4.4249999999999998</v>
      </c>
      <c r="BE85" s="109">
        <f t="shared" si="94"/>
        <v>0.22124999999999997</v>
      </c>
      <c r="BF85" s="109">
        <f t="shared" si="94"/>
        <v>2.6629166666666668</v>
      </c>
      <c r="BG85" s="109">
        <f t="shared" si="94"/>
        <v>7.7318749999999996</v>
      </c>
      <c r="BH85" s="109">
        <f t="shared" si="94"/>
        <v>14.716041666666666</v>
      </c>
      <c r="BI85" s="109">
        <f t="shared" si="94"/>
        <v>8.2704166666666659</v>
      </c>
      <c r="BJ85" s="109">
        <f t="shared" si="94"/>
        <v>1.5974999999999999</v>
      </c>
      <c r="BK85" s="114">
        <f t="shared" si="92"/>
        <v>143.61940685045948</v>
      </c>
    </row>
    <row r="86" spans="1:63" x14ac:dyDescent="0.35">
      <c r="A86" s="97"/>
    </row>
    <row r="87" spans="1:63" x14ac:dyDescent="0.35">
      <c r="A87" s="97"/>
    </row>
    <row r="88" spans="1:63" x14ac:dyDescent="0.35">
      <c r="A88" s="97"/>
    </row>
    <row r="89" spans="1:63" x14ac:dyDescent="0.35">
      <c r="A89" s="97"/>
    </row>
    <row r="90" spans="1:63" x14ac:dyDescent="0.35">
      <c r="A90" s="97"/>
    </row>
    <row r="91" spans="1:63" x14ac:dyDescent="0.35">
      <c r="A91" s="97"/>
    </row>
    <row r="92" spans="1:63" x14ac:dyDescent="0.35">
      <c r="A92" s="97"/>
    </row>
    <row r="93" spans="1:63" x14ac:dyDescent="0.35">
      <c r="A93" s="97"/>
    </row>
    <row r="94" spans="1:63" x14ac:dyDescent="0.35">
      <c r="A94" s="97"/>
    </row>
    <row r="95" spans="1:63" x14ac:dyDescent="0.35">
      <c r="A95" s="97"/>
    </row>
    <row r="96" spans="1:63" x14ac:dyDescent="0.35">
      <c r="A96" s="97"/>
    </row>
    <row r="97" spans="1:1" x14ac:dyDescent="0.35">
      <c r="A97" s="97"/>
    </row>
    <row r="98" spans="1:1" x14ac:dyDescent="0.35">
      <c r="A98" s="97"/>
    </row>
    <row r="99" spans="1:1" x14ac:dyDescent="0.35">
      <c r="A99" s="97"/>
    </row>
  </sheetData>
  <mergeCells count="16">
    <mergeCell ref="C69:P69"/>
    <mergeCell ref="Q69:AE69"/>
    <mergeCell ref="AI69:AV69"/>
    <mergeCell ref="AW69:BK69"/>
    <mergeCell ref="AX36:BG36"/>
    <mergeCell ref="AI12:AR12"/>
    <mergeCell ref="AS12:BB12"/>
    <mergeCell ref="AS3:AX3"/>
    <mergeCell ref="AI3:AR3"/>
    <mergeCell ref="AI36:AW36"/>
    <mergeCell ref="C3:L3"/>
    <mergeCell ref="M12:V12"/>
    <mergeCell ref="C12:L12"/>
    <mergeCell ref="M3:R3"/>
    <mergeCell ref="C36:Q36"/>
    <mergeCell ref="R36:AA3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T98"/>
  <sheetViews>
    <sheetView zoomScale="70" zoomScaleNormal="70" workbookViewId="0">
      <pane xSplit="3" ySplit="3" topLeftCell="D75" activePane="bottomRight" state="frozen"/>
      <selection activeCell="A66" sqref="A66"/>
      <selection pane="topRight" activeCell="A66" sqref="A66"/>
      <selection pane="bottomLeft" activeCell="A66" sqref="A66"/>
      <selection pane="bottomRight" activeCell="I3" sqref="I3:J98"/>
    </sheetView>
  </sheetViews>
  <sheetFormatPr baseColWidth="10" defaultColWidth="9.26953125" defaultRowHeight="14.5" outlineLevelCol="1" x14ac:dyDescent="0.35"/>
  <cols>
    <col min="1" max="1" width="14.26953125" style="140" bestFit="1" customWidth="1"/>
    <col min="2" max="2" width="34.453125" customWidth="1"/>
    <col min="3" max="3" width="40.7265625" customWidth="1"/>
    <col min="4" max="4" width="31.54296875" customWidth="1"/>
    <col min="5" max="5" width="39.453125" customWidth="1" outlineLevel="1"/>
    <col min="6" max="6" width="22.54296875" customWidth="1" outlineLevel="1"/>
    <col min="7" max="7" width="27.26953125" customWidth="1" outlineLevel="1"/>
    <col min="8" max="8" width="12.54296875" customWidth="1" outlineLevel="1"/>
    <col min="9" max="9" width="26.7265625" customWidth="1" outlineLevel="1"/>
    <col min="10" max="10" width="26.7265625" style="130" customWidth="1" outlineLevel="1"/>
    <col min="11" max="11" width="98.26953125" style="130" customWidth="1" outlineLevel="1"/>
    <col min="12" max="12" width="68.7265625" style="130" customWidth="1" outlineLevel="1"/>
    <col min="14" max="16" width="21.26953125" customWidth="1"/>
    <col min="17" max="17" width="9.54296875" bestFit="1" customWidth="1"/>
    <col min="18" max="18" width="26.7265625" bestFit="1" customWidth="1"/>
    <col min="19" max="19" width="24.453125" bestFit="1" customWidth="1"/>
    <col min="20" max="20" width="78" style="130" customWidth="1"/>
  </cols>
  <sheetData>
    <row r="1" spans="1:20" ht="26.5" thickBot="1" x14ac:dyDescent="0.65">
      <c r="E1" s="279" t="s">
        <v>425</v>
      </c>
      <c r="F1" s="279"/>
      <c r="G1" s="279"/>
      <c r="H1" s="279"/>
      <c r="I1" s="279"/>
      <c r="J1" s="279"/>
      <c r="K1" s="279"/>
      <c r="L1" s="233"/>
      <c r="N1" s="280" t="s">
        <v>493</v>
      </c>
      <c r="O1" s="280"/>
      <c r="P1" s="280"/>
      <c r="Q1" s="280"/>
      <c r="R1" s="280"/>
      <c r="S1" s="280"/>
      <c r="T1" s="280"/>
    </row>
    <row r="2" spans="1:20" ht="26.5" thickBot="1" x14ac:dyDescent="0.65">
      <c r="A2" s="211"/>
      <c r="E2" s="279"/>
      <c r="F2" s="279"/>
      <c r="G2" s="279"/>
      <c r="H2" s="279"/>
      <c r="I2" s="279"/>
      <c r="J2" s="279"/>
      <c r="K2" s="279"/>
      <c r="L2" s="233"/>
      <c r="N2" s="280"/>
      <c r="O2" s="280"/>
      <c r="P2" s="280"/>
      <c r="Q2" s="280"/>
      <c r="R2" s="280"/>
      <c r="S2" s="280"/>
      <c r="T2" s="280"/>
    </row>
    <row r="3" spans="1:20" x14ac:dyDescent="0.35">
      <c r="A3" s="166" t="s">
        <v>449</v>
      </c>
      <c r="B3" s="69" t="s">
        <v>475</v>
      </c>
      <c r="C3" s="69" t="s">
        <v>474</v>
      </c>
      <c r="D3" s="69" t="s">
        <v>497</v>
      </c>
      <c r="E3" s="152" t="s">
        <v>128</v>
      </c>
      <c r="F3" s="180" t="s">
        <v>0</v>
      </c>
      <c r="G3" s="180" t="s">
        <v>1</v>
      </c>
      <c r="H3" s="180"/>
      <c r="I3" s="152" t="s">
        <v>426</v>
      </c>
      <c r="J3" s="184" t="s">
        <v>427</v>
      </c>
      <c r="K3" s="196" t="s">
        <v>496</v>
      </c>
      <c r="L3" s="243" t="s">
        <v>627</v>
      </c>
      <c r="M3" s="69"/>
      <c r="N3" s="152" t="s">
        <v>128</v>
      </c>
      <c r="O3" s="180" t="s">
        <v>0</v>
      </c>
      <c r="P3" s="180" t="s">
        <v>1</v>
      </c>
      <c r="Q3" s="180"/>
      <c r="R3" s="152" t="s">
        <v>426</v>
      </c>
      <c r="S3" s="181" t="s">
        <v>427</v>
      </c>
      <c r="T3" s="196" t="s">
        <v>446</v>
      </c>
    </row>
    <row r="4" spans="1:20" ht="72.5" x14ac:dyDescent="0.35">
      <c r="A4" s="224" t="s">
        <v>443</v>
      </c>
      <c r="B4" s="193" t="s">
        <v>442</v>
      </c>
      <c r="C4" s="193" t="s">
        <v>501</v>
      </c>
      <c r="E4" s="154" t="str">
        <f>Correspondance_TI_TO!A4</f>
        <v>PROTRA_CHP_gas_fuels</v>
      </c>
      <c r="F4" t="str">
        <f>Correspondance_TI_TO!C4</f>
        <v>TI_gas_bio</v>
      </c>
      <c r="G4" t="str">
        <f>Correspondance_TI_TO!D4</f>
        <v>TO_elec</v>
      </c>
      <c r="H4" s="155"/>
      <c r="I4" s="154" t="str">
        <f>Correspondance_TI_TO!H4</f>
        <v>DISTRIBUTION_GAS</v>
      </c>
      <c r="J4" s="185" t="str">
        <f>Correspondance_TI_TO!G4</f>
        <v>ELECTRICITY_GAS</v>
      </c>
      <c r="K4" s="197" t="str">
        <f>IF(I4="NA","",$K$3&amp;"[REGIONS_9_I,"&amp;E4&amp;","&amp;F4&amp;","&amp;G4&amp;"]="&amp;C4&amp;""&amp;E4&amp;","&amp;F4&amp;"]*ZIDZ("&amp;B4&amp;G4&amp;","&amp;E4&amp;"], SUM("&amp;B4&amp;"NRG_TO_I!,"&amp;E4&amp;"]))~~|")</f>
        <v>economy_energy_transformation_matrix_input[REGIONS_9_I,PROTRA_CHP_gas_fuels,TI_gas_bio,TO_elec]=TI_by_PROTRA_and_commodity[REGIONS_9_I,PROTRA_CHP_gas_fuels,TI_gas_bio]*ZIDZ(PROTRA_TO_allocated[REGIONS_9_I,TO_elec,PROTRA_CHP_gas_fuels], SUM(PROTRA_TO_allocated[REGIONS_9_I,NRG_TO_I!,PROTRA_CHP_gas_fuels]))~~|</v>
      </c>
      <c r="L4" s="193"/>
      <c r="N4" s="154" t="str">
        <f>E4</f>
        <v>PROTRA_CHP_gas_fuels</v>
      </c>
      <c r="O4" t="str">
        <f>F4</f>
        <v>TI_gas_bio</v>
      </c>
      <c r="P4" t="str">
        <f>G4</f>
        <v>TO_elec</v>
      </c>
      <c r="Q4" s="155"/>
      <c r="R4" s="154" t="str">
        <f>Correspondance_TI_TO!I4</f>
        <v>ELECTRICITY_GAS</v>
      </c>
      <c r="S4" s="155" t="str">
        <f>Correspondance_TI_TO!J4</f>
        <v>DISTRIBUTION_ELECTRICITY</v>
      </c>
      <c r="T4" s="197" t="str">
        <f t="shared" ref="T4:T31" si="0">IF(S4="NA","",$T$3&amp;"[REGIONS_9_I,"&amp;E4&amp;","&amp;F4&amp;","&amp;G4&amp;"]="&amp;B4&amp;""&amp;G4&amp;","&amp;E4&amp;"]*ZIDZ("&amp;C4&amp;E4&amp;","&amp;F4&amp;"], SUM("&amp;C4&amp;E4&amp;", NRG_TI_I!]))~~|")</f>
        <v>economy_energy_transformation_matrix_output[REGIONS_9_I,PROTRA_CHP_gas_fuels,TI_gas_bio,TO_elec]=PROTRA_TO_allocated[REGIONS_9_I,TO_elec,PROTRA_CHP_gas_fuels]*ZIDZ(TI_by_PROTRA_and_commodity[REGIONS_9_I,PROTRA_CHP_gas_fuels,TI_gas_bio], SUM(TI_by_PROTRA_and_commodity[REGIONS_9_I,PROTRA_CHP_gas_fuels, NRG_TI_I!]))~~|</v>
      </c>
    </row>
    <row r="5" spans="1:20" ht="58" x14ac:dyDescent="0.35">
      <c r="A5" s="224" t="s">
        <v>443</v>
      </c>
      <c r="B5" s="193" t="s">
        <v>442</v>
      </c>
      <c r="C5" s="193" t="s">
        <v>501</v>
      </c>
      <c r="E5" s="154" t="str">
        <f>Correspondance_TI_TO!A5</f>
        <v>PROTRA_CHP_gas_fuels</v>
      </c>
      <c r="F5" t="str">
        <f>Correspondance_TI_TO!C5</f>
        <v>TI_gas_bio</v>
      </c>
      <c r="G5" t="str">
        <f>Correspondance_TI_TO!D5</f>
        <v>TO_heat</v>
      </c>
      <c r="H5" s="155"/>
      <c r="I5" s="154" t="str">
        <f>Correspondance_TI_TO!H5</f>
        <v>DISTRIBUTION_GAS</v>
      </c>
      <c r="J5" s="185" t="str">
        <f>Correspondance_TI_TO!G5</f>
        <v>STEAM_HOT_WATER</v>
      </c>
      <c r="K5" s="197" t="str">
        <f t="shared" ref="K5:K58" si="1">IF(I5="NA","",$K$3&amp;"[REGIONS_9_I,"&amp;E5&amp;","&amp;F5&amp;","&amp;G5&amp;"]="&amp;C5&amp;""&amp;E5&amp;","&amp;F5&amp;"]*ZIDZ("&amp;B5&amp;G5&amp;","&amp;E5&amp;"], SUM("&amp;B5&amp;"NRG_TO_I!,"&amp;E5&amp;"]))~~|")</f>
        <v>economy_energy_transformation_matrix_input[REGIONS_9_I,PROTRA_CHP_gas_fuels,TI_gas_bio,TO_heat]=TI_by_PROTRA_and_commodity[REGIONS_9_I,PROTRA_CHP_gas_fuels,TI_gas_bio]*ZIDZ(PROTRA_TO_allocated[REGIONS_9_I,TO_heat,PROTRA_CHP_gas_fuels], SUM(PROTRA_TO_allocated[REGIONS_9_I,NRG_TO_I!,PROTRA_CHP_gas_fuels]))~~|</v>
      </c>
      <c r="L5" s="193"/>
      <c r="N5" s="154" t="str">
        <f t="shared" ref="N5:N58" si="2">E5</f>
        <v>PROTRA_CHP_gas_fuels</v>
      </c>
      <c r="O5" t="str">
        <f t="shared" ref="O5:O58" si="3">F5</f>
        <v>TI_gas_bio</v>
      </c>
      <c r="P5" t="str">
        <f t="shared" ref="P5:P58" si="4">G5</f>
        <v>TO_heat</v>
      </c>
      <c r="Q5" s="155"/>
      <c r="R5" s="154" t="str">
        <f>Correspondance_TI_TO!I5</f>
        <v>STEAM_HOT_WATER</v>
      </c>
      <c r="S5" s="155" t="str">
        <f>Correspondance_TI_TO!J5</f>
        <v>NA</v>
      </c>
      <c r="T5" s="197" t="str">
        <f t="shared" si="0"/>
        <v/>
      </c>
    </row>
    <row r="6" spans="1:20" ht="72.5" x14ac:dyDescent="0.35">
      <c r="A6" s="224" t="s">
        <v>443</v>
      </c>
      <c r="B6" s="193" t="s">
        <v>442</v>
      </c>
      <c r="C6" s="193" t="s">
        <v>501</v>
      </c>
      <c r="E6" s="154" t="str">
        <f>Correspondance_TI_TO!A6</f>
        <v>PROTRA_CHP_gas_fuels</v>
      </c>
      <c r="F6" t="str">
        <f>Correspondance_TI_TO!C6</f>
        <v>TI_gas_fossil</v>
      </c>
      <c r="G6" t="str">
        <f>Correspondance_TI_TO!D6</f>
        <v>TO_elec</v>
      </c>
      <c r="H6" s="155"/>
      <c r="I6" s="154" t="str">
        <f>Correspondance_TI_TO!H6</f>
        <v>DISTRIBUTION_GAS</v>
      </c>
      <c r="J6" s="185" t="str">
        <f>Correspondance_TI_TO!G6</f>
        <v>ELECTRICITY_GAS</v>
      </c>
      <c r="K6" s="197" t="str">
        <f t="shared" si="1"/>
        <v>economy_energy_transformation_matrix_input[REGIONS_9_I,PROTRA_CHP_gas_fuels,TI_gas_fossil,TO_elec]=TI_by_PROTRA_and_commodity[REGIONS_9_I,PROTRA_CHP_gas_fuels,TI_gas_fossil]*ZIDZ(PROTRA_TO_allocated[REGIONS_9_I,TO_elec,PROTRA_CHP_gas_fuels], SUM(PROTRA_TO_allocated[REGIONS_9_I,NRG_TO_I!,PROTRA_CHP_gas_fuels]))~~|</v>
      </c>
      <c r="L6" s="193"/>
      <c r="N6" s="154" t="str">
        <f t="shared" si="2"/>
        <v>PROTRA_CHP_gas_fuels</v>
      </c>
      <c r="O6" t="str">
        <f t="shared" si="3"/>
        <v>TI_gas_fossil</v>
      </c>
      <c r="P6" t="str">
        <f t="shared" si="4"/>
        <v>TO_elec</v>
      </c>
      <c r="Q6" s="155"/>
      <c r="R6" s="154" t="str">
        <f>Correspondance_TI_TO!I6</f>
        <v>ELECTRICITY_GAS</v>
      </c>
      <c r="S6" s="155" t="str">
        <f>Correspondance_TI_TO!J6</f>
        <v>DISTRIBUTION_ELECTRICITY</v>
      </c>
      <c r="T6" s="197" t="str">
        <f t="shared" si="0"/>
        <v>economy_energy_transformation_matrix_output[REGIONS_9_I,PROTRA_CHP_gas_fuels,TI_gas_fossil,TO_elec]=PROTRA_TO_allocated[REGIONS_9_I,TO_elec,PROTRA_CHP_gas_fuels]*ZIDZ(TI_by_PROTRA_and_commodity[REGIONS_9_I,PROTRA_CHP_gas_fuels,TI_gas_fossil], SUM(TI_by_PROTRA_and_commodity[REGIONS_9_I,PROTRA_CHP_gas_fuels, NRG_TI_I!]))~~|</v>
      </c>
    </row>
    <row r="7" spans="1:20" ht="58" x14ac:dyDescent="0.35">
      <c r="A7" s="224" t="s">
        <v>443</v>
      </c>
      <c r="B7" s="193" t="s">
        <v>442</v>
      </c>
      <c r="C7" s="193" t="s">
        <v>501</v>
      </c>
      <c r="E7" s="154" t="str">
        <f>Correspondance_TI_TO!A7</f>
        <v>PROTRA_CHP_gas_fuels</v>
      </c>
      <c r="F7" t="str">
        <f>Correspondance_TI_TO!C7</f>
        <v>TI_gas_fossil</v>
      </c>
      <c r="G7" t="str">
        <f>Correspondance_TI_TO!D7</f>
        <v>TO_heat</v>
      </c>
      <c r="H7" s="155"/>
      <c r="I7" s="154" t="str">
        <f>Correspondance_TI_TO!H7</f>
        <v>DISTRIBUTION_GAS</v>
      </c>
      <c r="J7" s="185" t="str">
        <f>Correspondance_TI_TO!G7</f>
        <v>STEAM_HOT_WATER</v>
      </c>
      <c r="K7" s="197" t="str">
        <f t="shared" si="1"/>
        <v>economy_energy_transformation_matrix_input[REGIONS_9_I,PROTRA_CHP_gas_fuels,TI_gas_fossil,TO_heat]=TI_by_PROTRA_and_commodity[REGIONS_9_I,PROTRA_CHP_gas_fuels,TI_gas_fossil]*ZIDZ(PROTRA_TO_allocated[REGIONS_9_I,TO_heat,PROTRA_CHP_gas_fuels], SUM(PROTRA_TO_allocated[REGIONS_9_I,NRG_TO_I!,PROTRA_CHP_gas_fuels]))~~|</v>
      </c>
      <c r="L7" s="193"/>
      <c r="N7" s="154" t="str">
        <f t="shared" si="2"/>
        <v>PROTRA_CHP_gas_fuels</v>
      </c>
      <c r="O7" t="str">
        <f t="shared" si="3"/>
        <v>TI_gas_fossil</v>
      </c>
      <c r="P7" t="str">
        <f t="shared" si="4"/>
        <v>TO_heat</v>
      </c>
      <c r="Q7" s="155"/>
      <c r="R7" s="154" t="str">
        <f>Correspondance_TI_TO!I7</f>
        <v>STEAM_HOT_WATER</v>
      </c>
      <c r="S7" s="155" t="str">
        <f>Correspondance_TI_TO!J7</f>
        <v>NA</v>
      </c>
      <c r="T7" s="197" t="str">
        <f t="shared" si="0"/>
        <v/>
      </c>
    </row>
    <row r="8" spans="1:20" ht="72.5" x14ac:dyDescent="0.35">
      <c r="A8" s="224" t="s">
        <v>445</v>
      </c>
      <c r="B8" s="193" t="s">
        <v>442</v>
      </c>
      <c r="C8" s="193" t="s">
        <v>501</v>
      </c>
      <c r="E8" s="154" t="str">
        <f>Correspondance_TI_TO!A8</f>
        <v>PROTRA_CHP_geothermal</v>
      </c>
      <c r="F8" t="str">
        <f>Correspondance_TI_TO!C8</f>
        <v>TI_geothermal</v>
      </c>
      <c r="G8" t="str">
        <f>Correspondance_TI_TO!D8</f>
        <v>TO_elec</v>
      </c>
      <c r="H8" s="155"/>
      <c r="I8" s="154" t="str">
        <f>Correspondance_TI_TO!H8</f>
        <v>NA</v>
      </c>
      <c r="J8" s="185" t="str">
        <f>Correspondance_TI_TO!G8</f>
        <v>ELECTRICITY_OTHER</v>
      </c>
      <c r="K8" s="197" t="str">
        <f t="shared" si="1"/>
        <v/>
      </c>
      <c r="L8" s="193"/>
      <c r="N8" s="154" t="str">
        <f t="shared" si="2"/>
        <v>PROTRA_CHP_geothermal</v>
      </c>
      <c r="O8" t="str">
        <f t="shared" si="3"/>
        <v>TI_geothermal</v>
      </c>
      <c r="P8" t="str">
        <f t="shared" si="4"/>
        <v>TO_elec</v>
      </c>
      <c r="Q8" s="155"/>
      <c r="R8" s="154" t="str">
        <f>Correspondance_TI_TO!I8</f>
        <v>ELECTRICITY_OTHER</v>
      </c>
      <c r="S8" s="155" t="str">
        <f>Correspondance_TI_TO!J8</f>
        <v>DISTRIBUTION_ELECTRICITY</v>
      </c>
      <c r="T8" s="197" t="str">
        <f t="shared" si="0"/>
        <v>economy_energy_transformation_matrix_output[REGIONS_9_I,PROTRA_CHP_geothermal,TI_geothermal,TO_elec]=PROTRA_TO_allocated[REGIONS_9_I,TO_elec,PROTRA_CHP_geothermal]*ZIDZ(TI_by_PROTRA_and_commodity[REGIONS_9_I,PROTRA_CHP_geothermal,TI_geothermal], SUM(TI_by_PROTRA_and_commodity[REGIONS_9_I,PROTRA_CHP_geothermal, NRG_TI_I!]))~~|</v>
      </c>
    </row>
    <row r="9" spans="1:20" x14ac:dyDescent="0.35">
      <c r="A9" s="224" t="s">
        <v>445</v>
      </c>
      <c r="B9" s="193" t="s">
        <v>442</v>
      </c>
      <c r="C9" s="193" t="s">
        <v>501</v>
      </c>
      <c r="E9" s="154" t="str">
        <f>Correspondance_TI_TO!A9</f>
        <v>PROTRA_CHP_geothermal</v>
      </c>
      <c r="F9" t="str">
        <f>Correspondance_TI_TO!C9</f>
        <v>TI_geothermal</v>
      </c>
      <c r="G9" t="str">
        <f>Correspondance_TI_TO!D9</f>
        <v>TO_heat</v>
      </c>
      <c r="H9" s="155"/>
      <c r="I9" s="154" t="str">
        <f>Correspondance_TI_TO!H9</f>
        <v>NA</v>
      </c>
      <c r="J9" s="185" t="str">
        <f>Correspondance_TI_TO!G9</f>
        <v>STEAM_HOT_WATER</v>
      </c>
      <c r="K9" s="197" t="str">
        <f t="shared" si="1"/>
        <v/>
      </c>
      <c r="L9" s="193"/>
      <c r="N9" s="154" t="str">
        <f t="shared" si="2"/>
        <v>PROTRA_CHP_geothermal</v>
      </c>
      <c r="O9" t="str">
        <f t="shared" si="3"/>
        <v>TI_geothermal</v>
      </c>
      <c r="P9" t="str">
        <f t="shared" si="4"/>
        <v>TO_heat</v>
      </c>
      <c r="Q9" s="155"/>
      <c r="R9" s="154" t="str">
        <f>Correspondance_TI_TO!I9</f>
        <v>STEAM_HOT_WATER</v>
      </c>
      <c r="S9" s="155" t="str">
        <f>Correspondance_TI_TO!J9</f>
        <v>NA</v>
      </c>
      <c r="T9" s="197" t="str">
        <f t="shared" si="0"/>
        <v/>
      </c>
    </row>
    <row r="10" spans="1:20" ht="72.5" x14ac:dyDescent="0.35">
      <c r="A10" s="225" t="s">
        <v>445</v>
      </c>
      <c r="B10" s="193" t="s">
        <v>442</v>
      </c>
      <c r="C10" s="193" t="s">
        <v>501</v>
      </c>
      <c r="E10" s="154" t="str">
        <f>Correspondance_TI_TO!A10</f>
        <v>PROTRA_CHP_solid_fossil</v>
      </c>
      <c r="F10" t="str">
        <f>Correspondance_TI_TO!C10</f>
        <v>TI_solid_fossil</v>
      </c>
      <c r="G10" t="str">
        <f>Correspondance_TI_TO!D10</f>
        <v>TO_elec</v>
      </c>
      <c r="H10" s="155"/>
      <c r="I10" s="154" t="str">
        <f>Correspondance_TI_TO!H10</f>
        <v>MINING_COAL</v>
      </c>
      <c r="J10" s="185" t="str">
        <f>Correspondance_TI_TO!G10</f>
        <v>ELECTRICITY_COAL</v>
      </c>
      <c r="K10" s="197" t="str">
        <f t="shared" si="1"/>
        <v>economy_energy_transformation_matrix_input[REGIONS_9_I,PROTRA_CHP_solid_fossil,TI_solid_fossil,TO_elec]=TI_by_PROTRA_and_commodity[REGIONS_9_I,PROTRA_CHP_solid_fossil,TI_solid_fossil]*ZIDZ(PROTRA_TO_allocated[REGIONS_9_I,TO_elec,PROTRA_CHP_solid_fossil], SUM(PROTRA_TO_allocated[REGIONS_9_I,NRG_TO_I!,PROTRA_CHP_solid_fossil]))~~|</v>
      </c>
      <c r="L10" s="193"/>
      <c r="N10" s="154" t="str">
        <f t="shared" si="2"/>
        <v>PROTRA_CHP_solid_fossil</v>
      </c>
      <c r="O10" t="str">
        <f t="shared" si="3"/>
        <v>TI_solid_fossil</v>
      </c>
      <c r="P10" t="str">
        <f t="shared" si="4"/>
        <v>TO_elec</v>
      </c>
      <c r="Q10" s="155"/>
      <c r="R10" s="154" t="str">
        <f>Correspondance_TI_TO!I10</f>
        <v>ELECTRICITY_COAL</v>
      </c>
      <c r="S10" s="155" t="str">
        <f>Correspondance_TI_TO!J10</f>
        <v>DISTRIBUTION_ELECTRICITY</v>
      </c>
      <c r="T10" s="197" t="str">
        <f t="shared" si="0"/>
        <v>economy_energy_transformation_matrix_output[REGIONS_9_I,PROTRA_CHP_solid_fossil,TI_solid_fossil,TO_elec]=PROTRA_TO_allocated[REGIONS_9_I,TO_elec,PROTRA_CHP_solid_fossil]*ZIDZ(TI_by_PROTRA_and_commodity[REGIONS_9_I,PROTRA_CHP_solid_fossil,TI_solid_fossil], SUM(TI_by_PROTRA_and_commodity[REGIONS_9_I,PROTRA_CHP_solid_fossil, NRG_TI_I!]))~~|</v>
      </c>
    </row>
    <row r="11" spans="1:20" ht="58" x14ac:dyDescent="0.35">
      <c r="A11" s="225" t="s">
        <v>445</v>
      </c>
      <c r="B11" s="193" t="s">
        <v>442</v>
      </c>
      <c r="C11" s="193" t="s">
        <v>501</v>
      </c>
      <c r="E11" s="154" t="str">
        <f>Correspondance_TI_TO!A11</f>
        <v>PROTRA_CHP_solid_fossil</v>
      </c>
      <c r="F11" t="str">
        <f>Correspondance_TI_TO!C11</f>
        <v>TI_solid_fossil</v>
      </c>
      <c r="G11" t="str">
        <f>Correspondance_TI_TO!D11</f>
        <v>TO_heat</v>
      </c>
      <c r="H11" s="155"/>
      <c r="I11" s="154" t="str">
        <f>Correspondance_TI_TO!H11</f>
        <v>MINING_COAL</v>
      </c>
      <c r="J11" s="185" t="str">
        <f>Correspondance_TI_TO!G11</f>
        <v>STEAM_HOT_WATER</v>
      </c>
      <c r="K11" s="197" t="str">
        <f t="shared" si="1"/>
        <v>economy_energy_transformation_matrix_input[REGIONS_9_I,PROTRA_CHP_solid_fossil,TI_solid_fossil,TO_heat]=TI_by_PROTRA_and_commodity[REGIONS_9_I,PROTRA_CHP_solid_fossil,TI_solid_fossil]*ZIDZ(PROTRA_TO_allocated[REGIONS_9_I,TO_heat,PROTRA_CHP_solid_fossil], SUM(PROTRA_TO_allocated[REGIONS_9_I,NRG_TO_I!,PROTRA_CHP_solid_fossil]))~~|</v>
      </c>
      <c r="L11" s="193"/>
      <c r="N11" s="154" t="str">
        <f t="shared" si="2"/>
        <v>PROTRA_CHP_solid_fossil</v>
      </c>
      <c r="O11" t="str">
        <f t="shared" si="3"/>
        <v>TI_solid_fossil</v>
      </c>
      <c r="P11" t="str">
        <f t="shared" si="4"/>
        <v>TO_heat</v>
      </c>
      <c r="Q11" s="155"/>
      <c r="R11" s="154" t="str">
        <f>Correspondance_TI_TO!I11</f>
        <v>STEAM_HOT_WATER</v>
      </c>
      <c r="S11" s="155" t="str">
        <f>Correspondance_TI_TO!J11</f>
        <v>NA</v>
      </c>
      <c r="T11" s="197" t="str">
        <f t="shared" si="0"/>
        <v/>
      </c>
    </row>
    <row r="12" spans="1:20" ht="58" x14ac:dyDescent="0.35">
      <c r="A12" s="224" t="s">
        <v>445</v>
      </c>
      <c r="B12" s="193" t="s">
        <v>442</v>
      </c>
      <c r="C12" s="193" t="s">
        <v>501</v>
      </c>
      <c r="E12" s="154" t="str">
        <f>Correspondance_TI_TO!A12</f>
        <v>PROTRA_CHP_waste</v>
      </c>
      <c r="F12" t="str">
        <f>Correspondance_TI_TO!C12</f>
        <v>TI_waste</v>
      </c>
      <c r="G12" t="str">
        <f>Correspondance_TI_TO!D12</f>
        <v>TO_elec</v>
      </c>
      <c r="H12" s="155"/>
      <c r="I12" s="154" t="str">
        <f>Correspondance_TI_TO!H12</f>
        <v>NA</v>
      </c>
      <c r="J12" s="185" t="str">
        <f>Correspondance_TI_TO!G12</f>
        <v>ELECTRICITY_OTHER</v>
      </c>
      <c r="K12" s="197" t="str">
        <f t="shared" si="1"/>
        <v/>
      </c>
      <c r="L12" s="193"/>
      <c r="N12" s="154" t="str">
        <f t="shared" si="2"/>
        <v>PROTRA_CHP_waste</v>
      </c>
      <c r="O12" t="str">
        <f t="shared" si="3"/>
        <v>TI_waste</v>
      </c>
      <c r="P12" t="str">
        <f t="shared" si="4"/>
        <v>TO_elec</v>
      </c>
      <c r="Q12" s="155"/>
      <c r="R12" s="154" t="str">
        <f>Correspondance_TI_TO!I12</f>
        <v>ELECTRICITY_OTHER</v>
      </c>
      <c r="S12" s="155" t="str">
        <f>Correspondance_TI_TO!J12</f>
        <v>DISTRIBUTION_ELECTRICITY</v>
      </c>
      <c r="T12" s="197" t="str">
        <f t="shared" si="0"/>
        <v>economy_energy_transformation_matrix_output[REGIONS_9_I,PROTRA_CHP_waste,TI_waste,TO_elec]=PROTRA_TO_allocated[REGIONS_9_I,TO_elec,PROTRA_CHP_waste]*ZIDZ(TI_by_PROTRA_and_commodity[REGIONS_9_I,PROTRA_CHP_waste,TI_waste], SUM(TI_by_PROTRA_and_commodity[REGIONS_9_I,PROTRA_CHP_waste, NRG_TI_I!]))~~|</v>
      </c>
    </row>
    <row r="13" spans="1:20" x14ac:dyDescent="0.35">
      <c r="A13" s="224" t="s">
        <v>445</v>
      </c>
      <c r="B13" s="193" t="s">
        <v>442</v>
      </c>
      <c r="C13" s="193" t="s">
        <v>501</v>
      </c>
      <c r="E13" s="154" t="str">
        <f>Correspondance_TI_TO!A13</f>
        <v>PROTRA_CHP_waste</v>
      </c>
      <c r="F13" t="str">
        <f>Correspondance_TI_TO!C13</f>
        <v>TI_waste</v>
      </c>
      <c r="G13" t="str">
        <f>Correspondance_TI_TO!D13</f>
        <v>TO_heat</v>
      </c>
      <c r="H13" s="155"/>
      <c r="I13" s="154" t="str">
        <f>Correspondance_TI_TO!H13</f>
        <v>NA</v>
      </c>
      <c r="J13" s="185" t="str">
        <f>Correspondance_TI_TO!G13</f>
        <v>STEAM_HOT_WATER</v>
      </c>
      <c r="K13" s="197" t="str">
        <f t="shared" si="1"/>
        <v/>
      </c>
      <c r="L13" s="193"/>
      <c r="N13" s="154" t="str">
        <f t="shared" si="2"/>
        <v>PROTRA_CHP_waste</v>
      </c>
      <c r="O13" t="str">
        <f t="shared" si="3"/>
        <v>TI_waste</v>
      </c>
      <c r="P13" t="str">
        <f t="shared" si="4"/>
        <v>TO_heat</v>
      </c>
      <c r="Q13" s="155"/>
      <c r="R13" s="154" t="str">
        <f>Correspondance_TI_TO!I13</f>
        <v>STEAM_HOT_WATER</v>
      </c>
      <c r="S13" s="155" t="str">
        <f>Correspondance_TI_TO!J13</f>
        <v>NA</v>
      </c>
      <c r="T13" s="197" t="str">
        <f t="shared" si="0"/>
        <v/>
      </c>
    </row>
    <row r="14" spans="1:20" ht="87" x14ac:dyDescent="0.35">
      <c r="A14" s="224" t="s">
        <v>443</v>
      </c>
      <c r="B14" s="193" t="s">
        <v>442</v>
      </c>
      <c r="C14" s="193" t="s">
        <v>501</v>
      </c>
      <c r="E14" s="154" t="str">
        <f>Correspondance_TI_TO!A14</f>
        <v>PROTRA_CHP_gas_fuels_CCS</v>
      </c>
      <c r="F14" t="str">
        <f>Correspondance_TI_TO!C14</f>
        <v>TI_gas_bio</v>
      </c>
      <c r="G14" t="str">
        <f>Correspondance_TI_TO!D14</f>
        <v>TO_elec</v>
      </c>
      <c r="H14" s="155"/>
      <c r="I14" s="154" t="str">
        <f>Correspondance_TI_TO!H14</f>
        <v>DISTRIBUTION_GAS</v>
      </c>
      <c r="J14" s="185" t="str">
        <f>Correspondance_TI_TO!G14</f>
        <v>ELECTRICITY_GAS</v>
      </c>
      <c r="K14" s="197" t="str">
        <f t="shared" si="1"/>
        <v>economy_energy_transformation_matrix_input[REGIONS_9_I,PROTRA_CHP_gas_fuels_CCS,TI_gas_bio,TO_elec]=TI_by_PROTRA_and_commodity[REGIONS_9_I,PROTRA_CHP_gas_fuels_CCS,TI_gas_bio]*ZIDZ(PROTRA_TO_allocated[REGIONS_9_I,TO_elec,PROTRA_CHP_gas_fuels_CCS], SUM(PROTRA_TO_allocated[REGIONS_9_I,NRG_TO_I!,PROTRA_CHP_gas_fuels_CCS]))~~|</v>
      </c>
      <c r="L14" s="193"/>
      <c r="N14" s="154" t="str">
        <f t="shared" si="2"/>
        <v>PROTRA_CHP_gas_fuels_CCS</v>
      </c>
      <c r="O14" t="str">
        <f t="shared" si="3"/>
        <v>TI_gas_bio</v>
      </c>
      <c r="P14" t="str">
        <f t="shared" si="4"/>
        <v>TO_elec</v>
      </c>
      <c r="Q14" s="155"/>
      <c r="R14" s="154" t="str">
        <f>Correspondance_TI_TO!I14</f>
        <v>ELECTRICITY_GAS</v>
      </c>
      <c r="S14" s="155" t="str">
        <f>Correspondance_TI_TO!J14</f>
        <v>DISTRIBUTION_ELECTRICITY</v>
      </c>
      <c r="T14" s="197" t="str">
        <f t="shared" si="0"/>
        <v>economy_energy_transformation_matrix_output[REGIONS_9_I,PROTRA_CHP_gas_fuels_CCS,TI_gas_bio,TO_elec]=PROTRA_TO_allocated[REGIONS_9_I,TO_elec,PROTRA_CHP_gas_fuels_CCS]*ZIDZ(TI_by_PROTRA_and_commodity[REGIONS_9_I,PROTRA_CHP_gas_fuels_CCS,TI_gas_bio], SUM(TI_by_PROTRA_and_commodity[REGIONS_9_I,PROTRA_CHP_gas_fuels_CCS, NRG_TI_I!]))~~|</v>
      </c>
    </row>
    <row r="15" spans="1:20" ht="58" x14ac:dyDescent="0.35">
      <c r="A15" s="224" t="s">
        <v>443</v>
      </c>
      <c r="B15" s="193" t="s">
        <v>442</v>
      </c>
      <c r="C15" s="193" t="s">
        <v>501</v>
      </c>
      <c r="E15" s="154" t="str">
        <f>Correspondance_TI_TO!A15</f>
        <v>PROTRA_CHP_gas_fuels_CCS</v>
      </c>
      <c r="F15" t="str">
        <f>Correspondance_TI_TO!C15</f>
        <v>TI_gas_bio</v>
      </c>
      <c r="G15" t="str">
        <f>Correspondance_TI_TO!D15</f>
        <v>TO_heat</v>
      </c>
      <c r="H15" s="155"/>
      <c r="I15" s="154" t="str">
        <f>Correspondance_TI_TO!H15</f>
        <v>DISTRIBUTION_GAS</v>
      </c>
      <c r="J15" s="185" t="str">
        <f>Correspondance_TI_TO!G15</f>
        <v>STEAM_HOT_WATER</v>
      </c>
      <c r="K15" s="197" t="str">
        <f t="shared" si="1"/>
        <v>economy_energy_transformation_matrix_input[REGIONS_9_I,PROTRA_CHP_gas_fuels_CCS,TI_gas_bio,TO_heat]=TI_by_PROTRA_and_commodity[REGIONS_9_I,PROTRA_CHP_gas_fuels_CCS,TI_gas_bio]*ZIDZ(PROTRA_TO_allocated[REGIONS_9_I,TO_heat,PROTRA_CHP_gas_fuels_CCS], SUM(PROTRA_TO_allocated[REGIONS_9_I,NRG_TO_I!,PROTRA_CHP_gas_fuels_CCS]))~~|</v>
      </c>
      <c r="L15" s="193"/>
      <c r="N15" s="154" t="str">
        <f t="shared" si="2"/>
        <v>PROTRA_CHP_gas_fuels_CCS</v>
      </c>
      <c r="O15" t="str">
        <f t="shared" si="3"/>
        <v>TI_gas_bio</v>
      </c>
      <c r="P15" t="str">
        <f t="shared" si="4"/>
        <v>TO_heat</v>
      </c>
      <c r="Q15" s="155"/>
      <c r="R15" s="154" t="str">
        <f>Correspondance_TI_TO!I15</f>
        <v>STEAM_HOT_WATER</v>
      </c>
      <c r="S15" s="155" t="str">
        <f>Correspondance_TI_TO!J15</f>
        <v>NA</v>
      </c>
      <c r="T15" s="197" t="str">
        <f t="shared" si="0"/>
        <v/>
      </c>
    </row>
    <row r="16" spans="1:20" ht="87" x14ac:dyDescent="0.35">
      <c r="A16" s="224" t="s">
        <v>443</v>
      </c>
      <c r="B16" s="193" t="s">
        <v>442</v>
      </c>
      <c r="C16" s="193" t="s">
        <v>501</v>
      </c>
      <c r="E16" s="154" t="str">
        <f>Correspondance_TI_TO!A16</f>
        <v>PROTRA_CHP_gas_fuels_CCS</v>
      </c>
      <c r="F16" t="str">
        <f>Correspondance_TI_TO!C16</f>
        <v>TI_gas_fossil</v>
      </c>
      <c r="G16" t="str">
        <f>Correspondance_TI_TO!D16</f>
        <v>TO_elec</v>
      </c>
      <c r="H16" s="155"/>
      <c r="I16" s="154" t="str">
        <f>Correspondance_TI_TO!H16</f>
        <v>DISTRIBUTION_GAS</v>
      </c>
      <c r="J16" s="185" t="str">
        <f>Correspondance_TI_TO!G16</f>
        <v>ELECTRICITY_GAS</v>
      </c>
      <c r="K16" s="197" t="str">
        <f t="shared" si="1"/>
        <v>economy_energy_transformation_matrix_input[REGIONS_9_I,PROTRA_CHP_gas_fuels_CCS,TI_gas_fossil,TO_elec]=TI_by_PROTRA_and_commodity[REGIONS_9_I,PROTRA_CHP_gas_fuels_CCS,TI_gas_fossil]*ZIDZ(PROTRA_TO_allocated[REGIONS_9_I,TO_elec,PROTRA_CHP_gas_fuels_CCS], SUM(PROTRA_TO_allocated[REGIONS_9_I,NRG_TO_I!,PROTRA_CHP_gas_fuels_CCS]))~~|</v>
      </c>
      <c r="L16" s="193"/>
      <c r="N16" s="154" t="str">
        <f t="shared" si="2"/>
        <v>PROTRA_CHP_gas_fuels_CCS</v>
      </c>
      <c r="O16" t="str">
        <f t="shared" si="3"/>
        <v>TI_gas_fossil</v>
      </c>
      <c r="P16" t="str">
        <f t="shared" si="4"/>
        <v>TO_elec</v>
      </c>
      <c r="Q16" s="155"/>
      <c r="R16" s="154" t="str">
        <f>Correspondance_TI_TO!I16</f>
        <v>ELECTRICITY_GAS</v>
      </c>
      <c r="S16" s="155" t="str">
        <f>Correspondance_TI_TO!J16</f>
        <v>DISTRIBUTION_ELECTRICITY</v>
      </c>
      <c r="T16" s="197" t="str">
        <f t="shared" si="0"/>
        <v>economy_energy_transformation_matrix_output[REGIONS_9_I,PROTRA_CHP_gas_fuels_CCS,TI_gas_fossil,TO_elec]=PROTRA_TO_allocated[REGIONS_9_I,TO_elec,PROTRA_CHP_gas_fuels_CCS]*ZIDZ(TI_by_PROTRA_and_commodity[REGIONS_9_I,PROTRA_CHP_gas_fuels_CCS,TI_gas_fossil], SUM(TI_by_PROTRA_and_commodity[REGIONS_9_I,PROTRA_CHP_gas_fuels_CCS, NRG_TI_I!]))~~|</v>
      </c>
    </row>
    <row r="17" spans="1:20" ht="58" x14ac:dyDescent="0.35">
      <c r="A17" s="224" t="s">
        <v>443</v>
      </c>
      <c r="B17" s="193" t="s">
        <v>442</v>
      </c>
      <c r="C17" s="193" t="s">
        <v>501</v>
      </c>
      <c r="E17" s="154" t="str">
        <f>Correspondance_TI_TO!A17</f>
        <v>PROTRA_CHP_gas_fuels_CCS</v>
      </c>
      <c r="F17" t="str">
        <f>Correspondance_TI_TO!C17</f>
        <v>TI_gas_fossil</v>
      </c>
      <c r="G17" t="str">
        <f>Correspondance_TI_TO!D17</f>
        <v>TO_heat</v>
      </c>
      <c r="H17" s="155"/>
      <c r="I17" s="154" t="str">
        <f>Correspondance_TI_TO!H17</f>
        <v>DISTRIBUTION_GAS</v>
      </c>
      <c r="J17" s="185" t="str">
        <f>Correspondance_TI_TO!G17</f>
        <v>STEAM_HOT_WATER</v>
      </c>
      <c r="K17" s="197" t="str">
        <f t="shared" si="1"/>
        <v>economy_energy_transformation_matrix_input[REGIONS_9_I,PROTRA_CHP_gas_fuels_CCS,TI_gas_fossil,TO_heat]=TI_by_PROTRA_and_commodity[REGIONS_9_I,PROTRA_CHP_gas_fuels_CCS,TI_gas_fossil]*ZIDZ(PROTRA_TO_allocated[REGIONS_9_I,TO_heat,PROTRA_CHP_gas_fuels_CCS], SUM(PROTRA_TO_allocated[REGIONS_9_I,NRG_TO_I!,PROTRA_CHP_gas_fuels_CCS]))~~|</v>
      </c>
      <c r="L17" s="193"/>
      <c r="N17" s="154" t="str">
        <f t="shared" si="2"/>
        <v>PROTRA_CHP_gas_fuels_CCS</v>
      </c>
      <c r="O17" t="str">
        <f t="shared" si="3"/>
        <v>TI_gas_fossil</v>
      </c>
      <c r="P17" t="str">
        <f t="shared" si="4"/>
        <v>TO_heat</v>
      </c>
      <c r="Q17" s="155"/>
      <c r="R17" s="154" t="str">
        <f>Correspondance_TI_TO!I17</f>
        <v>STEAM_HOT_WATER</v>
      </c>
      <c r="S17" s="155" t="str">
        <f>Correspondance_TI_TO!J17</f>
        <v>NA</v>
      </c>
      <c r="T17" s="197" t="str">
        <f t="shared" si="0"/>
        <v/>
      </c>
    </row>
    <row r="18" spans="1:20" ht="87" x14ac:dyDescent="0.35">
      <c r="A18" s="225" t="s">
        <v>445</v>
      </c>
      <c r="B18" s="193" t="s">
        <v>442</v>
      </c>
      <c r="C18" s="193" t="s">
        <v>501</v>
      </c>
      <c r="E18" s="154" t="str">
        <f>Correspondance_TI_TO!A18</f>
        <v>PROTRA_CHP_solid_fossil_CCS</v>
      </c>
      <c r="F18" t="str">
        <f>Correspondance_TI_TO!C18</f>
        <v>TI_solid_fossil</v>
      </c>
      <c r="G18" t="str">
        <f>Correspondance_TI_TO!D18</f>
        <v>TO_elec</v>
      </c>
      <c r="H18" s="155"/>
      <c r="I18" s="154" t="str">
        <f>Correspondance_TI_TO!H18</f>
        <v>MINING_COAL</v>
      </c>
      <c r="J18" s="185" t="str">
        <f>Correspondance_TI_TO!G18</f>
        <v>ELECTRICITY_COAL</v>
      </c>
      <c r="K18" s="197" t="str">
        <f>IF(I18="NA","",$K$3&amp;"[REGIONS_9_I,"&amp;E18&amp;","&amp;F18&amp;","&amp;G18&amp;"]="&amp;C18&amp;""&amp;E18&amp;","&amp;F18&amp;"]*ZIDZ("&amp;B18&amp;G18&amp;","&amp;E18&amp;"], SUM("&amp;B18&amp;"NRG_TO_I!,"&amp;E18&amp;"]))~~|")</f>
        <v>economy_energy_transformation_matrix_input[REGIONS_9_I,PROTRA_CHP_solid_fossil_CCS,TI_solid_fossil,TO_elec]=TI_by_PROTRA_and_commodity[REGIONS_9_I,PROTRA_CHP_solid_fossil_CCS,TI_solid_fossil]*ZIDZ(PROTRA_TO_allocated[REGIONS_9_I,TO_elec,PROTRA_CHP_solid_fossil_CCS], SUM(PROTRA_TO_allocated[REGIONS_9_I,NRG_TO_I!,PROTRA_CHP_solid_fossil_CCS]))~~|</v>
      </c>
      <c r="L18" s="193"/>
      <c r="N18" s="154" t="str">
        <f t="shared" si="2"/>
        <v>PROTRA_CHP_solid_fossil_CCS</v>
      </c>
      <c r="O18" t="str">
        <f t="shared" si="3"/>
        <v>TI_solid_fossil</v>
      </c>
      <c r="P18" t="str">
        <f t="shared" si="4"/>
        <v>TO_elec</v>
      </c>
      <c r="Q18" s="155"/>
      <c r="R18" s="154" t="str">
        <f>Correspondance_TI_TO!I18</f>
        <v>ELECTRICITY_COAL</v>
      </c>
      <c r="S18" s="155" t="str">
        <f>Correspondance_TI_TO!J18</f>
        <v>DISTRIBUTION_ELECTRICITY</v>
      </c>
      <c r="T18" s="197" t="str">
        <f t="shared" si="0"/>
        <v>economy_energy_transformation_matrix_output[REGIONS_9_I,PROTRA_CHP_solid_fossil_CCS,TI_solid_fossil,TO_elec]=PROTRA_TO_allocated[REGIONS_9_I,TO_elec,PROTRA_CHP_solid_fossil_CCS]*ZIDZ(TI_by_PROTRA_and_commodity[REGIONS_9_I,PROTRA_CHP_solid_fossil_CCS,TI_solid_fossil], SUM(TI_by_PROTRA_and_commodity[REGIONS_9_I,PROTRA_CHP_solid_fossil_CCS, NRG_TI_I!]))~~|</v>
      </c>
    </row>
    <row r="19" spans="1:20" ht="58" x14ac:dyDescent="0.35">
      <c r="A19" s="225" t="s">
        <v>445</v>
      </c>
      <c r="B19" s="193" t="s">
        <v>442</v>
      </c>
      <c r="C19" s="193" t="s">
        <v>501</v>
      </c>
      <c r="E19" s="154" t="str">
        <f>Correspondance_TI_TO!A19</f>
        <v>PROTRA_CHP_solid_fossil_CCS</v>
      </c>
      <c r="F19" t="str">
        <f>Correspondance_TI_TO!C19</f>
        <v>TI_solid_fossil</v>
      </c>
      <c r="G19" t="str">
        <f>Correspondance_TI_TO!D19</f>
        <v>TO_heat</v>
      </c>
      <c r="H19" s="155"/>
      <c r="I19" s="154" t="str">
        <f>Correspondance_TI_TO!H19</f>
        <v>MINING_COAL</v>
      </c>
      <c r="J19" s="185" t="str">
        <f>Correspondance_TI_TO!G19</f>
        <v>STEAM_HOT_WATER</v>
      </c>
      <c r="K19" s="197" t="str">
        <f t="shared" si="1"/>
        <v>economy_energy_transformation_matrix_input[REGIONS_9_I,PROTRA_CHP_solid_fossil_CCS,TI_solid_fossil,TO_heat]=TI_by_PROTRA_and_commodity[REGIONS_9_I,PROTRA_CHP_solid_fossil_CCS,TI_solid_fossil]*ZIDZ(PROTRA_TO_allocated[REGIONS_9_I,TO_heat,PROTRA_CHP_solid_fossil_CCS], SUM(PROTRA_TO_allocated[REGIONS_9_I,NRG_TO_I!,PROTRA_CHP_solid_fossil_CCS]))~~|</v>
      </c>
      <c r="L19" s="193"/>
      <c r="N19" s="154" t="str">
        <f t="shared" si="2"/>
        <v>PROTRA_CHP_solid_fossil_CCS</v>
      </c>
      <c r="O19" t="str">
        <f t="shared" si="3"/>
        <v>TI_solid_fossil</v>
      </c>
      <c r="P19" t="str">
        <f t="shared" si="4"/>
        <v>TO_heat</v>
      </c>
      <c r="Q19" s="155"/>
      <c r="R19" s="154" t="str">
        <f>Correspondance_TI_TO!I19</f>
        <v>STEAM_HOT_WATER</v>
      </c>
      <c r="S19" s="155" t="str">
        <f>Correspondance_TI_TO!J19</f>
        <v>NA</v>
      </c>
      <c r="T19" s="197" t="str">
        <f t="shared" si="0"/>
        <v/>
      </c>
    </row>
    <row r="20" spans="1:20" ht="87" x14ac:dyDescent="0.35">
      <c r="A20" s="225" t="s">
        <v>445</v>
      </c>
      <c r="B20" s="193" t="s">
        <v>442</v>
      </c>
      <c r="C20" s="193" t="s">
        <v>501</v>
      </c>
      <c r="E20" s="154" t="str">
        <f>Correspondance_TI_TO!A20</f>
        <v>PROTRA_CHP_solid_bio_CCS</v>
      </c>
      <c r="F20" t="str">
        <f>Correspondance_TI_TO!C20</f>
        <v>TI_solid_bio</v>
      </c>
      <c r="G20" t="str">
        <f>Correspondance_TI_TO!D20</f>
        <v>TO_elec</v>
      </c>
      <c r="H20" s="155"/>
      <c r="I20" s="154" t="str">
        <f>Correspondance_TI_TO!H20</f>
        <v>FORESTRY</v>
      </c>
      <c r="J20" s="185" t="str">
        <f>Correspondance_TI_TO!G20</f>
        <v>ELECTRICITY_OTHER</v>
      </c>
      <c r="K20" s="197" t="str">
        <f t="shared" si="1"/>
        <v>economy_energy_transformation_matrix_input[REGIONS_9_I,PROTRA_CHP_solid_bio_CCS,TI_solid_bio,TO_elec]=TI_by_PROTRA_and_commodity[REGIONS_9_I,PROTRA_CHP_solid_bio_CCS,TI_solid_bio]*ZIDZ(PROTRA_TO_allocated[REGIONS_9_I,TO_elec,PROTRA_CHP_solid_bio_CCS], SUM(PROTRA_TO_allocated[REGIONS_9_I,NRG_TO_I!,PROTRA_CHP_solid_bio_CCS]))~~|</v>
      </c>
      <c r="L20" s="193"/>
      <c r="N20" s="154" t="str">
        <f t="shared" si="2"/>
        <v>PROTRA_CHP_solid_bio_CCS</v>
      </c>
      <c r="O20" t="str">
        <f t="shared" si="3"/>
        <v>TI_solid_bio</v>
      </c>
      <c r="P20" t="str">
        <f t="shared" si="4"/>
        <v>TO_elec</v>
      </c>
      <c r="Q20" s="155"/>
      <c r="R20" s="154" t="str">
        <f>Correspondance_TI_TO!I20</f>
        <v>ELECTRICITY_OTHER</v>
      </c>
      <c r="S20" s="155" t="str">
        <f>Correspondance_TI_TO!J20</f>
        <v>DISTRIBUTION_ELECTRICITY</v>
      </c>
      <c r="T20" s="197" t="str">
        <f t="shared" si="0"/>
        <v>economy_energy_transformation_matrix_output[REGIONS_9_I,PROTRA_CHP_solid_bio_CCS,TI_solid_bio,TO_elec]=PROTRA_TO_allocated[REGIONS_9_I,TO_elec,PROTRA_CHP_solid_bio_CCS]*ZIDZ(TI_by_PROTRA_and_commodity[REGIONS_9_I,PROTRA_CHP_solid_bio_CCS,TI_solid_bio], SUM(TI_by_PROTRA_and_commodity[REGIONS_9_I,PROTRA_CHP_solid_bio_CCS, NRG_TI_I!]))~~|</v>
      </c>
    </row>
    <row r="21" spans="1:20" ht="58" x14ac:dyDescent="0.35">
      <c r="A21" s="225" t="s">
        <v>445</v>
      </c>
      <c r="B21" s="193" t="s">
        <v>442</v>
      </c>
      <c r="C21" s="193" t="s">
        <v>501</v>
      </c>
      <c r="E21" s="154" t="str">
        <f>Correspondance_TI_TO!A21</f>
        <v>PROTRA_CHP_solid_bio_CCS</v>
      </c>
      <c r="F21" t="str">
        <f>Correspondance_TI_TO!C21</f>
        <v>TI_solid_bio</v>
      </c>
      <c r="G21" t="str">
        <f>Correspondance_TI_TO!D21</f>
        <v>TO_heat</v>
      </c>
      <c r="H21" s="155"/>
      <c r="I21" s="154" t="str">
        <f>Correspondance_TI_TO!H21</f>
        <v>FORESTRY</v>
      </c>
      <c r="J21" s="185" t="str">
        <f>Correspondance_TI_TO!G21</f>
        <v>STEAM_HOT_WATER</v>
      </c>
      <c r="K21" s="197" t="str">
        <f t="shared" si="1"/>
        <v>economy_energy_transformation_matrix_input[REGIONS_9_I,PROTRA_CHP_solid_bio_CCS,TI_solid_bio,TO_heat]=TI_by_PROTRA_and_commodity[REGIONS_9_I,PROTRA_CHP_solid_bio_CCS,TI_solid_bio]*ZIDZ(PROTRA_TO_allocated[REGIONS_9_I,TO_heat,PROTRA_CHP_solid_bio_CCS], SUM(PROTRA_TO_allocated[REGIONS_9_I,NRG_TO_I!,PROTRA_CHP_solid_bio_CCS]))~~|</v>
      </c>
      <c r="L21" s="193"/>
      <c r="N21" s="154" t="str">
        <f t="shared" si="2"/>
        <v>PROTRA_CHP_solid_bio_CCS</v>
      </c>
      <c r="O21" t="str">
        <f t="shared" si="3"/>
        <v>TI_solid_bio</v>
      </c>
      <c r="P21" t="str">
        <f t="shared" si="4"/>
        <v>TO_heat</v>
      </c>
      <c r="Q21" s="155"/>
      <c r="R21" s="154" t="str">
        <f>Correspondance_TI_TO!I21</f>
        <v>STEAM_HOT_WATER</v>
      </c>
      <c r="S21" s="155" t="str">
        <f>Correspondance_TI_TO!J21</f>
        <v>NA</v>
      </c>
      <c r="T21" s="197" t="str">
        <f t="shared" si="0"/>
        <v/>
      </c>
    </row>
    <row r="22" spans="1:20" ht="72.5" x14ac:dyDescent="0.35">
      <c r="A22" s="224" t="s">
        <v>443</v>
      </c>
      <c r="B22" s="193" t="s">
        <v>442</v>
      </c>
      <c r="C22" s="193" t="s">
        <v>501</v>
      </c>
      <c r="E22" s="154" t="str">
        <f>Correspondance_TI_TO!A22</f>
        <v>PROTRA_CHP_liquid_fuels</v>
      </c>
      <c r="F22" t="str">
        <f>Correspondance_TI_TO!C22</f>
        <v>TI_liquid_bio</v>
      </c>
      <c r="G22" t="str">
        <f>Correspondance_TI_TO!D22</f>
        <v>TO_elec</v>
      </c>
      <c r="H22" s="155"/>
      <c r="I22" s="154" t="str">
        <f>Correspondance_TI_TO!H22</f>
        <v>REFINING</v>
      </c>
      <c r="J22" s="185" t="str">
        <f>Correspondance_TI_TO!G22</f>
        <v>ELECTRICITY_OIL</v>
      </c>
      <c r="K22" s="197" t="str">
        <f t="shared" si="1"/>
        <v>economy_energy_transformation_matrix_input[REGIONS_9_I,PROTRA_CHP_liquid_fuels,TI_liquid_bio,TO_elec]=TI_by_PROTRA_and_commodity[REGIONS_9_I,PROTRA_CHP_liquid_fuels,TI_liquid_bio]*ZIDZ(PROTRA_TO_allocated[REGIONS_9_I,TO_elec,PROTRA_CHP_liquid_fuels], SUM(PROTRA_TO_allocated[REGIONS_9_I,NRG_TO_I!,PROTRA_CHP_liquid_fuels]))~~|</v>
      </c>
      <c r="L22" s="193"/>
      <c r="N22" s="154" t="str">
        <f t="shared" si="2"/>
        <v>PROTRA_CHP_liquid_fuels</v>
      </c>
      <c r="O22" t="str">
        <f t="shared" si="3"/>
        <v>TI_liquid_bio</v>
      </c>
      <c r="P22" t="str">
        <f t="shared" si="4"/>
        <v>TO_elec</v>
      </c>
      <c r="Q22" s="155"/>
      <c r="R22" s="154" t="str">
        <f>Correspondance_TI_TO!I22</f>
        <v>ELECTRICITY_OIL</v>
      </c>
      <c r="S22" s="155" t="str">
        <f>Correspondance_TI_TO!J22</f>
        <v>DISTRIBUTION_ELECTRICITY</v>
      </c>
      <c r="T22" s="197" t="str">
        <f t="shared" si="0"/>
        <v>economy_energy_transformation_matrix_output[REGIONS_9_I,PROTRA_CHP_liquid_fuels,TI_liquid_bio,TO_elec]=PROTRA_TO_allocated[REGIONS_9_I,TO_elec,PROTRA_CHP_liquid_fuels]*ZIDZ(TI_by_PROTRA_and_commodity[REGIONS_9_I,PROTRA_CHP_liquid_fuels,TI_liquid_bio], SUM(TI_by_PROTRA_and_commodity[REGIONS_9_I,PROTRA_CHP_liquid_fuels, NRG_TI_I!]))~~|</v>
      </c>
    </row>
    <row r="23" spans="1:20" ht="58" x14ac:dyDescent="0.35">
      <c r="A23" s="224" t="s">
        <v>443</v>
      </c>
      <c r="B23" s="193" t="s">
        <v>442</v>
      </c>
      <c r="C23" s="193" t="s">
        <v>501</v>
      </c>
      <c r="E23" s="154" t="str">
        <f>Correspondance_TI_TO!A23</f>
        <v>PROTRA_CHP_liquid_fuels</v>
      </c>
      <c r="F23" t="str">
        <f>Correspondance_TI_TO!C23</f>
        <v>TI_liquid_bio</v>
      </c>
      <c r="G23" t="str">
        <f>Correspondance_TI_TO!D23</f>
        <v>TO_heat</v>
      </c>
      <c r="H23" s="155"/>
      <c r="I23" s="154" t="str">
        <f>Correspondance_TI_TO!H23</f>
        <v>REFINING</v>
      </c>
      <c r="J23" s="185" t="str">
        <f>Correspondance_TI_TO!G23</f>
        <v>STEAM_HOT_WATER</v>
      </c>
      <c r="K23" s="197" t="str">
        <f t="shared" si="1"/>
        <v>economy_energy_transformation_matrix_input[REGIONS_9_I,PROTRA_CHP_liquid_fuels,TI_liquid_bio,TO_heat]=TI_by_PROTRA_and_commodity[REGIONS_9_I,PROTRA_CHP_liquid_fuels,TI_liquid_bio]*ZIDZ(PROTRA_TO_allocated[REGIONS_9_I,TO_heat,PROTRA_CHP_liquid_fuels], SUM(PROTRA_TO_allocated[REGIONS_9_I,NRG_TO_I!,PROTRA_CHP_liquid_fuels]))~~|</v>
      </c>
      <c r="L23" s="193"/>
      <c r="N23" s="154" t="str">
        <f t="shared" si="2"/>
        <v>PROTRA_CHP_liquid_fuels</v>
      </c>
      <c r="O23" t="str">
        <f t="shared" si="3"/>
        <v>TI_liquid_bio</v>
      </c>
      <c r="P23" t="str">
        <f t="shared" si="4"/>
        <v>TO_heat</v>
      </c>
      <c r="Q23" s="155"/>
      <c r="R23" s="154" t="str">
        <f>Correspondance_TI_TO!I23</f>
        <v>STEAM_HOT_WATER</v>
      </c>
      <c r="S23" s="155" t="str">
        <f>Correspondance_TI_TO!J23</f>
        <v>NA</v>
      </c>
      <c r="T23" s="197" t="str">
        <f t="shared" si="0"/>
        <v/>
      </c>
    </row>
    <row r="24" spans="1:20" ht="87" x14ac:dyDescent="0.35">
      <c r="A24" s="224" t="s">
        <v>443</v>
      </c>
      <c r="B24" s="193" t="s">
        <v>442</v>
      </c>
      <c r="C24" s="193" t="s">
        <v>501</v>
      </c>
      <c r="E24" s="154" t="str">
        <f>Correspondance_TI_TO!A24</f>
        <v>PROTRA_CHP_liquid_fuels</v>
      </c>
      <c r="F24" t="str">
        <f>Correspondance_TI_TO!C24</f>
        <v>TI_liquid_fossil</v>
      </c>
      <c r="G24" t="str">
        <f>Correspondance_TI_TO!D24</f>
        <v>TO_elec</v>
      </c>
      <c r="H24" s="155"/>
      <c r="I24" s="154" t="str">
        <f>Correspondance_TI_TO!H24</f>
        <v>REFINING</v>
      </c>
      <c r="J24" s="185" t="str">
        <f>Correspondance_TI_TO!G24</f>
        <v>ELECTRICITY_OIL</v>
      </c>
      <c r="K24" s="197" t="str">
        <f t="shared" si="1"/>
        <v>economy_energy_transformation_matrix_input[REGIONS_9_I,PROTRA_CHP_liquid_fuels,TI_liquid_fossil,TO_elec]=TI_by_PROTRA_and_commodity[REGIONS_9_I,PROTRA_CHP_liquid_fuels,TI_liquid_fossil]*ZIDZ(PROTRA_TO_allocated[REGIONS_9_I,TO_elec,PROTRA_CHP_liquid_fuels], SUM(PROTRA_TO_allocated[REGIONS_9_I,NRG_TO_I!,PROTRA_CHP_liquid_fuels]))~~|</v>
      </c>
      <c r="L24" s="193"/>
      <c r="N24" s="154" t="str">
        <f t="shared" si="2"/>
        <v>PROTRA_CHP_liquid_fuels</v>
      </c>
      <c r="O24" t="str">
        <f t="shared" si="3"/>
        <v>TI_liquid_fossil</v>
      </c>
      <c r="P24" t="str">
        <f t="shared" si="4"/>
        <v>TO_elec</v>
      </c>
      <c r="Q24" s="155"/>
      <c r="R24" s="154" t="str">
        <f>Correspondance_TI_TO!I24</f>
        <v>ELECTRICITY_OIL</v>
      </c>
      <c r="S24" s="155" t="str">
        <f>Correspondance_TI_TO!J24</f>
        <v>DISTRIBUTION_ELECTRICITY</v>
      </c>
      <c r="T24" s="197" t="str">
        <f t="shared" si="0"/>
        <v>economy_energy_transformation_matrix_output[REGIONS_9_I,PROTRA_CHP_liquid_fuels,TI_liquid_fossil,TO_elec]=PROTRA_TO_allocated[REGIONS_9_I,TO_elec,PROTRA_CHP_liquid_fuels]*ZIDZ(TI_by_PROTRA_and_commodity[REGIONS_9_I,PROTRA_CHP_liquid_fuels,TI_liquid_fossil], SUM(TI_by_PROTRA_and_commodity[REGIONS_9_I,PROTRA_CHP_liquid_fuels, NRG_TI_I!]))~~|</v>
      </c>
    </row>
    <row r="25" spans="1:20" ht="58" x14ac:dyDescent="0.35">
      <c r="A25" s="224" t="s">
        <v>443</v>
      </c>
      <c r="B25" s="193" t="s">
        <v>442</v>
      </c>
      <c r="C25" s="193" t="s">
        <v>501</v>
      </c>
      <c r="E25" s="154" t="str">
        <f>Correspondance_TI_TO!A25</f>
        <v>PROTRA_CHP_liquid_fuels</v>
      </c>
      <c r="F25" t="str">
        <f>Correspondance_TI_TO!C25</f>
        <v>TI_liquid_fossil</v>
      </c>
      <c r="G25" t="str">
        <f>Correspondance_TI_TO!D25</f>
        <v>TO_heat</v>
      </c>
      <c r="H25" s="155"/>
      <c r="I25" s="154" t="str">
        <f>Correspondance_TI_TO!H25</f>
        <v>REFINING</v>
      </c>
      <c r="J25" s="185" t="str">
        <f>Correspondance_TI_TO!G25</f>
        <v>STEAM_HOT_WATER</v>
      </c>
      <c r="K25" s="197" t="str">
        <f t="shared" si="1"/>
        <v>economy_energy_transformation_matrix_input[REGIONS_9_I,PROTRA_CHP_liquid_fuels,TI_liquid_fossil,TO_heat]=TI_by_PROTRA_and_commodity[REGIONS_9_I,PROTRA_CHP_liquid_fuels,TI_liquid_fossil]*ZIDZ(PROTRA_TO_allocated[REGIONS_9_I,TO_heat,PROTRA_CHP_liquid_fuels], SUM(PROTRA_TO_allocated[REGIONS_9_I,NRG_TO_I!,PROTRA_CHP_liquid_fuels]))~~|</v>
      </c>
      <c r="L25" s="193"/>
      <c r="N25" s="154" t="str">
        <f t="shared" si="2"/>
        <v>PROTRA_CHP_liquid_fuels</v>
      </c>
      <c r="O25" t="str">
        <f t="shared" si="3"/>
        <v>TI_liquid_fossil</v>
      </c>
      <c r="P25" t="str">
        <f t="shared" si="4"/>
        <v>TO_heat</v>
      </c>
      <c r="Q25" s="155"/>
      <c r="R25" s="154" t="str">
        <f>Correspondance_TI_TO!I25</f>
        <v>STEAM_HOT_WATER</v>
      </c>
      <c r="S25" s="155" t="str">
        <f>Correspondance_TI_TO!J25</f>
        <v>NA</v>
      </c>
      <c r="T25" s="197" t="str">
        <f t="shared" si="0"/>
        <v/>
      </c>
    </row>
    <row r="26" spans="1:20" ht="87" x14ac:dyDescent="0.35">
      <c r="A26" s="224" t="s">
        <v>443</v>
      </c>
      <c r="B26" s="193" t="s">
        <v>442</v>
      </c>
      <c r="C26" s="193" t="s">
        <v>501</v>
      </c>
      <c r="E26" s="154" t="str">
        <f>Correspondance_TI_TO!A26</f>
        <v>PROTRA_CHP_liquid_fuels_CCS</v>
      </c>
      <c r="F26" t="str">
        <f>Correspondance_TI_TO!C26</f>
        <v>TI_liquid_bio</v>
      </c>
      <c r="G26" t="str">
        <f>Correspondance_TI_TO!D26</f>
        <v>TO_elec</v>
      </c>
      <c r="H26" s="155"/>
      <c r="I26" s="154" t="str">
        <f>Correspondance_TI_TO!H26</f>
        <v>REFINING</v>
      </c>
      <c r="J26" s="185" t="str">
        <f>Correspondance_TI_TO!G26</f>
        <v>ELECTRICITY_OIL</v>
      </c>
      <c r="K26" s="197" t="str">
        <f t="shared" si="1"/>
        <v>economy_energy_transformation_matrix_input[REGIONS_9_I,PROTRA_CHP_liquid_fuels_CCS,TI_liquid_bio,TO_elec]=TI_by_PROTRA_and_commodity[REGIONS_9_I,PROTRA_CHP_liquid_fuels_CCS,TI_liquid_bio]*ZIDZ(PROTRA_TO_allocated[REGIONS_9_I,TO_elec,PROTRA_CHP_liquid_fuels_CCS], SUM(PROTRA_TO_allocated[REGIONS_9_I,NRG_TO_I!,PROTRA_CHP_liquid_fuels_CCS]))~~|</v>
      </c>
      <c r="L26" s="193"/>
      <c r="N26" s="154" t="str">
        <f t="shared" si="2"/>
        <v>PROTRA_CHP_liquid_fuels_CCS</v>
      </c>
      <c r="O26" t="str">
        <f t="shared" si="3"/>
        <v>TI_liquid_bio</v>
      </c>
      <c r="P26" t="str">
        <f t="shared" si="4"/>
        <v>TO_elec</v>
      </c>
      <c r="Q26" s="155"/>
      <c r="R26" s="154" t="str">
        <f>Correspondance_TI_TO!I26</f>
        <v>ELECTRICITY_OIL</v>
      </c>
      <c r="S26" s="155" t="str">
        <f>Correspondance_TI_TO!J26</f>
        <v>DISTRIBUTION_ELECTRICITY</v>
      </c>
      <c r="T26" s="197" t="str">
        <f t="shared" si="0"/>
        <v>economy_energy_transformation_matrix_output[REGIONS_9_I,PROTRA_CHP_liquid_fuels_CCS,TI_liquid_bio,TO_elec]=PROTRA_TO_allocated[REGIONS_9_I,TO_elec,PROTRA_CHP_liquid_fuels_CCS]*ZIDZ(TI_by_PROTRA_and_commodity[REGIONS_9_I,PROTRA_CHP_liquid_fuels_CCS,TI_liquid_bio], SUM(TI_by_PROTRA_and_commodity[REGIONS_9_I,PROTRA_CHP_liquid_fuels_CCS, NRG_TI_I!]))~~|</v>
      </c>
    </row>
    <row r="27" spans="1:20" ht="58" x14ac:dyDescent="0.35">
      <c r="A27" s="224" t="s">
        <v>443</v>
      </c>
      <c r="B27" s="193" t="s">
        <v>442</v>
      </c>
      <c r="C27" s="193" t="s">
        <v>501</v>
      </c>
      <c r="E27" s="154" t="str">
        <f>Correspondance_TI_TO!A27</f>
        <v>PROTRA_CHP_liquid_fuels_CCS</v>
      </c>
      <c r="F27" t="str">
        <f>Correspondance_TI_TO!C27</f>
        <v>TI_liquid_bio</v>
      </c>
      <c r="G27" t="str">
        <f>Correspondance_TI_TO!D27</f>
        <v>TO_heat</v>
      </c>
      <c r="H27" s="155"/>
      <c r="I27" s="154" t="str">
        <f>Correspondance_TI_TO!H27</f>
        <v>REFINING</v>
      </c>
      <c r="J27" s="185" t="str">
        <f>Correspondance_TI_TO!G27</f>
        <v>STEAM_HOT_WATER</v>
      </c>
      <c r="K27" s="197" t="str">
        <f t="shared" si="1"/>
        <v>economy_energy_transformation_matrix_input[REGIONS_9_I,PROTRA_CHP_liquid_fuels_CCS,TI_liquid_bio,TO_heat]=TI_by_PROTRA_and_commodity[REGIONS_9_I,PROTRA_CHP_liquid_fuels_CCS,TI_liquid_bio]*ZIDZ(PROTRA_TO_allocated[REGIONS_9_I,TO_heat,PROTRA_CHP_liquid_fuels_CCS], SUM(PROTRA_TO_allocated[REGIONS_9_I,NRG_TO_I!,PROTRA_CHP_liquid_fuels_CCS]))~~|</v>
      </c>
      <c r="L27" s="193"/>
      <c r="N27" s="154" t="str">
        <f t="shared" si="2"/>
        <v>PROTRA_CHP_liquid_fuels_CCS</v>
      </c>
      <c r="O27" t="str">
        <f t="shared" si="3"/>
        <v>TI_liquid_bio</v>
      </c>
      <c r="P27" t="str">
        <f t="shared" si="4"/>
        <v>TO_heat</v>
      </c>
      <c r="Q27" s="155"/>
      <c r="R27" s="154" t="str">
        <f>Correspondance_TI_TO!I27</f>
        <v>STEAM_HOT_WATER</v>
      </c>
      <c r="S27" s="155" t="str">
        <f>Correspondance_TI_TO!J27</f>
        <v>NA</v>
      </c>
      <c r="T27" s="197" t="str">
        <f t="shared" si="0"/>
        <v/>
      </c>
    </row>
    <row r="28" spans="1:20" ht="87" x14ac:dyDescent="0.35">
      <c r="A28" s="224" t="s">
        <v>443</v>
      </c>
      <c r="B28" s="193" t="s">
        <v>442</v>
      </c>
      <c r="C28" s="193" t="s">
        <v>501</v>
      </c>
      <c r="E28" s="154" t="str">
        <f>Correspondance_TI_TO!A28</f>
        <v>PROTRA_CHP_liquid_fuels_CCS</v>
      </c>
      <c r="F28" t="str">
        <f>Correspondance_TI_TO!C28</f>
        <v>TI_liquid_fossil</v>
      </c>
      <c r="G28" t="str">
        <f>Correspondance_TI_TO!D28</f>
        <v>TO_elec</v>
      </c>
      <c r="H28" s="155"/>
      <c r="I28" s="154" t="str">
        <f>Correspondance_TI_TO!H28</f>
        <v>REFINING</v>
      </c>
      <c r="J28" s="185" t="str">
        <f>Correspondance_TI_TO!G28</f>
        <v>ELECTRICITY_OIL</v>
      </c>
      <c r="K28" s="197" t="str">
        <f t="shared" si="1"/>
        <v>economy_energy_transformation_matrix_input[REGIONS_9_I,PROTRA_CHP_liquid_fuels_CCS,TI_liquid_fossil,TO_elec]=TI_by_PROTRA_and_commodity[REGIONS_9_I,PROTRA_CHP_liquid_fuels_CCS,TI_liquid_fossil]*ZIDZ(PROTRA_TO_allocated[REGIONS_9_I,TO_elec,PROTRA_CHP_liquid_fuels_CCS], SUM(PROTRA_TO_allocated[REGIONS_9_I,NRG_TO_I!,PROTRA_CHP_liquid_fuels_CCS]))~~|</v>
      </c>
      <c r="L28" s="193"/>
      <c r="N28" s="154" t="str">
        <f t="shared" si="2"/>
        <v>PROTRA_CHP_liquid_fuels_CCS</v>
      </c>
      <c r="O28" t="str">
        <f t="shared" si="3"/>
        <v>TI_liquid_fossil</v>
      </c>
      <c r="P28" t="str">
        <f t="shared" si="4"/>
        <v>TO_elec</v>
      </c>
      <c r="Q28" s="155"/>
      <c r="R28" s="154" t="str">
        <f>Correspondance_TI_TO!I28</f>
        <v>ELECTRICITY_OIL</v>
      </c>
      <c r="S28" s="155" t="str">
        <f>Correspondance_TI_TO!J28</f>
        <v>DISTRIBUTION_ELECTRICITY</v>
      </c>
      <c r="T28" s="197" t="str">
        <f t="shared" si="0"/>
        <v>economy_energy_transformation_matrix_output[REGIONS_9_I,PROTRA_CHP_liquid_fuels_CCS,TI_liquid_fossil,TO_elec]=PROTRA_TO_allocated[REGIONS_9_I,TO_elec,PROTRA_CHP_liquid_fuels_CCS]*ZIDZ(TI_by_PROTRA_and_commodity[REGIONS_9_I,PROTRA_CHP_liquid_fuels_CCS,TI_liquid_fossil], SUM(TI_by_PROTRA_and_commodity[REGIONS_9_I,PROTRA_CHP_liquid_fuels_CCS, NRG_TI_I!]))~~|</v>
      </c>
    </row>
    <row r="29" spans="1:20" ht="58" x14ac:dyDescent="0.35">
      <c r="A29" s="224" t="s">
        <v>443</v>
      </c>
      <c r="B29" s="193" t="s">
        <v>442</v>
      </c>
      <c r="C29" s="193" t="s">
        <v>501</v>
      </c>
      <c r="E29" s="154" t="str">
        <f>Correspondance_TI_TO!A29</f>
        <v>PROTRA_CHP_liquid_fuels_CCS</v>
      </c>
      <c r="F29" t="str">
        <f>Correspondance_TI_TO!C29</f>
        <v>TI_liquid_fossil</v>
      </c>
      <c r="G29" t="str">
        <f>Correspondance_TI_TO!D29</f>
        <v>TO_heat</v>
      </c>
      <c r="H29" s="155"/>
      <c r="I29" s="154" t="str">
        <f>Correspondance_TI_TO!H29</f>
        <v>REFINING</v>
      </c>
      <c r="J29" s="185" t="str">
        <f>Correspondance_TI_TO!G29</f>
        <v>STEAM_HOT_WATER</v>
      </c>
      <c r="K29" s="197" t="str">
        <f t="shared" si="1"/>
        <v>economy_energy_transformation_matrix_input[REGIONS_9_I,PROTRA_CHP_liquid_fuels_CCS,TI_liquid_fossil,TO_heat]=TI_by_PROTRA_and_commodity[REGIONS_9_I,PROTRA_CHP_liquid_fuels_CCS,TI_liquid_fossil]*ZIDZ(PROTRA_TO_allocated[REGIONS_9_I,TO_heat,PROTRA_CHP_liquid_fuels_CCS], SUM(PROTRA_TO_allocated[REGIONS_9_I,NRG_TO_I!,PROTRA_CHP_liquid_fuels_CCS]))~~|</v>
      </c>
      <c r="L29" s="193"/>
      <c r="N29" s="154" t="str">
        <f t="shared" si="2"/>
        <v>PROTRA_CHP_liquid_fuels_CCS</v>
      </c>
      <c r="O29" t="str">
        <f t="shared" si="3"/>
        <v>TI_liquid_fossil</v>
      </c>
      <c r="P29" t="str">
        <f t="shared" si="4"/>
        <v>TO_heat</v>
      </c>
      <c r="Q29" s="155"/>
      <c r="R29" s="154" t="str">
        <f>Correspondance_TI_TO!I29</f>
        <v>STEAM_HOT_WATER</v>
      </c>
      <c r="S29" s="155" t="str">
        <f>Correspondance_TI_TO!J29</f>
        <v>NA</v>
      </c>
      <c r="T29" s="197" t="str">
        <f t="shared" si="0"/>
        <v/>
      </c>
    </row>
    <row r="30" spans="1:20" ht="58" x14ac:dyDescent="0.35">
      <c r="A30" s="224" t="s">
        <v>447</v>
      </c>
      <c r="B30" s="193" t="s">
        <v>442</v>
      </c>
      <c r="C30" s="193" t="s">
        <v>501</v>
      </c>
      <c r="E30" s="154" t="str">
        <f>Correspondance_TI_TO!A30</f>
        <v>PROTRA_HP_gas_fuels</v>
      </c>
      <c r="F30" t="str">
        <f>Correspondance_TI_TO!C30</f>
        <v>TI_gas_bio</v>
      </c>
      <c r="G30" t="str">
        <f>Correspondance_TI_TO!D30</f>
        <v>TO_heat</v>
      </c>
      <c r="H30" s="155"/>
      <c r="I30" s="154" t="str">
        <f>Correspondance_TI_TO!H30</f>
        <v>DISTRIBUTION_GAS</v>
      </c>
      <c r="J30" s="185" t="str">
        <f>Correspondance_TI_TO!G30</f>
        <v>STEAM_HOT_WATER</v>
      </c>
      <c r="K30" s="197" t="str">
        <f t="shared" si="1"/>
        <v>economy_energy_transformation_matrix_input[REGIONS_9_I,PROTRA_HP_gas_fuels,TI_gas_bio,TO_heat]=TI_by_PROTRA_and_commodity[REGIONS_9_I,PROTRA_HP_gas_fuels,TI_gas_bio]*ZIDZ(PROTRA_TO_allocated[REGIONS_9_I,TO_heat,PROTRA_HP_gas_fuels], SUM(PROTRA_TO_allocated[REGIONS_9_I,NRG_TO_I!,PROTRA_HP_gas_fuels]))~~|</v>
      </c>
      <c r="L30" s="193"/>
      <c r="N30" s="154" t="str">
        <f t="shared" si="2"/>
        <v>PROTRA_HP_gas_fuels</v>
      </c>
      <c r="O30" t="str">
        <f t="shared" si="3"/>
        <v>TI_gas_bio</v>
      </c>
      <c r="P30" t="str">
        <f t="shared" si="4"/>
        <v>TO_heat</v>
      </c>
      <c r="Q30" s="155"/>
      <c r="R30" s="154" t="str">
        <f>Correspondance_TI_TO!I30</f>
        <v>STEAM_HOT_WATER</v>
      </c>
      <c r="S30" s="155" t="str">
        <f>Correspondance_TI_TO!J30</f>
        <v>NA</v>
      </c>
      <c r="T30" s="197" t="str">
        <f t="shared" si="0"/>
        <v/>
      </c>
    </row>
    <row r="31" spans="1:20" ht="58" x14ac:dyDescent="0.35">
      <c r="A31" s="224" t="s">
        <v>447</v>
      </c>
      <c r="B31" s="193" t="s">
        <v>442</v>
      </c>
      <c r="C31" s="193" t="s">
        <v>501</v>
      </c>
      <c r="E31" s="154" t="str">
        <f>Correspondance_TI_TO!A31</f>
        <v>PROTRA_HP_gas_fuels</v>
      </c>
      <c r="F31" t="str">
        <f>Correspondance_TI_TO!C31</f>
        <v>TI_gas_fossil</v>
      </c>
      <c r="G31" t="str">
        <f>Correspondance_TI_TO!D31</f>
        <v>TO_heat</v>
      </c>
      <c r="H31" s="155"/>
      <c r="I31" s="154" t="str">
        <f>Correspondance_TI_TO!H31</f>
        <v>DISTRIBUTION_GAS</v>
      </c>
      <c r="J31" s="185" t="str">
        <f>Correspondance_TI_TO!G31</f>
        <v>STEAM_HOT_WATER</v>
      </c>
      <c r="K31" s="197" t="str">
        <f t="shared" si="1"/>
        <v>economy_energy_transformation_matrix_input[REGIONS_9_I,PROTRA_HP_gas_fuels,TI_gas_fossil,TO_heat]=TI_by_PROTRA_and_commodity[REGIONS_9_I,PROTRA_HP_gas_fuels,TI_gas_fossil]*ZIDZ(PROTRA_TO_allocated[REGIONS_9_I,TO_heat,PROTRA_HP_gas_fuels], SUM(PROTRA_TO_allocated[REGIONS_9_I,NRG_TO_I!,PROTRA_HP_gas_fuels]))~~|</v>
      </c>
      <c r="L31" s="193"/>
      <c r="N31" s="154" t="str">
        <f t="shared" si="2"/>
        <v>PROTRA_HP_gas_fuels</v>
      </c>
      <c r="O31" t="str">
        <f t="shared" si="3"/>
        <v>TI_gas_fossil</v>
      </c>
      <c r="P31" t="str">
        <f t="shared" si="4"/>
        <v>TO_heat</v>
      </c>
      <c r="Q31" s="155"/>
      <c r="R31" s="154" t="str">
        <f>Correspondance_TI_TO!I31</f>
        <v>STEAM_HOT_WATER</v>
      </c>
      <c r="S31" s="155" t="str">
        <f>Correspondance_TI_TO!J31</f>
        <v>NA</v>
      </c>
      <c r="T31" s="197" t="str">
        <f t="shared" si="0"/>
        <v/>
      </c>
    </row>
    <row r="32" spans="1:20" x14ac:dyDescent="0.35">
      <c r="A32" s="224" t="s">
        <v>448</v>
      </c>
      <c r="B32" s="193" t="s">
        <v>442</v>
      </c>
      <c r="C32" s="193" t="s">
        <v>501</v>
      </c>
      <c r="E32" s="154" t="str">
        <f>Correspondance_TI_TO!A32</f>
        <v>PROTRA_HP_geothermal</v>
      </c>
      <c r="F32" t="str">
        <f>Correspondance_TI_TO!C32</f>
        <v>TI_geothermal</v>
      </c>
      <c r="G32" t="str">
        <f>Correspondance_TI_TO!D32</f>
        <v>TO_heat</v>
      </c>
      <c r="H32" s="155"/>
      <c r="I32" s="154" t="str">
        <f>Correspondance_TI_TO!H32</f>
        <v>NA</v>
      </c>
      <c r="J32" s="185" t="str">
        <f>Correspondance_TI_TO!G32</f>
        <v>STEAM_HOT_WATER</v>
      </c>
      <c r="K32" s="197" t="str">
        <f t="shared" si="1"/>
        <v/>
      </c>
      <c r="L32" s="193"/>
      <c r="N32" s="154" t="str">
        <f t="shared" si="2"/>
        <v>PROTRA_HP_geothermal</v>
      </c>
      <c r="O32" t="str">
        <f t="shared" si="3"/>
        <v>TI_geothermal</v>
      </c>
      <c r="P32" t="str">
        <f t="shared" si="4"/>
        <v>TO_heat</v>
      </c>
      <c r="Q32" s="155"/>
      <c r="R32" s="154" t="str">
        <f>Correspondance_TI_TO!I32</f>
        <v>STEAM_HOT_WATER</v>
      </c>
      <c r="S32" s="155" t="str">
        <f>Correspondance_TI_TO!J32</f>
        <v>NA</v>
      </c>
      <c r="T32" s="197" t="str">
        <f t="shared" ref="T32:T58" si="5">IF(S32="NA","",$T$3&amp;"[REGIONS_9_I,"&amp;E32&amp;","&amp;F32&amp;","&amp;G32&amp;"]="&amp;B32&amp;""&amp;G32&amp;","&amp;E32&amp;"]*ZIDZ("&amp;C32&amp;E32&amp;","&amp;F32&amp;"], SUM("&amp;C32&amp;E32&amp;", NRG_TI_I!]))~~|")</f>
        <v/>
      </c>
    </row>
    <row r="33" spans="1:20" ht="58" x14ac:dyDescent="0.35">
      <c r="A33" s="224" t="s">
        <v>448</v>
      </c>
      <c r="B33" s="193" t="s">
        <v>442</v>
      </c>
      <c r="C33" s="193" t="s">
        <v>501</v>
      </c>
      <c r="E33" s="154" t="str">
        <f>Correspondance_TI_TO!A33</f>
        <v>PROTRA_HP_liquid_fuels</v>
      </c>
      <c r="F33" t="str">
        <f>Correspondance_TI_TO!C33</f>
        <v>TI_liquid_bio</v>
      </c>
      <c r="G33" t="str">
        <f>Correspondance_TI_TO!D33</f>
        <v>TO_heat</v>
      </c>
      <c r="H33" s="155"/>
      <c r="I33" s="154" t="str">
        <f>Correspondance_TI_TO!H33</f>
        <v>REFINING</v>
      </c>
      <c r="J33" s="185" t="str">
        <f>Correspondance_TI_TO!G33</f>
        <v>STEAM_HOT_WATER</v>
      </c>
      <c r="K33" s="197" t="str">
        <f t="shared" si="1"/>
        <v>economy_energy_transformation_matrix_input[REGIONS_9_I,PROTRA_HP_liquid_fuels,TI_liquid_bio,TO_heat]=TI_by_PROTRA_and_commodity[REGIONS_9_I,PROTRA_HP_liquid_fuels,TI_liquid_bio]*ZIDZ(PROTRA_TO_allocated[REGIONS_9_I,TO_heat,PROTRA_HP_liquid_fuels], SUM(PROTRA_TO_allocated[REGIONS_9_I,NRG_TO_I!,PROTRA_HP_liquid_fuels]))~~|</v>
      </c>
      <c r="L33" s="193"/>
      <c r="N33" s="154" t="str">
        <f t="shared" si="2"/>
        <v>PROTRA_HP_liquid_fuels</v>
      </c>
      <c r="O33" t="str">
        <f t="shared" si="3"/>
        <v>TI_liquid_bio</v>
      </c>
      <c r="P33" t="str">
        <f t="shared" si="4"/>
        <v>TO_heat</v>
      </c>
      <c r="Q33" s="155"/>
      <c r="R33" s="154" t="str">
        <f>Correspondance_TI_TO!I33</f>
        <v>STEAM_HOT_WATER</v>
      </c>
      <c r="S33" s="155" t="str">
        <f>Correspondance_TI_TO!J33</f>
        <v>NA</v>
      </c>
      <c r="T33" s="197" t="str">
        <f t="shared" si="5"/>
        <v/>
      </c>
    </row>
    <row r="34" spans="1:20" ht="58" x14ac:dyDescent="0.35">
      <c r="A34" s="224" t="s">
        <v>447</v>
      </c>
      <c r="B34" s="193" t="s">
        <v>442</v>
      </c>
      <c r="C34" s="193" t="s">
        <v>501</v>
      </c>
      <c r="E34" s="154" t="str">
        <f>Correspondance_TI_TO!A34</f>
        <v>PROTRA_HP_liquid_fuels</v>
      </c>
      <c r="F34" t="str">
        <f>Correspondance_TI_TO!C34</f>
        <v>TI_liquid_fossil</v>
      </c>
      <c r="G34" t="str">
        <f>Correspondance_TI_TO!D34</f>
        <v>TO_heat</v>
      </c>
      <c r="H34" s="155"/>
      <c r="I34" s="154" t="str">
        <f>Correspondance_TI_TO!H34</f>
        <v>REFINING</v>
      </c>
      <c r="J34" s="185" t="str">
        <f>Correspondance_TI_TO!G34</f>
        <v>STEAM_HOT_WATER</v>
      </c>
      <c r="K34" s="197" t="str">
        <f t="shared" si="1"/>
        <v>economy_energy_transformation_matrix_input[REGIONS_9_I,PROTRA_HP_liquid_fuels,TI_liquid_fossil,TO_heat]=TI_by_PROTRA_and_commodity[REGIONS_9_I,PROTRA_HP_liquid_fuels,TI_liquid_fossil]*ZIDZ(PROTRA_TO_allocated[REGIONS_9_I,TO_heat,PROTRA_HP_liquid_fuels], SUM(PROTRA_TO_allocated[REGIONS_9_I,NRG_TO_I!,PROTRA_HP_liquid_fuels]))~~|</v>
      </c>
      <c r="L34" s="193"/>
      <c r="N34" s="154" t="str">
        <f t="shared" si="2"/>
        <v>PROTRA_HP_liquid_fuels</v>
      </c>
      <c r="O34" t="str">
        <f t="shared" si="3"/>
        <v>TI_liquid_fossil</v>
      </c>
      <c r="P34" t="str">
        <f t="shared" si="4"/>
        <v>TO_heat</v>
      </c>
      <c r="Q34" s="155"/>
      <c r="R34" s="154" t="str">
        <f>Correspondance_TI_TO!I34</f>
        <v>STEAM_HOT_WATER</v>
      </c>
      <c r="S34" s="155" t="str">
        <f>Correspondance_TI_TO!J34</f>
        <v>NA</v>
      </c>
      <c r="T34" s="197" t="str">
        <f t="shared" si="5"/>
        <v/>
      </c>
    </row>
    <row r="35" spans="1:20" x14ac:dyDescent="0.35">
      <c r="A35" s="224" t="s">
        <v>447</v>
      </c>
      <c r="B35" s="193" t="s">
        <v>442</v>
      </c>
      <c r="C35" s="193" t="s">
        <v>501</v>
      </c>
      <c r="E35" s="154" t="str">
        <f>Correspondance_TI_TO!A35</f>
        <v>PROTRA_HP_solar</v>
      </c>
      <c r="F35" t="str">
        <f>Correspondance_TI_TO!C35</f>
        <v>TI_solar</v>
      </c>
      <c r="G35" t="str">
        <f>Correspondance_TI_TO!D35</f>
        <v>TO_heat</v>
      </c>
      <c r="H35" s="155"/>
      <c r="I35" s="154" t="str">
        <f>Correspondance_TI_TO!H35</f>
        <v>NA</v>
      </c>
      <c r="J35" s="185" t="str">
        <f>Correspondance_TI_TO!G35</f>
        <v>STEAM_HOT_WATER</v>
      </c>
      <c r="K35" s="197" t="str">
        <f t="shared" si="1"/>
        <v/>
      </c>
      <c r="L35" s="193"/>
      <c r="N35" s="154" t="str">
        <f t="shared" si="2"/>
        <v>PROTRA_HP_solar</v>
      </c>
      <c r="O35" t="str">
        <f t="shared" si="3"/>
        <v>TI_solar</v>
      </c>
      <c r="P35" t="str">
        <f t="shared" si="4"/>
        <v>TO_heat</v>
      </c>
      <c r="Q35" s="155"/>
      <c r="R35" s="154" t="str">
        <f>Correspondance_TI_TO!I35</f>
        <v>STEAM_HOT_WATER</v>
      </c>
      <c r="S35" s="155" t="str">
        <f>Correspondance_TI_TO!J35</f>
        <v>NA</v>
      </c>
      <c r="T35" s="197" t="str">
        <f t="shared" si="5"/>
        <v/>
      </c>
    </row>
    <row r="36" spans="1:20" ht="58" x14ac:dyDescent="0.35">
      <c r="A36" s="225" t="s">
        <v>448</v>
      </c>
      <c r="B36" s="193" t="s">
        <v>442</v>
      </c>
      <c r="C36" s="193" t="s">
        <v>501</v>
      </c>
      <c r="E36" s="154" t="str">
        <f>Correspondance_TI_TO!A36</f>
        <v>PROTRA_HP_solid_fossil</v>
      </c>
      <c r="F36" t="str">
        <f>Correspondance_TI_TO!C36</f>
        <v>TI_solid_fossil</v>
      </c>
      <c r="G36" t="str">
        <f>Correspondance_TI_TO!D36</f>
        <v>TO_heat</v>
      </c>
      <c r="H36" s="155"/>
      <c r="I36" s="154" t="str">
        <f>Correspondance_TI_TO!H36</f>
        <v>MINING_COAL</v>
      </c>
      <c r="J36" s="185" t="str">
        <f>Correspondance_TI_TO!G36</f>
        <v>STEAM_HOT_WATER</v>
      </c>
      <c r="K36" s="197" t="str">
        <f t="shared" si="1"/>
        <v>economy_energy_transformation_matrix_input[REGIONS_9_I,PROTRA_HP_solid_fossil,TI_solid_fossil,TO_heat]=TI_by_PROTRA_and_commodity[REGIONS_9_I,PROTRA_HP_solid_fossil,TI_solid_fossil]*ZIDZ(PROTRA_TO_allocated[REGIONS_9_I,TO_heat,PROTRA_HP_solid_fossil], SUM(PROTRA_TO_allocated[REGIONS_9_I,NRG_TO_I!,PROTRA_HP_solid_fossil]))~~|</v>
      </c>
      <c r="L36" s="193"/>
      <c r="N36" s="154" t="str">
        <f t="shared" si="2"/>
        <v>PROTRA_HP_solid_fossil</v>
      </c>
      <c r="O36" t="str">
        <f t="shared" si="3"/>
        <v>TI_solid_fossil</v>
      </c>
      <c r="P36" t="str">
        <f t="shared" si="4"/>
        <v>TO_heat</v>
      </c>
      <c r="Q36" s="155"/>
      <c r="R36" s="154" t="str">
        <f>Correspondance_TI_TO!I36</f>
        <v>STEAM_HOT_WATER</v>
      </c>
      <c r="S36" s="155" t="str">
        <f>Correspondance_TI_TO!J36</f>
        <v>NA</v>
      </c>
      <c r="T36" s="197" t="str">
        <f t="shared" si="5"/>
        <v/>
      </c>
    </row>
    <row r="37" spans="1:20" x14ac:dyDescent="0.35">
      <c r="A37" s="224" t="s">
        <v>448</v>
      </c>
      <c r="B37" s="193" t="s">
        <v>442</v>
      </c>
      <c r="C37" s="193" t="s">
        <v>501</v>
      </c>
      <c r="E37" s="154" t="str">
        <f>Correspondance_TI_TO!A37</f>
        <v>PROTRA_HP_waste</v>
      </c>
      <c r="F37" t="str">
        <f>Correspondance_TI_TO!C37</f>
        <v>TI_waste</v>
      </c>
      <c r="G37" t="str">
        <f>Correspondance_TI_TO!D37</f>
        <v>TO_heat</v>
      </c>
      <c r="H37" s="155"/>
      <c r="I37" s="154" t="str">
        <f>Correspondance_TI_TO!H37</f>
        <v>NA</v>
      </c>
      <c r="J37" s="185" t="str">
        <f>Correspondance_TI_TO!G37</f>
        <v>STEAM_HOT_WATER</v>
      </c>
      <c r="K37" s="197" t="str">
        <f t="shared" si="1"/>
        <v/>
      </c>
      <c r="L37" s="193"/>
      <c r="N37" s="154" t="str">
        <f t="shared" si="2"/>
        <v>PROTRA_HP_waste</v>
      </c>
      <c r="O37" t="str">
        <f t="shared" si="3"/>
        <v>TI_waste</v>
      </c>
      <c r="P37" t="str">
        <f t="shared" si="4"/>
        <v>TO_heat</v>
      </c>
      <c r="Q37" s="155"/>
      <c r="R37" s="154" t="str">
        <f>Correspondance_TI_TO!I37</f>
        <v>STEAM_HOT_WATER</v>
      </c>
      <c r="S37" s="155" t="str">
        <f>Correspondance_TI_TO!J37</f>
        <v>NA</v>
      </c>
      <c r="T37" s="197" t="str">
        <f t="shared" si="5"/>
        <v/>
      </c>
    </row>
    <row r="38" spans="1:20" ht="58" x14ac:dyDescent="0.35">
      <c r="A38" s="225" t="s">
        <v>448</v>
      </c>
      <c r="B38" s="193" t="s">
        <v>442</v>
      </c>
      <c r="C38" s="193" t="s">
        <v>501</v>
      </c>
      <c r="E38" s="154" t="str">
        <f>Correspondance_TI_TO!A38</f>
        <v>PROTRA_HP_solid_bio</v>
      </c>
      <c r="F38" t="str">
        <f>Correspondance_TI_TO!C38</f>
        <v>TI_solid_bio</v>
      </c>
      <c r="G38" t="str">
        <f>Correspondance_TI_TO!D38</f>
        <v>TO_heat</v>
      </c>
      <c r="H38" s="155"/>
      <c r="I38" s="154" t="str">
        <f>Correspondance_TI_TO!H38</f>
        <v>FORESTRY</v>
      </c>
      <c r="J38" s="185" t="str">
        <f>Correspondance_TI_TO!G38</f>
        <v>STEAM_HOT_WATER</v>
      </c>
      <c r="K38" s="197" t="str">
        <f t="shared" si="1"/>
        <v>economy_energy_transformation_matrix_input[REGIONS_9_I,PROTRA_HP_solid_bio,TI_solid_bio,TO_heat]=TI_by_PROTRA_and_commodity[REGIONS_9_I,PROTRA_HP_solid_bio,TI_solid_bio]*ZIDZ(PROTRA_TO_allocated[REGIONS_9_I,TO_heat,PROTRA_HP_solid_bio], SUM(PROTRA_TO_allocated[REGIONS_9_I,NRG_TO_I!,PROTRA_HP_solid_bio]))~~|</v>
      </c>
      <c r="L38" s="193"/>
      <c r="N38" s="154" t="str">
        <f t="shared" si="2"/>
        <v>PROTRA_HP_solid_bio</v>
      </c>
      <c r="O38" t="str">
        <f t="shared" si="3"/>
        <v>TI_solid_bio</v>
      </c>
      <c r="P38" t="str">
        <f t="shared" si="4"/>
        <v>TO_heat</v>
      </c>
      <c r="Q38" s="155"/>
      <c r="R38" s="154" t="str">
        <f>Correspondance_TI_TO!I38</f>
        <v>STEAM_HOT_WATER</v>
      </c>
      <c r="S38" s="155" t="str">
        <f>Correspondance_TI_TO!J38</f>
        <v>NA</v>
      </c>
      <c r="T38" s="197" t="str">
        <f t="shared" si="5"/>
        <v/>
      </c>
    </row>
    <row r="39" spans="1:20" ht="72.5" x14ac:dyDescent="0.35">
      <c r="A39" s="225" t="s">
        <v>447</v>
      </c>
      <c r="B39" s="193" t="s">
        <v>442</v>
      </c>
      <c r="C39" s="193" t="s">
        <v>501</v>
      </c>
      <c r="E39" s="154" t="str">
        <f>Correspondance_TI_TO!A39</f>
        <v>PROTRA_CHP_solid_bio</v>
      </c>
      <c r="F39" t="str">
        <f>Correspondance_TI_TO!C39</f>
        <v>TI_solid_bio</v>
      </c>
      <c r="G39" t="str">
        <f>Correspondance_TI_TO!D39</f>
        <v>TO_elec</v>
      </c>
      <c r="H39" s="155"/>
      <c r="I39" s="154" t="str">
        <f>Correspondance_TI_TO!H39</f>
        <v>FORESTRY</v>
      </c>
      <c r="J39" s="185" t="str">
        <f>Correspondance_TI_TO!G39</f>
        <v>ELECTRICITY_OTHER</v>
      </c>
      <c r="K39" s="197" t="str">
        <f t="shared" si="1"/>
        <v>economy_energy_transformation_matrix_input[REGIONS_9_I,PROTRA_CHP_solid_bio,TI_solid_bio,TO_elec]=TI_by_PROTRA_and_commodity[REGIONS_9_I,PROTRA_CHP_solid_bio,TI_solid_bio]*ZIDZ(PROTRA_TO_allocated[REGIONS_9_I,TO_elec,PROTRA_CHP_solid_bio], SUM(PROTRA_TO_allocated[REGIONS_9_I,NRG_TO_I!,PROTRA_CHP_solid_bio]))~~|</v>
      </c>
      <c r="L39" s="193"/>
      <c r="N39" s="154" t="str">
        <f t="shared" si="2"/>
        <v>PROTRA_CHP_solid_bio</v>
      </c>
      <c r="O39" t="str">
        <f t="shared" si="3"/>
        <v>TI_solid_bio</v>
      </c>
      <c r="P39" t="str">
        <f t="shared" si="4"/>
        <v>TO_elec</v>
      </c>
      <c r="Q39" s="155"/>
      <c r="R39" s="154" t="str">
        <f>Correspondance_TI_TO!I39</f>
        <v>ELECTRICITY_OTHER</v>
      </c>
      <c r="S39" s="155" t="str">
        <f>Correspondance_TI_TO!J39</f>
        <v>DISTRIBUTION_ELECTRICITY</v>
      </c>
      <c r="T39" s="197" t="str">
        <f t="shared" si="5"/>
        <v>economy_energy_transformation_matrix_output[REGIONS_9_I,PROTRA_CHP_solid_bio,TI_solid_bio,TO_elec]=PROTRA_TO_allocated[REGIONS_9_I,TO_elec,PROTRA_CHP_solid_bio]*ZIDZ(TI_by_PROTRA_and_commodity[REGIONS_9_I,PROTRA_CHP_solid_bio,TI_solid_bio], SUM(TI_by_PROTRA_and_commodity[REGIONS_9_I,PROTRA_CHP_solid_bio, NRG_TI_I!]))~~|</v>
      </c>
    </row>
    <row r="40" spans="1:20" ht="58" x14ac:dyDescent="0.35">
      <c r="A40" s="225" t="s">
        <v>447</v>
      </c>
      <c r="B40" s="193" t="s">
        <v>442</v>
      </c>
      <c r="C40" s="193" t="s">
        <v>501</v>
      </c>
      <c r="E40" s="154" t="str">
        <f>Correspondance_TI_TO!A40</f>
        <v>PROTRA_CHP_solid_bio</v>
      </c>
      <c r="F40" t="str">
        <f>Correspondance_TI_TO!C40</f>
        <v>TI_solid_bio</v>
      </c>
      <c r="G40" t="str">
        <f>Correspondance_TI_TO!D40</f>
        <v>TO_heat</v>
      </c>
      <c r="H40" s="155"/>
      <c r="I40" s="154" t="str">
        <f>Correspondance_TI_TO!H40</f>
        <v>FORESTRY</v>
      </c>
      <c r="J40" s="185" t="str">
        <f>Correspondance_TI_TO!G40</f>
        <v>STEAM_HOT_WATER</v>
      </c>
      <c r="K40" s="197" t="str">
        <f t="shared" si="1"/>
        <v>economy_energy_transformation_matrix_input[REGIONS_9_I,PROTRA_CHP_solid_bio,TI_solid_bio,TO_heat]=TI_by_PROTRA_and_commodity[REGIONS_9_I,PROTRA_CHP_solid_bio,TI_solid_bio]*ZIDZ(PROTRA_TO_allocated[REGIONS_9_I,TO_heat,PROTRA_CHP_solid_bio], SUM(PROTRA_TO_allocated[REGIONS_9_I,NRG_TO_I!,PROTRA_CHP_solid_bio]))~~|</v>
      </c>
      <c r="L40" s="193"/>
      <c r="N40" s="154" t="str">
        <f t="shared" si="2"/>
        <v>PROTRA_CHP_solid_bio</v>
      </c>
      <c r="O40" t="str">
        <f t="shared" si="3"/>
        <v>TI_solid_bio</v>
      </c>
      <c r="P40" t="str">
        <f t="shared" si="4"/>
        <v>TO_heat</v>
      </c>
      <c r="Q40" s="155"/>
      <c r="R40" s="154" t="str">
        <f>Correspondance_TI_TO!I40</f>
        <v>STEAM_HOT_WATER</v>
      </c>
      <c r="S40" s="155" t="str">
        <f>Correspondance_TI_TO!J40</f>
        <v>NA</v>
      </c>
      <c r="T40" s="197" t="str">
        <f t="shared" si="5"/>
        <v/>
      </c>
    </row>
    <row r="41" spans="1:20" ht="58" x14ac:dyDescent="0.35">
      <c r="A41" s="225" t="s">
        <v>447</v>
      </c>
      <c r="B41" s="193" t="s">
        <v>442</v>
      </c>
      <c r="C41" s="193" t="s">
        <v>501</v>
      </c>
      <c r="E41" s="154" t="str">
        <f>Correspondance_TI_TO!A41</f>
        <v>PROTRA_PP_solid_bio</v>
      </c>
      <c r="F41" t="str">
        <f>Correspondance_TI_TO!C41</f>
        <v>TI_solid_bio</v>
      </c>
      <c r="G41" t="str">
        <f>Correspondance_TI_TO!D41</f>
        <v>TO_elec</v>
      </c>
      <c r="H41" s="155"/>
      <c r="I41" s="154" t="str">
        <f>Correspondance_TI_TO!H41</f>
        <v>FORESTRY</v>
      </c>
      <c r="J41" s="185" t="str">
        <f>Correspondance_TI_TO!G41</f>
        <v>STEAM_HOT_WATER</v>
      </c>
      <c r="K41" s="197" t="str">
        <f t="shared" si="1"/>
        <v>economy_energy_transformation_matrix_input[REGIONS_9_I,PROTRA_PP_solid_bio,TI_solid_bio,TO_elec]=TI_by_PROTRA_and_commodity[REGIONS_9_I,PROTRA_PP_solid_bio,TI_solid_bio]*ZIDZ(PROTRA_TO_allocated[REGIONS_9_I,TO_elec,PROTRA_PP_solid_bio], SUM(PROTRA_TO_allocated[REGIONS_9_I,NRG_TO_I!,PROTRA_PP_solid_bio]))~~|</v>
      </c>
      <c r="L41" s="193"/>
      <c r="N41" s="154" t="str">
        <f t="shared" si="2"/>
        <v>PROTRA_PP_solid_bio</v>
      </c>
      <c r="O41" t="str">
        <f t="shared" si="3"/>
        <v>TI_solid_bio</v>
      </c>
      <c r="P41" t="str">
        <f t="shared" si="4"/>
        <v>TO_elec</v>
      </c>
      <c r="Q41" s="155"/>
      <c r="R41" s="154" t="str">
        <f>Correspondance_TI_TO!I41</f>
        <v>STEAM_HOT_WATER</v>
      </c>
      <c r="S41" s="155" t="str">
        <f>Correspondance_TI_TO!J41</f>
        <v>DISTRIBUTION_ELECTRICITY</v>
      </c>
      <c r="T41" s="197" t="str">
        <f t="shared" si="5"/>
        <v>economy_energy_transformation_matrix_output[REGIONS_9_I,PROTRA_PP_solid_bio,TI_solid_bio,TO_elec]=PROTRA_TO_allocated[REGIONS_9_I,TO_elec,PROTRA_PP_solid_bio]*ZIDZ(TI_by_PROTRA_and_commodity[REGIONS_9_I,PROTRA_PP_solid_bio,TI_solid_bio], SUM(TI_by_PROTRA_and_commodity[REGIONS_9_I,PROTRA_PP_solid_bio, NRG_TI_I!]))~~|</v>
      </c>
    </row>
    <row r="42" spans="1:20" ht="72.5" x14ac:dyDescent="0.35">
      <c r="A42" s="225" t="s">
        <v>447</v>
      </c>
      <c r="B42" s="193" t="s">
        <v>442</v>
      </c>
      <c r="C42" s="193" t="s">
        <v>501</v>
      </c>
      <c r="E42" s="154" t="str">
        <f>Correspondance_TI_TO!A42</f>
        <v>PROTRA_PP_solid_bio_CCS</v>
      </c>
      <c r="F42" t="str">
        <f>Correspondance_TI_TO!C42</f>
        <v>TI_solid_bio</v>
      </c>
      <c r="G42" t="str">
        <f>Correspondance_TI_TO!D42</f>
        <v>TO_elec</v>
      </c>
      <c r="H42" s="155"/>
      <c r="I42" s="154" t="str">
        <f>Correspondance_TI_TO!H42</f>
        <v>FORESTRY</v>
      </c>
      <c r="J42" s="185" t="str">
        <f>Correspondance_TI_TO!G42</f>
        <v>ELECTRICITY_OTHER</v>
      </c>
      <c r="K42" s="197" t="str">
        <f t="shared" si="1"/>
        <v>economy_energy_transformation_matrix_input[REGIONS_9_I,PROTRA_PP_solid_bio_CCS,TI_solid_bio,TO_elec]=TI_by_PROTRA_and_commodity[REGIONS_9_I,PROTRA_PP_solid_bio_CCS,TI_solid_bio]*ZIDZ(PROTRA_TO_allocated[REGIONS_9_I,TO_elec,PROTRA_PP_solid_bio_CCS], SUM(PROTRA_TO_allocated[REGIONS_9_I,NRG_TO_I!,PROTRA_PP_solid_bio_CCS]))~~|</v>
      </c>
      <c r="L42" s="193"/>
      <c r="N42" s="154" t="str">
        <f t="shared" si="2"/>
        <v>PROTRA_PP_solid_bio_CCS</v>
      </c>
      <c r="O42" t="str">
        <f t="shared" si="3"/>
        <v>TI_solid_bio</v>
      </c>
      <c r="P42" t="str">
        <f t="shared" si="4"/>
        <v>TO_elec</v>
      </c>
      <c r="Q42" s="155"/>
      <c r="R42" s="154" t="str">
        <f>Correspondance_TI_TO!I42</f>
        <v>ELECTRICITY_OTHER</v>
      </c>
      <c r="S42" s="155" t="str">
        <f>Correspondance_TI_TO!J42</f>
        <v>DISTRIBUTION_ELECTRICITY</v>
      </c>
      <c r="T42" s="197" t="str">
        <f t="shared" si="5"/>
        <v>economy_energy_transformation_matrix_output[REGIONS_9_I,PROTRA_PP_solid_bio_CCS,TI_solid_bio,TO_elec]=PROTRA_TO_allocated[REGIONS_9_I,TO_elec,PROTRA_PP_solid_bio_CCS]*ZIDZ(TI_by_PROTRA_and_commodity[REGIONS_9_I,PROTRA_PP_solid_bio_CCS,TI_solid_bio], SUM(TI_by_PROTRA_and_commodity[REGIONS_9_I,PROTRA_PP_solid_bio_CCS, NRG_TI_I!]))~~|</v>
      </c>
    </row>
    <row r="43" spans="1:20" ht="58" x14ac:dyDescent="0.35">
      <c r="A43" s="224" t="s">
        <v>448</v>
      </c>
      <c r="B43" s="193" t="s">
        <v>442</v>
      </c>
      <c r="C43" s="193" t="s">
        <v>501</v>
      </c>
      <c r="E43" s="154" t="str">
        <f>Correspondance_TI_TO!A43</f>
        <v>PROTRA_PP_gas_fuels</v>
      </c>
      <c r="F43" t="str">
        <f>Correspondance_TI_TO!C43</f>
        <v>TI_gas_bio</v>
      </c>
      <c r="G43" t="str">
        <f>Correspondance_TI_TO!D43</f>
        <v>TO_elec</v>
      </c>
      <c r="H43" s="155"/>
      <c r="I43" s="154" t="str">
        <f>Correspondance_TI_TO!H43</f>
        <v>DISTRIBUTION_GAS</v>
      </c>
      <c r="J43" s="185" t="str">
        <f>Correspondance_TI_TO!G43</f>
        <v>ELECTRICITY_GAS</v>
      </c>
      <c r="K43" s="197" t="str">
        <f t="shared" si="1"/>
        <v>economy_energy_transformation_matrix_input[REGIONS_9_I,PROTRA_PP_gas_fuels,TI_gas_bio,TO_elec]=TI_by_PROTRA_and_commodity[REGIONS_9_I,PROTRA_PP_gas_fuels,TI_gas_bio]*ZIDZ(PROTRA_TO_allocated[REGIONS_9_I,TO_elec,PROTRA_PP_gas_fuels], SUM(PROTRA_TO_allocated[REGIONS_9_I,NRG_TO_I!,PROTRA_PP_gas_fuels]))~~|</v>
      </c>
      <c r="L43" s="193"/>
      <c r="N43" s="154" t="str">
        <f t="shared" si="2"/>
        <v>PROTRA_PP_gas_fuels</v>
      </c>
      <c r="O43" t="str">
        <f t="shared" si="3"/>
        <v>TI_gas_bio</v>
      </c>
      <c r="P43" t="str">
        <f t="shared" si="4"/>
        <v>TO_elec</v>
      </c>
      <c r="Q43" s="155"/>
      <c r="R43" s="154" t="str">
        <f>Correspondance_TI_TO!I43</f>
        <v>ELECTRICITY_GAS</v>
      </c>
      <c r="S43" s="155" t="str">
        <f>Correspondance_TI_TO!J43</f>
        <v>DISTRIBUTION_ELECTRICITY</v>
      </c>
      <c r="T43" s="197" t="str">
        <f t="shared" si="5"/>
        <v>economy_energy_transformation_matrix_output[REGIONS_9_I,PROTRA_PP_gas_fuels,TI_gas_bio,TO_elec]=PROTRA_TO_allocated[REGIONS_9_I,TO_elec,PROTRA_PP_gas_fuels]*ZIDZ(TI_by_PROTRA_and_commodity[REGIONS_9_I,PROTRA_PP_gas_fuels,TI_gas_bio], SUM(TI_by_PROTRA_and_commodity[REGIONS_9_I,PROTRA_PP_gas_fuels, NRG_TI_I!]))~~|</v>
      </c>
    </row>
    <row r="44" spans="1:20" ht="58" x14ac:dyDescent="0.35">
      <c r="A44" s="224" t="s">
        <v>447</v>
      </c>
      <c r="B44" s="193" t="s">
        <v>442</v>
      </c>
      <c r="C44" s="193" t="s">
        <v>501</v>
      </c>
      <c r="E44" s="154" t="str">
        <f>Correspondance_TI_TO!A44</f>
        <v>PROTRA_PP_gas_fuels</v>
      </c>
      <c r="F44" t="str">
        <f>Correspondance_TI_TO!C44</f>
        <v>TI_gas_fossil</v>
      </c>
      <c r="G44" t="str">
        <f>Correspondance_TI_TO!D44</f>
        <v>TO_elec</v>
      </c>
      <c r="H44" s="155"/>
      <c r="I44" s="154" t="str">
        <f>Correspondance_TI_TO!H44</f>
        <v>DISTRIBUTION_GAS</v>
      </c>
      <c r="J44" s="185" t="str">
        <f>Correspondance_TI_TO!G44</f>
        <v>ELECTRICITY_GAS</v>
      </c>
      <c r="K44" s="197" t="str">
        <f t="shared" si="1"/>
        <v>economy_energy_transformation_matrix_input[REGIONS_9_I,PROTRA_PP_gas_fuels,TI_gas_fossil,TO_elec]=TI_by_PROTRA_and_commodity[REGIONS_9_I,PROTRA_PP_gas_fuels,TI_gas_fossil]*ZIDZ(PROTRA_TO_allocated[REGIONS_9_I,TO_elec,PROTRA_PP_gas_fuels], SUM(PROTRA_TO_allocated[REGIONS_9_I,NRG_TO_I!,PROTRA_PP_gas_fuels]))~~|</v>
      </c>
      <c r="L44" s="193"/>
      <c r="N44" s="154" t="str">
        <f t="shared" si="2"/>
        <v>PROTRA_PP_gas_fuels</v>
      </c>
      <c r="O44" t="str">
        <f t="shared" si="3"/>
        <v>TI_gas_fossil</v>
      </c>
      <c r="P44" t="str">
        <f t="shared" si="4"/>
        <v>TO_elec</v>
      </c>
      <c r="Q44" s="155"/>
      <c r="R44" s="154" t="str">
        <f>Correspondance_TI_TO!I44</f>
        <v>ELECTRICITY_GAS</v>
      </c>
      <c r="S44" s="155" t="str">
        <f>Correspondance_TI_TO!J44</f>
        <v>DISTRIBUTION_ELECTRICITY</v>
      </c>
      <c r="T44" s="197" t="str">
        <f t="shared" si="5"/>
        <v>economy_energy_transformation_matrix_output[REGIONS_9_I,PROTRA_PP_gas_fuels,TI_gas_fossil,TO_elec]=PROTRA_TO_allocated[REGIONS_9_I,TO_elec,PROTRA_PP_gas_fuels]*ZIDZ(TI_by_PROTRA_and_commodity[REGIONS_9_I,PROTRA_PP_gas_fuels,TI_gas_fossil], SUM(TI_by_PROTRA_and_commodity[REGIONS_9_I,PROTRA_PP_gas_fuels, NRG_TI_I!]))~~|</v>
      </c>
    </row>
    <row r="45" spans="1:20" ht="72.5" x14ac:dyDescent="0.35">
      <c r="A45" s="224" t="s">
        <v>447</v>
      </c>
      <c r="B45" s="193" t="s">
        <v>442</v>
      </c>
      <c r="C45" s="193" t="s">
        <v>501</v>
      </c>
      <c r="E45" s="154" t="str">
        <f>Correspondance_TI_TO!A45</f>
        <v>PROTRA_PP_geothermal</v>
      </c>
      <c r="F45" t="str">
        <f>Correspondance_TI_TO!C45</f>
        <v>TI_geothermal</v>
      </c>
      <c r="G45" t="str">
        <f>Correspondance_TI_TO!D45</f>
        <v>TO_elec</v>
      </c>
      <c r="H45" s="155"/>
      <c r="I45" s="154" t="str">
        <f>Correspondance_TI_TO!H45</f>
        <v>NA</v>
      </c>
      <c r="J45" s="185" t="str">
        <f>Correspondance_TI_TO!G45</f>
        <v>STEAM_HOT_WATER</v>
      </c>
      <c r="K45" s="197" t="str">
        <f t="shared" si="1"/>
        <v/>
      </c>
      <c r="L45" s="193"/>
      <c r="N45" s="154" t="str">
        <f t="shared" si="2"/>
        <v>PROTRA_PP_geothermal</v>
      </c>
      <c r="O45" t="str">
        <f t="shared" si="3"/>
        <v>TI_geothermal</v>
      </c>
      <c r="P45" t="str">
        <f t="shared" si="4"/>
        <v>TO_elec</v>
      </c>
      <c r="Q45" s="155"/>
      <c r="R45" s="154" t="str">
        <f>Correspondance_TI_TO!I45</f>
        <v>STEAM_HOT_WATER</v>
      </c>
      <c r="S45" s="155" t="str">
        <f>Correspondance_TI_TO!J45</f>
        <v>DISTRIBUTION_ELECTRICITY</v>
      </c>
      <c r="T45" s="197" t="str">
        <f t="shared" si="5"/>
        <v>economy_energy_transformation_matrix_output[REGIONS_9_I,PROTRA_PP_geothermal,TI_geothermal,TO_elec]=PROTRA_TO_allocated[REGIONS_9_I,TO_elec,PROTRA_PP_geothermal]*ZIDZ(TI_by_PROTRA_and_commodity[REGIONS_9_I,PROTRA_PP_geothermal,TI_geothermal], SUM(TI_by_PROTRA_and_commodity[REGIONS_9_I,PROTRA_PP_geothermal, NRG_TI_I!]))~~|</v>
      </c>
    </row>
    <row r="46" spans="1:20" ht="87" x14ac:dyDescent="0.35">
      <c r="A46" s="224" t="s">
        <v>448</v>
      </c>
      <c r="B46" s="193" t="s">
        <v>442</v>
      </c>
      <c r="C46" s="193" t="s">
        <v>501</v>
      </c>
      <c r="E46" s="154" t="str">
        <f>Correspondance_TI_TO!A46</f>
        <v>PROTRA_PP_hydropower_run_of_river</v>
      </c>
      <c r="F46" t="str">
        <f>Correspondance_TI_TO!C46</f>
        <v>TI_hydropower</v>
      </c>
      <c r="G46" t="str">
        <f>Correspondance_TI_TO!D46</f>
        <v>TO_elec</v>
      </c>
      <c r="H46" s="155"/>
      <c r="I46" s="154" t="str">
        <f>Correspondance_TI_TO!H46</f>
        <v>NA</v>
      </c>
      <c r="J46" s="185" t="str">
        <f>Correspondance_TI_TO!G46</f>
        <v>ELECTRICITY_HYDRO</v>
      </c>
      <c r="K46" s="197" t="str">
        <f t="shared" si="1"/>
        <v/>
      </c>
      <c r="L46" s="193"/>
      <c r="N46" s="154" t="str">
        <f t="shared" si="2"/>
        <v>PROTRA_PP_hydropower_run_of_river</v>
      </c>
      <c r="O46" t="str">
        <f t="shared" si="3"/>
        <v>TI_hydropower</v>
      </c>
      <c r="P46" t="str">
        <f t="shared" si="4"/>
        <v>TO_elec</v>
      </c>
      <c r="Q46" s="155"/>
      <c r="R46" s="154" t="str">
        <f>Correspondance_TI_TO!I46</f>
        <v>ELECTRICITY_HYDRO</v>
      </c>
      <c r="S46" s="155" t="str">
        <f>Correspondance_TI_TO!J46</f>
        <v>DISTRIBUTION_ELECTRICITY</v>
      </c>
      <c r="T46" s="197" t="str">
        <f t="shared" si="5"/>
        <v>economy_energy_transformation_matrix_output[REGIONS_9_I,PROTRA_PP_hydropower_run_of_river,TI_hydropower,TO_elec]=PROTRA_TO_allocated[REGIONS_9_I,TO_elec,PROTRA_PP_hydropower_run_of_river]*ZIDZ(TI_by_PROTRA_and_commodity[REGIONS_9_I,PROTRA_PP_hydropower_run_of_river,TI_hydropower], SUM(TI_by_PROTRA_and_commodity[REGIONS_9_I,PROTRA_PP_hydropower_run_of_river, NRG_TI_I!]))~~|</v>
      </c>
    </row>
    <row r="47" spans="1:20" ht="87" x14ac:dyDescent="0.35">
      <c r="A47" s="224" t="s">
        <v>448</v>
      </c>
      <c r="B47" s="193" t="s">
        <v>442</v>
      </c>
      <c r="C47" s="193" t="s">
        <v>501</v>
      </c>
      <c r="E47" s="154" t="str">
        <f>Correspondance_TI_TO!A47</f>
        <v>PROTRA_PP_hydropower_dammed</v>
      </c>
      <c r="F47" t="str">
        <f>Correspondance_TI_TO!C47</f>
        <v>TI_hydropower</v>
      </c>
      <c r="G47" t="str">
        <f>Correspondance_TI_TO!D47</f>
        <v>TO_elec</v>
      </c>
      <c r="H47" s="155"/>
      <c r="I47" s="154" t="str">
        <f>Correspondance_TI_TO!H47</f>
        <v>NA</v>
      </c>
      <c r="J47" s="185" t="str">
        <f>Correspondance_TI_TO!G47</f>
        <v>ELECTRICITY_HYDRO</v>
      </c>
      <c r="K47" s="197" t="str">
        <f t="shared" si="1"/>
        <v/>
      </c>
      <c r="L47" s="193"/>
      <c r="N47" s="154" t="str">
        <f t="shared" si="2"/>
        <v>PROTRA_PP_hydropower_dammed</v>
      </c>
      <c r="O47" t="str">
        <f t="shared" si="3"/>
        <v>TI_hydropower</v>
      </c>
      <c r="P47" t="str">
        <f t="shared" si="4"/>
        <v>TO_elec</v>
      </c>
      <c r="Q47" s="155"/>
      <c r="R47" s="154" t="str">
        <f>Correspondance_TI_TO!I47</f>
        <v>ELECTRICITY_HYDRO</v>
      </c>
      <c r="S47" s="155" t="str">
        <f>Correspondance_TI_TO!J47</f>
        <v>DISTRIBUTION_ELECTRICITY</v>
      </c>
      <c r="T47" s="197" t="str">
        <f t="shared" si="5"/>
        <v>economy_energy_transformation_matrix_output[REGIONS_9_I,PROTRA_PP_hydropower_dammed,TI_hydropower,TO_elec]=PROTRA_TO_allocated[REGIONS_9_I,TO_elec,PROTRA_PP_hydropower_dammed]*ZIDZ(TI_by_PROTRA_and_commodity[REGIONS_9_I,PROTRA_PP_hydropower_dammed,TI_hydropower], SUM(TI_by_PROTRA_and_commodity[REGIONS_9_I,PROTRA_PP_hydropower_dammed, NRG_TI_I!]))~~|</v>
      </c>
    </row>
    <row r="48" spans="1:20" ht="72.5" x14ac:dyDescent="0.35">
      <c r="A48" s="224" t="s">
        <v>448</v>
      </c>
      <c r="B48" s="193" t="s">
        <v>442</v>
      </c>
      <c r="C48" s="193" t="s">
        <v>501</v>
      </c>
      <c r="E48" s="154" t="str">
        <f>Correspondance_TI_TO!A48</f>
        <v>PROTRA_PP_liquid_fuels</v>
      </c>
      <c r="F48" t="str">
        <f>Correspondance_TI_TO!C48</f>
        <v>TI_liquid_bio</v>
      </c>
      <c r="G48" t="str">
        <f>Correspondance_TI_TO!D48</f>
        <v>TO_elec</v>
      </c>
      <c r="H48" s="155"/>
      <c r="I48" s="154" t="str">
        <f>Correspondance_TI_TO!H48</f>
        <v>REFINING</v>
      </c>
      <c r="J48" s="185" t="str">
        <f>Correspondance_TI_TO!G48</f>
        <v>ELECTRICITY_OIL</v>
      </c>
      <c r="K48" s="197" t="str">
        <f t="shared" si="1"/>
        <v>economy_energy_transformation_matrix_input[REGIONS_9_I,PROTRA_PP_liquid_fuels,TI_liquid_bio,TO_elec]=TI_by_PROTRA_and_commodity[REGIONS_9_I,PROTRA_PP_liquid_fuels,TI_liquid_bio]*ZIDZ(PROTRA_TO_allocated[REGIONS_9_I,TO_elec,PROTRA_PP_liquid_fuels], SUM(PROTRA_TO_allocated[REGIONS_9_I,NRG_TO_I!,PROTRA_PP_liquid_fuels]))~~|</v>
      </c>
      <c r="L48" s="193"/>
      <c r="N48" s="154" t="str">
        <f t="shared" si="2"/>
        <v>PROTRA_PP_liquid_fuels</v>
      </c>
      <c r="O48" t="str">
        <f t="shared" si="3"/>
        <v>TI_liquid_bio</v>
      </c>
      <c r="P48" t="str">
        <f t="shared" si="4"/>
        <v>TO_elec</v>
      </c>
      <c r="Q48" s="155"/>
      <c r="R48" s="154" t="str">
        <f>Correspondance_TI_TO!I48</f>
        <v>ELECTRICITY_OIL</v>
      </c>
      <c r="S48" s="155" t="str">
        <f>Correspondance_TI_TO!J48</f>
        <v>DISTRIBUTION_ELECTRICITY</v>
      </c>
      <c r="T48" s="197" t="str">
        <f t="shared" si="5"/>
        <v>economy_energy_transformation_matrix_output[REGIONS_9_I,PROTRA_PP_liquid_fuels,TI_liquid_bio,TO_elec]=PROTRA_TO_allocated[REGIONS_9_I,TO_elec,PROTRA_PP_liquid_fuels]*ZIDZ(TI_by_PROTRA_and_commodity[REGIONS_9_I,PROTRA_PP_liquid_fuels,TI_liquid_bio], SUM(TI_by_PROTRA_and_commodity[REGIONS_9_I,PROTRA_PP_liquid_fuels, NRG_TI_I!]))~~|</v>
      </c>
    </row>
    <row r="49" spans="1:20" ht="72.5" x14ac:dyDescent="0.35">
      <c r="A49" s="224" t="s">
        <v>447</v>
      </c>
      <c r="B49" s="193" t="s">
        <v>442</v>
      </c>
      <c r="C49" s="193" t="s">
        <v>501</v>
      </c>
      <c r="E49" s="154" t="str">
        <f>Correspondance_TI_TO!A49</f>
        <v>PROTRA_PP_liquid_fuels</v>
      </c>
      <c r="F49" t="str">
        <f>Correspondance_TI_TO!C49</f>
        <v>TI_liquid_fossil</v>
      </c>
      <c r="G49" t="str">
        <f>Correspondance_TI_TO!D49</f>
        <v>TO_elec</v>
      </c>
      <c r="H49" s="155"/>
      <c r="I49" s="154" t="str">
        <f>Correspondance_TI_TO!H49</f>
        <v>REFINING</v>
      </c>
      <c r="J49" s="185" t="str">
        <f>Correspondance_TI_TO!G49</f>
        <v>ELECTRICITY_OIL</v>
      </c>
      <c r="K49" s="197" t="str">
        <f t="shared" si="1"/>
        <v>economy_energy_transformation_matrix_input[REGIONS_9_I,PROTRA_PP_liquid_fuels,TI_liquid_fossil,TO_elec]=TI_by_PROTRA_and_commodity[REGIONS_9_I,PROTRA_PP_liquid_fuels,TI_liquid_fossil]*ZIDZ(PROTRA_TO_allocated[REGIONS_9_I,TO_elec,PROTRA_PP_liquid_fuels], SUM(PROTRA_TO_allocated[REGIONS_9_I,NRG_TO_I!,PROTRA_PP_liquid_fuels]))~~|</v>
      </c>
      <c r="L49" s="193"/>
      <c r="N49" s="154" t="str">
        <f t="shared" si="2"/>
        <v>PROTRA_PP_liquid_fuels</v>
      </c>
      <c r="O49" t="str">
        <f t="shared" si="3"/>
        <v>TI_liquid_fossil</v>
      </c>
      <c r="P49" t="str">
        <f t="shared" si="4"/>
        <v>TO_elec</v>
      </c>
      <c r="Q49" s="155"/>
      <c r="R49" s="154" t="str">
        <f>Correspondance_TI_TO!I49</f>
        <v>ELECTRICITY_OIL</v>
      </c>
      <c r="S49" s="155" t="str">
        <f>Correspondance_TI_TO!J49</f>
        <v>DISTRIBUTION_ELECTRICITY</v>
      </c>
      <c r="T49" s="197" t="str">
        <f t="shared" si="5"/>
        <v>economy_energy_transformation_matrix_output[REGIONS_9_I,PROTRA_PP_liquid_fuels,TI_liquid_fossil,TO_elec]=PROTRA_TO_allocated[REGIONS_9_I,TO_elec,PROTRA_PP_liquid_fuels]*ZIDZ(TI_by_PROTRA_and_commodity[REGIONS_9_I,PROTRA_PP_liquid_fuels,TI_liquid_fossil], SUM(TI_by_PROTRA_and_commodity[REGIONS_9_I,PROTRA_PP_liquid_fuels, NRG_TI_I!]))~~|</v>
      </c>
    </row>
    <row r="50" spans="1:20" ht="58" x14ac:dyDescent="0.35">
      <c r="A50" s="224" t="s">
        <v>447</v>
      </c>
      <c r="B50" s="193" t="s">
        <v>442</v>
      </c>
      <c r="C50" s="193" t="s">
        <v>501</v>
      </c>
      <c r="E50" s="154" t="str">
        <f>Correspondance_TI_TO!A50</f>
        <v>PROTRA_PP_nuclear</v>
      </c>
      <c r="F50" t="str">
        <f>Correspondance_TI_TO!C50</f>
        <v>TI_nuclear</v>
      </c>
      <c r="G50" t="str">
        <f>Correspondance_TI_TO!D50</f>
        <v>TO_elec</v>
      </c>
      <c r="H50" s="155"/>
      <c r="I50" s="154" t="str">
        <f>Correspondance_TI_TO!H50</f>
        <v>MINING_URANIUM_THORIUM</v>
      </c>
      <c r="J50" s="185" t="str">
        <f>Correspondance_TI_TO!G50</f>
        <v>ELECTRICITY_NUCLEAR</v>
      </c>
      <c r="K50" s="197" t="str">
        <f t="shared" si="1"/>
        <v>economy_energy_transformation_matrix_input[REGIONS_9_I,PROTRA_PP_nuclear,TI_nuclear,TO_elec]=TI_by_PROTRA_and_commodity[REGIONS_9_I,PROTRA_PP_nuclear,TI_nuclear]*ZIDZ(PROTRA_TO_allocated[REGIONS_9_I,TO_elec,PROTRA_PP_nuclear], SUM(PROTRA_TO_allocated[REGIONS_9_I,NRG_TO_I!,PROTRA_PP_nuclear]))~~|</v>
      </c>
      <c r="L50" s="193"/>
      <c r="N50" s="154" t="str">
        <f t="shared" si="2"/>
        <v>PROTRA_PP_nuclear</v>
      </c>
      <c r="O50" t="str">
        <f t="shared" si="3"/>
        <v>TI_nuclear</v>
      </c>
      <c r="P50" t="str">
        <f t="shared" si="4"/>
        <v>TO_elec</v>
      </c>
      <c r="Q50" s="155"/>
      <c r="R50" s="154" t="str">
        <f>Correspondance_TI_TO!I50</f>
        <v>ELECTRICITY_NUCLEAR</v>
      </c>
      <c r="S50" s="155" t="str">
        <f>Correspondance_TI_TO!J50</f>
        <v>DISTRIBUTION_ELECTRICITY</v>
      </c>
      <c r="T50" s="197" t="str">
        <f t="shared" si="5"/>
        <v>economy_energy_transformation_matrix_output[REGIONS_9_I,PROTRA_PP_nuclear,TI_nuclear,TO_elec]=PROTRA_TO_allocated[REGIONS_9_I,TO_elec,PROTRA_PP_nuclear]*ZIDZ(TI_by_PROTRA_and_commodity[REGIONS_9_I,PROTRA_PP_nuclear,TI_nuclear], SUM(TI_by_PROTRA_and_commodity[REGIONS_9_I,PROTRA_PP_nuclear, NRG_TI_I!]))~~|</v>
      </c>
    </row>
    <row r="51" spans="1:20" ht="58" x14ac:dyDescent="0.35">
      <c r="A51" s="224" t="s">
        <v>448</v>
      </c>
      <c r="B51" s="193" t="s">
        <v>442</v>
      </c>
      <c r="C51" s="193" t="s">
        <v>501</v>
      </c>
      <c r="E51" s="154" t="str">
        <f>Correspondance_TI_TO!A51</f>
        <v>PROTRA_PP_oceanic</v>
      </c>
      <c r="F51" t="str">
        <f>Correspondance_TI_TO!C51</f>
        <v>TI_oceanic</v>
      </c>
      <c r="G51" t="str">
        <f>Correspondance_TI_TO!D51</f>
        <v>TO_elec</v>
      </c>
      <c r="H51" s="155"/>
      <c r="I51" s="154" t="str">
        <f>Correspondance_TI_TO!H51</f>
        <v>NA</v>
      </c>
      <c r="J51" s="185" t="str">
        <f>Correspondance_TI_TO!G51</f>
        <v>ELECTRICITY_OTHER</v>
      </c>
      <c r="K51" s="197" t="str">
        <f t="shared" si="1"/>
        <v/>
      </c>
      <c r="L51" s="193"/>
      <c r="N51" s="154" t="str">
        <f t="shared" si="2"/>
        <v>PROTRA_PP_oceanic</v>
      </c>
      <c r="O51" t="str">
        <f t="shared" si="3"/>
        <v>TI_oceanic</v>
      </c>
      <c r="P51" t="str">
        <f t="shared" si="4"/>
        <v>TO_elec</v>
      </c>
      <c r="Q51" s="155"/>
      <c r="R51" s="154" t="str">
        <f>Correspondance_TI_TO!I51</f>
        <v>ELECTRICITY_OTHER</v>
      </c>
      <c r="S51" s="155" t="str">
        <f>Correspondance_TI_TO!J51</f>
        <v>DISTRIBUTION_ELECTRICITY</v>
      </c>
      <c r="T51" s="197" t="str">
        <f t="shared" si="5"/>
        <v>economy_energy_transformation_matrix_output[REGIONS_9_I,PROTRA_PP_oceanic,TI_oceanic,TO_elec]=PROTRA_TO_allocated[REGIONS_9_I,TO_elec,PROTRA_PP_oceanic]*ZIDZ(TI_by_PROTRA_and_commodity[REGIONS_9_I,PROTRA_PP_oceanic,TI_oceanic], SUM(TI_by_PROTRA_and_commodity[REGIONS_9_I,PROTRA_PP_oceanic, NRG_TI_I!]))~~|</v>
      </c>
    </row>
    <row r="52" spans="1:20" ht="87" x14ac:dyDescent="0.35">
      <c r="A52" s="224" t="s">
        <v>448</v>
      </c>
      <c r="B52" s="193" t="s">
        <v>442</v>
      </c>
      <c r="C52" s="193" t="s">
        <v>501</v>
      </c>
      <c r="E52" s="154" t="str">
        <f>Correspondance_TI_TO!A52</f>
        <v>PROTRA_PP_solar_open_space_PV</v>
      </c>
      <c r="F52" t="str">
        <f>Correspondance_TI_TO!C52</f>
        <v>TI_solar</v>
      </c>
      <c r="G52" t="str">
        <f>Correspondance_TI_TO!D52</f>
        <v>TO_elec</v>
      </c>
      <c r="H52" s="155"/>
      <c r="I52" s="154" t="str">
        <f>Correspondance_TI_TO!H52</f>
        <v>NA</v>
      </c>
      <c r="J52" s="185" t="str">
        <f>Correspondance_TI_TO!G52</f>
        <v>ELECTRICITY_SOLAR_PV</v>
      </c>
      <c r="K52" s="197" t="str">
        <f t="shared" si="1"/>
        <v/>
      </c>
      <c r="L52" s="193"/>
      <c r="N52" s="154" t="str">
        <f t="shared" si="2"/>
        <v>PROTRA_PP_solar_open_space_PV</v>
      </c>
      <c r="O52" t="str">
        <f t="shared" si="3"/>
        <v>TI_solar</v>
      </c>
      <c r="P52" t="str">
        <f t="shared" si="4"/>
        <v>TO_elec</v>
      </c>
      <c r="Q52" s="155"/>
      <c r="R52" s="154" t="str">
        <f>Correspondance_TI_TO!I52</f>
        <v>ELECTRICITY_SOLAR_PV</v>
      </c>
      <c r="S52" s="155" t="str">
        <f>Correspondance_TI_TO!J52</f>
        <v>DISTRIBUTION_ELECTRICITY</v>
      </c>
      <c r="T52" s="197" t="str">
        <f t="shared" si="5"/>
        <v>economy_energy_transformation_matrix_output[REGIONS_9_I,PROTRA_PP_solar_open_space_PV,TI_solar,TO_elec]=PROTRA_TO_allocated[REGIONS_9_I,TO_elec,PROTRA_PP_solar_open_space_PV]*ZIDZ(TI_by_PROTRA_and_commodity[REGIONS_9_I,PROTRA_PP_solar_open_space_PV,TI_solar], SUM(TI_by_PROTRA_and_commodity[REGIONS_9_I,PROTRA_PP_solar_open_space_PV, NRG_TI_I!]))~~|</v>
      </c>
    </row>
    <row r="53" spans="1:20" ht="72.5" x14ac:dyDescent="0.35">
      <c r="A53" s="224" t="s">
        <v>448</v>
      </c>
      <c r="B53" s="193" t="s">
        <v>442</v>
      </c>
      <c r="C53" s="193" t="s">
        <v>501</v>
      </c>
      <c r="E53" s="154" t="str">
        <f>Correspondance_TI_TO!A53</f>
        <v>PROTRA_PP_solar_CSP</v>
      </c>
      <c r="F53" t="str">
        <f>Correspondance_TI_TO!C53</f>
        <v>TI_solar</v>
      </c>
      <c r="G53" t="str">
        <f>Correspondance_TI_TO!D53</f>
        <v>TO_elec</v>
      </c>
      <c r="H53" s="155"/>
      <c r="I53" s="154" t="str">
        <f>Correspondance_TI_TO!H53</f>
        <v>NA</v>
      </c>
      <c r="J53" s="185" t="str">
        <f>Correspondance_TI_TO!G53</f>
        <v>ELECTRICITY_SOLAR_THERMAL</v>
      </c>
      <c r="K53" s="197" t="str">
        <f t="shared" si="1"/>
        <v/>
      </c>
      <c r="L53" s="193"/>
      <c r="N53" s="154" t="str">
        <f t="shared" si="2"/>
        <v>PROTRA_PP_solar_CSP</v>
      </c>
      <c r="O53" t="str">
        <f t="shared" si="3"/>
        <v>TI_solar</v>
      </c>
      <c r="P53" t="str">
        <f t="shared" si="4"/>
        <v>TO_elec</v>
      </c>
      <c r="Q53" s="155"/>
      <c r="R53" s="154" t="str">
        <f>Correspondance_TI_TO!I53</f>
        <v>ELECTRICITY_SOLAR_THERMAL</v>
      </c>
      <c r="S53" s="155" t="str">
        <f>Correspondance_TI_TO!J53</f>
        <v>DISTRIBUTION_ELECTRICITY</v>
      </c>
      <c r="T53" s="197" t="str">
        <f t="shared" si="5"/>
        <v>economy_energy_transformation_matrix_output[REGIONS_9_I,PROTRA_PP_solar_CSP,TI_solar,TO_elec]=PROTRA_TO_allocated[REGIONS_9_I,TO_elec,PROTRA_PP_solar_CSP]*ZIDZ(TI_by_PROTRA_and_commodity[REGIONS_9_I,PROTRA_PP_solar_CSP,TI_solar], SUM(TI_by_PROTRA_and_commodity[REGIONS_9_I,PROTRA_PP_solar_CSP, NRG_TI_I!]))~~|</v>
      </c>
    </row>
    <row r="54" spans="1:20" ht="72.5" x14ac:dyDescent="0.35">
      <c r="A54" s="224" t="s">
        <v>448</v>
      </c>
      <c r="B54" s="193" t="s">
        <v>442</v>
      </c>
      <c r="C54" s="193" t="s">
        <v>501</v>
      </c>
      <c r="E54" s="154" t="str">
        <f>Correspondance_TI_TO!A54</f>
        <v>PROTRA_PP_solar_urban_PV</v>
      </c>
      <c r="F54" t="str">
        <f>Correspondance_TI_TO!C54</f>
        <v>TI_solar</v>
      </c>
      <c r="G54" t="str">
        <f>Correspondance_TI_TO!D54</f>
        <v>TO_elec</v>
      </c>
      <c r="H54" s="155"/>
      <c r="I54" s="154" t="str">
        <f>Correspondance_TI_TO!H54</f>
        <v>NA</v>
      </c>
      <c r="J54" s="185" t="str">
        <f>Correspondance_TI_TO!G54</f>
        <v>ELECTRICITY_SOLAR_PV</v>
      </c>
      <c r="K54" s="197" t="str">
        <f t="shared" si="1"/>
        <v/>
      </c>
      <c r="L54" s="193"/>
      <c r="N54" s="154" t="str">
        <f t="shared" si="2"/>
        <v>PROTRA_PP_solar_urban_PV</v>
      </c>
      <c r="O54" t="str">
        <f t="shared" si="3"/>
        <v>TI_solar</v>
      </c>
      <c r="P54" t="str">
        <f t="shared" si="4"/>
        <v>TO_elec</v>
      </c>
      <c r="Q54" s="155"/>
      <c r="R54" s="154" t="str">
        <f>Correspondance_TI_TO!I54</f>
        <v>ELECTRICITY_SOLAR_PV</v>
      </c>
      <c r="S54" s="155" t="str">
        <f>Correspondance_TI_TO!J54</f>
        <v>DISTRIBUTION_ELECTRICITY</v>
      </c>
      <c r="T54" s="197" t="str">
        <f t="shared" si="5"/>
        <v>economy_energy_transformation_matrix_output[REGIONS_9_I,PROTRA_PP_solar_urban_PV,TI_solar,TO_elec]=PROTRA_TO_allocated[REGIONS_9_I,TO_elec,PROTRA_PP_solar_urban_PV]*ZIDZ(TI_by_PROTRA_and_commodity[REGIONS_9_I,PROTRA_PP_solar_urban_PV,TI_solar], SUM(TI_by_PROTRA_and_commodity[REGIONS_9_I,PROTRA_PP_solar_urban_PV, NRG_TI_I!]))~~|</v>
      </c>
    </row>
    <row r="55" spans="1:20" ht="72.5" x14ac:dyDescent="0.35">
      <c r="A55" s="225" t="s">
        <v>447</v>
      </c>
      <c r="B55" s="193" t="s">
        <v>442</v>
      </c>
      <c r="C55" s="193" t="s">
        <v>501</v>
      </c>
      <c r="E55" s="154" t="str">
        <f>Correspondance_TI_TO!A55</f>
        <v>PROTRA_PP_solid_fossil</v>
      </c>
      <c r="F55" t="str">
        <f>Correspondance_TI_TO!C55</f>
        <v>TI_solid_fossil</v>
      </c>
      <c r="G55" t="str">
        <f>Correspondance_TI_TO!D55</f>
        <v>TO_elec</v>
      </c>
      <c r="H55" s="155"/>
      <c r="I55" s="154" t="str">
        <f>Correspondance_TI_TO!H55</f>
        <v>MINING_COAL</v>
      </c>
      <c r="J55" s="185" t="str">
        <f>Correspondance_TI_TO!G55</f>
        <v>ELECTRICITY_COAL</v>
      </c>
      <c r="K55" s="197" t="str">
        <f t="shared" si="1"/>
        <v>economy_energy_transformation_matrix_input[REGIONS_9_I,PROTRA_PP_solid_fossil,TI_solid_fossil,TO_elec]=TI_by_PROTRA_and_commodity[REGIONS_9_I,PROTRA_PP_solid_fossil,TI_solid_fossil]*ZIDZ(PROTRA_TO_allocated[REGIONS_9_I,TO_elec,PROTRA_PP_solid_fossil], SUM(PROTRA_TO_allocated[REGIONS_9_I,NRG_TO_I!,PROTRA_PP_solid_fossil]))~~|</v>
      </c>
      <c r="L55" s="193"/>
      <c r="N55" s="154" t="str">
        <f t="shared" si="2"/>
        <v>PROTRA_PP_solid_fossil</v>
      </c>
      <c r="O55" t="str">
        <f t="shared" si="3"/>
        <v>TI_solid_fossil</v>
      </c>
      <c r="P55" t="str">
        <f t="shared" si="4"/>
        <v>TO_elec</v>
      </c>
      <c r="Q55" s="155"/>
      <c r="R55" s="154" t="str">
        <f>Correspondance_TI_TO!I55</f>
        <v>ELECTRICITY_COAL</v>
      </c>
      <c r="S55" s="155" t="str">
        <f>Correspondance_TI_TO!J55</f>
        <v>DISTRIBUTION_ELECTRICITY</v>
      </c>
      <c r="T55" s="197" t="str">
        <f t="shared" si="5"/>
        <v>economy_energy_transformation_matrix_output[REGIONS_9_I,PROTRA_PP_solid_fossil,TI_solid_fossil,TO_elec]=PROTRA_TO_allocated[REGIONS_9_I,TO_elec,PROTRA_PP_solid_fossil]*ZIDZ(TI_by_PROTRA_and_commodity[REGIONS_9_I,PROTRA_PP_solid_fossil,TI_solid_fossil], SUM(TI_by_PROTRA_and_commodity[REGIONS_9_I,PROTRA_PP_solid_fossil, NRG_TI_I!]))~~|</v>
      </c>
    </row>
    <row r="56" spans="1:20" ht="58" x14ac:dyDescent="0.35">
      <c r="A56" s="224" t="s">
        <v>447</v>
      </c>
      <c r="B56" s="193" t="s">
        <v>442</v>
      </c>
      <c r="C56" s="193" t="s">
        <v>501</v>
      </c>
      <c r="E56" s="154" t="str">
        <f>Correspondance_TI_TO!A56</f>
        <v>PROTRA_PP_waste</v>
      </c>
      <c r="F56" t="str">
        <f>Correspondance_TI_TO!C56</f>
        <v>TI_waste</v>
      </c>
      <c r="G56" t="str">
        <f>Correspondance_TI_TO!D56</f>
        <v>TO_elec</v>
      </c>
      <c r="H56" s="155"/>
      <c r="I56" s="154" t="str">
        <f>Correspondance_TI_TO!H56</f>
        <v>NA</v>
      </c>
      <c r="J56" s="185" t="str">
        <f>Correspondance_TI_TO!G56</f>
        <v>ELECTRICITY_OTHER</v>
      </c>
      <c r="K56" s="197" t="str">
        <f t="shared" si="1"/>
        <v/>
      </c>
      <c r="L56" s="193"/>
      <c r="N56" s="154" t="str">
        <f t="shared" si="2"/>
        <v>PROTRA_PP_waste</v>
      </c>
      <c r="O56" t="str">
        <f t="shared" si="3"/>
        <v>TI_waste</v>
      </c>
      <c r="P56" t="str">
        <f t="shared" si="4"/>
        <v>TO_elec</v>
      </c>
      <c r="Q56" s="155"/>
      <c r="R56" s="154" t="str">
        <f>Correspondance_TI_TO!I56</f>
        <v>ELECTRICITY_OTHER</v>
      </c>
      <c r="S56" s="155" t="str">
        <f>Correspondance_TI_TO!J56</f>
        <v>DISTRIBUTION_ELECTRICITY</v>
      </c>
      <c r="T56" s="197" t="str">
        <f t="shared" si="5"/>
        <v>economy_energy_transformation_matrix_output[REGIONS_9_I,PROTRA_PP_waste,TI_waste,TO_elec]=PROTRA_TO_allocated[REGIONS_9_I,TO_elec,PROTRA_PP_waste]*ZIDZ(TI_by_PROTRA_and_commodity[REGIONS_9_I,PROTRA_PP_waste,TI_waste], SUM(TI_by_PROTRA_and_commodity[REGIONS_9_I,PROTRA_PP_waste, NRG_TI_I!]))~~|</v>
      </c>
    </row>
    <row r="57" spans="1:20" ht="72.5" x14ac:dyDescent="0.35">
      <c r="A57" s="224" t="s">
        <v>448</v>
      </c>
      <c r="B57" s="193" t="s">
        <v>442</v>
      </c>
      <c r="C57" s="193" t="s">
        <v>501</v>
      </c>
      <c r="E57" s="154" t="str">
        <f>Correspondance_TI_TO!A57</f>
        <v>PROTRA_PP_wind_onshore</v>
      </c>
      <c r="F57" t="str">
        <f>Correspondance_TI_TO!C57</f>
        <v>TI_wind</v>
      </c>
      <c r="G57" t="str">
        <f>Correspondance_TI_TO!D57</f>
        <v>TO_elec</v>
      </c>
      <c r="H57" s="155"/>
      <c r="I57" s="154" t="str">
        <f>Correspondance_TI_TO!H57</f>
        <v>NA</v>
      </c>
      <c r="J57" s="185" t="str">
        <f>Correspondance_TI_TO!G57</f>
        <v>ELECTRICITY_WIND</v>
      </c>
      <c r="K57" s="197" t="str">
        <f t="shared" si="1"/>
        <v/>
      </c>
      <c r="L57" s="193"/>
      <c r="N57" s="154" t="str">
        <f t="shared" si="2"/>
        <v>PROTRA_PP_wind_onshore</v>
      </c>
      <c r="O57" t="str">
        <f t="shared" si="3"/>
        <v>TI_wind</v>
      </c>
      <c r="P57" t="str">
        <f t="shared" si="4"/>
        <v>TO_elec</v>
      </c>
      <c r="Q57" s="155"/>
      <c r="R57" s="154" t="str">
        <f>Correspondance_TI_TO!I57</f>
        <v>ELECTRICITY_WIND</v>
      </c>
      <c r="S57" s="155" t="str">
        <f>Correspondance_TI_TO!J57</f>
        <v>DISTRIBUTION_ELECTRICITY</v>
      </c>
      <c r="T57" s="197" t="str">
        <f t="shared" si="5"/>
        <v>economy_energy_transformation_matrix_output[REGIONS_9_I,PROTRA_PP_wind_onshore,TI_wind,TO_elec]=PROTRA_TO_allocated[REGIONS_9_I,TO_elec,PROTRA_PP_wind_onshore]*ZIDZ(TI_by_PROTRA_and_commodity[REGIONS_9_I,PROTRA_PP_wind_onshore,TI_wind], SUM(TI_by_PROTRA_and_commodity[REGIONS_9_I,PROTRA_PP_wind_onshore, NRG_TI_I!]))~~|</v>
      </c>
    </row>
    <row r="58" spans="1:20" ht="72.5" x14ac:dyDescent="0.35">
      <c r="A58" s="224" t="s">
        <v>448</v>
      </c>
      <c r="B58" s="193" t="s">
        <v>442</v>
      </c>
      <c r="C58" s="193" t="s">
        <v>501</v>
      </c>
      <c r="E58" s="154" t="str">
        <f>Correspondance_TI_TO!A58</f>
        <v>PROTRA_PP_wind_offshore</v>
      </c>
      <c r="F58" t="str">
        <f>Correspondance_TI_TO!C58</f>
        <v>TI_wind</v>
      </c>
      <c r="G58" t="str">
        <f>Correspondance_TI_TO!D58</f>
        <v>TO_elec</v>
      </c>
      <c r="H58" s="155"/>
      <c r="I58" s="154" t="str">
        <f>Correspondance_TI_TO!H58</f>
        <v>NA</v>
      </c>
      <c r="J58" s="185" t="str">
        <f>Correspondance_TI_TO!G58</f>
        <v>ELECTRICITY_WIND</v>
      </c>
      <c r="K58" s="197" t="str">
        <f t="shared" si="1"/>
        <v/>
      </c>
      <c r="L58" s="193"/>
      <c r="N58" s="154" t="str">
        <f t="shared" si="2"/>
        <v>PROTRA_PP_wind_offshore</v>
      </c>
      <c r="O58" t="str">
        <f t="shared" si="3"/>
        <v>TI_wind</v>
      </c>
      <c r="P58" t="str">
        <f t="shared" si="4"/>
        <v>TO_elec</v>
      </c>
      <c r="Q58" s="155"/>
      <c r="R58" s="154" t="str">
        <f>Correspondance_TI_TO!I58</f>
        <v>ELECTRICITY_WIND</v>
      </c>
      <c r="S58" s="155" t="str">
        <f>Correspondance_TI_TO!J58</f>
        <v>DISTRIBUTION_ELECTRICITY</v>
      </c>
      <c r="T58" s="197" t="str">
        <f t="shared" si="5"/>
        <v>economy_energy_transformation_matrix_output[REGIONS_9_I,PROTRA_PP_wind_offshore,TI_wind,TO_elec]=PROTRA_TO_allocated[REGIONS_9_I,TO_elec,PROTRA_PP_wind_offshore]*ZIDZ(TI_by_PROTRA_and_commodity[REGIONS_9_I,PROTRA_PP_wind_offshore,TI_wind], SUM(TI_by_PROTRA_and_commodity[REGIONS_9_I,PROTRA_PP_wind_offshore, NRG_TI_I!]))~~|</v>
      </c>
    </row>
    <row r="59" spans="1:20" ht="87" x14ac:dyDescent="0.35">
      <c r="A59" s="225" t="s">
        <v>447</v>
      </c>
      <c r="B59" s="193" t="s">
        <v>442</v>
      </c>
      <c r="C59" s="193" t="s">
        <v>501</v>
      </c>
      <c r="E59" s="154" t="str">
        <f>Correspondance_TI_TO!A59</f>
        <v>PROTRA_PP_solid_fossil_CCS</v>
      </c>
      <c r="F59" t="str">
        <f>Correspondance_TI_TO!C59</f>
        <v>TI_solid_fossil</v>
      </c>
      <c r="G59" t="str">
        <f>Correspondance_TI_TO!D59</f>
        <v>TO_elec</v>
      </c>
      <c r="H59" s="155"/>
      <c r="I59" s="154" t="str">
        <f>Correspondance_TI_TO!H59</f>
        <v>MINING_COAL</v>
      </c>
      <c r="J59" s="185" t="str">
        <f>Correspondance_TI_TO!G59</f>
        <v>ELECTRICITY_COAL</v>
      </c>
      <c r="K59" s="197" t="str">
        <f t="shared" ref="K59:K68" si="6">IF(I59="NA","",$K$3&amp;"[REGIONS_9_I,"&amp;E59&amp;","&amp;F59&amp;","&amp;G59&amp;"]="&amp;C59&amp;""&amp;E59&amp;","&amp;F59&amp;"]*ZIDZ("&amp;B59&amp;G59&amp;","&amp;E59&amp;"], SUM("&amp;B59&amp;"NRG_TO_I!,"&amp;E59&amp;"]))~~|")</f>
        <v>economy_energy_transformation_matrix_input[REGIONS_9_I,PROTRA_PP_solid_fossil_CCS,TI_solid_fossil,TO_elec]=TI_by_PROTRA_and_commodity[REGIONS_9_I,PROTRA_PP_solid_fossil_CCS,TI_solid_fossil]*ZIDZ(PROTRA_TO_allocated[REGIONS_9_I,TO_elec,PROTRA_PP_solid_fossil_CCS], SUM(PROTRA_TO_allocated[REGIONS_9_I,NRG_TO_I!,PROTRA_PP_solid_fossil_CCS]))~~|</v>
      </c>
      <c r="L59" s="193"/>
      <c r="N59" s="154" t="str">
        <f t="shared" ref="N59:N97" si="7">E59</f>
        <v>PROTRA_PP_solid_fossil_CCS</v>
      </c>
      <c r="O59" t="str">
        <f t="shared" ref="O59:O97" si="8">F59</f>
        <v>TI_solid_fossil</v>
      </c>
      <c r="P59" t="str">
        <f t="shared" ref="P59:P97" si="9">G59</f>
        <v>TO_elec</v>
      </c>
      <c r="Q59" s="155"/>
      <c r="R59" s="154" t="str">
        <f>Correspondance_TI_TO!I59</f>
        <v>ELECTRICITY_COAL</v>
      </c>
      <c r="S59" s="155" t="str">
        <f>Correspondance_TI_TO!J59</f>
        <v>DISTRIBUTION_ELECTRICITY</v>
      </c>
      <c r="T59" s="197" t="str">
        <f t="shared" ref="T59:T83" si="10">IF(S59="NA","",$T$3&amp;"[REGIONS_9_I,"&amp;E59&amp;","&amp;F59&amp;","&amp;G59&amp;"]="&amp;B59&amp;""&amp;G59&amp;","&amp;E59&amp;"]*ZIDZ("&amp;C59&amp;E59&amp;","&amp;F59&amp;"], SUM("&amp;C59&amp;E59&amp;", NRG_TI_I!]))~~|")</f>
        <v>economy_energy_transformation_matrix_output[REGIONS_9_I,PROTRA_PP_solid_fossil_CCS,TI_solid_fossil,TO_elec]=PROTRA_TO_allocated[REGIONS_9_I,TO_elec,PROTRA_PP_solid_fossil_CCS]*ZIDZ(TI_by_PROTRA_and_commodity[REGIONS_9_I,PROTRA_PP_solid_fossil_CCS,TI_solid_fossil], SUM(TI_by_PROTRA_and_commodity[REGIONS_9_I,PROTRA_PP_solid_fossil_CCS, NRG_TI_I!]))~~|</v>
      </c>
    </row>
    <row r="60" spans="1:20" ht="72.5" x14ac:dyDescent="0.35">
      <c r="A60" s="224" t="s">
        <v>447</v>
      </c>
      <c r="B60" s="193" t="s">
        <v>442</v>
      </c>
      <c r="C60" s="193" t="s">
        <v>501</v>
      </c>
      <c r="E60" s="154" t="str">
        <f>Correspondance_TI_TO!A60</f>
        <v>PROTRA_PP_waste_CCS</v>
      </c>
      <c r="F60" t="str">
        <f>Correspondance_TI_TO!C60</f>
        <v>TI_waste</v>
      </c>
      <c r="G60" t="str">
        <f>Correspondance_TI_TO!D60</f>
        <v>TO_elec</v>
      </c>
      <c r="H60" s="155"/>
      <c r="I60" s="154" t="str">
        <f>Correspondance_TI_TO!H60</f>
        <v>NA</v>
      </c>
      <c r="J60" s="185" t="str">
        <f>Correspondance_TI_TO!G60</f>
        <v>ELECTRICITY_OTHER</v>
      </c>
      <c r="K60" s="197" t="str">
        <f t="shared" si="6"/>
        <v/>
      </c>
      <c r="L60" s="193"/>
      <c r="N60" s="154" t="str">
        <f t="shared" si="7"/>
        <v>PROTRA_PP_waste_CCS</v>
      </c>
      <c r="O60" t="str">
        <f t="shared" si="8"/>
        <v>TI_waste</v>
      </c>
      <c r="P60" t="str">
        <f t="shared" si="9"/>
        <v>TO_elec</v>
      </c>
      <c r="Q60" s="155"/>
      <c r="R60" s="154" t="str">
        <f>Correspondance_TI_TO!I60</f>
        <v>ELECTRICITY_OTHER</v>
      </c>
      <c r="S60" s="155" t="str">
        <f>Correspondance_TI_TO!J60</f>
        <v>DISTRIBUTION_ELECTRICITY</v>
      </c>
      <c r="T60" s="197" t="str">
        <f t="shared" si="10"/>
        <v>economy_energy_transformation_matrix_output[REGIONS_9_I,PROTRA_PP_waste_CCS,TI_waste,TO_elec]=PROTRA_TO_allocated[REGIONS_9_I,TO_elec,PROTRA_PP_waste_CCS]*ZIDZ(TI_by_PROTRA_and_commodity[REGIONS_9_I,PROTRA_PP_waste_CCS,TI_waste], SUM(TI_by_PROTRA_and_commodity[REGIONS_9_I,PROTRA_PP_waste_CCS, NRG_TI_I!]))~~|</v>
      </c>
    </row>
    <row r="61" spans="1:20" ht="58" x14ac:dyDescent="0.35">
      <c r="A61" s="224" t="s">
        <v>448</v>
      </c>
      <c r="B61" s="193" t="s">
        <v>442</v>
      </c>
      <c r="C61" s="193" t="s">
        <v>501</v>
      </c>
      <c r="E61" s="154" t="str">
        <f>Correspondance_TI_TO!A61</f>
        <v>PROTRA_blending_gas_fuels</v>
      </c>
      <c r="F61" t="str">
        <f>Correspondance_TI_TO!C61</f>
        <v>TI_gas_bio</v>
      </c>
      <c r="G61" t="str">
        <f>Correspondance_TI_TO!D61</f>
        <v>TO_gas</v>
      </c>
      <c r="H61" s="155"/>
      <c r="I61" s="154" t="str">
        <f>Correspondance_TI_TO!H61</f>
        <v>DISTRIBUTION_GAS</v>
      </c>
      <c r="J61" s="185" t="str">
        <f>Correspondance_TI_TO!G61</f>
        <v>DISTRIBUTION_GAS</v>
      </c>
      <c r="K61" s="197" t="str">
        <f t="shared" si="6"/>
        <v>economy_energy_transformation_matrix_input[REGIONS_9_I,PROTRA_blending_gas_fuels,TI_gas_bio,TO_gas]=TI_by_PROTRA_and_commodity[REGIONS_9_I,PROTRA_blending_gas_fuels,TI_gas_bio]*ZIDZ(PROTRA_TO_allocated[REGIONS_9_I,TO_gas,PROTRA_blending_gas_fuels], SUM(PROTRA_TO_allocated[REGIONS_9_I,NRG_TO_I!,PROTRA_blending_gas_fuels]))~~|</v>
      </c>
      <c r="L61" s="193"/>
      <c r="N61" s="154" t="str">
        <f t="shared" si="7"/>
        <v>PROTRA_blending_gas_fuels</v>
      </c>
      <c r="O61" t="str">
        <f t="shared" si="8"/>
        <v>TI_gas_bio</v>
      </c>
      <c r="P61" t="str">
        <f t="shared" si="9"/>
        <v>TO_gas</v>
      </c>
      <c r="Q61" s="155"/>
      <c r="R61" s="154" t="str">
        <f>Correspondance_TI_TO!I61</f>
        <v>DISTRIBUTION_GAS</v>
      </c>
      <c r="S61" s="155" t="str">
        <f>Correspondance_TI_TO!J61</f>
        <v>NA</v>
      </c>
      <c r="T61" s="197" t="str">
        <f t="shared" si="10"/>
        <v/>
      </c>
    </row>
    <row r="62" spans="1:20" ht="58" x14ac:dyDescent="0.35">
      <c r="A62" s="224" t="s">
        <v>447</v>
      </c>
      <c r="B62" s="193" t="s">
        <v>442</v>
      </c>
      <c r="C62" s="193" t="s">
        <v>501</v>
      </c>
      <c r="E62" s="154" t="str">
        <f>Correspondance_TI_TO!A62</f>
        <v>PROTRA_blending_gas_fuels</v>
      </c>
      <c r="F62" t="str">
        <f>Correspondance_TI_TO!C62</f>
        <v>TI_gas_fossil</v>
      </c>
      <c r="G62" t="str">
        <f>Correspondance_TI_TO!D62</f>
        <v>TO_gas</v>
      </c>
      <c r="H62" s="155"/>
      <c r="I62" s="154" t="str">
        <f>Correspondance_TI_TO!H62</f>
        <v>DISTRIBUTION_GAS</v>
      </c>
      <c r="J62" s="185" t="str">
        <f>Correspondance_TI_TO!G62</f>
        <v>DISTRIBUTION_GAS</v>
      </c>
      <c r="K62" s="197" t="str">
        <f t="shared" si="6"/>
        <v>economy_energy_transformation_matrix_input[REGIONS_9_I,PROTRA_blending_gas_fuels,TI_gas_fossil,TO_gas]=TI_by_PROTRA_and_commodity[REGIONS_9_I,PROTRA_blending_gas_fuels,TI_gas_fossil]*ZIDZ(PROTRA_TO_allocated[REGIONS_9_I,TO_gas,PROTRA_blending_gas_fuels], SUM(PROTRA_TO_allocated[REGIONS_9_I,NRG_TO_I!,PROTRA_blending_gas_fuels]))~~|</v>
      </c>
      <c r="L62" s="193"/>
      <c r="N62" s="154" t="str">
        <f t="shared" si="7"/>
        <v>PROTRA_blending_gas_fuels</v>
      </c>
      <c r="O62" t="str">
        <f t="shared" si="8"/>
        <v>TI_gas_fossil</v>
      </c>
      <c r="P62" t="str">
        <f t="shared" si="9"/>
        <v>TO_gas</v>
      </c>
      <c r="Q62" s="155"/>
      <c r="R62" s="154" t="str">
        <f>Correspondance_TI_TO!I62</f>
        <v>DISTRIBUTION_GAS</v>
      </c>
      <c r="S62" s="155" t="str">
        <f>Correspondance_TI_TO!J62</f>
        <v>NA</v>
      </c>
      <c r="T62" s="197" t="str">
        <f t="shared" si="10"/>
        <v/>
      </c>
    </row>
    <row r="63" spans="1:20" ht="58" x14ac:dyDescent="0.35">
      <c r="A63" s="224" t="s">
        <v>447</v>
      </c>
      <c r="B63" s="193" t="s">
        <v>442</v>
      </c>
      <c r="C63" s="193" t="s">
        <v>501</v>
      </c>
      <c r="E63" s="154" t="str">
        <f>Correspondance_TI_TO!A63</f>
        <v>PROTRA_blending_liquid_fuels</v>
      </c>
      <c r="F63" t="str">
        <f>Correspondance_TI_TO!C63</f>
        <v>TI_liquid_bio</v>
      </c>
      <c r="G63" t="str">
        <f>Correspondance_TI_TO!D63</f>
        <v>TO_liquid</v>
      </c>
      <c r="H63" s="155"/>
      <c r="I63" s="154" t="str">
        <f>Correspondance_TI_TO!H63</f>
        <v>REFINING</v>
      </c>
      <c r="J63" s="185" t="str">
        <f>Correspondance_TI_TO!G63</f>
        <v>REFINING</v>
      </c>
      <c r="K63" s="197" t="str">
        <f t="shared" si="6"/>
        <v>economy_energy_transformation_matrix_input[REGIONS_9_I,PROTRA_blending_liquid_fuels,TI_liquid_bio,TO_liquid]=TI_by_PROTRA_and_commodity[REGIONS_9_I,PROTRA_blending_liquid_fuels,TI_liquid_bio]*ZIDZ(PROTRA_TO_allocated[REGIONS_9_I,TO_liquid,PROTRA_blending_liquid_fuels], SUM(PROTRA_TO_allocated[REGIONS_9_I,NRG_TO_I!,PROTRA_blending_liquid_fuels]))~~|</v>
      </c>
      <c r="L63" s="193"/>
      <c r="N63" s="154" t="str">
        <f t="shared" si="7"/>
        <v>PROTRA_blending_liquid_fuels</v>
      </c>
      <c r="O63" t="str">
        <f t="shared" si="8"/>
        <v>TI_liquid_bio</v>
      </c>
      <c r="P63" t="str">
        <f t="shared" si="9"/>
        <v>TO_liquid</v>
      </c>
      <c r="Q63" s="155"/>
      <c r="R63" s="154" t="str">
        <f>Correspondance_TI_TO!I63</f>
        <v>REFINING</v>
      </c>
      <c r="S63" s="155" t="str">
        <f>Correspondance_TI_TO!J63</f>
        <v>NA</v>
      </c>
      <c r="T63" s="197" t="str">
        <f t="shared" si="10"/>
        <v/>
      </c>
    </row>
    <row r="64" spans="1:20" ht="58" x14ac:dyDescent="0.35">
      <c r="A64" s="224" t="s">
        <v>447</v>
      </c>
      <c r="B64" s="193" t="s">
        <v>442</v>
      </c>
      <c r="C64" s="193" t="s">
        <v>501</v>
      </c>
      <c r="E64" s="154" t="str">
        <f>Correspondance_TI_TO!A64</f>
        <v>PROTRA_blending_liquid_fuels</v>
      </c>
      <c r="F64" t="str">
        <f>Correspondance_TI_TO!C64</f>
        <v>TI_liquid_fossil</v>
      </c>
      <c r="G64" t="str">
        <f>Correspondance_TI_TO!D64</f>
        <v>TO_liquid</v>
      </c>
      <c r="H64" s="155"/>
      <c r="I64" s="154" t="str">
        <f>Correspondance_TI_TO!H64</f>
        <v>REFINING</v>
      </c>
      <c r="J64" s="185" t="str">
        <f>Correspondance_TI_TO!G64</f>
        <v>REFINING</v>
      </c>
      <c r="K64" s="197" t="str">
        <f t="shared" si="6"/>
        <v>economy_energy_transformation_matrix_input[REGIONS_9_I,PROTRA_blending_liquid_fuels,TI_liquid_fossil,TO_liquid]=TI_by_PROTRA_and_commodity[REGIONS_9_I,PROTRA_blending_liquid_fuels,TI_liquid_fossil]*ZIDZ(PROTRA_TO_allocated[REGIONS_9_I,TO_liquid,PROTRA_blending_liquid_fuels], SUM(PROTRA_TO_allocated[REGIONS_9_I,NRG_TO_I!,PROTRA_blending_liquid_fuels]))~~|</v>
      </c>
      <c r="L64" s="193"/>
      <c r="N64" s="154" t="str">
        <f t="shared" si="7"/>
        <v>PROTRA_blending_liquid_fuels</v>
      </c>
      <c r="O64" t="str">
        <f t="shared" si="8"/>
        <v>TI_liquid_fossil</v>
      </c>
      <c r="P64" t="str">
        <f t="shared" si="9"/>
        <v>TO_liquid</v>
      </c>
      <c r="Q64" s="155"/>
      <c r="R64" s="154" t="str">
        <f>Correspondance_TI_TO!I64</f>
        <v>REFINING</v>
      </c>
      <c r="S64" s="155" t="str">
        <f>Correspondance_TI_TO!J64</f>
        <v>NA</v>
      </c>
      <c r="T64" s="197" t="str">
        <f t="shared" si="10"/>
        <v/>
      </c>
    </row>
    <row r="65" spans="1:20" s="70" customFormat="1" ht="72.5" x14ac:dyDescent="0.35">
      <c r="A65" s="240"/>
      <c r="B65" s="241" t="s">
        <v>442</v>
      </c>
      <c r="C65" s="241" t="s">
        <v>501</v>
      </c>
      <c r="D65" s="242"/>
      <c r="E65" s="230" t="str">
        <f>Correspondance_TI_TO!A65</f>
        <v>PROTRA_PP_gas_fuels_CCS</v>
      </c>
      <c r="F65" s="70" t="str">
        <f>Correspondance_TI_TO!C65</f>
        <v>TI_gas_bio</v>
      </c>
      <c r="G65" s="70" t="str">
        <f>Correspondance_TI_TO!D65</f>
        <v>TO_elec</v>
      </c>
      <c r="H65" s="229"/>
      <c r="I65" s="230" t="str">
        <f>Correspondance_TI_TO!H65</f>
        <v>DISTRIBUTION_GAS</v>
      </c>
      <c r="J65" s="239" t="str">
        <f>Correspondance_TI_TO!G65</f>
        <v>ELECTRICITY_GAS</v>
      </c>
      <c r="K65" s="197" t="str">
        <f t="shared" si="6"/>
        <v>economy_energy_transformation_matrix_input[REGIONS_9_I,PROTRA_PP_gas_fuels_CCS,TI_gas_bio,TO_elec]=TI_by_PROTRA_and_commodity[REGIONS_9_I,PROTRA_PP_gas_fuels_CCS,TI_gas_bio]*ZIDZ(PROTRA_TO_allocated[REGIONS_9_I,TO_elec,PROTRA_PP_gas_fuels_CCS], SUM(PROTRA_TO_allocated[REGIONS_9_I,NRG_TO_I!,PROTRA_PP_gas_fuels_CCS]))~~|</v>
      </c>
      <c r="L65" s="193"/>
      <c r="N65" s="230" t="str">
        <f t="shared" ref="N65:P68" si="11">E65</f>
        <v>PROTRA_PP_gas_fuels_CCS</v>
      </c>
      <c r="O65" s="70" t="str">
        <f t="shared" si="11"/>
        <v>TI_gas_bio</v>
      </c>
      <c r="P65" s="70" t="str">
        <f t="shared" si="11"/>
        <v>TO_elec</v>
      </c>
      <c r="Q65" s="229"/>
      <c r="R65" s="230" t="str">
        <f>Correspondance_TI_TO!I65</f>
        <v>ELECTRICITY_GAS</v>
      </c>
      <c r="S65" s="229" t="str">
        <f>Correspondance_TI_TO!J65</f>
        <v>DISTRIBUTION_ELECTRICITY</v>
      </c>
      <c r="T65" s="197" t="str">
        <f t="shared" si="10"/>
        <v>economy_energy_transformation_matrix_output[REGIONS_9_I,PROTRA_PP_gas_fuels_CCS,TI_gas_bio,TO_elec]=PROTRA_TO_allocated[REGIONS_9_I,TO_elec,PROTRA_PP_gas_fuels_CCS]*ZIDZ(TI_by_PROTRA_and_commodity[REGIONS_9_I,PROTRA_PP_gas_fuels_CCS,TI_gas_bio], SUM(TI_by_PROTRA_and_commodity[REGIONS_9_I,PROTRA_PP_gas_fuels_CCS, NRG_TI_I!]))~~|</v>
      </c>
    </row>
    <row r="66" spans="1:20" s="70" customFormat="1" ht="72.5" x14ac:dyDescent="0.35">
      <c r="A66" s="240"/>
      <c r="B66" s="241" t="s">
        <v>442</v>
      </c>
      <c r="C66" s="241" t="s">
        <v>501</v>
      </c>
      <c r="D66" s="242"/>
      <c r="E66" s="230" t="str">
        <f>Correspondance_TI_TO!A66</f>
        <v>PROTRA_PP_gas_fuels_CCS</v>
      </c>
      <c r="F66" s="70" t="str">
        <f>Correspondance_TI_TO!C66</f>
        <v>TI_gas_fossil</v>
      </c>
      <c r="G66" s="70" t="str">
        <f>Correspondance_TI_TO!D66</f>
        <v>TO_elec</v>
      </c>
      <c r="H66" s="229"/>
      <c r="I66" s="230" t="str">
        <f>Correspondance_TI_TO!H66</f>
        <v>DISTRIBUTION_GAS</v>
      </c>
      <c r="J66" s="239" t="str">
        <f>Correspondance_TI_TO!G66</f>
        <v>ELECTRICITY_GAS</v>
      </c>
      <c r="K66" s="197" t="str">
        <f t="shared" si="6"/>
        <v>economy_energy_transformation_matrix_input[REGIONS_9_I,PROTRA_PP_gas_fuels_CCS,TI_gas_fossil,TO_elec]=TI_by_PROTRA_and_commodity[REGIONS_9_I,PROTRA_PP_gas_fuels_CCS,TI_gas_fossil]*ZIDZ(PROTRA_TO_allocated[REGIONS_9_I,TO_elec,PROTRA_PP_gas_fuels_CCS], SUM(PROTRA_TO_allocated[REGIONS_9_I,NRG_TO_I!,PROTRA_PP_gas_fuels_CCS]))~~|</v>
      </c>
      <c r="L66" s="193"/>
      <c r="N66" s="230" t="str">
        <f t="shared" si="11"/>
        <v>PROTRA_PP_gas_fuels_CCS</v>
      </c>
      <c r="O66" s="70" t="str">
        <f t="shared" si="11"/>
        <v>TI_gas_fossil</v>
      </c>
      <c r="P66" s="70" t="str">
        <f t="shared" si="11"/>
        <v>TO_elec</v>
      </c>
      <c r="Q66" s="229"/>
      <c r="R66" s="230" t="str">
        <f>Correspondance_TI_TO!I66</f>
        <v>ELECTRICITY_GAS</v>
      </c>
      <c r="S66" s="229" t="str">
        <f>Correspondance_TI_TO!J66</f>
        <v>DISTRIBUTION_ELECTRICITY</v>
      </c>
      <c r="T66" s="197" t="str">
        <f t="shared" si="10"/>
        <v>economy_energy_transformation_matrix_output[REGIONS_9_I,PROTRA_PP_gas_fuels_CCS,TI_gas_fossil,TO_elec]=PROTRA_TO_allocated[REGIONS_9_I,TO_elec,PROTRA_PP_gas_fuels_CCS]*ZIDZ(TI_by_PROTRA_and_commodity[REGIONS_9_I,PROTRA_PP_gas_fuels_CCS,TI_gas_fossil], SUM(TI_by_PROTRA_and_commodity[REGIONS_9_I,PROTRA_PP_gas_fuels_CCS, NRG_TI_I!]))~~|</v>
      </c>
    </row>
    <row r="67" spans="1:20" s="70" customFormat="1" ht="87" x14ac:dyDescent="0.35">
      <c r="A67" s="240"/>
      <c r="B67" s="241" t="s">
        <v>442</v>
      </c>
      <c r="C67" s="241" t="s">
        <v>501</v>
      </c>
      <c r="D67" s="242"/>
      <c r="E67" s="230" t="str">
        <f>Correspondance_TI_TO!A67</f>
        <v>PROTRA_PP_liquid_fuels_CCS</v>
      </c>
      <c r="F67" s="70" t="str">
        <f>Correspondance_TI_TO!C67</f>
        <v>TI_liquid_bio</v>
      </c>
      <c r="G67" s="70" t="str">
        <f>Correspondance_TI_TO!D67</f>
        <v>TO_elec</v>
      </c>
      <c r="H67" s="229"/>
      <c r="I67" s="230" t="str">
        <f>Correspondance_TI_TO!H67</f>
        <v>REFINING</v>
      </c>
      <c r="J67" s="239" t="str">
        <f>Correspondance_TI_TO!G67</f>
        <v>ELECTRICITY_OIL</v>
      </c>
      <c r="K67" s="197" t="str">
        <f t="shared" si="6"/>
        <v>economy_energy_transformation_matrix_input[REGIONS_9_I,PROTRA_PP_liquid_fuels_CCS,TI_liquid_bio,TO_elec]=TI_by_PROTRA_and_commodity[REGIONS_9_I,PROTRA_PP_liquid_fuels_CCS,TI_liquid_bio]*ZIDZ(PROTRA_TO_allocated[REGIONS_9_I,TO_elec,PROTRA_PP_liquid_fuels_CCS], SUM(PROTRA_TO_allocated[REGIONS_9_I,NRG_TO_I!,PROTRA_PP_liquid_fuels_CCS]))~~|</v>
      </c>
      <c r="L67" s="193"/>
      <c r="N67" s="230" t="str">
        <f t="shared" si="11"/>
        <v>PROTRA_PP_liquid_fuels_CCS</v>
      </c>
      <c r="O67" s="70" t="str">
        <f t="shared" si="11"/>
        <v>TI_liquid_bio</v>
      </c>
      <c r="P67" s="70" t="str">
        <f t="shared" si="11"/>
        <v>TO_elec</v>
      </c>
      <c r="Q67" s="229"/>
      <c r="R67" s="230" t="str">
        <f>Correspondance_TI_TO!I67</f>
        <v>ELECTRICITY_OIL</v>
      </c>
      <c r="S67" s="229" t="str">
        <f>Correspondance_TI_TO!J67</f>
        <v>DISTRIBUTION_ELECTRICITY</v>
      </c>
      <c r="T67" s="197" t="str">
        <f t="shared" si="10"/>
        <v>economy_energy_transformation_matrix_output[REGIONS_9_I,PROTRA_PP_liquid_fuels_CCS,TI_liquid_bio,TO_elec]=PROTRA_TO_allocated[REGIONS_9_I,TO_elec,PROTRA_PP_liquid_fuels_CCS]*ZIDZ(TI_by_PROTRA_and_commodity[REGIONS_9_I,PROTRA_PP_liquid_fuels_CCS,TI_liquid_bio], SUM(TI_by_PROTRA_and_commodity[REGIONS_9_I,PROTRA_PP_liquid_fuels_CCS, NRG_TI_I!]))~~|</v>
      </c>
    </row>
    <row r="68" spans="1:20" s="70" customFormat="1" ht="87" x14ac:dyDescent="0.35">
      <c r="A68" s="240"/>
      <c r="B68" s="241" t="s">
        <v>442</v>
      </c>
      <c r="C68" s="241" t="s">
        <v>501</v>
      </c>
      <c r="D68" s="242"/>
      <c r="E68" s="230" t="str">
        <f>Correspondance_TI_TO!A68</f>
        <v>PROTRA_PP_liquid_fuels_CCS</v>
      </c>
      <c r="F68" s="70" t="str">
        <f>Correspondance_TI_TO!C68</f>
        <v>TI_liquid_fossil</v>
      </c>
      <c r="G68" s="70" t="str">
        <f>Correspondance_TI_TO!D68</f>
        <v>TO_elec</v>
      </c>
      <c r="H68" s="229"/>
      <c r="I68" s="230" t="str">
        <f>Correspondance_TI_TO!H68</f>
        <v>REFINING</v>
      </c>
      <c r="J68" s="239" t="str">
        <f>Correspondance_TI_TO!G68</f>
        <v>ELECTRICITY_OIL</v>
      </c>
      <c r="K68" s="197" t="str">
        <f t="shared" si="6"/>
        <v>economy_energy_transformation_matrix_input[REGIONS_9_I,PROTRA_PP_liquid_fuels_CCS,TI_liquid_fossil,TO_elec]=TI_by_PROTRA_and_commodity[REGIONS_9_I,PROTRA_PP_liquid_fuels_CCS,TI_liquid_fossil]*ZIDZ(PROTRA_TO_allocated[REGIONS_9_I,TO_elec,PROTRA_PP_liquid_fuels_CCS], SUM(PROTRA_TO_allocated[REGIONS_9_I,NRG_TO_I!,PROTRA_PP_liquid_fuels_CCS]))~~|</v>
      </c>
      <c r="L68" s="193"/>
      <c r="N68" s="230" t="str">
        <f t="shared" si="11"/>
        <v>PROTRA_PP_liquid_fuels_CCS</v>
      </c>
      <c r="O68" s="70" t="str">
        <f t="shared" si="11"/>
        <v>TI_liquid_fossil</v>
      </c>
      <c r="P68" s="70" t="str">
        <f t="shared" si="11"/>
        <v>TO_elec</v>
      </c>
      <c r="Q68" s="229"/>
      <c r="R68" s="230" t="str">
        <f>Correspondance_TI_TO!I68</f>
        <v>ELECTRICITY_OIL</v>
      </c>
      <c r="S68" s="229" t="str">
        <f>Correspondance_TI_TO!J68</f>
        <v>DISTRIBUTION_ELECTRICITY</v>
      </c>
      <c r="T68" s="197" t="str">
        <f t="shared" si="10"/>
        <v>economy_energy_transformation_matrix_output[REGIONS_9_I,PROTRA_PP_liquid_fuels_CCS,TI_liquid_fossil,TO_elec]=PROTRA_TO_allocated[REGIONS_9_I,TO_elec,PROTRA_PP_liquid_fuels_CCS]*ZIDZ(TI_by_PROTRA_and_commodity[REGIONS_9_I,PROTRA_PP_liquid_fuels_CCS,TI_liquid_fossil], SUM(TI_by_PROTRA_and_commodity[REGIONS_9_I,PROTRA_PP_liquid_fuels_CCS, NRG_TI_I!]))~~|</v>
      </c>
    </row>
    <row r="69" spans="1:20" ht="58" x14ac:dyDescent="0.35">
      <c r="A69" s="224" t="s">
        <v>444</v>
      </c>
      <c r="B69" s="194" t="s">
        <v>498</v>
      </c>
      <c r="C69" s="194" t="s">
        <v>499</v>
      </c>
      <c r="E69" s="154" t="str">
        <f>Correspondance_TI_TO!A69</f>
        <v>PROREF_refinery_bio</v>
      </c>
      <c r="F69" t="str">
        <f>Correspondance_TI_TO!C69</f>
        <v>PE_agriculture_products</v>
      </c>
      <c r="G69" t="str">
        <f>Correspondance_TI_TO!D69</f>
        <v>TI_gas_bio</v>
      </c>
      <c r="H69" s="155"/>
      <c r="I69" s="154" t="str">
        <f>Correspondance_TI_TO!H69</f>
        <v>CROPS</v>
      </c>
      <c r="J69" s="185" t="str">
        <f>Correspondance_TI_TO!G69</f>
        <v>REFINING</v>
      </c>
      <c r="K69" s="198" t="str">
        <f>IF(I69="NA","",$K$3&amp;"[REGIONS_9_I,"&amp;E69&amp;","&amp;F69&amp;","&amp;G69&amp;"]="&amp;C69&amp;""&amp;E69&amp;","&amp;F69&amp;"]*ZIDZ("&amp;B69&amp;E69&amp;","&amp;G69&amp;"], SUM("&amp;B69&amp;E69&amp;",NRG_TI_I!]))~~|")</f>
        <v>economy_energy_transformation_matrix_input[REGIONS_9_I,PROREF_refinery_bio,PE_agriculture_products,TI_gas_bio]=PE_by_PROREF_and_commodity[REGIONS_9_I,PROREF_refinery_bio,PE_agriculture_products]*ZIDZ(TI_by_PROREF_and_commodity[REGIONS_9_I,PROREF_refinery_bio,TI_gas_bio], SUM(TI_by_PROREF_and_commodity[REGIONS_9_I,PROREF_refinery_bio,NRG_TI_I!]))~~|</v>
      </c>
      <c r="L69" s="194"/>
      <c r="N69" s="154" t="str">
        <f t="shared" si="7"/>
        <v>PROREF_refinery_bio</v>
      </c>
      <c r="O69" t="str">
        <f t="shared" si="8"/>
        <v>PE_agriculture_products</v>
      </c>
      <c r="P69" t="str">
        <f t="shared" si="9"/>
        <v>TI_gas_bio</v>
      </c>
      <c r="Q69" s="155"/>
      <c r="R69" s="154" t="str">
        <f>Correspondance_TI_TO!I69</f>
        <v>REFINING</v>
      </c>
      <c r="S69" s="155" t="str">
        <f>Correspondance_TI_TO!J69</f>
        <v>NA</v>
      </c>
      <c r="T69" s="197" t="str">
        <f t="shared" si="10"/>
        <v/>
      </c>
    </row>
    <row r="70" spans="1:20" ht="58" x14ac:dyDescent="0.35">
      <c r="A70" s="224" t="s">
        <v>444</v>
      </c>
      <c r="B70" s="194" t="s">
        <v>498</v>
      </c>
      <c r="C70" s="194" t="s">
        <v>499</v>
      </c>
      <c r="E70" s="154" t="str">
        <f>Correspondance_TI_TO!A70</f>
        <v>PROREF_refinery_bio</v>
      </c>
      <c r="F70" t="str">
        <f>Correspondance_TI_TO!C70</f>
        <v>PE_forestry_products</v>
      </c>
      <c r="G70" t="str">
        <f>Correspondance_TI_TO!D70</f>
        <v>TI_gas_bio</v>
      </c>
      <c r="H70" s="155"/>
      <c r="I70" s="154" t="str">
        <f>Correspondance_TI_TO!H70</f>
        <v>FORESTRY</v>
      </c>
      <c r="J70" s="185" t="str">
        <f>Correspondance_TI_TO!G70</f>
        <v>REFINING</v>
      </c>
      <c r="K70" s="198" t="str">
        <f t="shared" ref="K70:K83" si="12">IF(I70="NA","",$K$3&amp;"[REGIONS_9_I,"&amp;E70&amp;","&amp;F70&amp;","&amp;G70&amp;"]="&amp;C70&amp;""&amp;E70&amp;","&amp;F70&amp;"]*ZIDZ("&amp;B70&amp;E70&amp;","&amp;G70&amp;"], SUM("&amp;B70&amp;E70&amp;",NRG_TI_I!]))~~|")</f>
        <v>economy_energy_transformation_matrix_input[REGIONS_9_I,PROREF_refinery_bio,PE_forestry_products,TI_gas_bio]=PE_by_PROREF_and_commodity[REGIONS_9_I,PROREF_refinery_bio,PE_forestry_products]*ZIDZ(TI_by_PROREF_and_commodity[REGIONS_9_I,PROREF_refinery_bio,TI_gas_bio], SUM(TI_by_PROREF_and_commodity[REGIONS_9_I,PROREF_refinery_bio,NRG_TI_I!]))~~|</v>
      </c>
      <c r="L70" s="194"/>
      <c r="N70" s="154" t="str">
        <f t="shared" si="7"/>
        <v>PROREF_refinery_bio</v>
      </c>
      <c r="O70" t="str">
        <f t="shared" si="8"/>
        <v>PE_forestry_products</v>
      </c>
      <c r="P70" t="str">
        <f t="shared" si="9"/>
        <v>TI_gas_bio</v>
      </c>
      <c r="Q70" s="155"/>
      <c r="R70" s="154" t="str">
        <f>Correspondance_TI_TO!I70</f>
        <v>REFINING</v>
      </c>
      <c r="S70" s="155" t="str">
        <f>Correspondance_TI_TO!J70</f>
        <v>NA</v>
      </c>
      <c r="T70" s="197" t="str">
        <f t="shared" si="10"/>
        <v/>
      </c>
    </row>
    <row r="71" spans="1:20" ht="29" x14ac:dyDescent="0.35">
      <c r="A71" s="224" t="s">
        <v>444</v>
      </c>
      <c r="B71" s="194" t="s">
        <v>498</v>
      </c>
      <c r="C71" s="194" t="s">
        <v>499</v>
      </c>
      <c r="E71" s="154" t="str">
        <f>Correspondance_TI_TO!A71</f>
        <v>PROREF_refinery_bio</v>
      </c>
      <c r="F71" t="str">
        <f>Correspondance_TI_TO!C71</f>
        <v>PE_waste</v>
      </c>
      <c r="G71" t="str">
        <f>Correspondance_TI_TO!D71</f>
        <v>TI_gas_bio</v>
      </c>
      <c r="H71" s="155"/>
      <c r="I71" s="154" t="str">
        <f>Correspondance_TI_TO!H71</f>
        <v>NA</v>
      </c>
      <c r="J71" s="185" t="str">
        <f>Correspondance_TI_TO!G71</f>
        <v>REFINING</v>
      </c>
      <c r="K71" s="198" t="str">
        <f t="shared" si="12"/>
        <v/>
      </c>
      <c r="L71" s="194"/>
      <c r="N71" s="154" t="str">
        <f t="shared" si="7"/>
        <v>PROREF_refinery_bio</v>
      </c>
      <c r="O71" t="str">
        <f t="shared" si="8"/>
        <v>PE_waste</v>
      </c>
      <c r="P71" t="str">
        <f t="shared" si="9"/>
        <v>TI_gas_bio</v>
      </c>
      <c r="Q71" s="155"/>
      <c r="R71" s="154" t="str">
        <f>Correspondance_TI_TO!I71</f>
        <v>REFINING</v>
      </c>
      <c r="S71" s="155" t="str">
        <f>Correspondance_TI_TO!J71</f>
        <v>NA</v>
      </c>
      <c r="T71" s="197" t="str">
        <f t="shared" si="10"/>
        <v/>
      </c>
    </row>
    <row r="72" spans="1:20" ht="58" x14ac:dyDescent="0.35">
      <c r="A72" s="224" t="s">
        <v>444</v>
      </c>
      <c r="B72" s="194" t="s">
        <v>498</v>
      </c>
      <c r="C72" s="194" t="s">
        <v>499</v>
      </c>
      <c r="E72" s="154" t="str">
        <f>Correspondance_TI_TO!A72</f>
        <v>PROREF_refinery_bio</v>
      </c>
      <c r="F72" t="str">
        <f>Correspondance_TI_TO!C72</f>
        <v>PE_agriculture_products</v>
      </c>
      <c r="G72" t="str">
        <f>Correspondance_TI_TO!D72</f>
        <v>TI_liquid_bio</v>
      </c>
      <c r="H72" s="155"/>
      <c r="I72" s="154" t="str">
        <f>Correspondance_TI_TO!H72</f>
        <v>CROPS</v>
      </c>
      <c r="J72" s="185" t="str">
        <f>Correspondance_TI_TO!G72</f>
        <v>REFINING</v>
      </c>
      <c r="K72" s="198" t="str">
        <f t="shared" si="12"/>
        <v>economy_energy_transformation_matrix_input[REGIONS_9_I,PROREF_refinery_bio,PE_agriculture_products,TI_liquid_bio]=PE_by_PROREF_and_commodity[REGIONS_9_I,PROREF_refinery_bio,PE_agriculture_products]*ZIDZ(TI_by_PROREF_and_commodity[REGIONS_9_I,PROREF_refinery_bio,TI_liquid_bio], SUM(TI_by_PROREF_and_commodity[REGIONS_9_I,PROREF_refinery_bio,NRG_TI_I!]))~~|</v>
      </c>
      <c r="L72" s="194"/>
      <c r="N72" s="154" t="str">
        <f t="shared" si="7"/>
        <v>PROREF_refinery_bio</v>
      </c>
      <c r="O72" t="str">
        <f t="shared" si="8"/>
        <v>PE_agriculture_products</v>
      </c>
      <c r="P72" t="str">
        <f t="shared" si="9"/>
        <v>TI_liquid_bio</v>
      </c>
      <c r="Q72" s="155"/>
      <c r="R72" s="154" t="str">
        <f>Correspondance_TI_TO!I72</f>
        <v>REFINING</v>
      </c>
      <c r="S72" s="155" t="str">
        <f>Correspondance_TI_TO!J72</f>
        <v>NA</v>
      </c>
      <c r="T72" s="197" t="str">
        <f t="shared" si="10"/>
        <v/>
      </c>
    </row>
    <row r="73" spans="1:20" ht="58" x14ac:dyDescent="0.35">
      <c r="A73" s="224" t="s">
        <v>444</v>
      </c>
      <c r="B73" s="194" t="s">
        <v>498</v>
      </c>
      <c r="C73" s="194" t="s">
        <v>499</v>
      </c>
      <c r="E73" s="154" t="str">
        <f>Correspondance_TI_TO!A73</f>
        <v>PROREF_refinery_bio</v>
      </c>
      <c r="F73" t="str">
        <f>Correspondance_TI_TO!C73</f>
        <v>PE_forestry_products</v>
      </c>
      <c r="G73" t="str">
        <f>Correspondance_TI_TO!D73</f>
        <v>TI_liquid_bio</v>
      </c>
      <c r="H73" s="155"/>
      <c r="I73" s="154" t="str">
        <f>Correspondance_TI_TO!H73</f>
        <v>FORESTRY</v>
      </c>
      <c r="J73" s="185" t="str">
        <f>Correspondance_TI_TO!G73</f>
        <v>REFINING</v>
      </c>
      <c r="K73" s="198" t="str">
        <f t="shared" si="12"/>
        <v>economy_energy_transformation_matrix_input[REGIONS_9_I,PROREF_refinery_bio,PE_forestry_products,TI_liquid_bio]=PE_by_PROREF_and_commodity[REGIONS_9_I,PROREF_refinery_bio,PE_forestry_products]*ZIDZ(TI_by_PROREF_and_commodity[REGIONS_9_I,PROREF_refinery_bio,TI_liquid_bio], SUM(TI_by_PROREF_and_commodity[REGIONS_9_I,PROREF_refinery_bio,NRG_TI_I!]))~~|</v>
      </c>
      <c r="L73" s="194"/>
      <c r="N73" s="154" t="str">
        <f t="shared" si="7"/>
        <v>PROREF_refinery_bio</v>
      </c>
      <c r="O73" t="str">
        <f t="shared" si="8"/>
        <v>PE_forestry_products</v>
      </c>
      <c r="P73" t="str">
        <f t="shared" si="9"/>
        <v>TI_liquid_bio</v>
      </c>
      <c r="Q73" s="155"/>
      <c r="R73" s="154" t="str">
        <f>Correspondance_TI_TO!I73</f>
        <v>REFINING</v>
      </c>
      <c r="S73" s="155" t="str">
        <f>Correspondance_TI_TO!J73</f>
        <v>NA</v>
      </c>
      <c r="T73" s="197" t="str">
        <f t="shared" si="10"/>
        <v/>
      </c>
    </row>
    <row r="74" spans="1:20" ht="29" x14ac:dyDescent="0.35">
      <c r="A74" s="224" t="s">
        <v>444</v>
      </c>
      <c r="B74" s="194" t="s">
        <v>498</v>
      </c>
      <c r="C74" s="194" t="s">
        <v>499</v>
      </c>
      <c r="E74" s="154" t="str">
        <f>Correspondance_TI_TO!A74</f>
        <v>PROREF_refinery_bio</v>
      </c>
      <c r="F74" t="str">
        <f>Correspondance_TI_TO!C74</f>
        <v>PE_waste</v>
      </c>
      <c r="G74" t="str">
        <f>Correspondance_TI_TO!D74</f>
        <v>TI_liquid_bio</v>
      </c>
      <c r="H74" s="155"/>
      <c r="I74" s="154" t="str">
        <f>Correspondance_TI_TO!H74</f>
        <v>NA</v>
      </c>
      <c r="J74" s="185" t="str">
        <f>Correspondance_TI_TO!G74</f>
        <v>REFINING</v>
      </c>
      <c r="K74" s="198" t="str">
        <f t="shared" si="12"/>
        <v/>
      </c>
      <c r="L74" s="194"/>
      <c r="N74" s="154" t="str">
        <f t="shared" si="7"/>
        <v>PROREF_refinery_bio</v>
      </c>
      <c r="O74" t="str">
        <f t="shared" si="8"/>
        <v>PE_waste</v>
      </c>
      <c r="P74" t="str">
        <f t="shared" si="9"/>
        <v>TI_liquid_bio</v>
      </c>
      <c r="Q74" s="155"/>
      <c r="R74" s="154" t="str">
        <f>Correspondance_TI_TO!I74</f>
        <v>REFINING</v>
      </c>
      <c r="S74" s="155" t="str">
        <f>Correspondance_TI_TO!J74</f>
        <v>NA</v>
      </c>
      <c r="T74" s="197" t="str">
        <f t="shared" si="10"/>
        <v/>
      </c>
    </row>
    <row r="75" spans="1:20" ht="58" x14ac:dyDescent="0.35">
      <c r="A75" s="224" t="s">
        <v>444</v>
      </c>
      <c r="B75" s="194" t="s">
        <v>498</v>
      </c>
      <c r="C75" s="194" t="s">
        <v>499</v>
      </c>
      <c r="E75" s="154" t="str">
        <f>Correspondance_TI_TO!A75</f>
        <v>PROREF_refinery_bio</v>
      </c>
      <c r="F75" t="str">
        <f>Correspondance_TI_TO!C75</f>
        <v>PE_agriculture_products</v>
      </c>
      <c r="G75" t="str">
        <f>Correspondance_TI_TO!D75</f>
        <v>TI_hydrogen</v>
      </c>
      <c r="H75" s="155"/>
      <c r="I75" s="154" t="str">
        <f>Correspondance_TI_TO!H75</f>
        <v>CROPS</v>
      </c>
      <c r="J75" s="185" t="str">
        <f>Correspondance_TI_TO!G75</f>
        <v>HYDROGEN_PRODUCTION</v>
      </c>
      <c r="K75" s="198" t="str">
        <f t="shared" si="12"/>
        <v>economy_energy_transformation_matrix_input[REGIONS_9_I,PROREF_refinery_bio,PE_agriculture_products,TI_hydrogen]=PE_by_PROREF_and_commodity[REGIONS_9_I,PROREF_refinery_bio,PE_agriculture_products]*ZIDZ(TI_by_PROREF_and_commodity[REGIONS_9_I,PROREF_refinery_bio,TI_hydrogen], SUM(TI_by_PROREF_and_commodity[REGIONS_9_I,PROREF_refinery_bio,NRG_TI_I!]))~~|</v>
      </c>
      <c r="L75" s="194"/>
      <c r="N75" s="154" t="str">
        <f t="shared" si="7"/>
        <v>PROREF_refinery_bio</v>
      </c>
      <c r="O75" t="str">
        <f t="shared" si="8"/>
        <v>PE_agriculture_products</v>
      </c>
      <c r="P75" t="str">
        <f t="shared" si="9"/>
        <v>TI_hydrogen</v>
      </c>
      <c r="Q75" s="155"/>
      <c r="R75" s="154" t="str">
        <f>Correspondance_TI_TO!I75</f>
        <v>HYDROGEN_PRODUCTION</v>
      </c>
      <c r="S75" s="155" t="str">
        <f>Correspondance_TI_TO!J75</f>
        <v>NA</v>
      </c>
      <c r="T75" s="197" t="str">
        <f t="shared" si="10"/>
        <v/>
      </c>
    </row>
    <row r="76" spans="1:20" ht="58" x14ac:dyDescent="0.35">
      <c r="A76" s="224" t="s">
        <v>444</v>
      </c>
      <c r="B76" s="194" t="s">
        <v>498</v>
      </c>
      <c r="C76" s="194" t="s">
        <v>499</v>
      </c>
      <c r="E76" s="154" t="str">
        <f>Correspondance_TI_TO!A76</f>
        <v>PROREF_refinery_bio</v>
      </c>
      <c r="F76" t="str">
        <f>Correspondance_TI_TO!C76</f>
        <v>PE_forestry_products</v>
      </c>
      <c r="G76" t="str">
        <f>Correspondance_TI_TO!D76</f>
        <v>TI_hydrogen</v>
      </c>
      <c r="H76" s="155"/>
      <c r="I76" s="154" t="str">
        <f>Correspondance_TI_TO!H76</f>
        <v>FORESTRY</v>
      </c>
      <c r="J76" s="185" t="str">
        <f>Correspondance_TI_TO!G76</f>
        <v>HYDROGEN_PRODUCTION</v>
      </c>
      <c r="K76" s="198" t="str">
        <f t="shared" si="12"/>
        <v>economy_energy_transformation_matrix_input[REGIONS_9_I,PROREF_refinery_bio,PE_forestry_products,TI_hydrogen]=PE_by_PROREF_and_commodity[REGIONS_9_I,PROREF_refinery_bio,PE_forestry_products]*ZIDZ(TI_by_PROREF_and_commodity[REGIONS_9_I,PROREF_refinery_bio,TI_hydrogen], SUM(TI_by_PROREF_and_commodity[REGIONS_9_I,PROREF_refinery_bio,NRG_TI_I!]))~~|</v>
      </c>
      <c r="L76" s="194"/>
      <c r="N76" s="154" t="str">
        <f t="shared" si="7"/>
        <v>PROREF_refinery_bio</v>
      </c>
      <c r="O76" t="str">
        <f t="shared" si="8"/>
        <v>PE_forestry_products</v>
      </c>
      <c r="P76" t="str">
        <f t="shared" si="9"/>
        <v>TI_hydrogen</v>
      </c>
      <c r="Q76" s="155"/>
      <c r="R76" s="154" t="str">
        <f>Correspondance_TI_TO!I76</f>
        <v>HYDROGEN_PRODUCTION</v>
      </c>
      <c r="S76" s="155" t="str">
        <f>Correspondance_TI_TO!J76</f>
        <v>NA</v>
      </c>
      <c r="T76" s="197" t="str">
        <f t="shared" si="10"/>
        <v/>
      </c>
    </row>
    <row r="77" spans="1:20" ht="29" x14ac:dyDescent="0.35">
      <c r="A77" s="224" t="s">
        <v>444</v>
      </c>
      <c r="B77" s="194" t="s">
        <v>498</v>
      </c>
      <c r="C77" s="194" t="s">
        <v>499</v>
      </c>
      <c r="E77" s="154" t="str">
        <f>Correspondance_TI_TO!A77</f>
        <v>PROREF_refinery_bio</v>
      </c>
      <c r="F77" t="str">
        <f>Correspondance_TI_TO!C77</f>
        <v>PE_waste</v>
      </c>
      <c r="G77" t="str">
        <f>Correspondance_TI_TO!D77</f>
        <v>TI_hydrogen</v>
      </c>
      <c r="H77" s="155"/>
      <c r="I77" s="154" t="str">
        <f>Correspondance_TI_TO!H77</f>
        <v>NA</v>
      </c>
      <c r="J77" s="185" t="str">
        <f>Correspondance_TI_TO!G77</f>
        <v>HYDROGEN_PRODUCTION</v>
      </c>
      <c r="K77" s="198" t="str">
        <f t="shared" si="12"/>
        <v/>
      </c>
      <c r="L77" s="194"/>
      <c r="N77" s="154" t="str">
        <f t="shared" si="7"/>
        <v>PROREF_refinery_bio</v>
      </c>
      <c r="O77" t="str">
        <f t="shared" si="8"/>
        <v>PE_waste</v>
      </c>
      <c r="P77" t="str">
        <f t="shared" si="9"/>
        <v>TI_hydrogen</v>
      </c>
      <c r="Q77" s="155"/>
      <c r="R77" s="154" t="str">
        <f>Correspondance_TI_TO!I77</f>
        <v>HYDROGEN_PRODUCTION</v>
      </c>
      <c r="S77" s="155" t="str">
        <f>Correspondance_TI_TO!J77</f>
        <v>NA</v>
      </c>
      <c r="T77" s="197" t="str">
        <f t="shared" si="10"/>
        <v/>
      </c>
    </row>
    <row r="78" spans="1:20" ht="58" x14ac:dyDescent="0.35">
      <c r="A78" s="224" t="s">
        <v>444</v>
      </c>
      <c r="B78" s="194" t="s">
        <v>498</v>
      </c>
      <c r="C78" s="194" t="s">
        <v>499</v>
      </c>
      <c r="E78" s="154" t="str">
        <f>Correspondance_TI_TO!A78</f>
        <v>PROREF_refinery_coal</v>
      </c>
      <c r="F78" t="str">
        <f>Correspondance_TI_TO!C78</f>
        <v>PE_coal</v>
      </c>
      <c r="G78" t="str">
        <f>Correspondance_TI_TO!D78</f>
        <v>TI_gas_fossil</v>
      </c>
      <c r="H78" s="155"/>
      <c r="I78" s="154" t="str">
        <f>Correspondance_TI_TO!H78</f>
        <v>MINING_COAL</v>
      </c>
      <c r="J78" s="185" t="str">
        <f>Correspondance_TI_TO!G78</f>
        <v>REFINING</v>
      </c>
      <c r="K78" s="198" t="str">
        <f t="shared" si="12"/>
        <v>economy_energy_transformation_matrix_input[REGIONS_9_I,PROREF_refinery_coal,PE_coal,TI_gas_fossil]=PE_by_PROREF_and_commodity[REGIONS_9_I,PROREF_refinery_coal,PE_coal]*ZIDZ(TI_by_PROREF_and_commodity[REGIONS_9_I,PROREF_refinery_coal,TI_gas_fossil], SUM(TI_by_PROREF_and_commodity[REGIONS_9_I,PROREF_refinery_coal,NRG_TI_I!]))~~|</v>
      </c>
      <c r="L78" s="194"/>
      <c r="N78" s="154" t="str">
        <f t="shared" si="7"/>
        <v>PROREF_refinery_coal</v>
      </c>
      <c r="O78" t="str">
        <f t="shared" si="8"/>
        <v>PE_coal</v>
      </c>
      <c r="P78" t="str">
        <f t="shared" si="9"/>
        <v>TI_gas_fossil</v>
      </c>
      <c r="Q78" s="155"/>
      <c r="R78" s="154" t="str">
        <f>Correspondance_TI_TO!I78</f>
        <v>REFINING</v>
      </c>
      <c r="S78" s="155" t="str">
        <f>Correspondance_TI_TO!J78</f>
        <v>NA</v>
      </c>
      <c r="T78" s="197" t="str">
        <f t="shared" si="10"/>
        <v/>
      </c>
    </row>
    <row r="79" spans="1:20" ht="58" x14ac:dyDescent="0.35">
      <c r="A79" s="224" t="s">
        <v>450</v>
      </c>
      <c r="B79" s="194" t="s">
        <v>498</v>
      </c>
      <c r="C79" s="194" t="s">
        <v>499</v>
      </c>
      <c r="E79" s="154" t="str">
        <f>Correspondance_TI_TO!A79</f>
        <v>PROREF_refinery_coal</v>
      </c>
      <c r="F79" t="str">
        <f>Correspondance_TI_TO!C79</f>
        <v>PE_coal</v>
      </c>
      <c r="G79" t="str">
        <f>Correspondance_TI_TO!D79</f>
        <v>TI_liquid_fossil</v>
      </c>
      <c r="H79" s="155"/>
      <c r="I79" s="154" t="str">
        <f>Correspondance_TI_TO!H79</f>
        <v>MINING_COAL</v>
      </c>
      <c r="J79" s="185" t="str">
        <f>Correspondance_TI_TO!G79</f>
        <v>REFINING</v>
      </c>
      <c r="K79" s="198" t="str">
        <f t="shared" si="12"/>
        <v>economy_energy_transformation_matrix_input[REGIONS_9_I,PROREF_refinery_coal,PE_coal,TI_liquid_fossil]=PE_by_PROREF_and_commodity[REGIONS_9_I,PROREF_refinery_coal,PE_coal]*ZIDZ(TI_by_PROREF_and_commodity[REGIONS_9_I,PROREF_refinery_coal,TI_liquid_fossil], SUM(TI_by_PROREF_and_commodity[REGIONS_9_I,PROREF_refinery_coal,NRG_TI_I!]))~~|</v>
      </c>
      <c r="L79" s="194"/>
      <c r="N79" s="154" t="str">
        <f t="shared" si="7"/>
        <v>PROREF_refinery_coal</v>
      </c>
      <c r="O79" t="str">
        <f t="shared" si="8"/>
        <v>PE_coal</v>
      </c>
      <c r="P79" t="str">
        <f t="shared" si="9"/>
        <v>TI_liquid_fossil</v>
      </c>
      <c r="Q79" s="155"/>
      <c r="R79" s="154" t="str">
        <f>Correspondance_TI_TO!I79</f>
        <v>REFINING</v>
      </c>
      <c r="S79" s="155" t="str">
        <f>Correspondance_TI_TO!J79</f>
        <v>NA</v>
      </c>
      <c r="T79" s="197" t="str">
        <f t="shared" si="10"/>
        <v/>
      </c>
    </row>
    <row r="80" spans="1:20" ht="58" x14ac:dyDescent="0.35">
      <c r="A80" s="224" t="s">
        <v>450</v>
      </c>
      <c r="B80" s="194" t="s">
        <v>498</v>
      </c>
      <c r="C80" s="194" t="s">
        <v>499</v>
      </c>
      <c r="E80" s="154" t="str">
        <f>Correspondance_TI_TO!A80</f>
        <v>PROREF_refinery_coal</v>
      </c>
      <c r="F80" t="str">
        <f>Correspondance_TI_TO!C80</f>
        <v>PE_coal</v>
      </c>
      <c r="G80" t="str">
        <f>Correspondance_TI_TO!D80</f>
        <v>TI_hydrogen</v>
      </c>
      <c r="H80" s="155"/>
      <c r="I80" s="154" t="str">
        <f>Correspondance_TI_TO!H80</f>
        <v>MINING_COAL</v>
      </c>
      <c r="J80" s="185" t="str">
        <f>Correspondance_TI_TO!G80</f>
        <v>HYDROGEN_PRODUCTION</v>
      </c>
      <c r="K80" s="198" t="str">
        <f t="shared" si="12"/>
        <v>economy_energy_transformation_matrix_input[REGIONS_9_I,PROREF_refinery_coal,PE_coal,TI_hydrogen]=PE_by_PROREF_and_commodity[REGIONS_9_I,PROREF_refinery_coal,PE_coal]*ZIDZ(TI_by_PROREF_and_commodity[REGIONS_9_I,PROREF_refinery_coal,TI_hydrogen], SUM(TI_by_PROREF_and_commodity[REGIONS_9_I,PROREF_refinery_coal,NRG_TI_I!]))~~|</v>
      </c>
      <c r="L80" s="194"/>
      <c r="N80" s="154" t="str">
        <f t="shared" si="7"/>
        <v>PROREF_refinery_coal</v>
      </c>
      <c r="O80" t="str">
        <f t="shared" si="8"/>
        <v>PE_coal</v>
      </c>
      <c r="P80" t="str">
        <f t="shared" si="9"/>
        <v>TI_hydrogen</v>
      </c>
      <c r="Q80" s="155"/>
      <c r="R80" s="154" t="str">
        <f>Correspondance_TI_TO!I80</f>
        <v>HYDROGEN_PRODUCTION</v>
      </c>
      <c r="S80" s="155" t="str">
        <f>Correspondance_TI_TO!J80</f>
        <v>NA</v>
      </c>
      <c r="T80" s="197" t="str">
        <f t="shared" si="10"/>
        <v/>
      </c>
    </row>
    <row r="81" spans="1:20" ht="58" x14ac:dyDescent="0.35">
      <c r="A81" s="224" t="s">
        <v>450</v>
      </c>
      <c r="B81" s="194" t="s">
        <v>498</v>
      </c>
      <c r="C81" s="194" t="s">
        <v>499</v>
      </c>
      <c r="E81" s="154" t="str">
        <f>Correspondance_TI_TO!A81</f>
        <v>PROREF_refinery_oil</v>
      </c>
      <c r="F81" t="str">
        <f>Correspondance_TI_TO!C81</f>
        <v>PE_oil</v>
      </c>
      <c r="G81" t="str">
        <f>Correspondance_TI_TO!D81</f>
        <v>TI_gas_fossil</v>
      </c>
      <c r="H81" s="155"/>
      <c r="I81" s="154" t="str">
        <f>Correspondance_TI_TO!H81</f>
        <v>EXTRACTION_OIL</v>
      </c>
      <c r="J81" s="185" t="str">
        <f>Correspondance_TI_TO!G81</f>
        <v>REFINING</v>
      </c>
      <c r="K81" s="198" t="str">
        <f t="shared" si="12"/>
        <v>economy_energy_transformation_matrix_input[REGIONS_9_I,PROREF_refinery_oil,PE_oil,TI_gas_fossil]=PE_by_PROREF_and_commodity[REGIONS_9_I,PROREF_refinery_oil,PE_oil]*ZIDZ(TI_by_PROREF_and_commodity[REGIONS_9_I,PROREF_refinery_oil,TI_gas_fossil], SUM(TI_by_PROREF_and_commodity[REGIONS_9_I,PROREF_refinery_oil,NRG_TI_I!]))~~|</v>
      </c>
      <c r="L81" s="194"/>
      <c r="N81" s="154" t="str">
        <f t="shared" si="7"/>
        <v>PROREF_refinery_oil</v>
      </c>
      <c r="O81" t="str">
        <f t="shared" si="8"/>
        <v>PE_oil</v>
      </c>
      <c r="P81" t="str">
        <f t="shared" si="9"/>
        <v>TI_gas_fossil</v>
      </c>
      <c r="Q81" s="155"/>
      <c r="R81" s="154" t="str">
        <f>Correspondance_TI_TO!I81</f>
        <v>REFINING</v>
      </c>
      <c r="S81" s="155" t="str">
        <f>Correspondance_TI_TO!J81</f>
        <v>NA</v>
      </c>
      <c r="T81" s="197" t="str">
        <f t="shared" si="10"/>
        <v/>
      </c>
    </row>
    <row r="82" spans="1:20" ht="58" x14ac:dyDescent="0.35">
      <c r="A82" s="224" t="s">
        <v>445</v>
      </c>
      <c r="B82" s="194" t="s">
        <v>498</v>
      </c>
      <c r="C82" s="194" t="s">
        <v>499</v>
      </c>
      <c r="E82" s="154" t="str">
        <f>Correspondance_TI_TO!A82</f>
        <v>PROREF_refinery_oil</v>
      </c>
      <c r="F82" t="str">
        <f>Correspondance_TI_TO!C82</f>
        <v>PE_oil</v>
      </c>
      <c r="G82" t="str">
        <f>Correspondance_TI_TO!D82</f>
        <v>TI_liquid_fossil</v>
      </c>
      <c r="H82" s="155"/>
      <c r="I82" s="154" t="str">
        <f>Correspondance_TI_TO!H82</f>
        <v>EXTRACTION_OIL</v>
      </c>
      <c r="J82" s="185" t="str">
        <f>Correspondance_TI_TO!G82</f>
        <v>REFINING</v>
      </c>
      <c r="K82" s="198" t="str">
        <f t="shared" si="12"/>
        <v>economy_energy_transformation_matrix_input[REGIONS_9_I,PROREF_refinery_oil,PE_oil,TI_liquid_fossil]=PE_by_PROREF_and_commodity[REGIONS_9_I,PROREF_refinery_oil,PE_oil]*ZIDZ(TI_by_PROREF_and_commodity[REGIONS_9_I,PROREF_refinery_oil,TI_liquid_fossil], SUM(TI_by_PROREF_and_commodity[REGIONS_9_I,PROREF_refinery_oil,NRG_TI_I!]))~~|</v>
      </c>
      <c r="L82" s="194"/>
      <c r="N82" s="154" t="str">
        <f t="shared" si="7"/>
        <v>PROREF_refinery_oil</v>
      </c>
      <c r="O82" t="str">
        <f t="shared" si="8"/>
        <v>PE_oil</v>
      </c>
      <c r="P82" t="str">
        <f t="shared" si="9"/>
        <v>TI_liquid_fossil</v>
      </c>
      <c r="Q82" s="155"/>
      <c r="R82" s="154" t="str">
        <f>Correspondance_TI_TO!I82</f>
        <v>REFINING</v>
      </c>
      <c r="S82" s="155" t="str">
        <f>Correspondance_TI_TO!J82</f>
        <v>NA</v>
      </c>
      <c r="T82" s="197" t="str">
        <f t="shared" si="10"/>
        <v/>
      </c>
    </row>
    <row r="83" spans="1:20" ht="87" x14ac:dyDescent="0.35">
      <c r="A83" s="224" t="s">
        <v>445</v>
      </c>
      <c r="B83" s="194" t="s">
        <v>498</v>
      </c>
      <c r="C83" s="194" t="s">
        <v>499</v>
      </c>
      <c r="E83" s="154" t="str">
        <f>Correspondance_TI_TO!A83</f>
        <v>PROREF_transformation_PE_natural_gas_2_TI_hydrogen</v>
      </c>
      <c r="F83" t="str">
        <f>Correspondance_TI_TO!C83</f>
        <v>PE_natural_gas</v>
      </c>
      <c r="G83" t="str">
        <f>Correspondance_TI_TO!D83</f>
        <v>TI_hydrogen</v>
      </c>
      <c r="H83" s="155"/>
      <c r="I83" s="154" t="str">
        <f>Correspondance_TI_TO!H83</f>
        <v>DISTRIBUTION_GAS</v>
      </c>
      <c r="J83" s="185" t="str">
        <f>Correspondance_TI_TO!G83</f>
        <v>HYDROGEN_PRODUCTION</v>
      </c>
      <c r="K83" s="198" t="str">
        <f t="shared" si="12"/>
        <v>economy_energy_transformation_matrix_input[REGIONS_9_I,PROREF_transformation_PE_natural_gas_2_TI_hydrogen,PE_natural_gas,TI_hydrogen]=PE_by_PROREF_and_commodity[REGIONS_9_I,PROREF_transformation_PE_natural_gas_2_TI_hydrogen,PE_natural_gas]*ZIDZ(TI_by_PROREF_and_commodity[REGIONS_9_I,PROREF_transformation_PE_natural_gas_2_TI_hydrogen,TI_hydrogen], SUM(TI_by_PROREF_and_commodity[REGIONS_9_I,PROREF_transformation_PE_natural_gas_2_TI_hydrogen,NRG_TI_I!]))~~|</v>
      </c>
      <c r="L83" s="194"/>
      <c r="N83" s="154" t="str">
        <f t="shared" si="7"/>
        <v>PROREF_transformation_PE_natural_gas_2_TI_hydrogen</v>
      </c>
      <c r="O83" t="str">
        <f t="shared" si="8"/>
        <v>PE_natural_gas</v>
      </c>
      <c r="P83" t="str">
        <f t="shared" si="9"/>
        <v>TI_hydrogen</v>
      </c>
      <c r="Q83" s="155"/>
      <c r="R83" s="154" t="str">
        <f>Correspondance_TI_TO!I83</f>
        <v>HYDROGEN_PRODUCTION</v>
      </c>
      <c r="S83" s="155" t="str">
        <f>Correspondance_TI_TO!J83</f>
        <v>NA</v>
      </c>
      <c r="T83" s="197" t="str">
        <f t="shared" si="10"/>
        <v/>
      </c>
    </row>
    <row r="84" spans="1:20" ht="29" x14ac:dyDescent="0.35">
      <c r="A84" s="224" t="s">
        <v>448</v>
      </c>
      <c r="D84" s="195" t="s">
        <v>494</v>
      </c>
      <c r="E84" s="154" t="str">
        <f>Correspondance_TI_TO!A84</f>
        <v>PROSUP_transmission_losses_elec</v>
      </c>
      <c r="F84" t="str">
        <f>Correspondance_TI_TO!C84</f>
        <v>TO_elec</v>
      </c>
      <c r="G84" t="str">
        <f>Correspondance_TI_TO!D84</f>
        <v>FE_elec</v>
      </c>
      <c r="H84" s="155"/>
      <c r="I84" s="154" t="str">
        <f>Correspondance_TI_TO!H84</f>
        <v>DISTRIBUTION_ELECTRICITY</v>
      </c>
      <c r="J84" s="185" t="str">
        <f>Correspondance_TI_TO!G84</f>
        <v>DISTRIBUTION_ELECTRICITY</v>
      </c>
      <c r="K84" s="200" t="str">
        <f xml:space="preserve"> CONCATENATE($K$3,"[REGIONS_9_I,",E84,",",F84,",",G84,"]=",D84,F84,"]~~|")</f>
        <v>economy_energy_transformation_matrix_input[REGIONS_9_I,PROSUP_transmission_losses_elec,TO_elec,FE_elec]=PROSUP_transmission_losses[REGIONS_9_I,TO_elec]~~|</v>
      </c>
      <c r="L84" s="244"/>
      <c r="N84" s="154" t="str">
        <f t="shared" si="7"/>
        <v>PROSUP_transmission_losses_elec</v>
      </c>
      <c r="O84" t="str">
        <f t="shared" si="8"/>
        <v>TO_elec</v>
      </c>
      <c r="P84" t="str">
        <f t="shared" si="9"/>
        <v>FE_elec</v>
      </c>
      <c r="Q84" s="155"/>
      <c r="R84" s="154" t="str">
        <f>Correspondance_TI_TO!I84</f>
        <v>DISTRIBUTION_ELECTRICITY</v>
      </c>
      <c r="S84" s="155" t="str">
        <f>Correspondance_TI_TO!J84</f>
        <v>NA</v>
      </c>
      <c r="T84" s="197" t="str">
        <f t="shared" ref="T84:T91" si="13">IF(S84="NA","",$T$3&amp;"[REGIONS_9_I,"&amp;E84&amp;","&amp;F84&amp;","&amp;G84&amp;"]="&amp;D84&amp;""&amp;G84&amp;","&amp;E84&amp;"]*ZIDZ("&amp;C84&amp;E84&amp;","&amp;F84&amp;"], SUM("&amp;C84&amp;E84&amp;", NRG_TI_I!]))~~|")</f>
        <v/>
      </c>
    </row>
    <row r="85" spans="1:20" ht="29" x14ac:dyDescent="0.35">
      <c r="A85" s="224" t="s">
        <v>448</v>
      </c>
      <c r="D85" s="195" t="s">
        <v>494</v>
      </c>
      <c r="E85" s="154" t="str">
        <f>Correspondance_TI_TO!A85</f>
        <v>PROSUP_transmission_losses_gas</v>
      </c>
      <c r="F85" t="str">
        <f>Correspondance_TI_TO!C85</f>
        <v>TO_gas</v>
      </c>
      <c r="G85" t="str">
        <f>Correspondance_TI_TO!D85</f>
        <v>FE_gas</v>
      </c>
      <c r="H85" s="155"/>
      <c r="I85" s="154" t="str">
        <f>Correspondance_TI_TO!H85</f>
        <v>DISTRIBUTION_GAS</v>
      </c>
      <c r="J85" s="185" t="str">
        <f>Correspondance_TI_TO!G85</f>
        <v>DISTRIBUTION_GAS</v>
      </c>
      <c r="K85" s="200" t="str">
        <f t="shared" ref="K85:K98" si="14" xml:space="preserve"> CONCATENATE($K$3,"[REGIONS_9_I,",E85,",",F85,",",G85,"]=",D85,F85,"]~~|")</f>
        <v>economy_energy_transformation_matrix_input[REGIONS_9_I,PROSUP_transmission_losses_gas,TO_gas,FE_gas]=PROSUP_transmission_losses[REGIONS_9_I,TO_gas]~~|</v>
      </c>
      <c r="L85" s="244"/>
      <c r="N85" s="154" t="str">
        <f t="shared" si="7"/>
        <v>PROSUP_transmission_losses_gas</v>
      </c>
      <c r="O85" t="str">
        <f t="shared" si="8"/>
        <v>TO_gas</v>
      </c>
      <c r="P85" t="str">
        <f t="shared" si="9"/>
        <v>FE_gas</v>
      </c>
      <c r="Q85" s="155"/>
      <c r="R85" s="154" t="str">
        <f>Correspondance_TI_TO!I85</f>
        <v>DISTRIBUTION_GAS</v>
      </c>
      <c r="S85" s="155" t="str">
        <f>Correspondance_TI_TO!J85</f>
        <v>NA</v>
      </c>
      <c r="T85" s="197" t="str">
        <f t="shared" si="13"/>
        <v/>
      </c>
    </row>
    <row r="86" spans="1:20" ht="29" x14ac:dyDescent="0.35">
      <c r="A86" s="224" t="s">
        <v>448</v>
      </c>
      <c r="D86" s="195" t="s">
        <v>494</v>
      </c>
      <c r="E86" s="154" t="str">
        <f>Correspondance_TI_TO!A86</f>
        <v>PROSUP_transmission_losses_heat</v>
      </c>
      <c r="F86" t="str">
        <f>Correspondance_TI_TO!C86</f>
        <v>TO_heat</v>
      </c>
      <c r="G86" t="str">
        <f>Correspondance_TI_TO!D86</f>
        <v>FE_heat</v>
      </c>
      <c r="H86" s="155"/>
      <c r="I86" s="154" t="str">
        <f>Correspondance_TI_TO!H86</f>
        <v>STEAM_HOT_WATER</v>
      </c>
      <c r="J86" s="185" t="str">
        <f>Correspondance_TI_TO!G86</f>
        <v>STEAM_HOT_WATER</v>
      </c>
      <c r="K86" s="200" t="str">
        <f t="shared" si="14"/>
        <v>economy_energy_transformation_matrix_input[REGIONS_9_I,PROSUP_transmission_losses_heat,TO_heat,FE_heat]=PROSUP_transmission_losses[REGIONS_9_I,TO_heat]~~|</v>
      </c>
      <c r="L86" s="244"/>
      <c r="N86" s="154" t="str">
        <f t="shared" si="7"/>
        <v>PROSUP_transmission_losses_heat</v>
      </c>
      <c r="O86" t="str">
        <f t="shared" si="8"/>
        <v>TO_heat</v>
      </c>
      <c r="P86" t="str">
        <f t="shared" si="9"/>
        <v>FE_heat</v>
      </c>
      <c r="Q86" s="155"/>
      <c r="R86" s="154" t="str">
        <f>Correspondance_TI_TO!I86</f>
        <v>STEAM_HOT_WATER</v>
      </c>
      <c r="S86" s="155" t="str">
        <f>Correspondance_TI_TO!J86</f>
        <v>NA</v>
      </c>
      <c r="T86" s="197" t="str">
        <f t="shared" si="13"/>
        <v/>
      </c>
    </row>
    <row r="87" spans="1:20" ht="29" x14ac:dyDescent="0.35">
      <c r="A87" s="224" t="s">
        <v>448</v>
      </c>
      <c r="D87" s="195" t="s">
        <v>495</v>
      </c>
      <c r="E87" s="154" t="str">
        <f>Correspondance_TI_TO!A87</f>
        <v>PROSUP_storage_losses_elec</v>
      </c>
      <c r="F87" t="str">
        <f>Correspondance_TI_TO!C87</f>
        <v>TO_elec</v>
      </c>
      <c r="G87" t="str">
        <f>Correspondance_TI_TO!D87</f>
        <v>FE_elec</v>
      </c>
      <c r="H87" s="155"/>
      <c r="I87" s="154" t="str">
        <f>Correspondance_TI_TO!H87</f>
        <v>DISTRIBUTION_ELECTRICITY</v>
      </c>
      <c r="J87" s="185" t="str">
        <f>Correspondance_TI_TO!G87</f>
        <v>DISTRIBUTION_ELECTRICITY</v>
      </c>
      <c r="K87" s="200" t="str">
        <f t="shared" si="14"/>
        <v>economy_energy_transformation_matrix_input[REGIONS_9_I,PROSUP_storage_losses_elec,TO_elec,FE_elec]=PROSUP_storage_losses[REGIONS_9_I,TO_elec]~~|</v>
      </c>
      <c r="L87" s="244"/>
      <c r="N87" s="154" t="str">
        <f t="shared" si="7"/>
        <v>PROSUP_storage_losses_elec</v>
      </c>
      <c r="O87" t="str">
        <f t="shared" si="8"/>
        <v>TO_elec</v>
      </c>
      <c r="P87" t="str">
        <f t="shared" si="9"/>
        <v>FE_elec</v>
      </c>
      <c r="Q87" s="155"/>
      <c r="R87" s="154" t="str">
        <f>Correspondance_TI_TO!I87</f>
        <v>DISTRIBUTION_ELECTRICITY</v>
      </c>
      <c r="S87" s="155" t="str">
        <f>Correspondance_TI_TO!J87</f>
        <v>NA</v>
      </c>
      <c r="T87" s="197" t="str">
        <f t="shared" si="13"/>
        <v/>
      </c>
    </row>
    <row r="88" spans="1:20" ht="29" x14ac:dyDescent="0.35">
      <c r="A88" s="224" t="s">
        <v>448</v>
      </c>
      <c r="D88" s="195" t="s">
        <v>495</v>
      </c>
      <c r="E88" s="154" t="str">
        <f>Correspondance_TI_TO!A88</f>
        <v>PROSUP_storage_losses_gas</v>
      </c>
      <c r="F88" t="str">
        <f>Correspondance_TI_TO!C88</f>
        <v>TO_gas</v>
      </c>
      <c r="G88" t="str">
        <f>Correspondance_TI_TO!D88</f>
        <v>FE_gas</v>
      </c>
      <c r="H88" s="155"/>
      <c r="I88" s="154" t="str">
        <f>Correspondance_TI_TO!H88</f>
        <v>DISTRIBUTION_GAS</v>
      </c>
      <c r="J88" s="185" t="str">
        <f>Correspondance_TI_TO!G88</f>
        <v>DISTRIBUTION_GAS</v>
      </c>
      <c r="K88" s="200" t="str">
        <f t="shared" si="14"/>
        <v>economy_energy_transformation_matrix_input[REGIONS_9_I,PROSUP_storage_losses_gas,TO_gas,FE_gas]=PROSUP_storage_losses[REGIONS_9_I,TO_gas]~~|</v>
      </c>
      <c r="L88" s="244"/>
      <c r="N88" s="154" t="str">
        <f t="shared" si="7"/>
        <v>PROSUP_storage_losses_gas</v>
      </c>
      <c r="O88" t="str">
        <f t="shared" si="8"/>
        <v>TO_gas</v>
      </c>
      <c r="P88" t="str">
        <f t="shared" si="9"/>
        <v>FE_gas</v>
      </c>
      <c r="Q88" s="155"/>
      <c r="R88" s="154" t="str">
        <f>Correspondance_TI_TO!I88</f>
        <v>DISTRIBUTION_GAS</v>
      </c>
      <c r="S88" s="155" t="str">
        <f>Correspondance_TI_TO!J88</f>
        <v>NA</v>
      </c>
      <c r="T88" s="197" t="str">
        <f t="shared" si="13"/>
        <v/>
      </c>
    </row>
    <row r="89" spans="1:20" ht="29" x14ac:dyDescent="0.35">
      <c r="A89" s="224" t="s">
        <v>448</v>
      </c>
      <c r="D89" s="195" t="s">
        <v>495</v>
      </c>
      <c r="E89" s="154" t="str">
        <f>Correspondance_TI_TO!A89</f>
        <v>PROSUP_storage_losses_heat</v>
      </c>
      <c r="F89" t="str">
        <f>Correspondance_TI_TO!C89</f>
        <v>TO_heat</v>
      </c>
      <c r="G89" t="str">
        <f>Correspondance_TI_TO!D89</f>
        <v>FE_heat</v>
      </c>
      <c r="H89" s="155"/>
      <c r="I89" s="154" t="str">
        <f>Correspondance_TI_TO!H89</f>
        <v>STEAM_HOT_WATER</v>
      </c>
      <c r="J89" s="185" t="str">
        <f>Correspondance_TI_TO!G89</f>
        <v>STEAM_HOT_WATER</v>
      </c>
      <c r="K89" s="200" t="str">
        <f t="shared" si="14"/>
        <v>economy_energy_transformation_matrix_input[REGIONS_9_I,PROSUP_storage_losses_heat,TO_heat,FE_heat]=PROSUP_storage_losses[REGIONS_9_I,TO_heat]~~|</v>
      </c>
      <c r="L89" s="244"/>
      <c r="N89" s="154" t="str">
        <f t="shared" si="7"/>
        <v>PROSUP_storage_losses_heat</v>
      </c>
      <c r="O89" t="str">
        <f t="shared" si="8"/>
        <v>TO_heat</v>
      </c>
      <c r="P89" t="str">
        <f t="shared" si="9"/>
        <v>FE_heat</v>
      </c>
      <c r="Q89" s="155"/>
      <c r="R89" s="154" t="str">
        <f>Correspondance_TI_TO!I89</f>
        <v>STEAM_HOT_WATER</v>
      </c>
      <c r="S89" s="155" t="str">
        <f>Correspondance_TI_TO!J89</f>
        <v>NA</v>
      </c>
      <c r="T89" s="197" t="str">
        <f t="shared" si="13"/>
        <v/>
      </c>
    </row>
    <row r="90" spans="1:20" ht="43.5" x14ac:dyDescent="0.35">
      <c r="A90" s="224" t="s">
        <v>448</v>
      </c>
      <c r="D90" s="201" t="s">
        <v>502</v>
      </c>
      <c r="E90" s="154" t="str">
        <f>Correspondance_TI_TO!A90</f>
        <v>PROSUP_elec_2_heat</v>
      </c>
      <c r="F90" t="str">
        <f>Correspondance_TI_TO!C90</f>
        <v>TO_elec</v>
      </c>
      <c r="G90" t="str">
        <f>Correspondance_TI_TO!D90</f>
        <v>FE_heat</v>
      </c>
      <c r="H90" s="155"/>
      <c r="I90" s="154" t="str">
        <f>Correspondance_TI_TO!H90</f>
        <v>DISTRIBUTION_ELECTRICITY</v>
      </c>
      <c r="J90" s="185" t="str">
        <f>Correspondance_TI_TO!G90</f>
        <v>STEAM_HOT_WATER</v>
      </c>
      <c r="K90" s="200" t="str">
        <f t="shared" si="14"/>
        <v>economy_energy_transformation_matrix_input[REGIONS_9_I,PROSUP_elec_2_heat,TO_elec,FE_heat]=PROSUP flexibility technologies[REGIONS_9_I, PROSUP_elec_2_heat,TO_elec]~~|</v>
      </c>
      <c r="L90" s="244"/>
      <c r="N90" s="154" t="str">
        <f t="shared" si="7"/>
        <v>PROSUP_elec_2_heat</v>
      </c>
      <c r="O90" t="str">
        <f t="shared" si="8"/>
        <v>TO_elec</v>
      </c>
      <c r="P90" t="str">
        <f t="shared" si="9"/>
        <v>FE_heat</v>
      </c>
      <c r="Q90" s="155"/>
      <c r="R90" s="154" t="str">
        <f>Correspondance_TI_TO!I90</f>
        <v>STEAM_HOT_WATER</v>
      </c>
      <c r="S90" s="155" t="str">
        <f>Correspondance_TI_TO!J90</f>
        <v>NA</v>
      </c>
      <c r="T90" s="197" t="str">
        <f t="shared" si="13"/>
        <v/>
      </c>
    </row>
    <row r="91" spans="1:20" ht="43.5" x14ac:dyDescent="0.35">
      <c r="A91" s="224" t="s">
        <v>448</v>
      </c>
      <c r="D91" s="201" t="s">
        <v>503</v>
      </c>
      <c r="E91" s="154" t="str">
        <f>Correspondance_TI_TO!A91</f>
        <v>PROSUP_hydrogen_2_liquid</v>
      </c>
      <c r="F91" t="str">
        <f>Correspondance_TI_TO!C91</f>
        <v>TO_elec</v>
      </c>
      <c r="G91" t="str">
        <f>Correspondance_TI_TO!D91</f>
        <v>FE_liquid</v>
      </c>
      <c r="H91" s="155"/>
      <c r="I91" s="154" t="str">
        <f>Correspondance_TI_TO!H91</f>
        <v>DISTRIBUTION_ELECTRICITY</v>
      </c>
      <c r="J91" s="185" t="str">
        <f>Correspondance_TI_TO!G91</f>
        <v>HYDROGEN_PRODUCTION</v>
      </c>
      <c r="K91" s="200" t="str">
        <f t="shared" si="14"/>
        <v>economy_energy_transformation_matrix_input[REGIONS_9_I,PROSUP_hydrogen_2_liquid,TO_elec,FE_liquid]=PROSUP flexibility technologies[REGIONS_9_I,PROSUP_elec_2_liquid,TO_elec]~~|</v>
      </c>
      <c r="L91" s="244"/>
      <c r="N91" s="154" t="str">
        <f t="shared" si="7"/>
        <v>PROSUP_hydrogen_2_liquid</v>
      </c>
      <c r="O91" t="str">
        <f t="shared" si="8"/>
        <v>TO_elec</v>
      </c>
      <c r="P91" t="str">
        <f t="shared" si="9"/>
        <v>FE_liquid</v>
      </c>
      <c r="Q91" s="155"/>
      <c r="R91" s="154" t="str">
        <f>Correspondance_TI_TO!I91</f>
        <v>HYDROGEN_PRODUCTION</v>
      </c>
      <c r="S91" s="155" t="str">
        <f>Correspondance_TI_TO!J91</f>
        <v>NA</v>
      </c>
      <c r="T91" s="197" t="str">
        <f t="shared" si="13"/>
        <v/>
      </c>
    </row>
    <row r="92" spans="1:20" ht="43.5" x14ac:dyDescent="0.35">
      <c r="A92" s="224" t="s">
        <v>448</v>
      </c>
      <c r="D92" s="201" t="s">
        <v>504</v>
      </c>
      <c r="E92" s="154" t="str">
        <f>Correspondance_TI_TO!A92</f>
        <v>PROSUP_hydrogen_2_gas</v>
      </c>
      <c r="F92" t="str">
        <f>Correspondance_TI_TO!C92</f>
        <v>TO_elec</v>
      </c>
      <c r="G92" t="str">
        <f>Correspondance_TI_TO!D92</f>
        <v>FE_gas</v>
      </c>
      <c r="H92" s="155"/>
      <c r="I92" s="154" t="str">
        <f>Correspondance_TI_TO!H92</f>
        <v>DISTRIBUTION_ELECTRICITY</v>
      </c>
      <c r="J92" s="185" t="str">
        <f>Correspondance_TI_TO!G92</f>
        <v>HYDROGEN_PRODUCTION</v>
      </c>
      <c r="K92" s="200" t="str">
        <f t="shared" si="14"/>
        <v>economy_energy_transformation_matrix_input[REGIONS_9_I,PROSUP_hydrogen_2_gas,TO_elec,FE_gas]=PROSUP flexibility technologies[REGIONS_9_I,PROSUP_elec_2_gas,TO_elec]~~|</v>
      </c>
      <c r="L92" s="244"/>
      <c r="N92" s="154" t="str">
        <f t="shared" si="7"/>
        <v>PROSUP_hydrogen_2_gas</v>
      </c>
      <c r="O92" t="str">
        <f t="shared" si="8"/>
        <v>TO_elec</v>
      </c>
      <c r="P92" t="str">
        <f t="shared" si="9"/>
        <v>FE_gas</v>
      </c>
      <c r="Q92" s="155"/>
      <c r="R92" s="154" t="str">
        <f>Correspondance_TI_TO!I92</f>
        <v>HYDROGEN_PRODUCTION</v>
      </c>
      <c r="S92" s="155" t="str">
        <f>Correspondance_TI_TO!J92</f>
        <v>NA</v>
      </c>
      <c r="T92" s="197" t="str">
        <f t="shared" ref="T92:T97" si="15">IF(S92="NA","",$T$3&amp;"[REGIONS_9_I,"&amp;E92&amp;","&amp;F92&amp;","&amp;G92&amp;"]="&amp;B92&amp;""&amp;G92&amp;","&amp;E92&amp;"]*ZIDZ("&amp;C92&amp;E92&amp;","&amp;F92&amp;"], SUM("&amp;C92&amp;E92&amp;", NRG_TI_I!]))~~|")</f>
        <v/>
      </c>
    </row>
    <row r="93" spans="1:20" ht="43.5" x14ac:dyDescent="0.35">
      <c r="A93" s="224" t="s">
        <v>448</v>
      </c>
      <c r="D93" s="195" t="s">
        <v>500</v>
      </c>
      <c r="E93" s="154" t="str">
        <f>Correspondance_TI_TO!A93</f>
        <v>PROSUP_sector_energy_own_consumption_elec</v>
      </c>
      <c r="F93" t="str">
        <f>Correspondance_TI_TO!C93</f>
        <v>TO_elec</v>
      </c>
      <c r="G93" t="str">
        <f>Correspondance_TI_TO!D93</f>
        <v>FE_elec</v>
      </c>
      <c r="H93" s="155"/>
      <c r="I93" s="154" t="str">
        <f>Correspondance_TI_TO!H93</f>
        <v>DISTRIBUTION_ELECTRICITY</v>
      </c>
      <c r="J93" s="185" t="str">
        <f>Correspondance_TI_TO!G93</f>
        <v>DISTRIBUTION_ELECTRICITY</v>
      </c>
      <c r="K93" s="200" t="str">
        <f t="shared" si="14"/>
        <v>economy_energy_transformation_matrix_input[REGIONS_9_I,PROSUP_sector_energy_own_consumption_elec,TO_elec,FE_elec]=PROSUP_sector_energy_own_consumption_per_commodity[REGIONS_9_I,TO_elec]~~|</v>
      </c>
      <c r="L93" s="244"/>
      <c r="N93" s="154" t="str">
        <f t="shared" si="7"/>
        <v>PROSUP_sector_energy_own_consumption_elec</v>
      </c>
      <c r="O93" t="str">
        <f t="shared" si="8"/>
        <v>TO_elec</v>
      </c>
      <c r="P93" t="str">
        <f t="shared" si="9"/>
        <v>FE_elec</v>
      </c>
      <c r="Q93" s="155"/>
      <c r="R93" s="154" t="str">
        <f>Correspondance_TI_TO!I93</f>
        <v>DISTRIBUTION_ELECTRICITY</v>
      </c>
      <c r="S93" s="155" t="str">
        <f>Correspondance_TI_TO!J93</f>
        <v>NA</v>
      </c>
      <c r="T93" s="197" t="str">
        <f t="shared" si="15"/>
        <v/>
      </c>
    </row>
    <row r="94" spans="1:20" ht="43.5" x14ac:dyDescent="0.35">
      <c r="A94" s="224" t="s">
        <v>448</v>
      </c>
      <c r="D94" s="195" t="s">
        <v>500</v>
      </c>
      <c r="E94" s="154" t="str">
        <f>Correspondance_TI_TO!A94</f>
        <v>PROSUP_sector_energy_own_consumption_gas</v>
      </c>
      <c r="F94" t="str">
        <f>Correspondance_TI_TO!C94</f>
        <v>TO_gas</v>
      </c>
      <c r="G94" t="str">
        <f>Correspondance_TI_TO!D94</f>
        <v>FE_gas</v>
      </c>
      <c r="H94" s="155"/>
      <c r="I94" s="154" t="str">
        <f>Correspondance_TI_TO!H94</f>
        <v>DISTRIBUTION_GAS</v>
      </c>
      <c r="J94" s="185" t="str">
        <f>Correspondance_TI_TO!G94</f>
        <v>DISTRIBUTION_GAS</v>
      </c>
      <c r="K94" s="200" t="str">
        <f t="shared" si="14"/>
        <v>economy_energy_transformation_matrix_input[REGIONS_9_I,PROSUP_sector_energy_own_consumption_gas,TO_gas,FE_gas]=PROSUP_sector_energy_own_consumption_per_commodity[REGIONS_9_I,TO_gas]~~|</v>
      </c>
      <c r="L94" s="244"/>
      <c r="N94" s="154" t="str">
        <f t="shared" si="7"/>
        <v>PROSUP_sector_energy_own_consumption_gas</v>
      </c>
      <c r="O94" t="str">
        <f t="shared" si="8"/>
        <v>TO_gas</v>
      </c>
      <c r="P94" t="str">
        <f t="shared" si="9"/>
        <v>FE_gas</v>
      </c>
      <c r="Q94" s="155"/>
      <c r="R94" s="154" t="str">
        <f>Correspondance_TI_TO!I94</f>
        <v>DISTRIBUTION_GAS</v>
      </c>
      <c r="S94" s="155" t="str">
        <f>Correspondance_TI_TO!J94</f>
        <v>NA</v>
      </c>
      <c r="T94" s="197" t="str">
        <f t="shared" si="15"/>
        <v/>
      </c>
    </row>
    <row r="95" spans="1:20" ht="43.5" x14ac:dyDescent="0.35">
      <c r="A95" s="224" t="s">
        <v>448</v>
      </c>
      <c r="D95" s="195" t="s">
        <v>500</v>
      </c>
      <c r="E95" s="154" t="str">
        <f>Correspondance_TI_TO!A95</f>
        <v>PROSUP_sector_energy_own_consumption_heat</v>
      </c>
      <c r="F95" t="str">
        <f>Correspondance_TI_TO!C95</f>
        <v>TO_heat</v>
      </c>
      <c r="G95" t="str">
        <f>Correspondance_TI_TO!D95</f>
        <v>FE_heat</v>
      </c>
      <c r="H95" s="155"/>
      <c r="I95" s="154" t="str">
        <f>Correspondance_TI_TO!H95</f>
        <v>STEAM_HOT_WATER</v>
      </c>
      <c r="J95" s="185" t="str">
        <f>Correspondance_TI_TO!G95</f>
        <v>STEAM_HOT_WATER</v>
      </c>
      <c r="K95" s="200" t="str">
        <f t="shared" si="14"/>
        <v>economy_energy_transformation_matrix_input[REGIONS_9_I,PROSUP_sector_energy_own_consumption_heat,TO_heat,FE_heat]=PROSUP_sector_energy_own_consumption_per_commodity[REGIONS_9_I,TO_heat]~~|</v>
      </c>
      <c r="L95" s="244"/>
      <c r="N95" s="154" t="str">
        <f t="shared" si="7"/>
        <v>PROSUP_sector_energy_own_consumption_heat</v>
      </c>
      <c r="O95" t="str">
        <f t="shared" si="8"/>
        <v>TO_heat</v>
      </c>
      <c r="P95" t="str">
        <f t="shared" si="9"/>
        <v>FE_heat</v>
      </c>
      <c r="Q95" s="155"/>
      <c r="R95" s="154" t="str">
        <f>Correspondance_TI_TO!I95</f>
        <v>STEAM_HOT_WATER</v>
      </c>
      <c r="S95" s="155" t="str">
        <f>Correspondance_TI_TO!J95</f>
        <v>NA</v>
      </c>
      <c r="T95" s="197" t="str">
        <f t="shared" si="15"/>
        <v/>
      </c>
    </row>
    <row r="96" spans="1:20" ht="44" thickBot="1" x14ac:dyDescent="0.4">
      <c r="A96" s="224" t="s">
        <v>448</v>
      </c>
      <c r="D96" s="195" t="s">
        <v>500</v>
      </c>
      <c r="E96" s="154" t="str">
        <f>Correspondance_TI_TO!A96</f>
        <v>PROSUP_sector_energy_own_consumption_liquid</v>
      </c>
      <c r="F96" t="str">
        <f>Correspondance_TI_TO!C96</f>
        <v>TO_liquid</v>
      </c>
      <c r="G96" t="str">
        <f>Correspondance_TI_TO!D96</f>
        <v>FE_liquid</v>
      </c>
      <c r="H96" s="155"/>
      <c r="I96" s="154" t="str">
        <f>Correspondance_TI_TO!H96</f>
        <v>REFINING</v>
      </c>
      <c r="J96" s="185" t="str">
        <f>Correspondance_TI_TO!G96</f>
        <v>REFINING</v>
      </c>
      <c r="K96" s="200" t="str">
        <f t="shared" si="14"/>
        <v>economy_energy_transformation_matrix_input[REGIONS_9_I,PROSUP_sector_energy_own_consumption_liquid,TO_liquid,FE_liquid]=PROSUP_sector_energy_own_consumption_per_commodity[REGIONS_9_I,TO_liquid]~~|</v>
      </c>
      <c r="L96" s="244"/>
      <c r="N96" s="154" t="str">
        <f t="shared" si="7"/>
        <v>PROSUP_sector_energy_own_consumption_liquid</v>
      </c>
      <c r="O96" t="str">
        <f t="shared" si="8"/>
        <v>TO_liquid</v>
      </c>
      <c r="P96" t="str">
        <f t="shared" si="9"/>
        <v>FE_liquid</v>
      </c>
      <c r="Q96" s="155"/>
      <c r="R96" s="154" t="str">
        <f>Correspondance_TI_TO!I96</f>
        <v>REFINING</v>
      </c>
      <c r="S96" s="155" t="str">
        <f>Correspondance_TI_TO!J96</f>
        <v>NA</v>
      </c>
      <c r="T96" s="197" t="str">
        <f t="shared" si="15"/>
        <v/>
      </c>
    </row>
    <row r="97" spans="1:20" ht="44" thickBot="1" x14ac:dyDescent="0.4">
      <c r="A97" s="224" t="s">
        <v>448</v>
      </c>
      <c r="D97" s="201" t="s">
        <v>505</v>
      </c>
      <c r="E97" s="154" t="str">
        <f>Correspondance_TI_TO!A97</f>
        <v>PROSUP_elec_2_hydrogen</v>
      </c>
      <c r="F97" t="str">
        <f>Correspondance_TI_TO!C97</f>
        <v>TO_elec</v>
      </c>
      <c r="G97" t="str">
        <f>Correspondance_TI_TO!D97</f>
        <v>FE_hydrogen</v>
      </c>
      <c r="H97" s="192"/>
      <c r="I97" s="154" t="str">
        <f>Correspondance_TI_TO!H97</f>
        <v>DISTRIBUTION_ELECTRICITY</v>
      </c>
      <c r="J97" s="185" t="str">
        <f>Correspondance_TI_TO!G97</f>
        <v>HYDROGEN_PRODUCTION</v>
      </c>
      <c r="K97" s="200" t="str">
        <f t="shared" si="14"/>
        <v>economy_energy_transformation_matrix_input[REGIONS_9_I,PROSUP_elec_2_hydrogen,TO_elec,FE_hydrogen]=PROSUP flexibility technologies[REGIONS_9_I,PROSUP_elec_2_hydrogen,TO_elec]~~|</v>
      </c>
      <c r="L97" s="244"/>
      <c r="N97" s="154" t="str">
        <f t="shared" si="7"/>
        <v>PROSUP_elec_2_hydrogen</v>
      </c>
      <c r="O97" t="str">
        <f t="shared" si="8"/>
        <v>TO_elec</v>
      </c>
      <c r="P97" t="str">
        <f t="shared" si="9"/>
        <v>FE_hydrogen</v>
      </c>
      <c r="Q97" s="155"/>
      <c r="R97" s="154" t="str">
        <f>Correspondance_TI_TO!I97</f>
        <v>HYDROGEN_PRODUCTION</v>
      </c>
      <c r="S97" s="155" t="str">
        <f>Correspondance_TI_TO!J97</f>
        <v>NA</v>
      </c>
      <c r="T97" s="199" t="str">
        <f t="shared" si="15"/>
        <v/>
      </c>
    </row>
    <row r="98" spans="1:20" ht="44" thickBot="1" x14ac:dyDescent="0.4">
      <c r="A98" s="212"/>
      <c r="D98" s="195" t="s">
        <v>500</v>
      </c>
      <c r="E98" s="154" t="str">
        <f>Correspondance_TI_TO!A98</f>
        <v>PROSUP_sector_energy_own_consumption_solid_fossil</v>
      </c>
      <c r="F98" t="str">
        <f>Correspondance_TI_TO!C98</f>
        <v>TO_solid_fossil</v>
      </c>
      <c r="G98" t="str">
        <f>Correspondance_TI_TO!D98</f>
        <v>FE_solid_fossil</v>
      </c>
      <c r="H98" s="192"/>
      <c r="I98" s="154" t="str">
        <f>Correspondance_TI_TO!H98</f>
        <v>MINING_COAL</v>
      </c>
      <c r="J98" s="185" t="str">
        <f>Correspondance_TI_TO!G98</f>
        <v>ELECTRICITY_COAL</v>
      </c>
      <c r="K98" s="200" t="str">
        <f t="shared" si="14"/>
        <v>economy_energy_transformation_matrix_input[REGIONS_9_I,PROSUP_sector_energy_own_consumption_solid_fossil,TO_solid_fossil,FE_solid_fossil]=PROSUP_sector_energy_own_consumption_per_commodity[REGIONS_9_I,TO_solid_fossil]~~|</v>
      </c>
      <c r="L98" s="244"/>
      <c r="N98" s="154" t="str">
        <f>E98</f>
        <v>PROSUP_sector_energy_own_consumption_solid_fossil</v>
      </c>
      <c r="O98" t="str">
        <f>F98</f>
        <v>TO_solid_fossil</v>
      </c>
      <c r="P98" t="str">
        <f>G98</f>
        <v>FE_solid_fossil</v>
      </c>
      <c r="Q98" s="155"/>
      <c r="R98" s="154" t="str">
        <f>Correspondance_TI_TO!I98</f>
        <v>ELECTRICITY_COAL</v>
      </c>
      <c r="S98" s="155" t="str">
        <f>Correspondance_TI_TO!J98</f>
        <v>NA</v>
      </c>
      <c r="T98" s="199" t="str">
        <f>IF(S98="NA","",$T$3&amp;"[REGIONS_9_I,"&amp;E98&amp;","&amp;F98&amp;","&amp;G98&amp;"]="&amp;B98&amp;""&amp;G98&amp;","&amp;E98&amp;"]*ZIDZ("&amp;C98&amp;E98&amp;","&amp;F98&amp;"], SUM("&amp;C98&amp;E98&amp;", NRG_TI_I!]))~~|")</f>
        <v/>
      </c>
    </row>
  </sheetData>
  <mergeCells count="2">
    <mergeCell ref="E1:K2"/>
    <mergeCell ref="N1:T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O98"/>
  <sheetViews>
    <sheetView zoomScale="85" zoomScaleNormal="85" workbookViewId="0">
      <pane xSplit="3" ySplit="3" topLeftCell="AJ4" activePane="bottomRight" state="frozen"/>
      <selection activeCell="L4" sqref="L4"/>
      <selection pane="topRight" activeCell="L4" sqref="L4"/>
      <selection pane="bottomLeft" activeCell="L4" sqref="L4"/>
      <selection pane="bottomRight" activeCell="AN4" sqref="AN4:AN98"/>
    </sheetView>
  </sheetViews>
  <sheetFormatPr baseColWidth="10" defaultColWidth="9.26953125" defaultRowHeight="14.5" outlineLevelCol="1" x14ac:dyDescent="0.35"/>
  <cols>
    <col min="1" max="1" width="14.26953125" style="140" bestFit="1" customWidth="1"/>
    <col min="2" max="3" width="26.26953125" customWidth="1"/>
    <col min="4" max="4" width="31.54296875" customWidth="1"/>
    <col min="5" max="5" width="39.453125" customWidth="1" outlineLevel="1"/>
    <col min="6" max="6" width="22.54296875" customWidth="1" outlineLevel="1"/>
    <col min="7" max="7" width="27.26953125" customWidth="1" outlineLevel="1"/>
    <col min="8" max="8" width="12.54296875" customWidth="1" outlineLevel="1"/>
    <col min="9" max="9" width="26.7265625" customWidth="1" outlineLevel="1"/>
    <col min="10" max="10" width="31.7265625" style="130" customWidth="1" outlineLevel="1"/>
    <col min="11" max="11" width="98.26953125" style="130" customWidth="1" outlineLevel="1"/>
    <col min="12" max="13" width="45" style="130" customWidth="1" outlineLevel="1"/>
    <col min="14" max="14" width="9" customWidth="1" outlineLevel="1"/>
    <col min="15" max="15" width="12.26953125" customWidth="1" outlineLevel="1"/>
    <col min="16" max="16" width="102.26953125" style="178" bestFit="1" customWidth="1" outlineLevel="1"/>
    <col min="17" max="17" width="89.26953125" style="249" bestFit="1" customWidth="1" outlineLevel="1"/>
    <col min="18" max="18" width="79.54296875" style="178" bestFit="1" customWidth="1" outlineLevel="1"/>
    <col min="19" max="19" width="113.54296875" bestFit="1" customWidth="1" outlineLevel="1"/>
    <col min="20" max="20" width="77.26953125" customWidth="1" outlineLevel="1"/>
    <col min="22" max="24" width="21.26953125" customWidth="1"/>
    <col min="25" max="25" width="9.54296875" bestFit="1" customWidth="1"/>
    <col min="26" max="26" width="26.7265625" bestFit="1" customWidth="1"/>
    <col min="27" max="27" width="29.54296875" bestFit="1" customWidth="1"/>
    <col min="28" max="28" width="101.453125" style="130" customWidth="1"/>
    <col min="29" max="29" width="90.26953125" customWidth="1"/>
    <col min="30" max="30" width="9" customWidth="1" outlineLevel="1"/>
    <col min="31" max="31" width="12.26953125" customWidth="1" outlineLevel="1"/>
    <col min="32" max="32" width="102.26953125" style="178" bestFit="1" customWidth="1" outlineLevel="1"/>
    <col min="33" max="33" width="86.54296875" style="249" customWidth="1" outlineLevel="1"/>
    <col min="34" max="34" width="79.54296875" style="178" bestFit="1" customWidth="1" outlineLevel="1"/>
    <col min="35" max="35" width="219.26953125" customWidth="1" outlineLevel="1"/>
    <col min="36" max="38" width="27.26953125" customWidth="1" outlineLevel="1"/>
    <col min="39" max="39" width="99.7265625" customWidth="1" outlineLevel="1"/>
    <col min="40" max="40" width="151.26953125" style="130" customWidth="1"/>
  </cols>
  <sheetData>
    <row r="1" spans="1:41" ht="26.5" thickBot="1" x14ac:dyDescent="0.65">
      <c r="E1" s="279" t="s">
        <v>425</v>
      </c>
      <c r="F1" s="279"/>
      <c r="G1" s="279"/>
      <c r="H1" s="279"/>
      <c r="I1" s="279"/>
      <c r="J1" s="279"/>
      <c r="K1" s="279"/>
      <c r="L1" s="248"/>
      <c r="M1" s="248"/>
      <c r="N1" s="248"/>
      <c r="O1" s="248"/>
      <c r="P1" s="248"/>
      <c r="Q1" s="248"/>
      <c r="R1" s="248"/>
      <c r="S1" s="248"/>
      <c r="V1" s="280" t="s">
        <v>493</v>
      </c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56"/>
      <c r="AK1" s="256"/>
      <c r="AL1" s="256"/>
      <c r="AM1" s="256"/>
    </row>
    <row r="2" spans="1:41" ht="26.5" thickBot="1" x14ac:dyDescent="0.65">
      <c r="A2" s="211"/>
      <c r="E2" s="279"/>
      <c r="F2" s="279"/>
      <c r="G2" s="279"/>
      <c r="H2" s="279"/>
      <c r="I2" s="279"/>
      <c r="J2" s="279"/>
      <c r="K2" s="279"/>
      <c r="L2" s="248"/>
      <c r="M2" s="248"/>
      <c r="N2" s="248"/>
      <c r="O2" s="248"/>
      <c r="P2" s="248"/>
      <c r="Q2" s="248"/>
      <c r="R2" s="248"/>
      <c r="S2" s="248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56"/>
      <c r="AK2" s="256"/>
      <c r="AL2" s="256"/>
      <c r="AM2" s="256"/>
    </row>
    <row r="3" spans="1:41" ht="104" x14ac:dyDescent="0.6">
      <c r="A3" s="166" t="s">
        <v>449</v>
      </c>
      <c r="B3" s="69" t="s">
        <v>475</v>
      </c>
      <c r="C3" s="69" t="s">
        <v>474</v>
      </c>
      <c r="D3" s="69" t="s">
        <v>497</v>
      </c>
      <c r="E3" s="152" t="s">
        <v>128</v>
      </c>
      <c r="F3" s="180" t="s">
        <v>0</v>
      </c>
      <c r="G3" s="180" t="s">
        <v>1</v>
      </c>
      <c r="H3" s="180"/>
      <c r="I3" s="152" t="s">
        <v>426</v>
      </c>
      <c r="J3" s="184" t="s">
        <v>427</v>
      </c>
      <c r="K3" s="196" t="s">
        <v>496</v>
      </c>
      <c r="L3" s="243" t="s">
        <v>627</v>
      </c>
      <c r="M3" s="254" t="s">
        <v>864</v>
      </c>
      <c r="N3" s="248" t="s">
        <v>857</v>
      </c>
      <c r="O3" s="248" t="s">
        <v>858</v>
      </c>
      <c r="P3" s="248" t="s">
        <v>859</v>
      </c>
      <c r="Q3" s="248" t="s">
        <v>861</v>
      </c>
      <c r="R3" s="248" t="s">
        <v>860</v>
      </c>
      <c r="S3" s="250" t="s">
        <v>862</v>
      </c>
      <c r="T3" s="250" t="s">
        <v>877</v>
      </c>
      <c r="U3" s="69"/>
      <c r="V3" s="152" t="s">
        <v>128</v>
      </c>
      <c r="W3" s="180" t="s">
        <v>0</v>
      </c>
      <c r="X3" s="180" t="s">
        <v>1</v>
      </c>
      <c r="Y3" s="180"/>
      <c r="Z3" s="152" t="s">
        <v>426</v>
      </c>
      <c r="AA3" s="181" t="s">
        <v>427</v>
      </c>
      <c r="AB3" s="196" t="s">
        <v>446</v>
      </c>
      <c r="AC3" s="167" t="s">
        <v>627</v>
      </c>
      <c r="AD3" s="252" t="s">
        <v>857</v>
      </c>
      <c r="AE3" s="252" t="s">
        <v>858</v>
      </c>
      <c r="AF3" s="252" t="s">
        <v>859</v>
      </c>
      <c r="AG3" s="252" t="s">
        <v>861</v>
      </c>
      <c r="AH3" s="252" t="s">
        <v>860</v>
      </c>
      <c r="AI3" s="250" t="s">
        <v>863</v>
      </c>
      <c r="AJ3" s="261" t="s">
        <v>878</v>
      </c>
      <c r="AK3" s="261" t="s">
        <v>879</v>
      </c>
      <c r="AL3" s="261" t="s">
        <v>880</v>
      </c>
      <c r="AM3" s="261" t="s">
        <v>881</v>
      </c>
      <c r="AN3" s="260" t="s">
        <v>877</v>
      </c>
    </row>
    <row r="4" spans="1:41" ht="87" x14ac:dyDescent="0.35">
      <c r="A4" s="224" t="s">
        <v>443</v>
      </c>
      <c r="B4" s="193" t="s">
        <v>442</v>
      </c>
      <c r="C4" s="193" t="s">
        <v>501</v>
      </c>
      <c r="E4" s="154" t="str">
        <f>Correspondance_TI_TO!A4</f>
        <v>PROTRA_CHP_gas_fuels</v>
      </c>
      <c r="F4" t="str">
        <f>Correspondance_TI_TO!C4</f>
        <v>TI_gas_bio</v>
      </c>
      <c r="G4" t="str">
        <f>Correspondance_TI_TO!D4</f>
        <v>TO_elec</v>
      </c>
      <c r="H4" s="155"/>
      <c r="I4" s="154" t="str">
        <f>Correspondance_TI_TO!H4</f>
        <v>DISTRIBUTION_GAS</v>
      </c>
      <c r="J4" s="185" t="str">
        <f>Correspondance_TI_TO!G4</f>
        <v>ELECTRICITY_GAS</v>
      </c>
      <c r="K4" s="197" t="str">
        <f>IF(I4="NA","",$K$3&amp;"[REGIONS_9_I,"&amp;E4&amp;","&amp;I4&amp;","&amp;J4&amp;"]="&amp;C4&amp;""&amp;E4&amp;","&amp;F4&amp;"]*ZIDZ("&amp;B4&amp;G4&amp;","&amp;E4&amp;"], SUM("&amp;B4&amp;"NRG_TO_I!,"&amp;E4&amp;"]))~~|")</f>
        <v>economy_energy_transformation_matrix_input[REGIONS_9_I,PROTRA_CHP_gas_fuels,DISTRIBUTION_GAS,ELECTRICITY_GAS]=TI_by_PROTRA_and_commodity[REGIONS_9_I,PROTRA_CHP_gas_fuels,TI_gas_bio]*ZIDZ(PROTRA_TO_allocated[REGIONS_9_I,TO_elec,PROTRA_CHP_gas_fuels], SUM(PROTRA_TO_allocated[REGIONS_9_I,NRG_TO_I!,PROTRA_CHP_gas_fuels]))~~|</v>
      </c>
      <c r="L4" s="193" t="str">
        <f>IF(I4="NA","","[REGIONS_9_I,"&amp;E4&amp;","&amp;I4&amp;","&amp;J4&amp;"],")</f>
        <v>[REGIONS_9_I,PROTRA_CHP_gas_fuels,DISTRIBUTION_GAS,ELECTRICITY_GAS],</v>
      </c>
      <c r="M4" s="254" t="s">
        <v>755</v>
      </c>
      <c r="N4">
        <f>IF(L4&lt;&gt;"",COUNTIF($L$4:$L$98,L4),0)</f>
        <v>2</v>
      </c>
      <c r="O4">
        <f>IFERROR(IF(N4=2,MATCH(L4,$L5:$L$98,0),""),"")</f>
        <v>2</v>
      </c>
      <c r="P4" s="249" t="str">
        <f>IF(N4&lt;=1,K4,
IF(I4="NA","",
$K$3&amp;"[REGIONS_9_I,"&amp;E4&amp;","&amp;I4&amp;","&amp;J4&amp;"]="&amp;C4&amp;""&amp;E4&amp;","&amp;F4&amp;"]*ZIDZ("&amp;B4&amp;G4&amp;","&amp;E4&amp;"], SUM("&amp;B4&amp;"NRG_TO_I!,"&amp;E4&amp;"]))"))</f>
        <v>economy_energy_transformation_matrix_input[REGIONS_9_I,PROTRA_CHP_gas_fuels,DISTRIBUTION_GAS,ELECTRICITY_GAS]=TI_by_PROTRA_and_commodity[REGIONS_9_I,PROTRA_CHP_gas_fuels,TI_gas_bio]*ZIDZ(PROTRA_TO_allocated[REGIONS_9_I,TO_elec,PROTRA_CHP_gas_fuels], SUM(PROTRA_TO_allocated[REGIONS_9_I,NRG_TO_I!,PROTRA_CHP_gas_fuels]))</v>
      </c>
      <c r="Q4" s="249" t="str">
        <f>IF(N4&lt;=1,"",
IF(I4="NA","",
"+"&amp;C4&amp;""&amp;E4&amp;","&amp;F4&amp;"]*ZIDZ("&amp;B4&amp;G4&amp;","&amp;E4&amp;"], SUM("&amp;B4&amp;"NRG_TO_I!,"&amp;E4&amp;"]))~~|")
)</f>
        <v>+TI_by_PROTRA_and_commodity[REGIONS_9_I,PROTRA_CHP_gas_fuels,TI_gas_bio]*ZIDZ(PROTRA_TO_allocated[REGIONS_9_I,TO_elec,PROTRA_CHP_gas_fuels], SUM(PROTRA_TO_allocated[REGIONS_9_I,NRG_TO_I!,PROTRA_CHP_gas_fuels]))~~|</v>
      </c>
      <c r="R4" s="249" t="str">
        <f>IFERROR(INDEX($Q5:$Q$98,O4),"")</f>
        <v>+TI_by_PROTRA_and_commodity[REGIONS_9_I,PROTRA_CHP_gas_fuels,TI_gas_fossil]*ZIDZ(PROTRA_TO_allocated[REGIONS_9_I,TO_elec,PROTRA_CHP_gas_fuels], SUM(PROTRA_TO_allocated[REGIONS_9_I,NRG_TO_I!,PROTRA_CHP_gas_fuels]))~~|</v>
      </c>
      <c r="S4" s="253" t="str">
        <f>IF(N4=0,"",
IF(N4=1,P4,
IF(AND(N4=2,O4&lt;&gt;""),P4&amp;R4,"")))</f>
        <v>economy_energy_transformation_matrix_input[REGIONS_9_I,PROTRA_CHP_gas_fuels,DISTRIBUTION_GAS,ELECTRICITY_GAS]=TI_by_PROTRA_and_commodity[REGIONS_9_I,PROTRA_CHP_gas_fuels,TI_gas_bio]*ZIDZ(PROTRA_TO_allocated[REGIONS_9_I,TO_elec,PROTRA_CHP_gas_fuels], SUM(PROTRA_TO_allocated[REGIONS_9_I,NRG_TO_I!,PROTRA_CHP_gas_fuels]))+TI_by_PROTRA_and_commodity[REGIONS_9_I,PROTRA_CHP_gas_fuels,TI_gas_fossil]*ZIDZ(PROTRA_TO_allocated[REGIONS_9_I,TO_elec,PROTRA_CHP_gas_fuels], SUM(PROTRA_TO_allocated[REGIONS_9_I,NRG_TO_I!,PROTRA_CHP_gas_fuels]))~~|</v>
      </c>
      <c r="V4" s="154" t="str">
        <f t="shared" ref="V4:V35" si="0">E4</f>
        <v>PROTRA_CHP_gas_fuels</v>
      </c>
      <c r="W4" t="str">
        <f t="shared" ref="W4:W35" si="1">F4</f>
        <v>TI_gas_bio</v>
      </c>
      <c r="X4" t="str">
        <f t="shared" ref="X4:X35" si="2">G4</f>
        <v>TO_elec</v>
      </c>
      <c r="Y4" s="155"/>
      <c r="Z4" s="154" t="str">
        <f>Correspondance_TI_TO!I4</f>
        <v>ELECTRICITY_GAS</v>
      </c>
      <c r="AA4" s="155" t="str">
        <f>Correspondance_TI_TO!J4</f>
        <v>DISTRIBUTION_ELECTRICITY</v>
      </c>
      <c r="AB4" s="197" t="str">
        <f t="shared" ref="AB4:AB35" si="3">IF(AA4="NA","",$AB$3&amp;"[REGIONS_9_I,"&amp;E4&amp;","&amp;Z4&amp;","&amp;AA4&amp;"]="&amp;B4&amp;""&amp;G4&amp;","&amp;E4&amp;"]*ZIDZ("&amp;C4&amp;E4&amp;","&amp;F4&amp;"], SUM("&amp;C4&amp;E4&amp;", NRG_TI_I!]))~~|")</f>
        <v>economy_energy_transformation_matrix_output[REGIONS_9_I,PROTRA_CHP_gas_fuels,ELECTRICITY_GAS,DISTRIBUTION_ELECTRICITY]=PROTRA_TO_allocated[REGIONS_9_I,TO_elec,PROTRA_CHP_gas_fuels]*ZIDZ(TI_by_PROTRA_and_commodity[REGIONS_9_I,PROTRA_CHP_gas_fuels,TI_gas_bio], SUM(TI_by_PROTRA_and_commodity[REGIONS_9_I,PROTRA_CHP_gas_fuels, NRG_TI_I!]))~~|</v>
      </c>
      <c r="AC4" t="str">
        <f>IF(AA4="NA","","[REGIONS_9_I,"&amp;V4&amp;","&amp;Z4&amp;","&amp;AA4&amp;"],")</f>
        <v>[REGIONS_9_I,PROTRA_CHP_gas_fuels,ELECTRICITY_GAS,DISTRIBUTION_ELECTRICITY],</v>
      </c>
      <c r="AD4">
        <f>IF(AC4&lt;&gt;"",COUNTIF($AC$4:$AC$98,AC4),0)</f>
        <v>2</v>
      </c>
      <c r="AE4">
        <f>IFERROR(IF(AD4=2,MATCH(AC4,$AC5:$AC$98,0),""),"")</f>
        <v>2</v>
      </c>
      <c r="AF4" s="249" t="str">
        <f>IF(AD4&lt;=1,AB4,
IF(AA4="NA","",
$AB$3&amp;"[REGIONS_9_I,"&amp;E4&amp;","&amp;Z4&amp;","&amp;AA4&amp;"]="&amp;B4&amp;""&amp;G4&amp;","&amp;E4&amp;"]*ZIDZ("&amp;C4&amp;E4&amp;","&amp;F4&amp;"], SUM("&amp;C4&amp;E4&amp;", NRG_TI_I!]))"
))</f>
        <v>economy_energy_transformation_matrix_output[REGIONS_9_I,PROTRA_CHP_gas_fuels,ELECTRICITY_GAS,DISTRIBUTION_ELECTRICITY]=PROTRA_TO_allocated[REGIONS_9_I,TO_elec,PROTRA_CHP_gas_fuels]*ZIDZ(TI_by_PROTRA_and_commodity[REGIONS_9_I,PROTRA_CHP_gas_fuels,TI_gas_bio], SUM(TI_by_PROTRA_and_commodity[REGIONS_9_I,PROTRA_CHP_gas_fuels, NRG_TI_I!]))</v>
      </c>
      <c r="AG4" s="249" t="str">
        <f>IF(AD4&lt;=1,"",
IF(AA4="NA","",
"+"&amp;B4&amp;""&amp;G4&amp;","&amp;E4&amp;"]*ZIDZ("&amp;C4&amp;E4&amp;","&amp;F4&amp;"], SUM("&amp;C4&amp;E4&amp;", NRG_TI_I!]))~~|"
))</f>
        <v>+PROTRA_TO_allocated[REGIONS_9_I,TO_elec,PROTRA_CHP_gas_fuels]*ZIDZ(TI_by_PROTRA_and_commodity[REGIONS_9_I,PROTRA_CHP_gas_fuels,TI_gas_bio], SUM(TI_by_PROTRA_and_commodity[REGIONS_9_I,PROTRA_CHP_gas_fuels, NRG_TI_I!]))~~|</v>
      </c>
      <c r="AH4" s="249" t="str">
        <f>IFERROR(INDEX($AG5:$AG$98,AE4),"")</f>
        <v>+PROTRA_TO_allocated[REGIONS_9_I,TO_elec,PROTRA_CHP_gas_fuels]*ZIDZ(TI_by_PROTRA_and_commodity[REGIONS_9_I,PROTRA_CHP_gas_fuels,TI_gas_fossil], SUM(TI_by_PROTRA_and_commodity[REGIONS_9_I,PROTRA_CHP_gas_fuels, NRG_TI_I!]))~~|</v>
      </c>
      <c r="AI4" s="253" t="str">
        <f>IF(AD4=0,"",
IF(AD4=1,AF4,
IF(AND(AD4=2,AE4&lt;&gt;""),AF4&amp;AH4,"")))</f>
        <v>economy_energy_transformation_matrix_output[REGIONS_9_I,PROTRA_CHP_gas_fuels,ELECTRICITY_GAS,DISTRIBUTION_ELECTRICITY]=PROTRA_TO_allocated[REGIONS_9_I,TO_elec,PROTRA_CHP_gas_fuels]*ZIDZ(TI_by_PROTRA_and_commodity[REGIONS_9_I,PROTRA_CHP_gas_fuels,TI_gas_bio], SUM(TI_by_PROTRA_and_commodity[REGIONS_9_I,PROTRA_CHP_gas_fuels, NRG_TI_I!]))+PROTRA_TO_allocated[REGIONS_9_I,TO_elec,PROTRA_CHP_gas_fuels]*ZIDZ(TI_by_PROTRA_and_commodity[REGIONS_9_I,PROTRA_CHP_gas_fuels,TI_gas_fossil], SUM(TI_by_PROTRA_and_commodity[REGIONS_9_I,PROTRA_CHP_gas_fuels, NRG_TI_I!]))~~|</v>
      </c>
      <c r="AJ4" s="262" t="str">
        <f>"IF_THEN_ELSE(NRG_PRO_I="&amp;V4&amp;":AND:"</f>
        <v>IF_THEN_ELSE(NRG_PRO_I=PROTRA_CHP_gas_fuels:AND:</v>
      </c>
      <c r="AK4" s="262" t="str">
        <f>"SECTORS_I="&amp;Z4&amp;":AND:"</f>
        <v>SECTORS_I=ELECTRICITY_GAS:AND:</v>
      </c>
      <c r="AL4" s="262" t="str">
        <f>"SECTORS_MAP_I="&amp;AA4&amp;","</f>
        <v>SECTORS_MAP_I=DISTRIBUTION_ELECTRICITY,</v>
      </c>
      <c r="AM4" s="262" t="str">
        <f>IF(AI4&lt;&gt;"",MID(AI4,FIND("=",AI4)+1,LEN(AI4)-FIND("=",AI4)-3),"")</f>
        <v>PROTRA_TO_allocated[REGIONS_9_I,TO_elec,PROTRA_CHP_gas_fuels]*ZIDZ(TI_by_PROTRA_and_commodity[REGIONS_9_I,PROTRA_CHP_gas_fuels,TI_gas_bio], SUM(TI_by_PROTRA_and_commodity[REGIONS_9_I,PROTRA_CHP_gas_fuels, NRG_TI_I!]))+PROTRA_TO_allocated[REGIONS_9_I,TO_elec,PROTRA_CHP_gas_fuels]*ZIDZ(TI_by_PROTRA_and_commodity[REGIONS_9_I,PROTRA_CHP_gas_fuels,TI_gas_fossil], SUM(TI_by_PROTRA_and_commodity[REGIONS_9_I,PROTRA_CHP_gas_fuels, NRG_TI_I!]))</v>
      </c>
      <c r="AN4" s="263" t="str">
        <f>IF(AI4&lt;&gt;"",AJ4&amp;AK4&amp;AL4&amp;AM4&amp;",","")</f>
        <v>IF_THEN_ELSE(NRG_PRO_I=PROTRA_CHP_gas_fuels:AND:SECTORS_I=ELECTRICITY_GAS:AND:SECTORS_MAP_I=DISTRIBUTION_ELECTRICITY,PROTRA_TO_allocated[REGIONS_9_I,TO_elec,PROTRA_CHP_gas_fuels]*ZIDZ(TI_by_PROTRA_and_commodity[REGIONS_9_I,PROTRA_CHP_gas_fuels,TI_gas_bio], SUM(TI_by_PROTRA_and_commodity[REGIONS_9_I,PROTRA_CHP_gas_fuels, NRG_TI_I!]))+PROTRA_TO_allocated[REGIONS_9_I,TO_elec,PROTRA_CHP_gas_fuels]*ZIDZ(TI_by_PROTRA_and_commodity[REGIONS_9_I,PROTRA_CHP_gas_fuels,TI_gas_fossil], SUM(TI_by_PROTRA_and_commodity[REGIONS_9_I,PROTRA_CHP_gas_fuels, NRG_TI_I!])),</v>
      </c>
      <c r="AO4">
        <f>IF(AN4&lt;&gt;"",1,0)</f>
        <v>1</v>
      </c>
    </row>
    <row r="5" spans="1:41" ht="87" x14ac:dyDescent="0.35">
      <c r="A5" s="224" t="s">
        <v>443</v>
      </c>
      <c r="B5" s="193" t="s">
        <v>442</v>
      </c>
      <c r="C5" s="193" t="s">
        <v>501</v>
      </c>
      <c r="E5" s="154" t="str">
        <f>Correspondance_TI_TO!A5</f>
        <v>PROTRA_CHP_gas_fuels</v>
      </c>
      <c r="F5" t="str">
        <f>Correspondance_TI_TO!C5</f>
        <v>TI_gas_bio</v>
      </c>
      <c r="G5" t="str">
        <f>Correspondance_TI_TO!D5</f>
        <v>TO_heat</v>
      </c>
      <c r="H5" s="155"/>
      <c r="I5" s="154" t="str">
        <f>Correspondance_TI_TO!H5</f>
        <v>DISTRIBUTION_GAS</v>
      </c>
      <c r="J5" s="185" t="str">
        <f>Correspondance_TI_TO!G5</f>
        <v>STEAM_HOT_WATER</v>
      </c>
      <c r="K5" s="197" t="str">
        <f t="shared" ref="K5:K68" si="4">IF(I5="NA","",$K$3&amp;"[REGIONS_9_I,"&amp;E5&amp;","&amp;I5&amp;","&amp;J5&amp;"]="&amp;C5&amp;""&amp;E5&amp;","&amp;F5&amp;"]*ZIDZ("&amp;B5&amp;G5&amp;","&amp;E5&amp;"], SUM("&amp;B5&amp;"NRG_TO_I!,"&amp;E5&amp;"]))~~|")</f>
        <v>economy_energy_transformation_matrix_input[REGIONS_9_I,PROTRA_CHP_gas_fuels,DISTRIBUTION_GAS,STEAM_HOT_WATER]=TI_by_PROTRA_and_commodity[REGIONS_9_I,PROTRA_CHP_gas_fuels,TI_gas_bio]*ZIDZ(PROTRA_TO_allocated[REGIONS_9_I,TO_heat,PROTRA_CHP_gas_fuels], SUM(PROTRA_TO_allocated[REGIONS_9_I,NRG_TO_I!,PROTRA_CHP_gas_fuels]))~~|</v>
      </c>
      <c r="L5" s="193" t="str">
        <f t="shared" ref="L5:L68" si="5">IF(I5="NA","","[REGIONS_9_I,"&amp;E5&amp;","&amp;I5&amp;","&amp;J5&amp;"],")</f>
        <v>[REGIONS_9_I,PROTRA_CHP_gas_fuels,DISTRIBUTION_GAS,STEAM_HOT_WATER],</v>
      </c>
      <c r="M5" s="254" t="s">
        <v>753</v>
      </c>
      <c r="N5">
        <f t="shared" ref="N5:N68" si="6">IF(L5&lt;&gt;"",COUNTIF($L$4:$L$98,L5),0)</f>
        <v>2</v>
      </c>
      <c r="O5">
        <f>IFERROR(IF(N5=2,MATCH(L5,$L6:$L$98,0),""),"")</f>
        <v>2</v>
      </c>
      <c r="P5" s="249" t="str">
        <f t="shared" ref="P5:P67" si="7">IF(N5&lt;=1,K5,
IF(I5="NA","",
$K$3&amp;"[REGIONS_9_I,"&amp;E5&amp;","&amp;I5&amp;","&amp;J5&amp;"]="&amp;C5&amp;""&amp;E5&amp;","&amp;F5&amp;"]*ZIDZ("&amp;B5&amp;G5&amp;","&amp;E5&amp;"], SUM("&amp;B5&amp;"NRG_TO_I!,"&amp;E5&amp;"]))"))</f>
        <v>economy_energy_transformation_matrix_input[REGIONS_9_I,PROTRA_CHP_gas_fuels,DISTRIBUTION_GAS,STEAM_HOT_WATER]=TI_by_PROTRA_and_commodity[REGIONS_9_I,PROTRA_CHP_gas_fuels,TI_gas_bio]*ZIDZ(PROTRA_TO_allocated[REGIONS_9_I,TO_heat,PROTRA_CHP_gas_fuels], SUM(PROTRA_TO_allocated[REGIONS_9_I,NRG_TO_I!,PROTRA_CHP_gas_fuels]))</v>
      </c>
      <c r="Q5" s="249" t="str">
        <f t="shared" ref="Q5:Q67" si="8">IF(N5&lt;=1,"",
IF(I5="NA","",
"+"&amp;C5&amp;""&amp;E5&amp;","&amp;F5&amp;"]*ZIDZ("&amp;B5&amp;G5&amp;","&amp;E5&amp;"], SUM("&amp;B5&amp;"NRG_TO_I!,"&amp;E5&amp;"]))~~|")
)</f>
        <v>+TI_by_PROTRA_and_commodity[REGIONS_9_I,PROTRA_CHP_gas_fuels,TI_gas_bio]*ZIDZ(PROTRA_TO_allocated[REGIONS_9_I,TO_heat,PROTRA_CHP_gas_fuels], SUM(PROTRA_TO_allocated[REGIONS_9_I,NRG_TO_I!,PROTRA_CHP_gas_fuels]))~~|</v>
      </c>
      <c r="R5" s="249" t="str">
        <f>IFERROR(INDEX($Q6:$Q$98,O5),"")</f>
        <v>+TI_by_PROTRA_and_commodity[REGIONS_9_I,PROTRA_CHP_gas_fuels,TI_gas_fossil]*ZIDZ(PROTRA_TO_allocated[REGIONS_9_I,TO_heat,PROTRA_CHP_gas_fuels], SUM(PROTRA_TO_allocated[REGIONS_9_I,NRG_TO_I!,PROTRA_CHP_gas_fuels]))~~|</v>
      </c>
      <c r="S5" s="253" t="str">
        <f t="shared" ref="S5:S68" si="9">IF(N5=0,"",
IF(N5=1,P5,
IF(AND(N5=2,O5&lt;&gt;""),P5&amp;R5,"")))</f>
        <v>economy_energy_transformation_matrix_input[REGIONS_9_I,PROTRA_CHP_gas_fuels,DISTRIBUTION_GAS,STEAM_HOT_WATER]=TI_by_PROTRA_and_commodity[REGIONS_9_I,PROTRA_CHP_gas_fuels,TI_gas_bio]*ZIDZ(PROTRA_TO_allocated[REGIONS_9_I,TO_heat,PROTRA_CHP_gas_fuels], SUM(PROTRA_TO_allocated[REGIONS_9_I,NRG_TO_I!,PROTRA_CHP_gas_fuels]))+TI_by_PROTRA_and_commodity[REGIONS_9_I,PROTRA_CHP_gas_fuels,TI_gas_fossil]*ZIDZ(PROTRA_TO_allocated[REGIONS_9_I,TO_heat,PROTRA_CHP_gas_fuels], SUM(PROTRA_TO_allocated[REGIONS_9_I,NRG_TO_I!,PROTRA_CHP_gas_fuels]))~~|</v>
      </c>
      <c r="V5" s="154" t="str">
        <f t="shared" si="0"/>
        <v>PROTRA_CHP_gas_fuels</v>
      </c>
      <c r="W5" t="str">
        <f t="shared" si="1"/>
        <v>TI_gas_bio</v>
      </c>
      <c r="X5" t="str">
        <f t="shared" si="2"/>
        <v>TO_heat</v>
      </c>
      <c r="Y5" s="155"/>
      <c r="Z5" s="154" t="str">
        <f>Correspondance_TI_TO!I5</f>
        <v>STEAM_HOT_WATER</v>
      </c>
      <c r="AA5" s="155" t="str">
        <f>Correspondance_TI_TO!J5</f>
        <v>NA</v>
      </c>
      <c r="AB5" s="197" t="str">
        <f t="shared" si="3"/>
        <v/>
      </c>
      <c r="AC5" t="str">
        <f t="shared" ref="AC5:AC68" si="10">IF(AA5="NA","","[REGIONS_9_I,"&amp;V5&amp;","&amp;Z5&amp;","&amp;AA5&amp;"],")</f>
        <v/>
      </c>
      <c r="AD5">
        <f t="shared" ref="AD5:AD68" si="11">IF(AC5&lt;&gt;"",COUNTIF($AC$4:$AC$98,AC5),0)</f>
        <v>0</v>
      </c>
      <c r="AE5" t="str">
        <f>IFERROR(IF(AD5=2,MATCH(AC5,$AC6:$AC$98,0),""),"")</f>
        <v/>
      </c>
      <c r="AF5" s="249" t="str">
        <f t="shared" ref="AF5:AF68" si="12">IF(AD5&lt;=1,AB5,
IF(AA5="NA","",
$AB$3&amp;"[REGIONS_9_I,"&amp;E5&amp;","&amp;Z5&amp;","&amp;AA5&amp;"]="&amp;B5&amp;""&amp;G5&amp;","&amp;E5&amp;"]*ZIDZ("&amp;C5&amp;E5&amp;","&amp;F5&amp;"], SUM("&amp;C5&amp;E5&amp;", NRG_TI_I!]))"
))</f>
        <v/>
      </c>
      <c r="AG5" s="249" t="str">
        <f t="shared" ref="AG5:AG68" si="13">IF(AD5&lt;=1,"",
IF(AA5="NA","",
"+"&amp;B5&amp;""&amp;G5&amp;","&amp;E5&amp;"]*ZIDZ("&amp;C5&amp;E5&amp;","&amp;F5&amp;"], SUM("&amp;C5&amp;E5&amp;", NRG_TI_I!]))~~|"
))</f>
        <v/>
      </c>
      <c r="AH5" s="249" t="str">
        <f>IFERROR(INDEX($AG6:$AG$98,AE5),"")</f>
        <v/>
      </c>
      <c r="AI5" s="253" t="str">
        <f t="shared" ref="AI5:AI68" si="14">IF(AD5=0,"",
IF(AD5=1,AF5,
IF(AND(AD5=2,AE5&lt;&gt;""),AF5&amp;AH5,"")))</f>
        <v/>
      </c>
      <c r="AJ5" s="262" t="str">
        <f t="shared" ref="AJ5:AJ68" si="15">"IF_THEN_ELSE(NRG_PRO_I="&amp;V5&amp;":AND:"</f>
        <v>IF_THEN_ELSE(NRG_PRO_I=PROTRA_CHP_gas_fuels:AND:</v>
      </c>
      <c r="AK5" s="262" t="str">
        <f t="shared" ref="AK5:AK68" si="16">"SECTORS_I="&amp;Z5&amp;":AND:"</f>
        <v>SECTORS_I=STEAM_HOT_WATER:AND:</v>
      </c>
      <c r="AL5" s="262" t="str">
        <f t="shared" ref="AL5:AL68" si="17">"SECTORS_MAP_I="&amp;AA5&amp;","</f>
        <v>SECTORS_MAP_I=NA,</v>
      </c>
      <c r="AM5" s="262" t="str">
        <f t="shared" ref="AM5:AM68" si="18">IF(AI5&lt;&gt;"",MID(AI5,FIND("=",AI5)+1,LEN(AI5)-FIND("=",AI5)-3),"")</f>
        <v/>
      </c>
      <c r="AN5" s="263" t="str">
        <f t="shared" ref="AN5:AN68" si="19">IF(AI5&lt;&gt;"",AJ5&amp;AK5&amp;AL5&amp;AM5&amp;",","")</f>
        <v/>
      </c>
      <c r="AO5">
        <f t="shared" ref="AO5:AO68" si="20">IF(AN5&lt;&gt;"",1,0)</f>
        <v>0</v>
      </c>
    </row>
    <row r="6" spans="1:41" ht="58" x14ac:dyDescent="0.35">
      <c r="A6" s="224" t="s">
        <v>443</v>
      </c>
      <c r="B6" s="193" t="s">
        <v>442</v>
      </c>
      <c r="C6" s="193" t="s">
        <v>501</v>
      </c>
      <c r="E6" s="154" t="str">
        <f>Correspondance_TI_TO!A6</f>
        <v>PROTRA_CHP_gas_fuels</v>
      </c>
      <c r="F6" t="str">
        <f>Correspondance_TI_TO!C6</f>
        <v>TI_gas_fossil</v>
      </c>
      <c r="G6" t="str">
        <f>Correspondance_TI_TO!D6</f>
        <v>TO_elec</v>
      </c>
      <c r="H6" s="155"/>
      <c r="I6" s="154" t="str">
        <f>Correspondance_TI_TO!H6</f>
        <v>DISTRIBUTION_GAS</v>
      </c>
      <c r="J6" s="185" t="str">
        <f>Correspondance_TI_TO!G6</f>
        <v>ELECTRICITY_GAS</v>
      </c>
      <c r="K6" s="197" t="str">
        <f t="shared" si="4"/>
        <v>economy_energy_transformation_matrix_input[REGIONS_9_I,PROTRA_CHP_gas_fuels,DISTRIBUTION_GAS,ELECTRICITY_GAS]=TI_by_PROTRA_and_commodity[REGIONS_9_I,PROTRA_CHP_gas_fuels,TI_gas_fossil]*ZIDZ(PROTRA_TO_allocated[REGIONS_9_I,TO_elec,PROTRA_CHP_gas_fuels], SUM(PROTRA_TO_allocated[REGIONS_9_I,NRG_TO_I!,PROTRA_CHP_gas_fuels]))~~|</v>
      </c>
      <c r="L6" s="193" t="str">
        <f t="shared" si="5"/>
        <v>[REGIONS_9_I,PROTRA_CHP_gas_fuels,DISTRIBUTION_GAS,ELECTRICITY_GAS],</v>
      </c>
      <c r="M6" s="254" t="s">
        <v>756</v>
      </c>
      <c r="N6">
        <f t="shared" si="6"/>
        <v>2</v>
      </c>
      <c r="O6" t="str">
        <f>IFERROR(IF(N6=2,MATCH(L6,$L7:$L$98,0),""),"")</f>
        <v/>
      </c>
      <c r="P6" s="249" t="str">
        <f t="shared" si="7"/>
        <v>economy_energy_transformation_matrix_input[REGIONS_9_I,PROTRA_CHP_gas_fuels,DISTRIBUTION_GAS,ELECTRICITY_GAS]=TI_by_PROTRA_and_commodity[REGIONS_9_I,PROTRA_CHP_gas_fuels,TI_gas_fossil]*ZIDZ(PROTRA_TO_allocated[REGIONS_9_I,TO_elec,PROTRA_CHP_gas_fuels], SUM(PROTRA_TO_allocated[REGIONS_9_I,NRG_TO_I!,PROTRA_CHP_gas_fuels]))</v>
      </c>
      <c r="Q6" s="249" t="str">
        <f t="shared" si="8"/>
        <v>+TI_by_PROTRA_and_commodity[REGIONS_9_I,PROTRA_CHP_gas_fuels,TI_gas_fossil]*ZIDZ(PROTRA_TO_allocated[REGIONS_9_I,TO_elec,PROTRA_CHP_gas_fuels], SUM(PROTRA_TO_allocated[REGIONS_9_I,NRG_TO_I!,PROTRA_CHP_gas_fuels]))~~|</v>
      </c>
      <c r="R6" s="249" t="str">
        <f>IFERROR(INDEX($Q7:$Q$98,O6),"")</f>
        <v/>
      </c>
      <c r="S6" s="253" t="str">
        <f t="shared" si="9"/>
        <v/>
      </c>
      <c r="V6" s="154" t="str">
        <f t="shared" si="0"/>
        <v>PROTRA_CHP_gas_fuels</v>
      </c>
      <c r="W6" t="str">
        <f t="shared" si="1"/>
        <v>TI_gas_fossil</v>
      </c>
      <c r="X6" t="str">
        <f t="shared" si="2"/>
        <v>TO_elec</v>
      </c>
      <c r="Y6" s="155"/>
      <c r="Z6" s="154" t="str">
        <f>Correspondance_TI_TO!I6</f>
        <v>ELECTRICITY_GAS</v>
      </c>
      <c r="AA6" s="155" t="str">
        <f>Correspondance_TI_TO!J6</f>
        <v>DISTRIBUTION_ELECTRICITY</v>
      </c>
      <c r="AB6" s="197" t="str">
        <f t="shared" si="3"/>
        <v>economy_energy_transformation_matrix_output[REGIONS_9_I,PROTRA_CHP_gas_fuels,ELECTRICITY_GAS,DISTRIBUTION_ELECTRICITY]=PROTRA_TO_allocated[REGIONS_9_I,TO_elec,PROTRA_CHP_gas_fuels]*ZIDZ(TI_by_PROTRA_and_commodity[REGIONS_9_I,PROTRA_CHP_gas_fuels,TI_gas_fossil], SUM(TI_by_PROTRA_and_commodity[REGIONS_9_I,PROTRA_CHP_gas_fuels, NRG_TI_I!]))~~|</v>
      </c>
      <c r="AC6" t="str">
        <f t="shared" si="10"/>
        <v>[REGIONS_9_I,PROTRA_CHP_gas_fuels,ELECTRICITY_GAS,DISTRIBUTION_ELECTRICITY],</v>
      </c>
      <c r="AD6">
        <f t="shared" si="11"/>
        <v>2</v>
      </c>
      <c r="AE6" t="str">
        <f>IFERROR(IF(AD6=2,MATCH(AC6,$AC7:$AC$98,0),""),"")</f>
        <v/>
      </c>
      <c r="AF6" s="249" t="str">
        <f t="shared" si="12"/>
        <v>economy_energy_transformation_matrix_output[REGIONS_9_I,PROTRA_CHP_gas_fuels,ELECTRICITY_GAS,DISTRIBUTION_ELECTRICITY]=PROTRA_TO_allocated[REGIONS_9_I,TO_elec,PROTRA_CHP_gas_fuels]*ZIDZ(TI_by_PROTRA_and_commodity[REGIONS_9_I,PROTRA_CHP_gas_fuels,TI_gas_fossil], SUM(TI_by_PROTRA_and_commodity[REGIONS_9_I,PROTRA_CHP_gas_fuels, NRG_TI_I!]))</v>
      </c>
      <c r="AG6" s="249" t="str">
        <f t="shared" si="13"/>
        <v>+PROTRA_TO_allocated[REGIONS_9_I,TO_elec,PROTRA_CHP_gas_fuels]*ZIDZ(TI_by_PROTRA_and_commodity[REGIONS_9_I,PROTRA_CHP_gas_fuels,TI_gas_fossil], SUM(TI_by_PROTRA_and_commodity[REGIONS_9_I,PROTRA_CHP_gas_fuels, NRG_TI_I!]))~~|</v>
      </c>
      <c r="AH6" s="249" t="str">
        <f>IFERROR(INDEX($AG7:$AG$98,AE6),"")</f>
        <v/>
      </c>
      <c r="AI6" s="253" t="str">
        <f t="shared" si="14"/>
        <v/>
      </c>
      <c r="AJ6" s="262" t="str">
        <f t="shared" si="15"/>
        <v>IF_THEN_ELSE(NRG_PRO_I=PROTRA_CHP_gas_fuels:AND:</v>
      </c>
      <c r="AK6" s="262" t="str">
        <f t="shared" si="16"/>
        <v>SECTORS_I=ELECTRICITY_GAS:AND:</v>
      </c>
      <c r="AL6" s="262" t="str">
        <f t="shared" si="17"/>
        <v>SECTORS_MAP_I=DISTRIBUTION_ELECTRICITY,</v>
      </c>
      <c r="AM6" s="262" t="str">
        <f t="shared" si="18"/>
        <v/>
      </c>
      <c r="AN6" s="263" t="str">
        <f t="shared" si="19"/>
        <v/>
      </c>
      <c r="AO6">
        <f t="shared" si="20"/>
        <v>0</v>
      </c>
    </row>
    <row r="7" spans="1:41" ht="58" x14ac:dyDescent="0.35">
      <c r="A7" s="224" t="s">
        <v>443</v>
      </c>
      <c r="B7" s="193" t="s">
        <v>442</v>
      </c>
      <c r="C7" s="193" t="s">
        <v>501</v>
      </c>
      <c r="E7" s="154" t="str">
        <f>Correspondance_TI_TO!A7</f>
        <v>PROTRA_CHP_gas_fuels</v>
      </c>
      <c r="F7" t="str">
        <f>Correspondance_TI_TO!C7</f>
        <v>TI_gas_fossil</v>
      </c>
      <c r="G7" t="str">
        <f>Correspondance_TI_TO!D7</f>
        <v>TO_heat</v>
      </c>
      <c r="H7" s="155"/>
      <c r="I7" s="154" t="str">
        <f>Correspondance_TI_TO!H7</f>
        <v>DISTRIBUTION_GAS</v>
      </c>
      <c r="J7" s="185" t="str">
        <f>Correspondance_TI_TO!G7</f>
        <v>STEAM_HOT_WATER</v>
      </c>
      <c r="K7" s="197" t="str">
        <f t="shared" si="4"/>
        <v>economy_energy_transformation_matrix_input[REGIONS_9_I,PROTRA_CHP_gas_fuels,DISTRIBUTION_GAS,STEAM_HOT_WATER]=TI_by_PROTRA_and_commodity[REGIONS_9_I,PROTRA_CHP_gas_fuels,TI_gas_fossil]*ZIDZ(PROTRA_TO_allocated[REGIONS_9_I,TO_heat,PROTRA_CHP_gas_fuels], SUM(PROTRA_TO_allocated[REGIONS_9_I,NRG_TO_I!,PROTRA_CHP_gas_fuels]))~~|</v>
      </c>
      <c r="L7" s="193" t="str">
        <f t="shared" si="5"/>
        <v>[REGIONS_9_I,PROTRA_CHP_gas_fuels,DISTRIBUTION_GAS,STEAM_HOT_WATER],</v>
      </c>
      <c r="M7" s="254" t="s">
        <v>754</v>
      </c>
      <c r="N7">
        <f t="shared" si="6"/>
        <v>2</v>
      </c>
      <c r="O7" t="str">
        <f>IFERROR(IF(N7=2,MATCH(L7,$L8:$L$98,0),""),"")</f>
        <v/>
      </c>
      <c r="P7" s="249" t="str">
        <f t="shared" si="7"/>
        <v>economy_energy_transformation_matrix_input[REGIONS_9_I,PROTRA_CHP_gas_fuels,DISTRIBUTION_GAS,STEAM_HOT_WATER]=TI_by_PROTRA_and_commodity[REGIONS_9_I,PROTRA_CHP_gas_fuels,TI_gas_fossil]*ZIDZ(PROTRA_TO_allocated[REGIONS_9_I,TO_heat,PROTRA_CHP_gas_fuels], SUM(PROTRA_TO_allocated[REGIONS_9_I,NRG_TO_I!,PROTRA_CHP_gas_fuels]))</v>
      </c>
      <c r="Q7" s="249" t="str">
        <f t="shared" si="8"/>
        <v>+TI_by_PROTRA_and_commodity[REGIONS_9_I,PROTRA_CHP_gas_fuels,TI_gas_fossil]*ZIDZ(PROTRA_TO_allocated[REGIONS_9_I,TO_heat,PROTRA_CHP_gas_fuels], SUM(PROTRA_TO_allocated[REGIONS_9_I,NRG_TO_I!,PROTRA_CHP_gas_fuels]))~~|</v>
      </c>
      <c r="R7" s="249" t="str">
        <f>IFERROR(INDEX($Q8:$Q$98,O7),"")</f>
        <v/>
      </c>
      <c r="S7" s="253" t="str">
        <f t="shared" si="9"/>
        <v/>
      </c>
      <c r="V7" s="154" t="str">
        <f t="shared" si="0"/>
        <v>PROTRA_CHP_gas_fuels</v>
      </c>
      <c r="W7" t="str">
        <f t="shared" si="1"/>
        <v>TI_gas_fossil</v>
      </c>
      <c r="X7" t="str">
        <f t="shared" si="2"/>
        <v>TO_heat</v>
      </c>
      <c r="Y7" s="155"/>
      <c r="Z7" s="154" t="str">
        <f>Correspondance_TI_TO!I7</f>
        <v>STEAM_HOT_WATER</v>
      </c>
      <c r="AA7" s="155" t="str">
        <f>Correspondance_TI_TO!J7</f>
        <v>NA</v>
      </c>
      <c r="AB7" s="197" t="str">
        <f t="shared" si="3"/>
        <v/>
      </c>
      <c r="AC7" t="str">
        <f t="shared" si="10"/>
        <v/>
      </c>
      <c r="AD7">
        <f t="shared" si="11"/>
        <v>0</v>
      </c>
      <c r="AE7" t="str">
        <f>IFERROR(IF(AD7=2,MATCH(AC7,$AC8:$AC$98,0),""),"")</f>
        <v/>
      </c>
      <c r="AF7" s="249" t="str">
        <f t="shared" si="12"/>
        <v/>
      </c>
      <c r="AG7" s="249" t="str">
        <f t="shared" si="13"/>
        <v/>
      </c>
      <c r="AH7" s="249" t="str">
        <f>IFERROR(INDEX($AG8:$AG$98,AE7),"")</f>
        <v/>
      </c>
      <c r="AI7" s="253" t="str">
        <f t="shared" si="14"/>
        <v/>
      </c>
      <c r="AJ7" s="262" t="str">
        <f t="shared" si="15"/>
        <v>IF_THEN_ELSE(NRG_PRO_I=PROTRA_CHP_gas_fuels:AND:</v>
      </c>
      <c r="AK7" s="262" t="str">
        <f t="shared" si="16"/>
        <v>SECTORS_I=STEAM_HOT_WATER:AND:</v>
      </c>
      <c r="AL7" s="262" t="str">
        <f t="shared" si="17"/>
        <v>SECTORS_MAP_I=NA,</v>
      </c>
      <c r="AM7" s="262" t="str">
        <f t="shared" si="18"/>
        <v/>
      </c>
      <c r="AN7" s="263" t="str">
        <f t="shared" si="19"/>
        <v/>
      </c>
      <c r="AO7">
        <f t="shared" si="20"/>
        <v>0</v>
      </c>
    </row>
    <row r="8" spans="1:41" ht="58" x14ac:dyDescent="0.35">
      <c r="A8" s="224" t="s">
        <v>445</v>
      </c>
      <c r="B8" s="193" t="s">
        <v>442</v>
      </c>
      <c r="C8" s="193" t="s">
        <v>501</v>
      </c>
      <c r="E8" s="154" t="str">
        <f>Correspondance_TI_TO!A8</f>
        <v>PROTRA_CHP_geothermal</v>
      </c>
      <c r="F8" t="str">
        <f>Correspondance_TI_TO!C8</f>
        <v>TI_geothermal</v>
      </c>
      <c r="G8" t="str">
        <f>Correspondance_TI_TO!D8</f>
        <v>TO_elec</v>
      </c>
      <c r="H8" s="155"/>
      <c r="I8" s="154" t="str">
        <f>Correspondance_TI_TO!H8</f>
        <v>NA</v>
      </c>
      <c r="J8" s="185" t="str">
        <f>Correspondance_TI_TO!G8</f>
        <v>ELECTRICITY_OTHER</v>
      </c>
      <c r="K8" s="197" t="str">
        <f t="shared" si="4"/>
        <v/>
      </c>
      <c r="L8" s="193" t="str">
        <f t="shared" si="5"/>
        <v/>
      </c>
      <c r="M8" s="254" t="s">
        <v>758</v>
      </c>
      <c r="N8">
        <f t="shared" si="6"/>
        <v>0</v>
      </c>
      <c r="O8" t="str">
        <f>IFERROR(IF(N8=2,MATCH(L8,$L9:$L$98,0),""),"")</f>
        <v/>
      </c>
      <c r="P8" s="249" t="str">
        <f t="shared" si="7"/>
        <v/>
      </c>
      <c r="Q8" s="249" t="str">
        <f t="shared" si="8"/>
        <v/>
      </c>
      <c r="R8" s="249" t="str">
        <f>IFERROR(INDEX($Q9:$Q$98,O8),"")</f>
        <v/>
      </c>
      <c r="S8" s="253" t="str">
        <f t="shared" si="9"/>
        <v/>
      </c>
      <c r="V8" s="154" t="str">
        <f t="shared" si="0"/>
        <v>PROTRA_CHP_geothermal</v>
      </c>
      <c r="W8" t="str">
        <f t="shared" si="1"/>
        <v>TI_geothermal</v>
      </c>
      <c r="X8" t="str">
        <f t="shared" si="2"/>
        <v>TO_elec</v>
      </c>
      <c r="Y8" s="155"/>
      <c r="Z8" s="154" t="str">
        <f>Correspondance_TI_TO!I8</f>
        <v>ELECTRICITY_OTHER</v>
      </c>
      <c r="AA8" s="155" t="str">
        <f>Correspondance_TI_TO!J8</f>
        <v>DISTRIBUTION_ELECTRICITY</v>
      </c>
      <c r="AB8" s="197" t="str">
        <f t="shared" si="3"/>
        <v>economy_energy_transformation_matrix_output[REGIONS_9_I,PROTRA_CHP_geothermal,ELECTRICITY_OTHER,DISTRIBUTION_ELECTRICITY]=PROTRA_TO_allocated[REGIONS_9_I,TO_elec,PROTRA_CHP_geothermal]*ZIDZ(TI_by_PROTRA_and_commodity[REGIONS_9_I,PROTRA_CHP_geothermal,TI_geothermal], SUM(TI_by_PROTRA_and_commodity[REGIONS_9_I,PROTRA_CHP_geothermal, NRG_TI_I!]))~~|</v>
      </c>
      <c r="AC8" t="str">
        <f t="shared" si="10"/>
        <v>[REGIONS_9_I,PROTRA_CHP_geothermal,ELECTRICITY_OTHER,DISTRIBUTION_ELECTRICITY],</v>
      </c>
      <c r="AD8">
        <f t="shared" si="11"/>
        <v>1</v>
      </c>
      <c r="AE8" t="str">
        <f>IFERROR(IF(AD8=2,MATCH(AC8,$AC9:$AC$98,0),""),"")</f>
        <v/>
      </c>
      <c r="AF8" s="249" t="str">
        <f t="shared" si="12"/>
        <v>economy_energy_transformation_matrix_output[REGIONS_9_I,PROTRA_CHP_geothermal,ELECTRICITY_OTHER,DISTRIBUTION_ELECTRICITY]=PROTRA_TO_allocated[REGIONS_9_I,TO_elec,PROTRA_CHP_geothermal]*ZIDZ(TI_by_PROTRA_and_commodity[REGIONS_9_I,PROTRA_CHP_geothermal,TI_geothermal], SUM(TI_by_PROTRA_and_commodity[REGIONS_9_I,PROTRA_CHP_geothermal, NRG_TI_I!]))~~|</v>
      </c>
      <c r="AG8" s="249" t="str">
        <f t="shared" si="13"/>
        <v/>
      </c>
      <c r="AH8" s="249" t="str">
        <f>IFERROR(INDEX($AG9:$AG$98,AE8),"")</f>
        <v/>
      </c>
      <c r="AI8" s="253" t="str">
        <f t="shared" si="14"/>
        <v>economy_energy_transformation_matrix_output[REGIONS_9_I,PROTRA_CHP_geothermal,ELECTRICITY_OTHER,DISTRIBUTION_ELECTRICITY]=PROTRA_TO_allocated[REGIONS_9_I,TO_elec,PROTRA_CHP_geothermal]*ZIDZ(TI_by_PROTRA_and_commodity[REGIONS_9_I,PROTRA_CHP_geothermal,TI_geothermal], SUM(TI_by_PROTRA_and_commodity[REGIONS_9_I,PROTRA_CHP_geothermal, NRG_TI_I!]))~~|</v>
      </c>
      <c r="AJ8" s="262" t="str">
        <f t="shared" si="15"/>
        <v>IF_THEN_ELSE(NRG_PRO_I=PROTRA_CHP_geothermal:AND:</v>
      </c>
      <c r="AK8" s="262" t="str">
        <f t="shared" si="16"/>
        <v>SECTORS_I=ELECTRICITY_OTHER:AND:</v>
      </c>
      <c r="AL8" s="262" t="str">
        <f t="shared" si="17"/>
        <v>SECTORS_MAP_I=DISTRIBUTION_ELECTRICITY,</v>
      </c>
      <c r="AM8" s="262" t="str">
        <f t="shared" si="18"/>
        <v>PROTRA_TO_allocated[REGIONS_9_I,TO_elec,PROTRA_CHP_geothermal]*ZIDZ(TI_by_PROTRA_and_commodity[REGIONS_9_I,PROTRA_CHP_geothermal,TI_geothermal], SUM(TI_by_PROTRA_and_commodity[REGIONS_9_I,PROTRA_CHP_geothermal, NRG_TI_I!]))</v>
      </c>
      <c r="AN8" s="263" t="str">
        <f t="shared" si="19"/>
        <v>IF_THEN_ELSE(NRG_PRO_I=PROTRA_CHP_geothermal:AND:SECTORS_I=ELECTRICITY_OTHER:AND:SECTORS_MAP_I=DISTRIBUTION_ELECTRICITY,PROTRA_TO_allocated[REGIONS_9_I,TO_elec,PROTRA_CHP_geothermal]*ZIDZ(TI_by_PROTRA_and_commodity[REGIONS_9_I,PROTRA_CHP_geothermal,TI_geothermal], SUM(TI_by_PROTRA_and_commodity[REGIONS_9_I,PROTRA_CHP_geothermal, NRG_TI_I!])),</v>
      </c>
      <c r="AO8">
        <f t="shared" si="20"/>
        <v>1</v>
      </c>
    </row>
    <row r="9" spans="1:41" ht="29" x14ac:dyDescent="0.35">
      <c r="A9" s="224" t="s">
        <v>445</v>
      </c>
      <c r="B9" s="193" t="s">
        <v>442</v>
      </c>
      <c r="C9" s="193" t="s">
        <v>501</v>
      </c>
      <c r="E9" s="154" t="str">
        <f>Correspondance_TI_TO!A9</f>
        <v>PROTRA_CHP_geothermal</v>
      </c>
      <c r="F9" t="str">
        <f>Correspondance_TI_TO!C9</f>
        <v>TI_geothermal</v>
      </c>
      <c r="G9" t="str">
        <f>Correspondance_TI_TO!D9</f>
        <v>TO_heat</v>
      </c>
      <c r="H9" s="155"/>
      <c r="I9" s="154" t="str">
        <f>Correspondance_TI_TO!H9</f>
        <v>NA</v>
      </c>
      <c r="J9" s="185" t="str">
        <f>Correspondance_TI_TO!G9</f>
        <v>STEAM_HOT_WATER</v>
      </c>
      <c r="K9" s="197" t="str">
        <f t="shared" si="4"/>
        <v/>
      </c>
      <c r="L9" s="193" t="str">
        <f t="shared" si="5"/>
        <v/>
      </c>
      <c r="M9" s="254" t="s">
        <v>757</v>
      </c>
      <c r="N9">
        <f t="shared" si="6"/>
        <v>0</v>
      </c>
      <c r="O9" t="str">
        <f>IFERROR(IF(N9=2,MATCH(L9,$L10:$L$98,0),""),"")</f>
        <v/>
      </c>
      <c r="P9" s="249" t="str">
        <f t="shared" si="7"/>
        <v/>
      </c>
      <c r="Q9" s="249" t="str">
        <f t="shared" si="8"/>
        <v/>
      </c>
      <c r="R9" s="249" t="str">
        <f>IFERROR(INDEX($Q10:$Q$98,O9),"")</f>
        <v/>
      </c>
      <c r="S9" s="253" t="str">
        <f t="shared" si="9"/>
        <v/>
      </c>
      <c r="V9" s="154" t="str">
        <f t="shared" si="0"/>
        <v>PROTRA_CHP_geothermal</v>
      </c>
      <c r="W9" t="str">
        <f t="shared" si="1"/>
        <v>TI_geothermal</v>
      </c>
      <c r="X9" t="str">
        <f t="shared" si="2"/>
        <v>TO_heat</v>
      </c>
      <c r="Y9" s="155"/>
      <c r="Z9" s="154" t="str">
        <f>Correspondance_TI_TO!I9</f>
        <v>STEAM_HOT_WATER</v>
      </c>
      <c r="AA9" s="155" t="str">
        <f>Correspondance_TI_TO!J9</f>
        <v>NA</v>
      </c>
      <c r="AB9" s="197" t="str">
        <f t="shared" si="3"/>
        <v/>
      </c>
      <c r="AC9" t="str">
        <f t="shared" si="10"/>
        <v/>
      </c>
      <c r="AD9">
        <f t="shared" si="11"/>
        <v>0</v>
      </c>
      <c r="AE9" t="str">
        <f>IFERROR(IF(AD9=2,MATCH(AC9,$AC10:$AC$98,0),""),"")</f>
        <v/>
      </c>
      <c r="AF9" s="249" t="str">
        <f t="shared" si="12"/>
        <v/>
      </c>
      <c r="AG9" s="249" t="str">
        <f t="shared" si="13"/>
        <v/>
      </c>
      <c r="AH9" s="249" t="str">
        <f>IFERROR(INDEX($AG10:$AG$98,AE9),"")</f>
        <v/>
      </c>
      <c r="AI9" s="253" t="str">
        <f t="shared" si="14"/>
        <v/>
      </c>
      <c r="AJ9" s="262" t="str">
        <f t="shared" si="15"/>
        <v>IF_THEN_ELSE(NRG_PRO_I=PROTRA_CHP_geothermal:AND:</v>
      </c>
      <c r="AK9" s="262" t="str">
        <f t="shared" si="16"/>
        <v>SECTORS_I=STEAM_HOT_WATER:AND:</v>
      </c>
      <c r="AL9" s="262" t="str">
        <f t="shared" si="17"/>
        <v>SECTORS_MAP_I=NA,</v>
      </c>
      <c r="AM9" s="262" t="str">
        <f t="shared" si="18"/>
        <v/>
      </c>
      <c r="AN9" s="263" t="str">
        <f t="shared" si="19"/>
        <v/>
      </c>
      <c r="AO9">
        <f t="shared" si="20"/>
        <v>0</v>
      </c>
    </row>
    <row r="10" spans="1:41" ht="58" x14ac:dyDescent="0.35">
      <c r="A10" s="225" t="s">
        <v>445</v>
      </c>
      <c r="B10" s="193" t="s">
        <v>442</v>
      </c>
      <c r="C10" s="193" t="s">
        <v>501</v>
      </c>
      <c r="E10" s="154" t="str">
        <f>Correspondance_TI_TO!A10</f>
        <v>PROTRA_CHP_solid_fossil</v>
      </c>
      <c r="F10" t="str">
        <f>Correspondance_TI_TO!C10</f>
        <v>TI_solid_fossil</v>
      </c>
      <c r="G10" t="str">
        <f>Correspondance_TI_TO!D10</f>
        <v>TO_elec</v>
      </c>
      <c r="H10" s="155"/>
      <c r="I10" s="154" t="str">
        <f>Correspondance_TI_TO!H10</f>
        <v>MINING_COAL</v>
      </c>
      <c r="J10" s="185" t="str">
        <f>Correspondance_TI_TO!G10</f>
        <v>ELECTRICITY_COAL</v>
      </c>
      <c r="K10" s="197" t="str">
        <f t="shared" si="4"/>
        <v>economy_energy_transformation_matrix_input[REGIONS_9_I,PROTRA_CHP_solid_fossil,MINING_COAL,ELECTRICITY_COAL]=TI_by_PROTRA_and_commodity[REGIONS_9_I,PROTRA_CHP_solid_fossil,TI_solid_fossil]*ZIDZ(PROTRA_TO_allocated[REGIONS_9_I,TO_elec,PROTRA_CHP_solid_fossil], SUM(PROTRA_TO_allocated[REGIONS_9_I,NRG_TO_I!,PROTRA_CHP_solid_fossil]))~~|</v>
      </c>
      <c r="L10" s="193" t="str">
        <f t="shared" si="5"/>
        <v>[REGIONS_9_I,PROTRA_CHP_solid_fossil,MINING_COAL,ELECTRICITY_COAL],</v>
      </c>
      <c r="M10" s="254" t="s">
        <v>759</v>
      </c>
      <c r="N10">
        <f t="shared" si="6"/>
        <v>1</v>
      </c>
      <c r="O10" t="str">
        <f>IFERROR(IF(N10=2,MATCH(L10,$L11:$L$98,0),""),"")</f>
        <v/>
      </c>
      <c r="P10" s="249" t="str">
        <f t="shared" si="7"/>
        <v>economy_energy_transformation_matrix_input[REGIONS_9_I,PROTRA_CHP_solid_fossil,MINING_COAL,ELECTRICITY_COAL]=TI_by_PROTRA_and_commodity[REGIONS_9_I,PROTRA_CHP_solid_fossil,TI_solid_fossil]*ZIDZ(PROTRA_TO_allocated[REGIONS_9_I,TO_elec,PROTRA_CHP_solid_fossil], SUM(PROTRA_TO_allocated[REGIONS_9_I,NRG_TO_I!,PROTRA_CHP_solid_fossil]))~~|</v>
      </c>
      <c r="Q10" s="249" t="str">
        <f t="shared" si="8"/>
        <v/>
      </c>
      <c r="R10" s="249" t="str">
        <f>IFERROR(INDEX($Q11:$Q$98,O10),"")</f>
        <v/>
      </c>
      <c r="S10" s="253" t="str">
        <f t="shared" si="9"/>
        <v>economy_energy_transformation_matrix_input[REGIONS_9_I,PROTRA_CHP_solid_fossil,MINING_COAL,ELECTRICITY_COAL]=TI_by_PROTRA_and_commodity[REGIONS_9_I,PROTRA_CHP_solid_fossil,TI_solid_fossil]*ZIDZ(PROTRA_TO_allocated[REGIONS_9_I,TO_elec,PROTRA_CHP_solid_fossil], SUM(PROTRA_TO_allocated[REGIONS_9_I,NRG_TO_I!,PROTRA_CHP_solid_fossil]))~~|</v>
      </c>
      <c r="V10" s="154" t="str">
        <f t="shared" si="0"/>
        <v>PROTRA_CHP_solid_fossil</v>
      </c>
      <c r="W10" t="str">
        <f t="shared" si="1"/>
        <v>TI_solid_fossil</v>
      </c>
      <c r="X10" t="str">
        <f t="shared" si="2"/>
        <v>TO_elec</v>
      </c>
      <c r="Y10" s="155"/>
      <c r="Z10" s="154" t="str">
        <f>Correspondance_TI_TO!I10</f>
        <v>ELECTRICITY_COAL</v>
      </c>
      <c r="AA10" s="155" t="str">
        <f>Correspondance_TI_TO!J10</f>
        <v>DISTRIBUTION_ELECTRICITY</v>
      </c>
      <c r="AB10" s="197" t="str">
        <f t="shared" si="3"/>
        <v>economy_energy_transformation_matrix_output[REGIONS_9_I,PROTRA_CHP_solid_fossil,ELECTRICITY_COAL,DISTRIBUTION_ELECTRICITY]=PROTRA_TO_allocated[REGIONS_9_I,TO_elec,PROTRA_CHP_solid_fossil]*ZIDZ(TI_by_PROTRA_and_commodity[REGIONS_9_I,PROTRA_CHP_solid_fossil,TI_solid_fossil], SUM(TI_by_PROTRA_and_commodity[REGIONS_9_I,PROTRA_CHP_solid_fossil, NRG_TI_I!]))~~|</v>
      </c>
      <c r="AC10" t="str">
        <f t="shared" si="10"/>
        <v>[REGIONS_9_I,PROTRA_CHP_solid_fossil,ELECTRICITY_COAL,DISTRIBUTION_ELECTRICITY],</v>
      </c>
      <c r="AD10">
        <f t="shared" si="11"/>
        <v>1</v>
      </c>
      <c r="AE10" t="str">
        <f>IFERROR(IF(AD10=2,MATCH(AC10,$AC11:$AC$98,0),""),"")</f>
        <v/>
      </c>
      <c r="AF10" s="249" t="str">
        <f t="shared" si="12"/>
        <v>economy_energy_transformation_matrix_output[REGIONS_9_I,PROTRA_CHP_solid_fossil,ELECTRICITY_COAL,DISTRIBUTION_ELECTRICITY]=PROTRA_TO_allocated[REGIONS_9_I,TO_elec,PROTRA_CHP_solid_fossil]*ZIDZ(TI_by_PROTRA_and_commodity[REGIONS_9_I,PROTRA_CHP_solid_fossil,TI_solid_fossil], SUM(TI_by_PROTRA_and_commodity[REGIONS_9_I,PROTRA_CHP_solid_fossil, NRG_TI_I!]))~~|</v>
      </c>
      <c r="AG10" s="249" t="str">
        <f t="shared" si="13"/>
        <v/>
      </c>
      <c r="AH10" s="249" t="str">
        <f>IFERROR(INDEX($AG11:$AG$98,AE10),"")</f>
        <v/>
      </c>
      <c r="AI10" s="253" t="str">
        <f t="shared" si="14"/>
        <v>economy_energy_transformation_matrix_output[REGIONS_9_I,PROTRA_CHP_solid_fossil,ELECTRICITY_COAL,DISTRIBUTION_ELECTRICITY]=PROTRA_TO_allocated[REGIONS_9_I,TO_elec,PROTRA_CHP_solid_fossil]*ZIDZ(TI_by_PROTRA_and_commodity[REGIONS_9_I,PROTRA_CHP_solid_fossil,TI_solid_fossil], SUM(TI_by_PROTRA_and_commodity[REGIONS_9_I,PROTRA_CHP_solid_fossil, NRG_TI_I!]))~~|</v>
      </c>
      <c r="AJ10" s="262" t="str">
        <f t="shared" si="15"/>
        <v>IF_THEN_ELSE(NRG_PRO_I=PROTRA_CHP_solid_fossil:AND:</v>
      </c>
      <c r="AK10" s="262" t="str">
        <f t="shared" si="16"/>
        <v>SECTORS_I=ELECTRICITY_COAL:AND:</v>
      </c>
      <c r="AL10" s="262" t="str">
        <f t="shared" si="17"/>
        <v>SECTORS_MAP_I=DISTRIBUTION_ELECTRICITY,</v>
      </c>
      <c r="AM10" s="262" t="str">
        <f t="shared" si="18"/>
        <v>PROTRA_TO_allocated[REGIONS_9_I,TO_elec,PROTRA_CHP_solid_fossil]*ZIDZ(TI_by_PROTRA_and_commodity[REGIONS_9_I,PROTRA_CHP_solid_fossil,TI_solid_fossil], SUM(TI_by_PROTRA_and_commodity[REGIONS_9_I,PROTRA_CHP_solid_fossil, NRG_TI_I!]))</v>
      </c>
      <c r="AN10" s="263" t="str">
        <f t="shared" si="19"/>
        <v>IF_THEN_ELSE(NRG_PRO_I=PROTRA_CHP_solid_fossil:AND:SECTORS_I=ELECTRICITY_COAL:AND:SECTORS_MAP_I=DISTRIBUTION_ELECTRICITY,PROTRA_TO_allocated[REGIONS_9_I,TO_elec,PROTRA_CHP_solid_fossil]*ZIDZ(TI_by_PROTRA_and_commodity[REGIONS_9_I,PROTRA_CHP_solid_fossil,TI_solid_fossil], SUM(TI_by_PROTRA_and_commodity[REGIONS_9_I,PROTRA_CHP_solid_fossil, NRG_TI_I!])),</v>
      </c>
      <c r="AO10">
        <f t="shared" si="20"/>
        <v>1</v>
      </c>
    </row>
    <row r="11" spans="1:41" ht="58" x14ac:dyDescent="0.35">
      <c r="A11" s="225" t="s">
        <v>445</v>
      </c>
      <c r="B11" s="193" t="s">
        <v>442</v>
      </c>
      <c r="C11" s="193" t="s">
        <v>501</v>
      </c>
      <c r="E11" s="154" t="str">
        <f>Correspondance_TI_TO!A11</f>
        <v>PROTRA_CHP_solid_fossil</v>
      </c>
      <c r="F11" t="str">
        <f>Correspondance_TI_TO!C11</f>
        <v>TI_solid_fossil</v>
      </c>
      <c r="G11" t="str">
        <f>Correspondance_TI_TO!D11</f>
        <v>TO_heat</v>
      </c>
      <c r="H11" s="155"/>
      <c r="I11" s="154" t="str">
        <f>Correspondance_TI_TO!H11</f>
        <v>MINING_COAL</v>
      </c>
      <c r="J11" s="185" t="str">
        <f>Correspondance_TI_TO!G11</f>
        <v>STEAM_HOT_WATER</v>
      </c>
      <c r="K11" s="197" t="str">
        <f t="shared" si="4"/>
        <v>economy_energy_transformation_matrix_input[REGIONS_9_I,PROTRA_CHP_solid_fossil,MINING_COAL,STEAM_HOT_WATER]=TI_by_PROTRA_and_commodity[REGIONS_9_I,PROTRA_CHP_solid_fossil,TI_solid_fossil]*ZIDZ(PROTRA_TO_allocated[REGIONS_9_I,TO_heat,PROTRA_CHP_solid_fossil], SUM(PROTRA_TO_allocated[REGIONS_9_I,NRG_TO_I!,PROTRA_CHP_solid_fossil]))~~|</v>
      </c>
      <c r="L11" s="193" t="str">
        <f t="shared" si="5"/>
        <v>[REGIONS_9_I,PROTRA_CHP_solid_fossil,MINING_COAL,STEAM_HOT_WATER],</v>
      </c>
      <c r="M11" s="254" t="s">
        <v>770</v>
      </c>
      <c r="N11">
        <f t="shared" si="6"/>
        <v>1</v>
      </c>
      <c r="O11" t="str">
        <f>IFERROR(IF(N11=2,MATCH(L11,$L12:$L$98,0),""),"")</f>
        <v/>
      </c>
      <c r="P11" s="249" t="str">
        <f t="shared" si="7"/>
        <v>economy_energy_transformation_matrix_input[REGIONS_9_I,PROTRA_CHP_solid_fossil,MINING_COAL,STEAM_HOT_WATER]=TI_by_PROTRA_and_commodity[REGIONS_9_I,PROTRA_CHP_solid_fossil,TI_solid_fossil]*ZIDZ(PROTRA_TO_allocated[REGIONS_9_I,TO_heat,PROTRA_CHP_solid_fossil], SUM(PROTRA_TO_allocated[REGIONS_9_I,NRG_TO_I!,PROTRA_CHP_solid_fossil]))~~|</v>
      </c>
      <c r="Q11" s="249" t="str">
        <f t="shared" si="8"/>
        <v/>
      </c>
      <c r="R11" s="249" t="str">
        <f>IFERROR(INDEX($Q12:$Q$98,O11),"")</f>
        <v/>
      </c>
      <c r="S11" s="253" t="str">
        <f t="shared" si="9"/>
        <v>economy_energy_transformation_matrix_input[REGIONS_9_I,PROTRA_CHP_solid_fossil,MINING_COAL,STEAM_HOT_WATER]=TI_by_PROTRA_and_commodity[REGIONS_9_I,PROTRA_CHP_solid_fossil,TI_solid_fossil]*ZIDZ(PROTRA_TO_allocated[REGIONS_9_I,TO_heat,PROTRA_CHP_solid_fossil], SUM(PROTRA_TO_allocated[REGIONS_9_I,NRG_TO_I!,PROTRA_CHP_solid_fossil]))~~|</v>
      </c>
      <c r="V11" s="154" t="str">
        <f t="shared" si="0"/>
        <v>PROTRA_CHP_solid_fossil</v>
      </c>
      <c r="W11" t="str">
        <f t="shared" si="1"/>
        <v>TI_solid_fossil</v>
      </c>
      <c r="X11" t="str">
        <f t="shared" si="2"/>
        <v>TO_heat</v>
      </c>
      <c r="Y11" s="155"/>
      <c r="Z11" s="154" t="str">
        <f>Correspondance_TI_TO!I11</f>
        <v>STEAM_HOT_WATER</v>
      </c>
      <c r="AA11" s="155" t="str">
        <f>Correspondance_TI_TO!J11</f>
        <v>NA</v>
      </c>
      <c r="AB11" s="197" t="str">
        <f t="shared" si="3"/>
        <v/>
      </c>
      <c r="AC11" t="str">
        <f t="shared" si="10"/>
        <v/>
      </c>
      <c r="AD11">
        <f t="shared" si="11"/>
        <v>0</v>
      </c>
      <c r="AE11" t="str">
        <f>IFERROR(IF(AD11=2,MATCH(AC11,$AC12:$AC$98,0),""),"")</f>
        <v/>
      </c>
      <c r="AF11" s="249" t="str">
        <f t="shared" si="12"/>
        <v/>
      </c>
      <c r="AG11" s="249" t="str">
        <f t="shared" si="13"/>
        <v/>
      </c>
      <c r="AH11" s="249" t="str">
        <f>IFERROR(INDEX($AG12:$AG$98,AE11),"")</f>
        <v/>
      </c>
      <c r="AI11" s="253" t="str">
        <f t="shared" si="14"/>
        <v/>
      </c>
      <c r="AJ11" s="262" t="str">
        <f t="shared" si="15"/>
        <v>IF_THEN_ELSE(NRG_PRO_I=PROTRA_CHP_solid_fossil:AND:</v>
      </c>
      <c r="AK11" s="262" t="str">
        <f t="shared" si="16"/>
        <v>SECTORS_I=STEAM_HOT_WATER:AND:</v>
      </c>
      <c r="AL11" s="262" t="str">
        <f t="shared" si="17"/>
        <v>SECTORS_MAP_I=NA,</v>
      </c>
      <c r="AM11" s="262" t="str">
        <f t="shared" si="18"/>
        <v/>
      </c>
      <c r="AN11" s="263" t="str">
        <f t="shared" si="19"/>
        <v/>
      </c>
      <c r="AO11">
        <f t="shared" si="20"/>
        <v>0</v>
      </c>
    </row>
    <row r="12" spans="1:41" ht="58" x14ac:dyDescent="0.35">
      <c r="A12" s="224" t="s">
        <v>445</v>
      </c>
      <c r="B12" s="193" t="s">
        <v>442</v>
      </c>
      <c r="C12" s="193" t="s">
        <v>501</v>
      </c>
      <c r="E12" s="154" t="str">
        <f>Correspondance_TI_TO!A12</f>
        <v>PROTRA_CHP_waste</v>
      </c>
      <c r="F12" t="str">
        <f>Correspondance_TI_TO!C12</f>
        <v>TI_waste</v>
      </c>
      <c r="G12" t="str">
        <f>Correspondance_TI_TO!D12</f>
        <v>TO_elec</v>
      </c>
      <c r="H12" s="155"/>
      <c r="I12" s="154" t="str">
        <f>Correspondance_TI_TO!H12</f>
        <v>NA</v>
      </c>
      <c r="J12" s="185" t="str">
        <f>Correspondance_TI_TO!G12</f>
        <v>ELECTRICITY_OTHER</v>
      </c>
      <c r="K12" s="197" t="str">
        <f t="shared" si="4"/>
        <v/>
      </c>
      <c r="L12" s="193" t="str">
        <f t="shared" si="5"/>
        <v/>
      </c>
      <c r="M12" s="254" t="s">
        <v>766</v>
      </c>
      <c r="N12">
        <f t="shared" si="6"/>
        <v>0</v>
      </c>
      <c r="O12" t="str">
        <f>IFERROR(IF(N12=2,MATCH(L12,$L13:$L$98,0),""),"")</f>
        <v/>
      </c>
      <c r="P12" s="249" t="str">
        <f t="shared" si="7"/>
        <v/>
      </c>
      <c r="Q12" s="249" t="str">
        <f t="shared" si="8"/>
        <v/>
      </c>
      <c r="R12" s="249" t="str">
        <f>IFERROR(INDEX($Q13:$Q$98,O12),"")</f>
        <v/>
      </c>
      <c r="S12" s="253" t="str">
        <f t="shared" si="9"/>
        <v/>
      </c>
      <c r="V12" s="154" t="str">
        <f t="shared" si="0"/>
        <v>PROTRA_CHP_waste</v>
      </c>
      <c r="W12" t="str">
        <f t="shared" si="1"/>
        <v>TI_waste</v>
      </c>
      <c r="X12" t="str">
        <f t="shared" si="2"/>
        <v>TO_elec</v>
      </c>
      <c r="Y12" s="155"/>
      <c r="Z12" s="154" t="str">
        <f>Correspondance_TI_TO!I12</f>
        <v>ELECTRICITY_OTHER</v>
      </c>
      <c r="AA12" s="155" t="str">
        <f>Correspondance_TI_TO!J12</f>
        <v>DISTRIBUTION_ELECTRICITY</v>
      </c>
      <c r="AB12" s="197" t="str">
        <f t="shared" si="3"/>
        <v>economy_energy_transformation_matrix_output[REGIONS_9_I,PROTRA_CHP_waste,ELECTRICITY_OTHER,DISTRIBUTION_ELECTRICITY]=PROTRA_TO_allocated[REGIONS_9_I,TO_elec,PROTRA_CHP_waste]*ZIDZ(TI_by_PROTRA_and_commodity[REGIONS_9_I,PROTRA_CHP_waste,TI_waste], SUM(TI_by_PROTRA_and_commodity[REGIONS_9_I,PROTRA_CHP_waste, NRG_TI_I!]))~~|</v>
      </c>
      <c r="AC12" t="str">
        <f t="shared" si="10"/>
        <v>[REGIONS_9_I,PROTRA_CHP_waste,ELECTRICITY_OTHER,DISTRIBUTION_ELECTRICITY],</v>
      </c>
      <c r="AD12">
        <f t="shared" si="11"/>
        <v>1</v>
      </c>
      <c r="AE12" t="str">
        <f>IFERROR(IF(AD12=2,MATCH(AC12,$AC13:$AC$98,0),""),"")</f>
        <v/>
      </c>
      <c r="AF12" s="249" t="str">
        <f t="shared" si="12"/>
        <v>economy_energy_transformation_matrix_output[REGIONS_9_I,PROTRA_CHP_waste,ELECTRICITY_OTHER,DISTRIBUTION_ELECTRICITY]=PROTRA_TO_allocated[REGIONS_9_I,TO_elec,PROTRA_CHP_waste]*ZIDZ(TI_by_PROTRA_and_commodity[REGIONS_9_I,PROTRA_CHP_waste,TI_waste], SUM(TI_by_PROTRA_and_commodity[REGIONS_9_I,PROTRA_CHP_waste, NRG_TI_I!]))~~|</v>
      </c>
      <c r="AG12" s="249" t="str">
        <f t="shared" si="13"/>
        <v/>
      </c>
      <c r="AH12" s="249" t="str">
        <f>IFERROR(INDEX($AG13:$AG$98,AE12),"")</f>
        <v/>
      </c>
      <c r="AI12" s="253" t="str">
        <f t="shared" si="14"/>
        <v>economy_energy_transformation_matrix_output[REGIONS_9_I,PROTRA_CHP_waste,ELECTRICITY_OTHER,DISTRIBUTION_ELECTRICITY]=PROTRA_TO_allocated[REGIONS_9_I,TO_elec,PROTRA_CHP_waste]*ZIDZ(TI_by_PROTRA_and_commodity[REGIONS_9_I,PROTRA_CHP_waste,TI_waste], SUM(TI_by_PROTRA_and_commodity[REGIONS_9_I,PROTRA_CHP_waste, NRG_TI_I!]))~~|</v>
      </c>
      <c r="AJ12" s="262" t="str">
        <f t="shared" si="15"/>
        <v>IF_THEN_ELSE(NRG_PRO_I=PROTRA_CHP_waste:AND:</v>
      </c>
      <c r="AK12" s="262" t="str">
        <f t="shared" si="16"/>
        <v>SECTORS_I=ELECTRICITY_OTHER:AND:</v>
      </c>
      <c r="AL12" s="262" t="str">
        <f t="shared" si="17"/>
        <v>SECTORS_MAP_I=DISTRIBUTION_ELECTRICITY,</v>
      </c>
      <c r="AM12" s="262" t="str">
        <f t="shared" si="18"/>
        <v>PROTRA_TO_allocated[REGIONS_9_I,TO_elec,PROTRA_CHP_waste]*ZIDZ(TI_by_PROTRA_and_commodity[REGIONS_9_I,PROTRA_CHP_waste,TI_waste], SUM(TI_by_PROTRA_and_commodity[REGIONS_9_I,PROTRA_CHP_waste, NRG_TI_I!]))</v>
      </c>
      <c r="AN12" s="263" t="str">
        <f t="shared" si="19"/>
        <v>IF_THEN_ELSE(NRG_PRO_I=PROTRA_CHP_waste:AND:SECTORS_I=ELECTRICITY_OTHER:AND:SECTORS_MAP_I=DISTRIBUTION_ELECTRICITY,PROTRA_TO_allocated[REGIONS_9_I,TO_elec,PROTRA_CHP_waste]*ZIDZ(TI_by_PROTRA_and_commodity[REGIONS_9_I,PROTRA_CHP_waste,TI_waste], SUM(TI_by_PROTRA_and_commodity[REGIONS_9_I,PROTRA_CHP_waste, NRG_TI_I!])),</v>
      </c>
      <c r="AO12">
        <f t="shared" si="20"/>
        <v>1</v>
      </c>
    </row>
    <row r="13" spans="1:41" ht="29" x14ac:dyDescent="0.35">
      <c r="A13" s="224" t="s">
        <v>445</v>
      </c>
      <c r="B13" s="193" t="s">
        <v>442</v>
      </c>
      <c r="C13" s="193" t="s">
        <v>501</v>
      </c>
      <c r="E13" s="154" t="str">
        <f>Correspondance_TI_TO!A13</f>
        <v>PROTRA_CHP_waste</v>
      </c>
      <c r="F13" t="str">
        <f>Correspondance_TI_TO!C13</f>
        <v>TI_waste</v>
      </c>
      <c r="G13" t="str">
        <f>Correspondance_TI_TO!D13</f>
        <v>TO_heat</v>
      </c>
      <c r="H13" s="155"/>
      <c r="I13" s="154" t="str">
        <f>Correspondance_TI_TO!H13</f>
        <v>NA</v>
      </c>
      <c r="J13" s="185" t="str">
        <f>Correspondance_TI_TO!G13</f>
        <v>STEAM_HOT_WATER</v>
      </c>
      <c r="K13" s="197" t="str">
        <f t="shared" si="4"/>
        <v/>
      </c>
      <c r="L13" s="193" t="str">
        <f t="shared" si="5"/>
        <v/>
      </c>
      <c r="M13" s="254" t="s">
        <v>764</v>
      </c>
      <c r="N13">
        <f t="shared" si="6"/>
        <v>0</v>
      </c>
      <c r="O13" t="str">
        <f>IFERROR(IF(N13=2,MATCH(L13,$L14:$L$98,0),""),"")</f>
        <v/>
      </c>
      <c r="P13" s="249" t="str">
        <f t="shared" si="7"/>
        <v/>
      </c>
      <c r="Q13" s="249" t="str">
        <f t="shared" si="8"/>
        <v/>
      </c>
      <c r="R13" s="249" t="str">
        <f>IFERROR(INDEX($Q14:$Q$98,O13),"")</f>
        <v/>
      </c>
      <c r="S13" s="253" t="str">
        <f t="shared" si="9"/>
        <v/>
      </c>
      <c r="V13" s="154" t="str">
        <f t="shared" si="0"/>
        <v>PROTRA_CHP_waste</v>
      </c>
      <c r="W13" t="str">
        <f t="shared" si="1"/>
        <v>TI_waste</v>
      </c>
      <c r="X13" t="str">
        <f t="shared" si="2"/>
        <v>TO_heat</v>
      </c>
      <c r="Y13" s="155"/>
      <c r="Z13" s="154" t="str">
        <f>Correspondance_TI_TO!I13</f>
        <v>STEAM_HOT_WATER</v>
      </c>
      <c r="AA13" s="155" t="str">
        <f>Correspondance_TI_TO!J13</f>
        <v>NA</v>
      </c>
      <c r="AB13" s="197" t="str">
        <f t="shared" si="3"/>
        <v/>
      </c>
      <c r="AC13" t="str">
        <f t="shared" si="10"/>
        <v/>
      </c>
      <c r="AD13">
        <f t="shared" si="11"/>
        <v>0</v>
      </c>
      <c r="AE13" t="str">
        <f>IFERROR(IF(AD13=2,MATCH(AC13,$AC14:$AC$98,0),""),"")</f>
        <v/>
      </c>
      <c r="AF13" s="249" t="str">
        <f t="shared" si="12"/>
        <v/>
      </c>
      <c r="AG13" s="249" t="str">
        <f t="shared" si="13"/>
        <v/>
      </c>
      <c r="AH13" s="249" t="str">
        <f>IFERROR(INDEX($AG14:$AG$98,AE13),"")</f>
        <v/>
      </c>
      <c r="AI13" s="253" t="str">
        <f t="shared" si="14"/>
        <v/>
      </c>
      <c r="AJ13" s="262" t="str">
        <f t="shared" si="15"/>
        <v>IF_THEN_ELSE(NRG_PRO_I=PROTRA_CHP_waste:AND:</v>
      </c>
      <c r="AK13" s="262" t="str">
        <f t="shared" si="16"/>
        <v>SECTORS_I=STEAM_HOT_WATER:AND:</v>
      </c>
      <c r="AL13" s="262" t="str">
        <f t="shared" si="17"/>
        <v>SECTORS_MAP_I=NA,</v>
      </c>
      <c r="AM13" s="262" t="str">
        <f t="shared" si="18"/>
        <v/>
      </c>
      <c r="AN13" s="263" t="str">
        <f t="shared" si="19"/>
        <v/>
      </c>
      <c r="AO13">
        <f t="shared" si="20"/>
        <v>0</v>
      </c>
    </row>
    <row r="14" spans="1:41" ht="87" x14ac:dyDescent="0.35">
      <c r="A14" s="224" t="s">
        <v>443</v>
      </c>
      <c r="B14" s="193" t="s">
        <v>442</v>
      </c>
      <c r="C14" s="193" t="s">
        <v>501</v>
      </c>
      <c r="E14" s="154" t="str">
        <f>Correspondance_TI_TO!A14</f>
        <v>PROTRA_CHP_gas_fuels_CCS</v>
      </c>
      <c r="F14" t="str">
        <f>Correspondance_TI_TO!C14</f>
        <v>TI_gas_bio</v>
      </c>
      <c r="G14" t="str">
        <f>Correspondance_TI_TO!D14</f>
        <v>TO_elec</v>
      </c>
      <c r="H14" s="155"/>
      <c r="I14" s="154" t="str">
        <f>Correspondance_TI_TO!H14</f>
        <v>DISTRIBUTION_GAS</v>
      </c>
      <c r="J14" s="185" t="str">
        <f>Correspondance_TI_TO!G14</f>
        <v>ELECTRICITY_GAS</v>
      </c>
      <c r="K14" s="197" t="str">
        <f t="shared" si="4"/>
        <v>economy_energy_transformation_matrix_input[REGIONS_9_I,PROTRA_CHP_gas_fuels_CCS,DISTRIBUTION_GAS,ELECTRICITY_GAS]=TI_by_PROTRA_and_commodity[REGIONS_9_I,PROTRA_CHP_gas_fuels_CCS,TI_gas_bio]*ZIDZ(PROTRA_TO_allocated[REGIONS_9_I,TO_elec,PROTRA_CHP_gas_fuels_CCS], SUM(PROTRA_TO_allocated[REGIONS_9_I,NRG_TO_I!,PROTRA_CHP_gas_fuels_CCS]))~~|</v>
      </c>
      <c r="L14" s="193" t="str">
        <f t="shared" si="5"/>
        <v>[REGIONS_9_I,PROTRA_CHP_gas_fuels_CCS,DISTRIBUTION_GAS,ELECTRICITY_GAS],</v>
      </c>
      <c r="M14" s="254" t="s">
        <v>768</v>
      </c>
      <c r="N14">
        <f t="shared" si="6"/>
        <v>2</v>
      </c>
      <c r="O14">
        <f>IFERROR(IF(N14=2,MATCH(L14,$L15:$L$98,0),""),"")</f>
        <v>2</v>
      </c>
      <c r="P14" s="249" t="str">
        <f t="shared" si="7"/>
        <v>economy_energy_transformation_matrix_input[REGIONS_9_I,PROTRA_CHP_gas_fuels_CCS,DISTRIBUTION_GAS,ELECTRICITY_GAS]=TI_by_PROTRA_and_commodity[REGIONS_9_I,PROTRA_CHP_gas_fuels_CCS,TI_gas_bio]*ZIDZ(PROTRA_TO_allocated[REGIONS_9_I,TO_elec,PROTRA_CHP_gas_fuels_CCS], SUM(PROTRA_TO_allocated[REGIONS_9_I,NRG_TO_I!,PROTRA_CHP_gas_fuels_CCS]))</v>
      </c>
      <c r="Q14" s="249" t="str">
        <f t="shared" si="8"/>
        <v>+TI_by_PROTRA_and_commodity[REGIONS_9_I,PROTRA_CHP_gas_fuels_CCS,TI_gas_bio]*ZIDZ(PROTRA_TO_allocated[REGIONS_9_I,TO_elec,PROTRA_CHP_gas_fuels_CCS], SUM(PROTRA_TO_allocated[REGIONS_9_I,NRG_TO_I!,PROTRA_CHP_gas_fuels_CCS]))~~|</v>
      </c>
      <c r="R14" s="249" t="str">
        <f>IFERROR(INDEX($Q15:$Q$98,O14),"")</f>
        <v>+TI_by_PROTRA_and_commodity[REGIONS_9_I,PROTRA_CHP_gas_fuels_CCS,TI_gas_fossil]*ZIDZ(PROTRA_TO_allocated[REGIONS_9_I,TO_elec,PROTRA_CHP_gas_fuels_CCS], SUM(PROTRA_TO_allocated[REGIONS_9_I,NRG_TO_I!,PROTRA_CHP_gas_fuels_CCS]))~~|</v>
      </c>
      <c r="S14" s="253" t="str">
        <f t="shared" si="9"/>
        <v>economy_energy_transformation_matrix_input[REGIONS_9_I,PROTRA_CHP_gas_fuels_CCS,DISTRIBUTION_GAS,ELECTRICITY_GAS]=TI_by_PROTRA_and_commodity[REGIONS_9_I,PROTRA_CHP_gas_fuels_CCS,TI_gas_bio]*ZIDZ(PROTRA_TO_allocated[REGIONS_9_I,TO_elec,PROTRA_CHP_gas_fuels_CCS], SUM(PROTRA_TO_allocated[REGIONS_9_I,NRG_TO_I!,PROTRA_CHP_gas_fuels_CCS]))+TI_by_PROTRA_and_commodity[REGIONS_9_I,PROTRA_CHP_gas_fuels_CCS,TI_gas_fossil]*ZIDZ(PROTRA_TO_allocated[REGIONS_9_I,TO_elec,PROTRA_CHP_gas_fuels_CCS], SUM(PROTRA_TO_allocated[REGIONS_9_I,NRG_TO_I!,PROTRA_CHP_gas_fuels_CCS]))~~|</v>
      </c>
      <c r="V14" s="154" t="str">
        <f t="shared" si="0"/>
        <v>PROTRA_CHP_gas_fuels_CCS</v>
      </c>
      <c r="W14" t="str">
        <f t="shared" si="1"/>
        <v>TI_gas_bio</v>
      </c>
      <c r="X14" t="str">
        <f t="shared" si="2"/>
        <v>TO_elec</v>
      </c>
      <c r="Y14" s="155"/>
      <c r="Z14" s="154" t="str">
        <f>Correspondance_TI_TO!I14</f>
        <v>ELECTRICITY_GAS</v>
      </c>
      <c r="AA14" s="155" t="str">
        <f>Correspondance_TI_TO!J14</f>
        <v>DISTRIBUTION_ELECTRICITY</v>
      </c>
      <c r="AB14" s="197" t="str">
        <f t="shared" si="3"/>
        <v>economy_energy_transformation_matrix_output[REGIONS_9_I,PROTRA_CHP_gas_fuels_CCS,ELECTRICITY_GAS,DISTRIBUTION_ELECTRICITY]=PROTRA_TO_allocated[REGIONS_9_I,TO_elec,PROTRA_CHP_gas_fuels_CCS]*ZIDZ(TI_by_PROTRA_and_commodity[REGIONS_9_I,PROTRA_CHP_gas_fuels_CCS,TI_gas_bio], SUM(TI_by_PROTRA_and_commodity[REGIONS_9_I,PROTRA_CHP_gas_fuels_CCS, NRG_TI_I!]))~~|</v>
      </c>
      <c r="AC14" t="str">
        <f t="shared" si="10"/>
        <v>[REGIONS_9_I,PROTRA_CHP_gas_fuels_CCS,ELECTRICITY_GAS,DISTRIBUTION_ELECTRICITY],</v>
      </c>
      <c r="AD14">
        <f t="shared" si="11"/>
        <v>2</v>
      </c>
      <c r="AE14">
        <f>IFERROR(IF(AD14=2,MATCH(AC14,$AC15:$AC$98,0),""),"")</f>
        <v>2</v>
      </c>
      <c r="AF14" s="249" t="str">
        <f t="shared" si="12"/>
        <v>economy_energy_transformation_matrix_output[REGIONS_9_I,PROTRA_CHP_gas_fuels_CCS,ELECTRICITY_GAS,DISTRIBUTION_ELECTRICITY]=PROTRA_TO_allocated[REGIONS_9_I,TO_elec,PROTRA_CHP_gas_fuels_CCS]*ZIDZ(TI_by_PROTRA_and_commodity[REGIONS_9_I,PROTRA_CHP_gas_fuels_CCS,TI_gas_bio], SUM(TI_by_PROTRA_and_commodity[REGIONS_9_I,PROTRA_CHP_gas_fuels_CCS, NRG_TI_I!]))</v>
      </c>
      <c r="AG14" s="249" t="str">
        <f t="shared" si="13"/>
        <v>+PROTRA_TO_allocated[REGIONS_9_I,TO_elec,PROTRA_CHP_gas_fuels_CCS]*ZIDZ(TI_by_PROTRA_and_commodity[REGIONS_9_I,PROTRA_CHP_gas_fuels_CCS,TI_gas_bio], SUM(TI_by_PROTRA_and_commodity[REGIONS_9_I,PROTRA_CHP_gas_fuels_CCS, NRG_TI_I!]))~~|</v>
      </c>
      <c r="AH14" s="249" t="str">
        <f>IFERROR(INDEX($AG15:$AG$98,AE14),"")</f>
        <v>+PROTRA_TO_allocated[REGIONS_9_I,TO_elec,PROTRA_CHP_gas_fuels_CCS]*ZIDZ(TI_by_PROTRA_and_commodity[REGIONS_9_I,PROTRA_CHP_gas_fuels_CCS,TI_gas_fossil], SUM(TI_by_PROTRA_and_commodity[REGIONS_9_I,PROTRA_CHP_gas_fuels_CCS, NRG_TI_I!]))~~|</v>
      </c>
      <c r="AI14" s="253" t="str">
        <f t="shared" si="14"/>
        <v>economy_energy_transformation_matrix_output[REGIONS_9_I,PROTRA_CHP_gas_fuels_CCS,ELECTRICITY_GAS,DISTRIBUTION_ELECTRICITY]=PROTRA_TO_allocated[REGIONS_9_I,TO_elec,PROTRA_CHP_gas_fuels_CCS]*ZIDZ(TI_by_PROTRA_and_commodity[REGIONS_9_I,PROTRA_CHP_gas_fuels_CCS,TI_gas_bio], SUM(TI_by_PROTRA_and_commodity[REGIONS_9_I,PROTRA_CHP_gas_fuels_CCS, NRG_TI_I!]))+PROTRA_TO_allocated[REGIONS_9_I,TO_elec,PROTRA_CHP_gas_fuels_CCS]*ZIDZ(TI_by_PROTRA_and_commodity[REGIONS_9_I,PROTRA_CHP_gas_fuels_CCS,TI_gas_fossil], SUM(TI_by_PROTRA_and_commodity[REGIONS_9_I,PROTRA_CHP_gas_fuels_CCS, NRG_TI_I!]))~~|</v>
      </c>
      <c r="AJ14" s="262" t="str">
        <f t="shared" si="15"/>
        <v>IF_THEN_ELSE(NRG_PRO_I=PROTRA_CHP_gas_fuels_CCS:AND:</v>
      </c>
      <c r="AK14" s="262" t="str">
        <f t="shared" si="16"/>
        <v>SECTORS_I=ELECTRICITY_GAS:AND:</v>
      </c>
      <c r="AL14" s="262" t="str">
        <f t="shared" si="17"/>
        <v>SECTORS_MAP_I=DISTRIBUTION_ELECTRICITY,</v>
      </c>
      <c r="AM14" s="262" t="str">
        <f t="shared" si="18"/>
        <v>PROTRA_TO_allocated[REGIONS_9_I,TO_elec,PROTRA_CHP_gas_fuels_CCS]*ZIDZ(TI_by_PROTRA_and_commodity[REGIONS_9_I,PROTRA_CHP_gas_fuels_CCS,TI_gas_bio], SUM(TI_by_PROTRA_and_commodity[REGIONS_9_I,PROTRA_CHP_gas_fuels_CCS, NRG_TI_I!]))+PROTRA_TO_allocated[REGIONS_9_I,TO_elec,PROTRA_CHP_gas_fuels_CCS]*ZIDZ(TI_by_PROTRA_and_commodity[REGIONS_9_I,PROTRA_CHP_gas_fuels_CCS,TI_gas_fossil], SUM(TI_by_PROTRA_and_commodity[REGIONS_9_I,PROTRA_CHP_gas_fuels_CCS, NRG_TI_I!]))</v>
      </c>
      <c r="AN14" s="263" t="str">
        <f t="shared" si="19"/>
        <v>IF_THEN_ELSE(NRG_PRO_I=PROTRA_CHP_gas_fuels_CCS:AND:SECTORS_I=ELECTRICITY_GAS:AND:SECTORS_MAP_I=DISTRIBUTION_ELECTRICITY,PROTRA_TO_allocated[REGIONS_9_I,TO_elec,PROTRA_CHP_gas_fuels_CCS]*ZIDZ(TI_by_PROTRA_and_commodity[REGIONS_9_I,PROTRA_CHP_gas_fuels_CCS,TI_gas_bio], SUM(TI_by_PROTRA_and_commodity[REGIONS_9_I,PROTRA_CHP_gas_fuels_CCS, NRG_TI_I!]))+PROTRA_TO_allocated[REGIONS_9_I,TO_elec,PROTRA_CHP_gas_fuels_CCS]*ZIDZ(TI_by_PROTRA_and_commodity[REGIONS_9_I,PROTRA_CHP_gas_fuels_CCS,TI_gas_fossil], SUM(TI_by_PROTRA_and_commodity[REGIONS_9_I,PROTRA_CHP_gas_fuels_CCS, NRG_TI_I!])),</v>
      </c>
      <c r="AO14">
        <f t="shared" si="20"/>
        <v>1</v>
      </c>
    </row>
    <row r="15" spans="1:41" ht="87" x14ac:dyDescent="0.35">
      <c r="A15" s="224" t="s">
        <v>443</v>
      </c>
      <c r="B15" s="193" t="s">
        <v>442</v>
      </c>
      <c r="C15" s="193" t="s">
        <v>501</v>
      </c>
      <c r="E15" s="154" t="str">
        <f>Correspondance_TI_TO!A15</f>
        <v>PROTRA_CHP_gas_fuels_CCS</v>
      </c>
      <c r="F15" t="str">
        <f>Correspondance_TI_TO!C15</f>
        <v>TI_gas_bio</v>
      </c>
      <c r="G15" t="str">
        <f>Correspondance_TI_TO!D15</f>
        <v>TO_heat</v>
      </c>
      <c r="H15" s="155"/>
      <c r="I15" s="154" t="str">
        <f>Correspondance_TI_TO!H15</f>
        <v>DISTRIBUTION_GAS</v>
      </c>
      <c r="J15" s="185" t="str">
        <f>Correspondance_TI_TO!G15</f>
        <v>STEAM_HOT_WATER</v>
      </c>
      <c r="K15" s="197" t="str">
        <f t="shared" si="4"/>
        <v>economy_energy_transformation_matrix_input[REGIONS_9_I,PROTRA_CHP_gas_fuels_CCS,DISTRIBUTION_GAS,STEAM_HOT_WATER]=TI_by_PROTRA_and_commodity[REGIONS_9_I,PROTRA_CHP_gas_fuels_CCS,TI_gas_bio]*ZIDZ(PROTRA_TO_allocated[REGIONS_9_I,TO_heat,PROTRA_CHP_gas_fuels_CCS], SUM(PROTRA_TO_allocated[REGIONS_9_I,NRG_TO_I!,PROTRA_CHP_gas_fuels_CCS]))~~|</v>
      </c>
      <c r="L15" s="193" t="str">
        <f t="shared" si="5"/>
        <v>[REGIONS_9_I,PROTRA_CHP_gas_fuels_CCS,DISTRIBUTION_GAS,STEAM_HOT_WATER],</v>
      </c>
      <c r="M15" s="254" t="s">
        <v>765</v>
      </c>
      <c r="N15">
        <f t="shared" si="6"/>
        <v>2</v>
      </c>
      <c r="O15">
        <f>IFERROR(IF(N15=2,MATCH(L15,$L16:$L$98,0),""),"")</f>
        <v>2</v>
      </c>
      <c r="P15" s="249" t="str">
        <f t="shared" si="7"/>
        <v>economy_energy_transformation_matrix_input[REGIONS_9_I,PROTRA_CHP_gas_fuels_CCS,DISTRIBUTION_GAS,STEAM_HOT_WATER]=TI_by_PROTRA_and_commodity[REGIONS_9_I,PROTRA_CHP_gas_fuels_CCS,TI_gas_bio]*ZIDZ(PROTRA_TO_allocated[REGIONS_9_I,TO_heat,PROTRA_CHP_gas_fuels_CCS], SUM(PROTRA_TO_allocated[REGIONS_9_I,NRG_TO_I!,PROTRA_CHP_gas_fuels_CCS]))</v>
      </c>
      <c r="Q15" s="249" t="str">
        <f t="shared" si="8"/>
        <v>+TI_by_PROTRA_and_commodity[REGIONS_9_I,PROTRA_CHP_gas_fuels_CCS,TI_gas_bio]*ZIDZ(PROTRA_TO_allocated[REGIONS_9_I,TO_heat,PROTRA_CHP_gas_fuels_CCS], SUM(PROTRA_TO_allocated[REGIONS_9_I,NRG_TO_I!,PROTRA_CHP_gas_fuels_CCS]))~~|</v>
      </c>
      <c r="R15" s="249" t="str">
        <f>IFERROR(INDEX($Q16:$Q$98,O15),"")</f>
        <v>+TI_by_PROTRA_and_commodity[REGIONS_9_I,PROTRA_CHP_gas_fuels_CCS,TI_gas_fossil]*ZIDZ(PROTRA_TO_allocated[REGIONS_9_I,TO_heat,PROTRA_CHP_gas_fuels_CCS], SUM(PROTRA_TO_allocated[REGIONS_9_I,NRG_TO_I!,PROTRA_CHP_gas_fuels_CCS]))~~|</v>
      </c>
      <c r="S15" s="253" t="str">
        <f t="shared" si="9"/>
        <v>economy_energy_transformation_matrix_input[REGIONS_9_I,PROTRA_CHP_gas_fuels_CCS,DISTRIBUTION_GAS,STEAM_HOT_WATER]=TI_by_PROTRA_and_commodity[REGIONS_9_I,PROTRA_CHP_gas_fuels_CCS,TI_gas_bio]*ZIDZ(PROTRA_TO_allocated[REGIONS_9_I,TO_heat,PROTRA_CHP_gas_fuels_CCS], SUM(PROTRA_TO_allocated[REGIONS_9_I,NRG_TO_I!,PROTRA_CHP_gas_fuels_CCS]))+TI_by_PROTRA_and_commodity[REGIONS_9_I,PROTRA_CHP_gas_fuels_CCS,TI_gas_fossil]*ZIDZ(PROTRA_TO_allocated[REGIONS_9_I,TO_heat,PROTRA_CHP_gas_fuels_CCS], SUM(PROTRA_TO_allocated[REGIONS_9_I,NRG_TO_I!,PROTRA_CHP_gas_fuels_CCS]))~~|</v>
      </c>
      <c r="V15" s="154" t="str">
        <f t="shared" si="0"/>
        <v>PROTRA_CHP_gas_fuels_CCS</v>
      </c>
      <c r="W15" t="str">
        <f t="shared" si="1"/>
        <v>TI_gas_bio</v>
      </c>
      <c r="X15" t="str">
        <f t="shared" si="2"/>
        <v>TO_heat</v>
      </c>
      <c r="Y15" s="155"/>
      <c r="Z15" s="154" t="str">
        <f>Correspondance_TI_TO!I15</f>
        <v>STEAM_HOT_WATER</v>
      </c>
      <c r="AA15" s="155" t="str">
        <f>Correspondance_TI_TO!J15</f>
        <v>NA</v>
      </c>
      <c r="AB15" s="197" t="str">
        <f t="shared" si="3"/>
        <v/>
      </c>
      <c r="AC15" t="str">
        <f t="shared" si="10"/>
        <v/>
      </c>
      <c r="AD15">
        <f t="shared" si="11"/>
        <v>0</v>
      </c>
      <c r="AE15" t="str">
        <f>IFERROR(IF(AD15=2,MATCH(AC15,$AC16:$AC$98,0),""),"")</f>
        <v/>
      </c>
      <c r="AF15" s="249" t="str">
        <f t="shared" si="12"/>
        <v/>
      </c>
      <c r="AG15" s="249" t="str">
        <f t="shared" si="13"/>
        <v/>
      </c>
      <c r="AH15" s="249" t="str">
        <f>IFERROR(INDEX($AG16:$AG$98,AE15),"")</f>
        <v/>
      </c>
      <c r="AI15" s="253" t="str">
        <f t="shared" si="14"/>
        <v/>
      </c>
      <c r="AJ15" s="262" t="str">
        <f t="shared" si="15"/>
        <v>IF_THEN_ELSE(NRG_PRO_I=PROTRA_CHP_gas_fuels_CCS:AND:</v>
      </c>
      <c r="AK15" s="262" t="str">
        <f t="shared" si="16"/>
        <v>SECTORS_I=STEAM_HOT_WATER:AND:</v>
      </c>
      <c r="AL15" s="262" t="str">
        <f t="shared" si="17"/>
        <v>SECTORS_MAP_I=NA,</v>
      </c>
      <c r="AM15" s="262" t="str">
        <f t="shared" si="18"/>
        <v/>
      </c>
      <c r="AN15" s="263" t="str">
        <f t="shared" si="19"/>
        <v/>
      </c>
      <c r="AO15">
        <f t="shared" si="20"/>
        <v>0</v>
      </c>
    </row>
    <row r="16" spans="1:41" ht="58" x14ac:dyDescent="0.35">
      <c r="A16" s="224" t="s">
        <v>443</v>
      </c>
      <c r="B16" s="193" t="s">
        <v>442</v>
      </c>
      <c r="C16" s="193" t="s">
        <v>501</v>
      </c>
      <c r="E16" s="154" t="str">
        <f>Correspondance_TI_TO!A16</f>
        <v>PROTRA_CHP_gas_fuels_CCS</v>
      </c>
      <c r="F16" t="str">
        <f>Correspondance_TI_TO!C16</f>
        <v>TI_gas_fossil</v>
      </c>
      <c r="G16" t="str">
        <f>Correspondance_TI_TO!D16</f>
        <v>TO_elec</v>
      </c>
      <c r="H16" s="155"/>
      <c r="I16" s="154" t="str">
        <f>Correspondance_TI_TO!H16</f>
        <v>DISTRIBUTION_GAS</v>
      </c>
      <c r="J16" s="185" t="str">
        <f>Correspondance_TI_TO!G16</f>
        <v>ELECTRICITY_GAS</v>
      </c>
      <c r="K16" s="197" t="str">
        <f t="shared" si="4"/>
        <v>economy_energy_transformation_matrix_input[REGIONS_9_I,PROTRA_CHP_gas_fuels_CCS,DISTRIBUTION_GAS,ELECTRICITY_GAS]=TI_by_PROTRA_and_commodity[REGIONS_9_I,PROTRA_CHP_gas_fuels_CCS,TI_gas_fossil]*ZIDZ(PROTRA_TO_allocated[REGIONS_9_I,TO_elec,PROTRA_CHP_gas_fuels_CCS], SUM(PROTRA_TO_allocated[REGIONS_9_I,NRG_TO_I!,PROTRA_CHP_gas_fuels_CCS]))~~|</v>
      </c>
      <c r="L16" s="193" t="str">
        <f t="shared" si="5"/>
        <v>[REGIONS_9_I,PROTRA_CHP_gas_fuels_CCS,DISTRIBUTION_GAS,ELECTRICITY_GAS],</v>
      </c>
      <c r="M16" s="254" t="s">
        <v>773</v>
      </c>
      <c r="N16">
        <f t="shared" si="6"/>
        <v>2</v>
      </c>
      <c r="O16" t="str">
        <f>IFERROR(IF(N16=2,MATCH(L16,$L17:$L$98,0),""),"")</f>
        <v/>
      </c>
      <c r="P16" s="249" t="str">
        <f t="shared" si="7"/>
        <v>economy_energy_transformation_matrix_input[REGIONS_9_I,PROTRA_CHP_gas_fuels_CCS,DISTRIBUTION_GAS,ELECTRICITY_GAS]=TI_by_PROTRA_and_commodity[REGIONS_9_I,PROTRA_CHP_gas_fuels_CCS,TI_gas_fossil]*ZIDZ(PROTRA_TO_allocated[REGIONS_9_I,TO_elec,PROTRA_CHP_gas_fuels_CCS], SUM(PROTRA_TO_allocated[REGIONS_9_I,NRG_TO_I!,PROTRA_CHP_gas_fuels_CCS]))</v>
      </c>
      <c r="Q16" s="249" t="str">
        <f t="shared" si="8"/>
        <v>+TI_by_PROTRA_and_commodity[REGIONS_9_I,PROTRA_CHP_gas_fuels_CCS,TI_gas_fossil]*ZIDZ(PROTRA_TO_allocated[REGIONS_9_I,TO_elec,PROTRA_CHP_gas_fuels_CCS], SUM(PROTRA_TO_allocated[REGIONS_9_I,NRG_TO_I!,PROTRA_CHP_gas_fuels_CCS]))~~|</v>
      </c>
      <c r="R16" s="249" t="str">
        <f>IFERROR(INDEX($Q17:$Q$98,O16),"")</f>
        <v/>
      </c>
      <c r="S16" s="253" t="str">
        <f t="shared" si="9"/>
        <v/>
      </c>
      <c r="V16" s="154" t="str">
        <f t="shared" si="0"/>
        <v>PROTRA_CHP_gas_fuels_CCS</v>
      </c>
      <c r="W16" t="str">
        <f t="shared" si="1"/>
        <v>TI_gas_fossil</v>
      </c>
      <c r="X16" t="str">
        <f t="shared" si="2"/>
        <v>TO_elec</v>
      </c>
      <c r="Y16" s="155"/>
      <c r="Z16" s="154" t="str">
        <f>Correspondance_TI_TO!I16</f>
        <v>ELECTRICITY_GAS</v>
      </c>
      <c r="AA16" s="155" t="str">
        <f>Correspondance_TI_TO!J16</f>
        <v>DISTRIBUTION_ELECTRICITY</v>
      </c>
      <c r="AB16" s="197" t="str">
        <f t="shared" si="3"/>
        <v>economy_energy_transformation_matrix_output[REGIONS_9_I,PROTRA_CHP_gas_fuels_CCS,ELECTRICITY_GAS,DISTRIBUTION_ELECTRICITY]=PROTRA_TO_allocated[REGIONS_9_I,TO_elec,PROTRA_CHP_gas_fuels_CCS]*ZIDZ(TI_by_PROTRA_and_commodity[REGIONS_9_I,PROTRA_CHP_gas_fuels_CCS,TI_gas_fossil], SUM(TI_by_PROTRA_and_commodity[REGIONS_9_I,PROTRA_CHP_gas_fuels_CCS, NRG_TI_I!]))~~|</v>
      </c>
      <c r="AC16" t="str">
        <f t="shared" si="10"/>
        <v>[REGIONS_9_I,PROTRA_CHP_gas_fuels_CCS,ELECTRICITY_GAS,DISTRIBUTION_ELECTRICITY],</v>
      </c>
      <c r="AD16">
        <f t="shared" si="11"/>
        <v>2</v>
      </c>
      <c r="AE16" t="str">
        <f>IFERROR(IF(AD16=2,MATCH(AC16,$AC17:$AC$98,0),""),"")</f>
        <v/>
      </c>
      <c r="AF16" s="249" t="str">
        <f t="shared" si="12"/>
        <v>economy_energy_transformation_matrix_output[REGIONS_9_I,PROTRA_CHP_gas_fuels_CCS,ELECTRICITY_GAS,DISTRIBUTION_ELECTRICITY]=PROTRA_TO_allocated[REGIONS_9_I,TO_elec,PROTRA_CHP_gas_fuels_CCS]*ZIDZ(TI_by_PROTRA_and_commodity[REGIONS_9_I,PROTRA_CHP_gas_fuels_CCS,TI_gas_fossil], SUM(TI_by_PROTRA_and_commodity[REGIONS_9_I,PROTRA_CHP_gas_fuels_CCS, NRG_TI_I!]))</v>
      </c>
      <c r="AG16" s="249" t="str">
        <f t="shared" si="13"/>
        <v>+PROTRA_TO_allocated[REGIONS_9_I,TO_elec,PROTRA_CHP_gas_fuels_CCS]*ZIDZ(TI_by_PROTRA_and_commodity[REGIONS_9_I,PROTRA_CHP_gas_fuels_CCS,TI_gas_fossil], SUM(TI_by_PROTRA_and_commodity[REGIONS_9_I,PROTRA_CHP_gas_fuels_CCS, NRG_TI_I!]))~~|</v>
      </c>
      <c r="AH16" s="249" t="str">
        <f>IFERROR(INDEX($AG17:$AG$98,AE16),"")</f>
        <v/>
      </c>
      <c r="AI16" s="253" t="str">
        <f t="shared" si="14"/>
        <v/>
      </c>
      <c r="AJ16" s="262" t="str">
        <f t="shared" si="15"/>
        <v>IF_THEN_ELSE(NRG_PRO_I=PROTRA_CHP_gas_fuels_CCS:AND:</v>
      </c>
      <c r="AK16" s="262" t="str">
        <f t="shared" si="16"/>
        <v>SECTORS_I=ELECTRICITY_GAS:AND:</v>
      </c>
      <c r="AL16" s="262" t="str">
        <f t="shared" si="17"/>
        <v>SECTORS_MAP_I=DISTRIBUTION_ELECTRICITY,</v>
      </c>
      <c r="AM16" s="262" t="str">
        <f t="shared" si="18"/>
        <v/>
      </c>
      <c r="AN16" s="263" t="str">
        <f t="shared" si="19"/>
        <v/>
      </c>
      <c r="AO16">
        <f t="shared" si="20"/>
        <v>0</v>
      </c>
    </row>
    <row r="17" spans="1:41" ht="58" x14ac:dyDescent="0.35">
      <c r="A17" s="224" t="s">
        <v>443</v>
      </c>
      <c r="B17" s="193" t="s">
        <v>442</v>
      </c>
      <c r="C17" s="193" t="s">
        <v>501</v>
      </c>
      <c r="E17" s="154" t="str">
        <f>Correspondance_TI_TO!A17</f>
        <v>PROTRA_CHP_gas_fuels_CCS</v>
      </c>
      <c r="F17" t="str">
        <f>Correspondance_TI_TO!C17</f>
        <v>TI_gas_fossil</v>
      </c>
      <c r="G17" t="str">
        <f>Correspondance_TI_TO!D17</f>
        <v>TO_heat</v>
      </c>
      <c r="H17" s="155"/>
      <c r="I17" s="154" t="str">
        <f>Correspondance_TI_TO!H17</f>
        <v>DISTRIBUTION_GAS</v>
      </c>
      <c r="J17" s="185" t="str">
        <f>Correspondance_TI_TO!G17</f>
        <v>STEAM_HOT_WATER</v>
      </c>
      <c r="K17" s="197" t="str">
        <f t="shared" si="4"/>
        <v>economy_energy_transformation_matrix_input[REGIONS_9_I,PROTRA_CHP_gas_fuels_CCS,DISTRIBUTION_GAS,STEAM_HOT_WATER]=TI_by_PROTRA_and_commodity[REGIONS_9_I,PROTRA_CHP_gas_fuels_CCS,TI_gas_fossil]*ZIDZ(PROTRA_TO_allocated[REGIONS_9_I,TO_heat,PROTRA_CHP_gas_fuels_CCS], SUM(PROTRA_TO_allocated[REGIONS_9_I,NRG_TO_I!,PROTRA_CHP_gas_fuels_CCS]))~~|</v>
      </c>
      <c r="L17" s="193" t="str">
        <f t="shared" si="5"/>
        <v>[REGIONS_9_I,PROTRA_CHP_gas_fuels_CCS,DISTRIBUTION_GAS,STEAM_HOT_WATER],</v>
      </c>
      <c r="M17" s="254" t="s">
        <v>774</v>
      </c>
      <c r="N17">
        <f t="shared" si="6"/>
        <v>2</v>
      </c>
      <c r="O17" t="str">
        <f>IFERROR(IF(N17=2,MATCH(L17,$L18:$L$98,0),""),"")</f>
        <v/>
      </c>
      <c r="P17" s="249" t="str">
        <f t="shared" si="7"/>
        <v>economy_energy_transformation_matrix_input[REGIONS_9_I,PROTRA_CHP_gas_fuels_CCS,DISTRIBUTION_GAS,STEAM_HOT_WATER]=TI_by_PROTRA_and_commodity[REGIONS_9_I,PROTRA_CHP_gas_fuels_CCS,TI_gas_fossil]*ZIDZ(PROTRA_TO_allocated[REGIONS_9_I,TO_heat,PROTRA_CHP_gas_fuels_CCS], SUM(PROTRA_TO_allocated[REGIONS_9_I,NRG_TO_I!,PROTRA_CHP_gas_fuels_CCS]))</v>
      </c>
      <c r="Q17" s="249" t="str">
        <f t="shared" si="8"/>
        <v>+TI_by_PROTRA_and_commodity[REGIONS_9_I,PROTRA_CHP_gas_fuels_CCS,TI_gas_fossil]*ZIDZ(PROTRA_TO_allocated[REGIONS_9_I,TO_heat,PROTRA_CHP_gas_fuels_CCS], SUM(PROTRA_TO_allocated[REGIONS_9_I,NRG_TO_I!,PROTRA_CHP_gas_fuels_CCS]))~~|</v>
      </c>
      <c r="R17" s="249" t="str">
        <f>IFERROR(INDEX($Q18:$Q$98,O17),"")</f>
        <v/>
      </c>
      <c r="S17" s="253" t="str">
        <f t="shared" si="9"/>
        <v/>
      </c>
      <c r="V17" s="154" t="str">
        <f t="shared" si="0"/>
        <v>PROTRA_CHP_gas_fuels_CCS</v>
      </c>
      <c r="W17" t="str">
        <f t="shared" si="1"/>
        <v>TI_gas_fossil</v>
      </c>
      <c r="X17" t="str">
        <f t="shared" si="2"/>
        <v>TO_heat</v>
      </c>
      <c r="Y17" s="155"/>
      <c r="Z17" s="154" t="str">
        <f>Correspondance_TI_TO!I17</f>
        <v>STEAM_HOT_WATER</v>
      </c>
      <c r="AA17" s="155" t="str">
        <f>Correspondance_TI_TO!J17</f>
        <v>NA</v>
      </c>
      <c r="AB17" s="197" t="str">
        <f t="shared" si="3"/>
        <v/>
      </c>
      <c r="AC17" t="str">
        <f t="shared" si="10"/>
        <v/>
      </c>
      <c r="AD17">
        <f t="shared" si="11"/>
        <v>0</v>
      </c>
      <c r="AE17" t="str">
        <f>IFERROR(IF(AD17=2,MATCH(AC17,$AC18:$AC$98,0),""),"")</f>
        <v/>
      </c>
      <c r="AF17" s="249" t="str">
        <f t="shared" si="12"/>
        <v/>
      </c>
      <c r="AG17" s="249" t="str">
        <f t="shared" si="13"/>
        <v/>
      </c>
      <c r="AH17" s="249" t="str">
        <f>IFERROR(INDEX($AG18:$AG$98,AE17),"")</f>
        <v/>
      </c>
      <c r="AI17" s="253" t="str">
        <f t="shared" si="14"/>
        <v/>
      </c>
      <c r="AJ17" s="262" t="str">
        <f t="shared" si="15"/>
        <v>IF_THEN_ELSE(NRG_PRO_I=PROTRA_CHP_gas_fuels_CCS:AND:</v>
      </c>
      <c r="AK17" s="262" t="str">
        <f t="shared" si="16"/>
        <v>SECTORS_I=STEAM_HOT_WATER:AND:</v>
      </c>
      <c r="AL17" s="262" t="str">
        <f t="shared" si="17"/>
        <v>SECTORS_MAP_I=NA,</v>
      </c>
      <c r="AM17" s="262" t="str">
        <f t="shared" si="18"/>
        <v/>
      </c>
      <c r="AN17" s="263" t="str">
        <f t="shared" si="19"/>
        <v/>
      </c>
      <c r="AO17">
        <f t="shared" si="20"/>
        <v>0</v>
      </c>
    </row>
    <row r="18" spans="1:41" ht="58" x14ac:dyDescent="0.35">
      <c r="A18" s="225" t="s">
        <v>445</v>
      </c>
      <c r="B18" s="193" t="s">
        <v>442</v>
      </c>
      <c r="C18" s="193" t="s">
        <v>501</v>
      </c>
      <c r="E18" s="154" t="str">
        <f>Correspondance_TI_TO!A18</f>
        <v>PROTRA_CHP_solid_fossil_CCS</v>
      </c>
      <c r="F18" t="str">
        <f>Correspondance_TI_TO!C18</f>
        <v>TI_solid_fossil</v>
      </c>
      <c r="G18" t="str">
        <f>Correspondance_TI_TO!D18</f>
        <v>TO_elec</v>
      </c>
      <c r="H18" s="155"/>
      <c r="I18" s="154" t="str">
        <f>Correspondance_TI_TO!H18</f>
        <v>MINING_COAL</v>
      </c>
      <c r="J18" s="185" t="str">
        <f>Correspondance_TI_TO!G18</f>
        <v>ELECTRICITY_COAL</v>
      </c>
      <c r="K18" s="197" t="str">
        <f t="shared" si="4"/>
        <v>economy_energy_transformation_matrix_input[REGIONS_9_I,PROTRA_CHP_solid_fossil_CCS,MINING_COAL,ELECTRICITY_COAL]=TI_by_PROTRA_and_commodity[REGIONS_9_I,PROTRA_CHP_solid_fossil_CCS,TI_solid_fossil]*ZIDZ(PROTRA_TO_allocated[REGIONS_9_I,TO_elec,PROTRA_CHP_solid_fossil_CCS], SUM(PROTRA_TO_allocated[REGIONS_9_I,NRG_TO_I!,PROTRA_CHP_solid_fossil_CCS]))~~|</v>
      </c>
      <c r="L18" s="193" t="str">
        <f t="shared" si="5"/>
        <v>[REGIONS_9_I,PROTRA_CHP_solid_fossil_CCS,MINING_COAL,ELECTRICITY_COAL],</v>
      </c>
      <c r="M18" s="254" t="s">
        <v>775</v>
      </c>
      <c r="N18">
        <f t="shared" si="6"/>
        <v>1</v>
      </c>
      <c r="O18" t="str">
        <f>IFERROR(IF(N18=2,MATCH(L18,$L19:$L$98,0),""),"")</f>
        <v/>
      </c>
      <c r="P18" s="249" t="str">
        <f t="shared" si="7"/>
        <v>economy_energy_transformation_matrix_input[REGIONS_9_I,PROTRA_CHP_solid_fossil_CCS,MINING_COAL,ELECTRICITY_COAL]=TI_by_PROTRA_and_commodity[REGIONS_9_I,PROTRA_CHP_solid_fossil_CCS,TI_solid_fossil]*ZIDZ(PROTRA_TO_allocated[REGIONS_9_I,TO_elec,PROTRA_CHP_solid_fossil_CCS], SUM(PROTRA_TO_allocated[REGIONS_9_I,NRG_TO_I!,PROTRA_CHP_solid_fossil_CCS]))~~|</v>
      </c>
      <c r="Q18" s="249" t="str">
        <f t="shared" si="8"/>
        <v/>
      </c>
      <c r="R18" s="249" t="str">
        <f>IFERROR(INDEX($Q19:$Q$98,O18),"")</f>
        <v/>
      </c>
      <c r="S18" s="253" t="str">
        <f t="shared" si="9"/>
        <v>economy_energy_transformation_matrix_input[REGIONS_9_I,PROTRA_CHP_solid_fossil_CCS,MINING_COAL,ELECTRICITY_COAL]=TI_by_PROTRA_and_commodity[REGIONS_9_I,PROTRA_CHP_solid_fossil_CCS,TI_solid_fossil]*ZIDZ(PROTRA_TO_allocated[REGIONS_9_I,TO_elec,PROTRA_CHP_solid_fossil_CCS], SUM(PROTRA_TO_allocated[REGIONS_9_I,NRG_TO_I!,PROTRA_CHP_solid_fossil_CCS]))~~|</v>
      </c>
      <c r="V18" s="154" t="str">
        <f t="shared" si="0"/>
        <v>PROTRA_CHP_solid_fossil_CCS</v>
      </c>
      <c r="W18" t="str">
        <f t="shared" si="1"/>
        <v>TI_solid_fossil</v>
      </c>
      <c r="X18" t="str">
        <f t="shared" si="2"/>
        <v>TO_elec</v>
      </c>
      <c r="Y18" s="155"/>
      <c r="Z18" s="154" t="str">
        <f>Correspondance_TI_TO!I18</f>
        <v>ELECTRICITY_COAL</v>
      </c>
      <c r="AA18" s="155" t="str">
        <f>Correspondance_TI_TO!J18</f>
        <v>DISTRIBUTION_ELECTRICITY</v>
      </c>
      <c r="AB18" s="197" t="str">
        <f t="shared" si="3"/>
        <v>economy_energy_transformation_matrix_output[REGIONS_9_I,PROTRA_CHP_solid_fossil_CCS,ELECTRICITY_COAL,DISTRIBUTION_ELECTRICITY]=PROTRA_TO_allocated[REGIONS_9_I,TO_elec,PROTRA_CHP_solid_fossil_CCS]*ZIDZ(TI_by_PROTRA_and_commodity[REGIONS_9_I,PROTRA_CHP_solid_fossil_CCS,TI_solid_fossil], SUM(TI_by_PROTRA_and_commodity[REGIONS_9_I,PROTRA_CHP_solid_fossil_CCS, NRG_TI_I!]))~~|</v>
      </c>
      <c r="AC18" t="str">
        <f t="shared" si="10"/>
        <v>[REGIONS_9_I,PROTRA_CHP_solid_fossil_CCS,ELECTRICITY_COAL,DISTRIBUTION_ELECTRICITY],</v>
      </c>
      <c r="AD18">
        <f t="shared" si="11"/>
        <v>1</v>
      </c>
      <c r="AE18" t="str">
        <f>IFERROR(IF(AD18=2,MATCH(AC18,$AC19:$AC$98,0),""),"")</f>
        <v/>
      </c>
      <c r="AF18" s="249" t="str">
        <f t="shared" si="12"/>
        <v>economy_energy_transformation_matrix_output[REGIONS_9_I,PROTRA_CHP_solid_fossil_CCS,ELECTRICITY_COAL,DISTRIBUTION_ELECTRICITY]=PROTRA_TO_allocated[REGIONS_9_I,TO_elec,PROTRA_CHP_solid_fossil_CCS]*ZIDZ(TI_by_PROTRA_and_commodity[REGIONS_9_I,PROTRA_CHP_solid_fossil_CCS,TI_solid_fossil], SUM(TI_by_PROTRA_and_commodity[REGIONS_9_I,PROTRA_CHP_solid_fossil_CCS, NRG_TI_I!]))~~|</v>
      </c>
      <c r="AG18" s="249" t="str">
        <f t="shared" si="13"/>
        <v/>
      </c>
      <c r="AH18" s="249" t="str">
        <f>IFERROR(INDEX($AG19:$AG$98,AE18),"")</f>
        <v/>
      </c>
      <c r="AI18" s="253" t="str">
        <f t="shared" si="14"/>
        <v>economy_energy_transformation_matrix_output[REGIONS_9_I,PROTRA_CHP_solid_fossil_CCS,ELECTRICITY_COAL,DISTRIBUTION_ELECTRICITY]=PROTRA_TO_allocated[REGIONS_9_I,TO_elec,PROTRA_CHP_solid_fossil_CCS]*ZIDZ(TI_by_PROTRA_and_commodity[REGIONS_9_I,PROTRA_CHP_solid_fossil_CCS,TI_solid_fossil], SUM(TI_by_PROTRA_and_commodity[REGIONS_9_I,PROTRA_CHP_solid_fossil_CCS, NRG_TI_I!]))~~|</v>
      </c>
      <c r="AJ18" s="262" t="str">
        <f t="shared" si="15"/>
        <v>IF_THEN_ELSE(NRG_PRO_I=PROTRA_CHP_solid_fossil_CCS:AND:</v>
      </c>
      <c r="AK18" s="262" t="str">
        <f t="shared" si="16"/>
        <v>SECTORS_I=ELECTRICITY_COAL:AND:</v>
      </c>
      <c r="AL18" s="262" t="str">
        <f t="shared" si="17"/>
        <v>SECTORS_MAP_I=DISTRIBUTION_ELECTRICITY,</v>
      </c>
      <c r="AM18" s="262" t="str">
        <f t="shared" si="18"/>
        <v>PROTRA_TO_allocated[REGIONS_9_I,TO_elec,PROTRA_CHP_solid_fossil_CCS]*ZIDZ(TI_by_PROTRA_and_commodity[REGIONS_9_I,PROTRA_CHP_solid_fossil_CCS,TI_solid_fossil], SUM(TI_by_PROTRA_and_commodity[REGIONS_9_I,PROTRA_CHP_solid_fossil_CCS, NRG_TI_I!]))</v>
      </c>
      <c r="AN18" s="263" t="str">
        <f t="shared" si="19"/>
        <v>IF_THEN_ELSE(NRG_PRO_I=PROTRA_CHP_solid_fossil_CCS:AND:SECTORS_I=ELECTRICITY_COAL:AND:SECTORS_MAP_I=DISTRIBUTION_ELECTRICITY,PROTRA_TO_allocated[REGIONS_9_I,TO_elec,PROTRA_CHP_solid_fossil_CCS]*ZIDZ(TI_by_PROTRA_and_commodity[REGIONS_9_I,PROTRA_CHP_solid_fossil_CCS,TI_solid_fossil], SUM(TI_by_PROTRA_and_commodity[REGIONS_9_I,PROTRA_CHP_solid_fossil_CCS, NRG_TI_I!])),</v>
      </c>
      <c r="AO18">
        <f t="shared" si="20"/>
        <v>1</v>
      </c>
    </row>
    <row r="19" spans="1:41" ht="58" x14ac:dyDescent="0.35">
      <c r="A19" s="225" t="s">
        <v>445</v>
      </c>
      <c r="B19" s="193" t="s">
        <v>442</v>
      </c>
      <c r="C19" s="193" t="s">
        <v>501</v>
      </c>
      <c r="E19" s="154" t="str">
        <f>Correspondance_TI_TO!A19</f>
        <v>PROTRA_CHP_solid_fossil_CCS</v>
      </c>
      <c r="F19" t="str">
        <f>Correspondance_TI_TO!C19</f>
        <v>TI_solid_fossil</v>
      </c>
      <c r="G19" t="str">
        <f>Correspondance_TI_TO!D19</f>
        <v>TO_heat</v>
      </c>
      <c r="H19" s="155"/>
      <c r="I19" s="154" t="str">
        <f>Correspondance_TI_TO!H19</f>
        <v>MINING_COAL</v>
      </c>
      <c r="J19" s="185" t="str">
        <f>Correspondance_TI_TO!G19</f>
        <v>STEAM_HOT_WATER</v>
      </c>
      <c r="K19" s="197" t="str">
        <f t="shared" si="4"/>
        <v>economy_energy_transformation_matrix_input[REGIONS_9_I,PROTRA_CHP_solid_fossil_CCS,MINING_COAL,STEAM_HOT_WATER]=TI_by_PROTRA_and_commodity[REGIONS_9_I,PROTRA_CHP_solid_fossil_CCS,TI_solid_fossil]*ZIDZ(PROTRA_TO_allocated[REGIONS_9_I,TO_heat,PROTRA_CHP_solid_fossil_CCS], SUM(PROTRA_TO_allocated[REGIONS_9_I,NRG_TO_I!,PROTRA_CHP_solid_fossil_CCS]))~~|</v>
      </c>
      <c r="L19" s="193" t="str">
        <f t="shared" si="5"/>
        <v>[REGIONS_9_I,PROTRA_CHP_solid_fossil_CCS,MINING_COAL,STEAM_HOT_WATER],</v>
      </c>
      <c r="M19" s="254" t="s">
        <v>767</v>
      </c>
      <c r="N19">
        <f t="shared" si="6"/>
        <v>1</v>
      </c>
      <c r="O19" t="str">
        <f>IFERROR(IF(N19=2,MATCH(L19,$L20:$L$98,0),""),"")</f>
        <v/>
      </c>
      <c r="P19" s="249" t="str">
        <f t="shared" si="7"/>
        <v>economy_energy_transformation_matrix_input[REGIONS_9_I,PROTRA_CHP_solid_fossil_CCS,MINING_COAL,STEAM_HOT_WATER]=TI_by_PROTRA_and_commodity[REGIONS_9_I,PROTRA_CHP_solid_fossil_CCS,TI_solid_fossil]*ZIDZ(PROTRA_TO_allocated[REGIONS_9_I,TO_heat,PROTRA_CHP_solid_fossil_CCS], SUM(PROTRA_TO_allocated[REGIONS_9_I,NRG_TO_I!,PROTRA_CHP_solid_fossil_CCS]))~~|</v>
      </c>
      <c r="Q19" s="249" t="str">
        <f t="shared" si="8"/>
        <v/>
      </c>
      <c r="R19" s="249" t="str">
        <f>IFERROR(INDEX($Q20:$Q$98,O19),"")</f>
        <v/>
      </c>
      <c r="S19" s="253" t="str">
        <f t="shared" si="9"/>
        <v>economy_energy_transformation_matrix_input[REGIONS_9_I,PROTRA_CHP_solid_fossil_CCS,MINING_COAL,STEAM_HOT_WATER]=TI_by_PROTRA_and_commodity[REGIONS_9_I,PROTRA_CHP_solid_fossil_CCS,TI_solid_fossil]*ZIDZ(PROTRA_TO_allocated[REGIONS_9_I,TO_heat,PROTRA_CHP_solid_fossil_CCS], SUM(PROTRA_TO_allocated[REGIONS_9_I,NRG_TO_I!,PROTRA_CHP_solid_fossil_CCS]))~~|</v>
      </c>
      <c r="V19" s="154" t="str">
        <f t="shared" si="0"/>
        <v>PROTRA_CHP_solid_fossil_CCS</v>
      </c>
      <c r="W19" t="str">
        <f t="shared" si="1"/>
        <v>TI_solid_fossil</v>
      </c>
      <c r="X19" t="str">
        <f t="shared" si="2"/>
        <v>TO_heat</v>
      </c>
      <c r="Y19" s="155"/>
      <c r="Z19" s="154" t="str">
        <f>Correspondance_TI_TO!I19</f>
        <v>STEAM_HOT_WATER</v>
      </c>
      <c r="AA19" s="155" t="str">
        <f>Correspondance_TI_TO!J19</f>
        <v>NA</v>
      </c>
      <c r="AB19" s="197" t="str">
        <f t="shared" si="3"/>
        <v/>
      </c>
      <c r="AC19" t="str">
        <f t="shared" si="10"/>
        <v/>
      </c>
      <c r="AD19">
        <f t="shared" si="11"/>
        <v>0</v>
      </c>
      <c r="AE19" t="str">
        <f>IFERROR(IF(AD19=2,MATCH(AC19,$AC20:$AC$98,0),""),"")</f>
        <v/>
      </c>
      <c r="AF19" s="249" t="str">
        <f t="shared" si="12"/>
        <v/>
      </c>
      <c r="AG19" s="249" t="str">
        <f t="shared" si="13"/>
        <v/>
      </c>
      <c r="AH19" s="249" t="str">
        <f>IFERROR(INDEX($AG20:$AG$98,AE19),"")</f>
        <v/>
      </c>
      <c r="AI19" s="253" t="str">
        <f t="shared" si="14"/>
        <v/>
      </c>
      <c r="AJ19" s="262" t="str">
        <f t="shared" si="15"/>
        <v>IF_THEN_ELSE(NRG_PRO_I=PROTRA_CHP_solid_fossil_CCS:AND:</v>
      </c>
      <c r="AK19" s="262" t="str">
        <f t="shared" si="16"/>
        <v>SECTORS_I=STEAM_HOT_WATER:AND:</v>
      </c>
      <c r="AL19" s="262" t="str">
        <f t="shared" si="17"/>
        <v>SECTORS_MAP_I=NA,</v>
      </c>
      <c r="AM19" s="262" t="str">
        <f t="shared" si="18"/>
        <v/>
      </c>
      <c r="AN19" s="263" t="str">
        <f t="shared" si="19"/>
        <v/>
      </c>
      <c r="AO19">
        <f t="shared" si="20"/>
        <v>0</v>
      </c>
    </row>
    <row r="20" spans="1:41" ht="58" x14ac:dyDescent="0.35">
      <c r="A20" s="225" t="s">
        <v>445</v>
      </c>
      <c r="B20" s="193" t="s">
        <v>442</v>
      </c>
      <c r="C20" s="193" t="s">
        <v>501</v>
      </c>
      <c r="E20" s="154" t="str">
        <f>Correspondance_TI_TO!A20</f>
        <v>PROTRA_CHP_solid_bio_CCS</v>
      </c>
      <c r="F20" t="str">
        <f>Correspondance_TI_TO!C20</f>
        <v>TI_solid_bio</v>
      </c>
      <c r="G20" t="str">
        <f>Correspondance_TI_TO!D20</f>
        <v>TO_elec</v>
      </c>
      <c r="H20" s="155"/>
      <c r="I20" s="154" t="str">
        <f>Correspondance_TI_TO!H20</f>
        <v>FORESTRY</v>
      </c>
      <c r="J20" s="185" t="str">
        <f>Correspondance_TI_TO!G20</f>
        <v>ELECTRICITY_OTHER</v>
      </c>
      <c r="K20" s="197" t="str">
        <f t="shared" si="4"/>
        <v>economy_energy_transformation_matrix_input[REGIONS_9_I,PROTRA_CHP_solid_bio_CCS,FORESTRY,ELECTRICITY_OTHER]=TI_by_PROTRA_and_commodity[REGIONS_9_I,PROTRA_CHP_solid_bio_CCS,TI_solid_bio]*ZIDZ(PROTRA_TO_allocated[REGIONS_9_I,TO_elec,PROTRA_CHP_solid_bio_CCS], SUM(PROTRA_TO_allocated[REGIONS_9_I,NRG_TO_I!,PROTRA_CHP_solid_bio_CCS]))~~|</v>
      </c>
      <c r="L20" s="193" t="str">
        <f t="shared" si="5"/>
        <v>[REGIONS_9_I,PROTRA_CHP_solid_bio_CCS,FORESTRY,ELECTRICITY_OTHER],</v>
      </c>
      <c r="M20" s="254" t="s">
        <v>776</v>
      </c>
      <c r="N20">
        <f t="shared" si="6"/>
        <v>1</v>
      </c>
      <c r="O20" t="str">
        <f>IFERROR(IF(N20=2,MATCH(L20,$L21:$L$98,0),""),"")</f>
        <v/>
      </c>
      <c r="P20" s="249" t="str">
        <f t="shared" si="7"/>
        <v>economy_energy_transformation_matrix_input[REGIONS_9_I,PROTRA_CHP_solid_bio_CCS,FORESTRY,ELECTRICITY_OTHER]=TI_by_PROTRA_and_commodity[REGIONS_9_I,PROTRA_CHP_solid_bio_CCS,TI_solid_bio]*ZIDZ(PROTRA_TO_allocated[REGIONS_9_I,TO_elec,PROTRA_CHP_solid_bio_CCS], SUM(PROTRA_TO_allocated[REGIONS_9_I,NRG_TO_I!,PROTRA_CHP_solid_bio_CCS]))~~|</v>
      </c>
      <c r="Q20" s="249" t="str">
        <f t="shared" si="8"/>
        <v/>
      </c>
      <c r="R20" s="249" t="str">
        <f>IFERROR(INDEX($Q21:$Q$98,O20),"")</f>
        <v/>
      </c>
      <c r="S20" s="253" t="str">
        <f t="shared" si="9"/>
        <v>economy_energy_transformation_matrix_input[REGIONS_9_I,PROTRA_CHP_solid_bio_CCS,FORESTRY,ELECTRICITY_OTHER]=TI_by_PROTRA_and_commodity[REGIONS_9_I,PROTRA_CHP_solid_bio_CCS,TI_solid_bio]*ZIDZ(PROTRA_TO_allocated[REGIONS_9_I,TO_elec,PROTRA_CHP_solid_bio_CCS], SUM(PROTRA_TO_allocated[REGIONS_9_I,NRG_TO_I!,PROTRA_CHP_solid_bio_CCS]))~~|</v>
      </c>
      <c r="V20" s="154" t="str">
        <f t="shared" si="0"/>
        <v>PROTRA_CHP_solid_bio_CCS</v>
      </c>
      <c r="W20" t="str">
        <f t="shared" si="1"/>
        <v>TI_solid_bio</v>
      </c>
      <c r="X20" t="str">
        <f t="shared" si="2"/>
        <v>TO_elec</v>
      </c>
      <c r="Y20" s="155"/>
      <c r="Z20" s="154" t="str">
        <f>Correspondance_TI_TO!I20</f>
        <v>ELECTRICITY_OTHER</v>
      </c>
      <c r="AA20" s="155" t="str">
        <f>Correspondance_TI_TO!J20</f>
        <v>DISTRIBUTION_ELECTRICITY</v>
      </c>
      <c r="AB20" s="197" t="str">
        <f t="shared" si="3"/>
        <v>economy_energy_transformation_matrix_output[REGIONS_9_I,PROTRA_CHP_solid_bio_CCS,ELECTRICITY_OTHER,DISTRIBUTION_ELECTRICITY]=PROTRA_TO_allocated[REGIONS_9_I,TO_elec,PROTRA_CHP_solid_bio_CCS]*ZIDZ(TI_by_PROTRA_and_commodity[REGIONS_9_I,PROTRA_CHP_solid_bio_CCS,TI_solid_bio], SUM(TI_by_PROTRA_and_commodity[REGIONS_9_I,PROTRA_CHP_solid_bio_CCS, NRG_TI_I!]))~~|</v>
      </c>
      <c r="AC20" t="str">
        <f t="shared" si="10"/>
        <v>[REGIONS_9_I,PROTRA_CHP_solid_bio_CCS,ELECTRICITY_OTHER,DISTRIBUTION_ELECTRICITY],</v>
      </c>
      <c r="AD20">
        <f t="shared" si="11"/>
        <v>1</v>
      </c>
      <c r="AE20" t="str">
        <f>IFERROR(IF(AD20=2,MATCH(AC20,$AC21:$AC$98,0),""),"")</f>
        <v/>
      </c>
      <c r="AF20" s="249" t="str">
        <f t="shared" si="12"/>
        <v>economy_energy_transformation_matrix_output[REGIONS_9_I,PROTRA_CHP_solid_bio_CCS,ELECTRICITY_OTHER,DISTRIBUTION_ELECTRICITY]=PROTRA_TO_allocated[REGIONS_9_I,TO_elec,PROTRA_CHP_solid_bio_CCS]*ZIDZ(TI_by_PROTRA_and_commodity[REGIONS_9_I,PROTRA_CHP_solid_bio_CCS,TI_solid_bio], SUM(TI_by_PROTRA_and_commodity[REGIONS_9_I,PROTRA_CHP_solid_bio_CCS, NRG_TI_I!]))~~|</v>
      </c>
      <c r="AG20" s="249" t="str">
        <f t="shared" si="13"/>
        <v/>
      </c>
      <c r="AH20" s="249" t="str">
        <f>IFERROR(INDEX($AG21:$AG$98,AE20),"")</f>
        <v/>
      </c>
      <c r="AI20" s="253" t="str">
        <f t="shared" si="14"/>
        <v>economy_energy_transformation_matrix_output[REGIONS_9_I,PROTRA_CHP_solid_bio_CCS,ELECTRICITY_OTHER,DISTRIBUTION_ELECTRICITY]=PROTRA_TO_allocated[REGIONS_9_I,TO_elec,PROTRA_CHP_solid_bio_CCS]*ZIDZ(TI_by_PROTRA_and_commodity[REGIONS_9_I,PROTRA_CHP_solid_bio_CCS,TI_solid_bio], SUM(TI_by_PROTRA_and_commodity[REGIONS_9_I,PROTRA_CHP_solid_bio_CCS, NRG_TI_I!]))~~|</v>
      </c>
      <c r="AJ20" s="262" t="str">
        <f t="shared" si="15"/>
        <v>IF_THEN_ELSE(NRG_PRO_I=PROTRA_CHP_solid_bio_CCS:AND:</v>
      </c>
      <c r="AK20" s="262" t="str">
        <f t="shared" si="16"/>
        <v>SECTORS_I=ELECTRICITY_OTHER:AND:</v>
      </c>
      <c r="AL20" s="262" t="str">
        <f t="shared" si="17"/>
        <v>SECTORS_MAP_I=DISTRIBUTION_ELECTRICITY,</v>
      </c>
      <c r="AM20" s="262" t="str">
        <f t="shared" si="18"/>
        <v>PROTRA_TO_allocated[REGIONS_9_I,TO_elec,PROTRA_CHP_solid_bio_CCS]*ZIDZ(TI_by_PROTRA_and_commodity[REGIONS_9_I,PROTRA_CHP_solid_bio_CCS,TI_solid_bio], SUM(TI_by_PROTRA_and_commodity[REGIONS_9_I,PROTRA_CHP_solid_bio_CCS, NRG_TI_I!]))</v>
      </c>
      <c r="AN20" s="263" t="str">
        <f t="shared" si="19"/>
        <v>IF_THEN_ELSE(NRG_PRO_I=PROTRA_CHP_solid_bio_CCS:AND:SECTORS_I=ELECTRICITY_OTHER:AND:SECTORS_MAP_I=DISTRIBUTION_ELECTRICITY,PROTRA_TO_allocated[REGIONS_9_I,TO_elec,PROTRA_CHP_solid_bio_CCS]*ZIDZ(TI_by_PROTRA_and_commodity[REGIONS_9_I,PROTRA_CHP_solid_bio_CCS,TI_solid_bio], SUM(TI_by_PROTRA_and_commodity[REGIONS_9_I,PROTRA_CHP_solid_bio_CCS, NRG_TI_I!])),</v>
      </c>
      <c r="AO20">
        <f t="shared" si="20"/>
        <v>1</v>
      </c>
    </row>
    <row r="21" spans="1:41" ht="58" x14ac:dyDescent="0.35">
      <c r="A21" s="225" t="s">
        <v>445</v>
      </c>
      <c r="B21" s="193" t="s">
        <v>442</v>
      </c>
      <c r="C21" s="193" t="s">
        <v>501</v>
      </c>
      <c r="E21" s="154" t="str">
        <f>Correspondance_TI_TO!A21</f>
        <v>PROTRA_CHP_solid_bio_CCS</v>
      </c>
      <c r="F21" t="str">
        <f>Correspondance_TI_TO!C21</f>
        <v>TI_solid_bio</v>
      </c>
      <c r="G21" t="str">
        <f>Correspondance_TI_TO!D21</f>
        <v>TO_heat</v>
      </c>
      <c r="H21" s="155"/>
      <c r="I21" s="154" t="str">
        <f>Correspondance_TI_TO!H21</f>
        <v>FORESTRY</v>
      </c>
      <c r="J21" s="185" t="str">
        <f>Correspondance_TI_TO!G21</f>
        <v>STEAM_HOT_WATER</v>
      </c>
      <c r="K21" s="197" t="str">
        <f t="shared" si="4"/>
        <v>economy_energy_transformation_matrix_input[REGIONS_9_I,PROTRA_CHP_solid_bio_CCS,FORESTRY,STEAM_HOT_WATER]=TI_by_PROTRA_and_commodity[REGIONS_9_I,PROTRA_CHP_solid_bio_CCS,TI_solid_bio]*ZIDZ(PROTRA_TO_allocated[REGIONS_9_I,TO_heat,PROTRA_CHP_solid_bio_CCS], SUM(PROTRA_TO_allocated[REGIONS_9_I,NRG_TO_I!,PROTRA_CHP_solid_bio_CCS]))~~|</v>
      </c>
      <c r="L21" s="193" t="str">
        <f t="shared" si="5"/>
        <v>[REGIONS_9_I,PROTRA_CHP_solid_bio_CCS,FORESTRY,STEAM_HOT_WATER],</v>
      </c>
      <c r="M21" s="254" t="s">
        <v>772</v>
      </c>
      <c r="N21">
        <f t="shared" si="6"/>
        <v>1</v>
      </c>
      <c r="O21" t="str">
        <f>IFERROR(IF(N21=2,MATCH(L21,$L22:$L$98,0),""),"")</f>
        <v/>
      </c>
      <c r="P21" s="249" t="str">
        <f t="shared" si="7"/>
        <v>economy_energy_transformation_matrix_input[REGIONS_9_I,PROTRA_CHP_solid_bio_CCS,FORESTRY,STEAM_HOT_WATER]=TI_by_PROTRA_and_commodity[REGIONS_9_I,PROTRA_CHP_solid_bio_CCS,TI_solid_bio]*ZIDZ(PROTRA_TO_allocated[REGIONS_9_I,TO_heat,PROTRA_CHP_solid_bio_CCS], SUM(PROTRA_TO_allocated[REGIONS_9_I,NRG_TO_I!,PROTRA_CHP_solid_bio_CCS]))~~|</v>
      </c>
      <c r="Q21" s="249" t="str">
        <f t="shared" si="8"/>
        <v/>
      </c>
      <c r="R21" s="249" t="str">
        <f>IFERROR(INDEX($Q22:$Q$98,O21),"")</f>
        <v/>
      </c>
      <c r="S21" s="253" t="str">
        <f t="shared" si="9"/>
        <v>economy_energy_transformation_matrix_input[REGIONS_9_I,PROTRA_CHP_solid_bio_CCS,FORESTRY,STEAM_HOT_WATER]=TI_by_PROTRA_and_commodity[REGIONS_9_I,PROTRA_CHP_solid_bio_CCS,TI_solid_bio]*ZIDZ(PROTRA_TO_allocated[REGIONS_9_I,TO_heat,PROTRA_CHP_solid_bio_CCS], SUM(PROTRA_TO_allocated[REGIONS_9_I,NRG_TO_I!,PROTRA_CHP_solid_bio_CCS]))~~|</v>
      </c>
      <c r="V21" s="154" t="str">
        <f t="shared" si="0"/>
        <v>PROTRA_CHP_solid_bio_CCS</v>
      </c>
      <c r="W21" t="str">
        <f t="shared" si="1"/>
        <v>TI_solid_bio</v>
      </c>
      <c r="X21" t="str">
        <f t="shared" si="2"/>
        <v>TO_heat</v>
      </c>
      <c r="Y21" s="155"/>
      <c r="Z21" s="154" t="str">
        <f>Correspondance_TI_TO!I21</f>
        <v>STEAM_HOT_WATER</v>
      </c>
      <c r="AA21" s="155" t="str">
        <f>Correspondance_TI_TO!J21</f>
        <v>NA</v>
      </c>
      <c r="AB21" s="197" t="str">
        <f t="shared" si="3"/>
        <v/>
      </c>
      <c r="AC21" t="str">
        <f t="shared" si="10"/>
        <v/>
      </c>
      <c r="AD21">
        <f t="shared" si="11"/>
        <v>0</v>
      </c>
      <c r="AE21" t="str">
        <f>IFERROR(IF(AD21=2,MATCH(AC21,$AC22:$AC$98,0),""),"")</f>
        <v/>
      </c>
      <c r="AF21" s="249" t="str">
        <f t="shared" si="12"/>
        <v/>
      </c>
      <c r="AG21" s="249" t="str">
        <f t="shared" si="13"/>
        <v/>
      </c>
      <c r="AH21" s="249" t="str">
        <f>IFERROR(INDEX($AG22:$AG$98,AE21),"")</f>
        <v/>
      </c>
      <c r="AI21" s="253" t="str">
        <f t="shared" si="14"/>
        <v/>
      </c>
      <c r="AJ21" s="262" t="str">
        <f t="shared" si="15"/>
        <v>IF_THEN_ELSE(NRG_PRO_I=PROTRA_CHP_solid_bio_CCS:AND:</v>
      </c>
      <c r="AK21" s="262" t="str">
        <f t="shared" si="16"/>
        <v>SECTORS_I=STEAM_HOT_WATER:AND:</v>
      </c>
      <c r="AL21" s="262" t="str">
        <f t="shared" si="17"/>
        <v>SECTORS_MAP_I=NA,</v>
      </c>
      <c r="AM21" s="262" t="str">
        <f t="shared" si="18"/>
        <v/>
      </c>
      <c r="AN21" s="263" t="str">
        <f t="shared" si="19"/>
        <v/>
      </c>
      <c r="AO21">
        <f t="shared" si="20"/>
        <v>0</v>
      </c>
    </row>
    <row r="22" spans="1:41" ht="87" x14ac:dyDescent="0.35">
      <c r="A22" s="224" t="s">
        <v>443</v>
      </c>
      <c r="B22" s="193" t="s">
        <v>442</v>
      </c>
      <c r="C22" s="193" t="s">
        <v>501</v>
      </c>
      <c r="E22" s="154" t="str">
        <f>Correspondance_TI_TO!A22</f>
        <v>PROTRA_CHP_liquid_fuels</v>
      </c>
      <c r="F22" t="str">
        <f>Correspondance_TI_TO!C22</f>
        <v>TI_liquid_bio</v>
      </c>
      <c r="G22" t="str">
        <f>Correspondance_TI_TO!D22</f>
        <v>TO_elec</v>
      </c>
      <c r="H22" s="155"/>
      <c r="I22" s="154" t="str">
        <f>Correspondance_TI_TO!H22</f>
        <v>REFINING</v>
      </c>
      <c r="J22" s="185" t="str">
        <f>Correspondance_TI_TO!G22</f>
        <v>ELECTRICITY_OIL</v>
      </c>
      <c r="K22" s="197" t="str">
        <f t="shared" si="4"/>
        <v>economy_energy_transformation_matrix_input[REGIONS_9_I,PROTRA_CHP_liquid_fuels,REFINING,ELECTRICITY_OIL]=TI_by_PROTRA_and_commodity[REGIONS_9_I,PROTRA_CHP_liquid_fuels,TI_liquid_bio]*ZIDZ(PROTRA_TO_allocated[REGIONS_9_I,TO_elec,PROTRA_CHP_liquid_fuels], SUM(PROTRA_TO_allocated[REGIONS_9_I,NRG_TO_I!,PROTRA_CHP_liquid_fuels]))~~|</v>
      </c>
      <c r="L22" s="193" t="str">
        <f t="shared" si="5"/>
        <v>[REGIONS_9_I,PROTRA_CHP_liquid_fuels,REFINING,ELECTRICITY_OIL],</v>
      </c>
      <c r="M22" s="254" t="s">
        <v>762</v>
      </c>
      <c r="N22">
        <f t="shared" si="6"/>
        <v>2</v>
      </c>
      <c r="O22">
        <f>IFERROR(IF(N22=2,MATCH(L22,$L23:$L$98,0),""),"")</f>
        <v>2</v>
      </c>
      <c r="P22" s="249" t="str">
        <f t="shared" si="7"/>
        <v>economy_energy_transformation_matrix_input[REGIONS_9_I,PROTRA_CHP_liquid_fuels,REFINING,ELECTRICITY_OIL]=TI_by_PROTRA_and_commodity[REGIONS_9_I,PROTRA_CHP_liquid_fuels,TI_liquid_bio]*ZIDZ(PROTRA_TO_allocated[REGIONS_9_I,TO_elec,PROTRA_CHP_liquid_fuels], SUM(PROTRA_TO_allocated[REGIONS_9_I,NRG_TO_I!,PROTRA_CHP_liquid_fuels]))</v>
      </c>
      <c r="Q22" s="249" t="str">
        <f t="shared" si="8"/>
        <v>+TI_by_PROTRA_and_commodity[REGIONS_9_I,PROTRA_CHP_liquid_fuels,TI_liquid_bio]*ZIDZ(PROTRA_TO_allocated[REGIONS_9_I,TO_elec,PROTRA_CHP_liquid_fuels], SUM(PROTRA_TO_allocated[REGIONS_9_I,NRG_TO_I!,PROTRA_CHP_liquid_fuels]))~~|</v>
      </c>
      <c r="R22" s="249" t="str">
        <f>IFERROR(INDEX($Q23:$Q$98,O22),"")</f>
        <v>+TI_by_PROTRA_and_commodity[REGIONS_9_I,PROTRA_CHP_liquid_fuels,TI_liquid_fossil]*ZIDZ(PROTRA_TO_allocated[REGIONS_9_I,TO_elec,PROTRA_CHP_liquid_fuels], SUM(PROTRA_TO_allocated[REGIONS_9_I,NRG_TO_I!,PROTRA_CHP_liquid_fuels]))~~|</v>
      </c>
      <c r="S22" s="253" t="str">
        <f t="shared" si="9"/>
        <v>economy_energy_transformation_matrix_input[REGIONS_9_I,PROTRA_CHP_liquid_fuels,REFINING,ELECTRICITY_OIL]=TI_by_PROTRA_and_commodity[REGIONS_9_I,PROTRA_CHP_liquid_fuels,TI_liquid_bio]*ZIDZ(PROTRA_TO_allocated[REGIONS_9_I,TO_elec,PROTRA_CHP_liquid_fuels], SUM(PROTRA_TO_allocated[REGIONS_9_I,NRG_TO_I!,PROTRA_CHP_liquid_fuels]))+TI_by_PROTRA_and_commodity[REGIONS_9_I,PROTRA_CHP_liquid_fuels,TI_liquid_fossil]*ZIDZ(PROTRA_TO_allocated[REGIONS_9_I,TO_elec,PROTRA_CHP_liquid_fuels], SUM(PROTRA_TO_allocated[REGIONS_9_I,NRG_TO_I!,PROTRA_CHP_liquid_fuels]))~~|</v>
      </c>
      <c r="V22" s="154" t="str">
        <f t="shared" si="0"/>
        <v>PROTRA_CHP_liquid_fuels</v>
      </c>
      <c r="W22" t="str">
        <f t="shared" si="1"/>
        <v>TI_liquid_bio</v>
      </c>
      <c r="X22" t="str">
        <f t="shared" si="2"/>
        <v>TO_elec</v>
      </c>
      <c r="Y22" s="155"/>
      <c r="Z22" s="154" t="str">
        <f>Correspondance_TI_TO!I22</f>
        <v>ELECTRICITY_OIL</v>
      </c>
      <c r="AA22" s="155" t="str">
        <f>Correspondance_TI_TO!J22</f>
        <v>DISTRIBUTION_ELECTRICITY</v>
      </c>
      <c r="AB22" s="197" t="str">
        <f t="shared" si="3"/>
        <v>economy_energy_transformation_matrix_output[REGIONS_9_I,PROTRA_CHP_liquid_fuels,ELECTRICITY_OIL,DISTRIBUTION_ELECTRICITY]=PROTRA_TO_allocated[REGIONS_9_I,TO_elec,PROTRA_CHP_liquid_fuels]*ZIDZ(TI_by_PROTRA_and_commodity[REGIONS_9_I,PROTRA_CHP_liquid_fuels,TI_liquid_bio], SUM(TI_by_PROTRA_and_commodity[REGIONS_9_I,PROTRA_CHP_liquid_fuels, NRG_TI_I!]))~~|</v>
      </c>
      <c r="AC22" t="str">
        <f t="shared" si="10"/>
        <v>[REGIONS_9_I,PROTRA_CHP_liquid_fuels,ELECTRICITY_OIL,DISTRIBUTION_ELECTRICITY],</v>
      </c>
      <c r="AD22">
        <f t="shared" si="11"/>
        <v>2</v>
      </c>
      <c r="AE22">
        <f>IFERROR(IF(AD22=2,MATCH(AC22,$AC23:$AC$98,0),""),"")</f>
        <v>2</v>
      </c>
      <c r="AF22" s="249" t="str">
        <f t="shared" si="12"/>
        <v>economy_energy_transformation_matrix_output[REGIONS_9_I,PROTRA_CHP_liquid_fuels,ELECTRICITY_OIL,DISTRIBUTION_ELECTRICITY]=PROTRA_TO_allocated[REGIONS_9_I,TO_elec,PROTRA_CHP_liquid_fuels]*ZIDZ(TI_by_PROTRA_and_commodity[REGIONS_9_I,PROTRA_CHP_liquid_fuels,TI_liquid_bio], SUM(TI_by_PROTRA_and_commodity[REGIONS_9_I,PROTRA_CHP_liquid_fuels, NRG_TI_I!]))</v>
      </c>
      <c r="AG22" s="249" t="str">
        <f t="shared" si="13"/>
        <v>+PROTRA_TO_allocated[REGIONS_9_I,TO_elec,PROTRA_CHP_liquid_fuels]*ZIDZ(TI_by_PROTRA_and_commodity[REGIONS_9_I,PROTRA_CHP_liquid_fuels,TI_liquid_bio], SUM(TI_by_PROTRA_and_commodity[REGIONS_9_I,PROTRA_CHP_liquid_fuels, NRG_TI_I!]))~~|</v>
      </c>
      <c r="AH22" s="249" t="str">
        <f>IFERROR(INDEX($AG23:$AG$98,AE22),"")</f>
        <v>+PROTRA_TO_allocated[REGIONS_9_I,TO_elec,PROTRA_CHP_liquid_fuels]*ZIDZ(TI_by_PROTRA_and_commodity[REGIONS_9_I,PROTRA_CHP_liquid_fuels,TI_liquid_fossil], SUM(TI_by_PROTRA_and_commodity[REGIONS_9_I,PROTRA_CHP_liquid_fuels, NRG_TI_I!]))~~|</v>
      </c>
      <c r="AI22" s="253" t="str">
        <f t="shared" si="14"/>
        <v>economy_energy_transformation_matrix_output[REGIONS_9_I,PROTRA_CHP_liquid_fuels,ELECTRICITY_OIL,DISTRIBUTION_ELECTRICITY]=PROTRA_TO_allocated[REGIONS_9_I,TO_elec,PROTRA_CHP_liquid_fuels]*ZIDZ(TI_by_PROTRA_and_commodity[REGIONS_9_I,PROTRA_CHP_liquid_fuels,TI_liquid_bio], SUM(TI_by_PROTRA_and_commodity[REGIONS_9_I,PROTRA_CHP_liquid_fuels, NRG_TI_I!]))+PROTRA_TO_allocated[REGIONS_9_I,TO_elec,PROTRA_CHP_liquid_fuels]*ZIDZ(TI_by_PROTRA_and_commodity[REGIONS_9_I,PROTRA_CHP_liquid_fuels,TI_liquid_fossil], SUM(TI_by_PROTRA_and_commodity[REGIONS_9_I,PROTRA_CHP_liquid_fuels, NRG_TI_I!]))~~|</v>
      </c>
      <c r="AJ22" s="262" t="str">
        <f t="shared" si="15"/>
        <v>IF_THEN_ELSE(NRG_PRO_I=PROTRA_CHP_liquid_fuels:AND:</v>
      </c>
      <c r="AK22" s="262" t="str">
        <f t="shared" si="16"/>
        <v>SECTORS_I=ELECTRICITY_OIL:AND:</v>
      </c>
      <c r="AL22" s="262" t="str">
        <f t="shared" si="17"/>
        <v>SECTORS_MAP_I=DISTRIBUTION_ELECTRICITY,</v>
      </c>
      <c r="AM22" s="262" t="str">
        <f t="shared" si="18"/>
        <v>PROTRA_TO_allocated[REGIONS_9_I,TO_elec,PROTRA_CHP_liquid_fuels]*ZIDZ(TI_by_PROTRA_and_commodity[REGIONS_9_I,PROTRA_CHP_liquid_fuels,TI_liquid_bio], SUM(TI_by_PROTRA_and_commodity[REGIONS_9_I,PROTRA_CHP_liquid_fuels, NRG_TI_I!]))+PROTRA_TO_allocated[REGIONS_9_I,TO_elec,PROTRA_CHP_liquid_fuels]*ZIDZ(TI_by_PROTRA_and_commodity[REGIONS_9_I,PROTRA_CHP_liquid_fuels,TI_liquid_fossil], SUM(TI_by_PROTRA_and_commodity[REGIONS_9_I,PROTRA_CHP_liquid_fuels, NRG_TI_I!]))</v>
      </c>
      <c r="AN22" s="263" t="str">
        <f t="shared" si="19"/>
        <v>IF_THEN_ELSE(NRG_PRO_I=PROTRA_CHP_liquid_fuels:AND:SECTORS_I=ELECTRICITY_OIL:AND:SECTORS_MAP_I=DISTRIBUTION_ELECTRICITY,PROTRA_TO_allocated[REGIONS_9_I,TO_elec,PROTRA_CHP_liquid_fuels]*ZIDZ(TI_by_PROTRA_and_commodity[REGIONS_9_I,PROTRA_CHP_liquid_fuels,TI_liquid_bio], SUM(TI_by_PROTRA_and_commodity[REGIONS_9_I,PROTRA_CHP_liquid_fuels, NRG_TI_I!]))+PROTRA_TO_allocated[REGIONS_9_I,TO_elec,PROTRA_CHP_liquid_fuels]*ZIDZ(TI_by_PROTRA_and_commodity[REGIONS_9_I,PROTRA_CHP_liquid_fuels,TI_liquid_fossil], SUM(TI_by_PROTRA_and_commodity[REGIONS_9_I,PROTRA_CHP_liquid_fuels, NRG_TI_I!])),</v>
      </c>
      <c r="AO22">
        <f t="shared" si="20"/>
        <v>1</v>
      </c>
    </row>
    <row r="23" spans="1:41" ht="87" x14ac:dyDescent="0.35">
      <c r="A23" s="224" t="s">
        <v>443</v>
      </c>
      <c r="B23" s="193" t="s">
        <v>442</v>
      </c>
      <c r="C23" s="193" t="s">
        <v>501</v>
      </c>
      <c r="E23" s="154" t="str">
        <f>Correspondance_TI_TO!A23</f>
        <v>PROTRA_CHP_liquid_fuels</v>
      </c>
      <c r="F23" t="str">
        <f>Correspondance_TI_TO!C23</f>
        <v>TI_liquid_bio</v>
      </c>
      <c r="G23" t="str">
        <f>Correspondance_TI_TO!D23</f>
        <v>TO_heat</v>
      </c>
      <c r="H23" s="155"/>
      <c r="I23" s="154" t="str">
        <f>Correspondance_TI_TO!H23</f>
        <v>REFINING</v>
      </c>
      <c r="J23" s="185" t="str">
        <f>Correspondance_TI_TO!G23</f>
        <v>STEAM_HOT_WATER</v>
      </c>
      <c r="K23" s="197" t="str">
        <f t="shared" si="4"/>
        <v>economy_energy_transformation_matrix_input[REGIONS_9_I,PROTRA_CHP_liquid_fuels,REFINING,STEAM_HOT_WATER]=TI_by_PROTRA_and_commodity[REGIONS_9_I,PROTRA_CHP_liquid_fuels,TI_liquid_bio]*ZIDZ(PROTRA_TO_allocated[REGIONS_9_I,TO_heat,PROTRA_CHP_liquid_fuels], SUM(PROTRA_TO_allocated[REGIONS_9_I,NRG_TO_I!,PROTRA_CHP_liquid_fuels]))~~|</v>
      </c>
      <c r="L23" s="193" t="str">
        <f t="shared" si="5"/>
        <v>[REGIONS_9_I,PROTRA_CHP_liquid_fuels,REFINING,STEAM_HOT_WATER],</v>
      </c>
      <c r="M23" s="254" t="s">
        <v>763</v>
      </c>
      <c r="N23">
        <f t="shared" si="6"/>
        <v>2</v>
      </c>
      <c r="O23">
        <f>IFERROR(IF(N23=2,MATCH(L23,$L24:$L$98,0),""),"")</f>
        <v>2</v>
      </c>
      <c r="P23" s="249" t="str">
        <f t="shared" si="7"/>
        <v>economy_energy_transformation_matrix_input[REGIONS_9_I,PROTRA_CHP_liquid_fuels,REFINING,STEAM_HOT_WATER]=TI_by_PROTRA_and_commodity[REGIONS_9_I,PROTRA_CHP_liquid_fuels,TI_liquid_bio]*ZIDZ(PROTRA_TO_allocated[REGIONS_9_I,TO_heat,PROTRA_CHP_liquid_fuels], SUM(PROTRA_TO_allocated[REGIONS_9_I,NRG_TO_I!,PROTRA_CHP_liquid_fuels]))</v>
      </c>
      <c r="Q23" s="249" t="str">
        <f t="shared" si="8"/>
        <v>+TI_by_PROTRA_and_commodity[REGIONS_9_I,PROTRA_CHP_liquid_fuels,TI_liquid_bio]*ZIDZ(PROTRA_TO_allocated[REGIONS_9_I,TO_heat,PROTRA_CHP_liquid_fuels], SUM(PROTRA_TO_allocated[REGIONS_9_I,NRG_TO_I!,PROTRA_CHP_liquid_fuels]))~~|</v>
      </c>
      <c r="R23" s="249" t="str">
        <f>IFERROR(INDEX($Q24:$Q$98,O23),"")</f>
        <v>+TI_by_PROTRA_and_commodity[REGIONS_9_I,PROTRA_CHP_liquid_fuels,TI_liquid_fossil]*ZIDZ(PROTRA_TO_allocated[REGIONS_9_I,TO_heat,PROTRA_CHP_liquid_fuels], SUM(PROTRA_TO_allocated[REGIONS_9_I,NRG_TO_I!,PROTRA_CHP_liquid_fuels]))~~|</v>
      </c>
      <c r="S23" s="253" t="str">
        <f t="shared" si="9"/>
        <v>economy_energy_transformation_matrix_input[REGIONS_9_I,PROTRA_CHP_liquid_fuels,REFINING,STEAM_HOT_WATER]=TI_by_PROTRA_and_commodity[REGIONS_9_I,PROTRA_CHP_liquid_fuels,TI_liquid_bio]*ZIDZ(PROTRA_TO_allocated[REGIONS_9_I,TO_heat,PROTRA_CHP_liquid_fuels], SUM(PROTRA_TO_allocated[REGIONS_9_I,NRG_TO_I!,PROTRA_CHP_liquid_fuels]))+TI_by_PROTRA_and_commodity[REGIONS_9_I,PROTRA_CHP_liquid_fuels,TI_liquid_fossil]*ZIDZ(PROTRA_TO_allocated[REGIONS_9_I,TO_heat,PROTRA_CHP_liquid_fuels], SUM(PROTRA_TO_allocated[REGIONS_9_I,NRG_TO_I!,PROTRA_CHP_liquid_fuels]))~~|</v>
      </c>
      <c r="V23" s="154" t="str">
        <f t="shared" si="0"/>
        <v>PROTRA_CHP_liquid_fuels</v>
      </c>
      <c r="W23" t="str">
        <f t="shared" si="1"/>
        <v>TI_liquid_bio</v>
      </c>
      <c r="X23" t="str">
        <f t="shared" si="2"/>
        <v>TO_heat</v>
      </c>
      <c r="Y23" s="155"/>
      <c r="Z23" s="154" t="str">
        <f>Correspondance_TI_TO!I23</f>
        <v>STEAM_HOT_WATER</v>
      </c>
      <c r="AA23" s="155" t="str">
        <f>Correspondance_TI_TO!J23</f>
        <v>NA</v>
      </c>
      <c r="AB23" s="197" t="str">
        <f t="shared" si="3"/>
        <v/>
      </c>
      <c r="AC23" t="str">
        <f t="shared" si="10"/>
        <v/>
      </c>
      <c r="AD23">
        <f t="shared" si="11"/>
        <v>0</v>
      </c>
      <c r="AE23" t="str">
        <f>IFERROR(IF(AD23=2,MATCH(AC23,$AC24:$AC$98,0),""),"")</f>
        <v/>
      </c>
      <c r="AF23" s="249" t="str">
        <f t="shared" si="12"/>
        <v/>
      </c>
      <c r="AG23" s="249" t="str">
        <f t="shared" si="13"/>
        <v/>
      </c>
      <c r="AH23" s="249" t="str">
        <f>IFERROR(INDEX($AG24:$AG$98,AE23),"")</f>
        <v/>
      </c>
      <c r="AI23" s="253" t="str">
        <f t="shared" si="14"/>
        <v/>
      </c>
      <c r="AJ23" s="262" t="str">
        <f t="shared" si="15"/>
        <v>IF_THEN_ELSE(NRG_PRO_I=PROTRA_CHP_liquid_fuels:AND:</v>
      </c>
      <c r="AK23" s="262" t="str">
        <f t="shared" si="16"/>
        <v>SECTORS_I=STEAM_HOT_WATER:AND:</v>
      </c>
      <c r="AL23" s="262" t="str">
        <f t="shared" si="17"/>
        <v>SECTORS_MAP_I=NA,</v>
      </c>
      <c r="AM23" s="262" t="str">
        <f t="shared" si="18"/>
        <v/>
      </c>
      <c r="AN23" s="263" t="str">
        <f t="shared" si="19"/>
        <v/>
      </c>
      <c r="AO23">
        <f t="shared" si="20"/>
        <v>0</v>
      </c>
    </row>
    <row r="24" spans="1:41" ht="58" x14ac:dyDescent="0.35">
      <c r="A24" s="224" t="s">
        <v>443</v>
      </c>
      <c r="B24" s="193" t="s">
        <v>442</v>
      </c>
      <c r="C24" s="193" t="s">
        <v>501</v>
      </c>
      <c r="E24" s="154" t="str">
        <f>Correspondance_TI_TO!A24</f>
        <v>PROTRA_CHP_liquid_fuels</v>
      </c>
      <c r="F24" t="str">
        <f>Correspondance_TI_TO!C24</f>
        <v>TI_liquid_fossil</v>
      </c>
      <c r="G24" t="str">
        <f>Correspondance_TI_TO!D24</f>
        <v>TO_elec</v>
      </c>
      <c r="H24" s="155"/>
      <c r="I24" s="154" t="str">
        <f>Correspondance_TI_TO!H24</f>
        <v>REFINING</v>
      </c>
      <c r="J24" s="185" t="str">
        <f>Correspondance_TI_TO!G24</f>
        <v>ELECTRICITY_OIL</v>
      </c>
      <c r="K24" s="197" t="str">
        <f t="shared" si="4"/>
        <v>economy_energy_transformation_matrix_input[REGIONS_9_I,PROTRA_CHP_liquid_fuels,REFINING,ELECTRICITY_OIL]=TI_by_PROTRA_and_commodity[REGIONS_9_I,PROTRA_CHP_liquid_fuels,TI_liquid_fossil]*ZIDZ(PROTRA_TO_allocated[REGIONS_9_I,TO_elec,PROTRA_CHP_liquid_fuels], SUM(PROTRA_TO_allocated[REGIONS_9_I,NRG_TO_I!,PROTRA_CHP_liquid_fuels]))~~|</v>
      </c>
      <c r="L24" s="193" t="str">
        <f t="shared" si="5"/>
        <v>[REGIONS_9_I,PROTRA_CHP_liquid_fuels,REFINING,ELECTRICITY_OIL],</v>
      </c>
      <c r="M24" s="254" t="s">
        <v>771</v>
      </c>
      <c r="N24">
        <f t="shared" si="6"/>
        <v>2</v>
      </c>
      <c r="O24" t="str">
        <f>IFERROR(IF(N24=2,MATCH(L24,$L25:$L$98,0),""),"")</f>
        <v/>
      </c>
      <c r="P24" s="249" t="str">
        <f t="shared" si="7"/>
        <v>economy_energy_transformation_matrix_input[REGIONS_9_I,PROTRA_CHP_liquid_fuels,REFINING,ELECTRICITY_OIL]=TI_by_PROTRA_and_commodity[REGIONS_9_I,PROTRA_CHP_liquid_fuels,TI_liquid_fossil]*ZIDZ(PROTRA_TO_allocated[REGIONS_9_I,TO_elec,PROTRA_CHP_liquid_fuels], SUM(PROTRA_TO_allocated[REGIONS_9_I,NRG_TO_I!,PROTRA_CHP_liquid_fuels]))</v>
      </c>
      <c r="Q24" s="249" t="str">
        <f t="shared" si="8"/>
        <v>+TI_by_PROTRA_and_commodity[REGIONS_9_I,PROTRA_CHP_liquid_fuels,TI_liquid_fossil]*ZIDZ(PROTRA_TO_allocated[REGIONS_9_I,TO_elec,PROTRA_CHP_liquid_fuels], SUM(PROTRA_TO_allocated[REGIONS_9_I,NRG_TO_I!,PROTRA_CHP_liquid_fuels]))~~|</v>
      </c>
      <c r="R24" s="249" t="str">
        <f>IFERROR(INDEX($Q25:$Q$98,O24),"")</f>
        <v/>
      </c>
      <c r="S24" s="253" t="str">
        <f t="shared" si="9"/>
        <v/>
      </c>
      <c r="V24" s="154" t="str">
        <f t="shared" si="0"/>
        <v>PROTRA_CHP_liquid_fuels</v>
      </c>
      <c r="W24" t="str">
        <f t="shared" si="1"/>
        <v>TI_liquid_fossil</v>
      </c>
      <c r="X24" t="str">
        <f t="shared" si="2"/>
        <v>TO_elec</v>
      </c>
      <c r="Y24" s="155"/>
      <c r="Z24" s="154" t="str">
        <f>Correspondance_TI_TO!I24</f>
        <v>ELECTRICITY_OIL</v>
      </c>
      <c r="AA24" s="155" t="str">
        <f>Correspondance_TI_TO!J24</f>
        <v>DISTRIBUTION_ELECTRICITY</v>
      </c>
      <c r="AB24" s="197" t="str">
        <f t="shared" si="3"/>
        <v>economy_energy_transformation_matrix_output[REGIONS_9_I,PROTRA_CHP_liquid_fuels,ELECTRICITY_OIL,DISTRIBUTION_ELECTRICITY]=PROTRA_TO_allocated[REGIONS_9_I,TO_elec,PROTRA_CHP_liquid_fuels]*ZIDZ(TI_by_PROTRA_and_commodity[REGIONS_9_I,PROTRA_CHP_liquid_fuels,TI_liquid_fossil], SUM(TI_by_PROTRA_and_commodity[REGIONS_9_I,PROTRA_CHP_liquid_fuels, NRG_TI_I!]))~~|</v>
      </c>
      <c r="AC24" t="str">
        <f t="shared" si="10"/>
        <v>[REGIONS_9_I,PROTRA_CHP_liquid_fuels,ELECTRICITY_OIL,DISTRIBUTION_ELECTRICITY],</v>
      </c>
      <c r="AD24">
        <f t="shared" si="11"/>
        <v>2</v>
      </c>
      <c r="AE24" t="str">
        <f>IFERROR(IF(AD24=2,MATCH(AC24,$AC25:$AC$98,0),""),"")</f>
        <v/>
      </c>
      <c r="AF24" s="249" t="str">
        <f t="shared" si="12"/>
        <v>economy_energy_transformation_matrix_output[REGIONS_9_I,PROTRA_CHP_liquid_fuels,ELECTRICITY_OIL,DISTRIBUTION_ELECTRICITY]=PROTRA_TO_allocated[REGIONS_9_I,TO_elec,PROTRA_CHP_liquid_fuels]*ZIDZ(TI_by_PROTRA_and_commodity[REGIONS_9_I,PROTRA_CHP_liquid_fuels,TI_liquid_fossil], SUM(TI_by_PROTRA_and_commodity[REGIONS_9_I,PROTRA_CHP_liquid_fuels, NRG_TI_I!]))</v>
      </c>
      <c r="AG24" s="249" t="str">
        <f t="shared" si="13"/>
        <v>+PROTRA_TO_allocated[REGIONS_9_I,TO_elec,PROTRA_CHP_liquid_fuels]*ZIDZ(TI_by_PROTRA_and_commodity[REGIONS_9_I,PROTRA_CHP_liquid_fuels,TI_liquid_fossil], SUM(TI_by_PROTRA_and_commodity[REGIONS_9_I,PROTRA_CHP_liquid_fuels, NRG_TI_I!]))~~|</v>
      </c>
      <c r="AH24" s="249" t="str">
        <f>IFERROR(INDEX($AG25:$AG$98,AE24),"")</f>
        <v/>
      </c>
      <c r="AI24" s="253" t="str">
        <f t="shared" si="14"/>
        <v/>
      </c>
      <c r="AJ24" s="262" t="str">
        <f t="shared" si="15"/>
        <v>IF_THEN_ELSE(NRG_PRO_I=PROTRA_CHP_liquid_fuels:AND:</v>
      </c>
      <c r="AK24" s="262" t="str">
        <f t="shared" si="16"/>
        <v>SECTORS_I=ELECTRICITY_OIL:AND:</v>
      </c>
      <c r="AL24" s="262" t="str">
        <f t="shared" si="17"/>
        <v>SECTORS_MAP_I=DISTRIBUTION_ELECTRICITY,</v>
      </c>
      <c r="AM24" s="262" t="str">
        <f t="shared" si="18"/>
        <v/>
      </c>
      <c r="AN24" s="263" t="str">
        <f t="shared" si="19"/>
        <v/>
      </c>
      <c r="AO24">
        <f t="shared" si="20"/>
        <v>0</v>
      </c>
    </row>
    <row r="25" spans="1:41" ht="58" x14ac:dyDescent="0.35">
      <c r="A25" s="224" t="s">
        <v>443</v>
      </c>
      <c r="B25" s="193" t="s">
        <v>442</v>
      </c>
      <c r="C25" s="193" t="s">
        <v>501</v>
      </c>
      <c r="E25" s="154" t="str">
        <f>Correspondance_TI_TO!A25</f>
        <v>PROTRA_CHP_liquid_fuels</v>
      </c>
      <c r="F25" t="str">
        <f>Correspondance_TI_TO!C25</f>
        <v>TI_liquid_fossil</v>
      </c>
      <c r="G25" t="str">
        <f>Correspondance_TI_TO!D25</f>
        <v>TO_heat</v>
      </c>
      <c r="H25" s="155"/>
      <c r="I25" s="154" t="str">
        <f>Correspondance_TI_TO!H25</f>
        <v>REFINING</v>
      </c>
      <c r="J25" s="185" t="str">
        <f>Correspondance_TI_TO!G25</f>
        <v>STEAM_HOT_WATER</v>
      </c>
      <c r="K25" s="197" t="str">
        <f t="shared" si="4"/>
        <v>economy_energy_transformation_matrix_input[REGIONS_9_I,PROTRA_CHP_liquid_fuels,REFINING,STEAM_HOT_WATER]=TI_by_PROTRA_and_commodity[REGIONS_9_I,PROTRA_CHP_liquid_fuels,TI_liquid_fossil]*ZIDZ(PROTRA_TO_allocated[REGIONS_9_I,TO_heat,PROTRA_CHP_liquid_fuels], SUM(PROTRA_TO_allocated[REGIONS_9_I,NRG_TO_I!,PROTRA_CHP_liquid_fuels]))~~|</v>
      </c>
      <c r="L25" s="193" t="str">
        <f t="shared" si="5"/>
        <v>[REGIONS_9_I,PROTRA_CHP_liquid_fuels,REFINING,STEAM_HOT_WATER],</v>
      </c>
      <c r="M25" s="254" t="s">
        <v>760</v>
      </c>
      <c r="N25">
        <f t="shared" si="6"/>
        <v>2</v>
      </c>
      <c r="O25" t="str">
        <f>IFERROR(IF(N25=2,MATCH(L25,$L26:$L$98,0),""),"")</f>
        <v/>
      </c>
      <c r="P25" s="249" t="str">
        <f t="shared" si="7"/>
        <v>economy_energy_transformation_matrix_input[REGIONS_9_I,PROTRA_CHP_liquid_fuels,REFINING,STEAM_HOT_WATER]=TI_by_PROTRA_and_commodity[REGIONS_9_I,PROTRA_CHP_liquid_fuels,TI_liquid_fossil]*ZIDZ(PROTRA_TO_allocated[REGIONS_9_I,TO_heat,PROTRA_CHP_liquid_fuels], SUM(PROTRA_TO_allocated[REGIONS_9_I,NRG_TO_I!,PROTRA_CHP_liquid_fuels]))</v>
      </c>
      <c r="Q25" s="249" t="str">
        <f t="shared" si="8"/>
        <v>+TI_by_PROTRA_and_commodity[REGIONS_9_I,PROTRA_CHP_liquid_fuels,TI_liquid_fossil]*ZIDZ(PROTRA_TO_allocated[REGIONS_9_I,TO_heat,PROTRA_CHP_liquid_fuels], SUM(PROTRA_TO_allocated[REGIONS_9_I,NRG_TO_I!,PROTRA_CHP_liquid_fuels]))~~|</v>
      </c>
      <c r="R25" s="249" t="str">
        <f>IFERROR(INDEX($Q26:$Q$98,O25),"")</f>
        <v/>
      </c>
      <c r="S25" s="253" t="str">
        <f t="shared" si="9"/>
        <v/>
      </c>
      <c r="V25" s="154" t="str">
        <f t="shared" si="0"/>
        <v>PROTRA_CHP_liquid_fuels</v>
      </c>
      <c r="W25" t="str">
        <f t="shared" si="1"/>
        <v>TI_liquid_fossil</v>
      </c>
      <c r="X25" t="str">
        <f t="shared" si="2"/>
        <v>TO_heat</v>
      </c>
      <c r="Y25" s="155"/>
      <c r="Z25" s="154" t="str">
        <f>Correspondance_TI_TO!I25</f>
        <v>STEAM_HOT_WATER</v>
      </c>
      <c r="AA25" s="155" t="str">
        <f>Correspondance_TI_TO!J25</f>
        <v>NA</v>
      </c>
      <c r="AB25" s="197" t="str">
        <f t="shared" si="3"/>
        <v/>
      </c>
      <c r="AC25" t="str">
        <f t="shared" si="10"/>
        <v/>
      </c>
      <c r="AD25">
        <f t="shared" si="11"/>
        <v>0</v>
      </c>
      <c r="AE25" t="str">
        <f>IFERROR(IF(AD25=2,MATCH(AC25,$AC26:$AC$98,0),""),"")</f>
        <v/>
      </c>
      <c r="AF25" s="249" t="str">
        <f t="shared" si="12"/>
        <v/>
      </c>
      <c r="AG25" s="249" t="str">
        <f t="shared" si="13"/>
        <v/>
      </c>
      <c r="AH25" s="249" t="str">
        <f>IFERROR(INDEX($AG26:$AG$98,AE25),"")</f>
        <v/>
      </c>
      <c r="AI25" s="253" t="str">
        <f t="shared" si="14"/>
        <v/>
      </c>
      <c r="AJ25" s="262" t="str">
        <f t="shared" si="15"/>
        <v>IF_THEN_ELSE(NRG_PRO_I=PROTRA_CHP_liquid_fuels:AND:</v>
      </c>
      <c r="AK25" s="262" t="str">
        <f t="shared" si="16"/>
        <v>SECTORS_I=STEAM_HOT_WATER:AND:</v>
      </c>
      <c r="AL25" s="262" t="str">
        <f t="shared" si="17"/>
        <v>SECTORS_MAP_I=NA,</v>
      </c>
      <c r="AM25" s="262" t="str">
        <f t="shared" si="18"/>
        <v/>
      </c>
      <c r="AN25" s="263" t="str">
        <f t="shared" si="19"/>
        <v/>
      </c>
      <c r="AO25">
        <f t="shared" si="20"/>
        <v>0</v>
      </c>
    </row>
    <row r="26" spans="1:41" ht="87" x14ac:dyDescent="0.35">
      <c r="A26" s="224" t="s">
        <v>443</v>
      </c>
      <c r="B26" s="193" t="s">
        <v>442</v>
      </c>
      <c r="C26" s="193" t="s">
        <v>501</v>
      </c>
      <c r="E26" s="154" t="str">
        <f>Correspondance_TI_TO!A26</f>
        <v>PROTRA_CHP_liquid_fuels_CCS</v>
      </c>
      <c r="F26" t="str">
        <f>Correspondance_TI_TO!C26</f>
        <v>TI_liquid_bio</v>
      </c>
      <c r="G26" t="str">
        <f>Correspondance_TI_TO!D26</f>
        <v>TO_elec</v>
      </c>
      <c r="H26" s="155"/>
      <c r="I26" s="154" t="str">
        <f>Correspondance_TI_TO!H26</f>
        <v>REFINING</v>
      </c>
      <c r="J26" s="185" t="str">
        <f>Correspondance_TI_TO!G26</f>
        <v>ELECTRICITY_OIL</v>
      </c>
      <c r="K26" s="197" t="str">
        <f t="shared" si="4"/>
        <v>economy_energy_transformation_matrix_input[REGIONS_9_I,PROTRA_CHP_liquid_fuels_CCS,REFINING,ELECTRICITY_OIL]=TI_by_PROTRA_and_commodity[REGIONS_9_I,PROTRA_CHP_liquid_fuels_CCS,TI_liquid_bio]*ZIDZ(PROTRA_TO_allocated[REGIONS_9_I,TO_elec,PROTRA_CHP_liquid_fuels_CCS], SUM(PROTRA_TO_allocated[REGIONS_9_I,NRG_TO_I!,PROTRA_CHP_liquid_fuels_CCS]))~~|</v>
      </c>
      <c r="L26" s="193" t="str">
        <f t="shared" si="5"/>
        <v>[REGIONS_9_I,PROTRA_CHP_liquid_fuels_CCS,REFINING,ELECTRICITY_OIL],</v>
      </c>
      <c r="M26" s="254" t="s">
        <v>761</v>
      </c>
      <c r="N26">
        <f t="shared" si="6"/>
        <v>2</v>
      </c>
      <c r="O26">
        <f>IFERROR(IF(N26=2,MATCH(L26,$L27:$L$98,0),""),"")</f>
        <v>2</v>
      </c>
      <c r="P26" s="249" t="str">
        <f t="shared" si="7"/>
        <v>economy_energy_transformation_matrix_input[REGIONS_9_I,PROTRA_CHP_liquid_fuels_CCS,REFINING,ELECTRICITY_OIL]=TI_by_PROTRA_and_commodity[REGIONS_9_I,PROTRA_CHP_liquid_fuels_CCS,TI_liquid_bio]*ZIDZ(PROTRA_TO_allocated[REGIONS_9_I,TO_elec,PROTRA_CHP_liquid_fuels_CCS], SUM(PROTRA_TO_allocated[REGIONS_9_I,NRG_TO_I!,PROTRA_CHP_liquid_fuels_CCS]))</v>
      </c>
      <c r="Q26" s="249" t="str">
        <f t="shared" si="8"/>
        <v>+TI_by_PROTRA_and_commodity[REGIONS_9_I,PROTRA_CHP_liquid_fuels_CCS,TI_liquid_bio]*ZIDZ(PROTRA_TO_allocated[REGIONS_9_I,TO_elec,PROTRA_CHP_liquid_fuels_CCS], SUM(PROTRA_TO_allocated[REGIONS_9_I,NRG_TO_I!,PROTRA_CHP_liquid_fuels_CCS]))~~|</v>
      </c>
      <c r="R26" s="249" t="str">
        <f>IFERROR(INDEX($Q27:$Q$98,O26),"")</f>
        <v>+TI_by_PROTRA_and_commodity[REGIONS_9_I,PROTRA_CHP_liquid_fuels_CCS,TI_liquid_fossil]*ZIDZ(PROTRA_TO_allocated[REGIONS_9_I,TO_elec,PROTRA_CHP_liquid_fuels_CCS], SUM(PROTRA_TO_allocated[REGIONS_9_I,NRG_TO_I!,PROTRA_CHP_liquid_fuels_CCS]))~~|</v>
      </c>
      <c r="S26" s="253" t="str">
        <f t="shared" si="9"/>
        <v>economy_energy_transformation_matrix_input[REGIONS_9_I,PROTRA_CHP_liquid_fuels_CCS,REFINING,ELECTRICITY_OIL]=TI_by_PROTRA_and_commodity[REGIONS_9_I,PROTRA_CHP_liquid_fuels_CCS,TI_liquid_bio]*ZIDZ(PROTRA_TO_allocated[REGIONS_9_I,TO_elec,PROTRA_CHP_liquid_fuels_CCS], SUM(PROTRA_TO_allocated[REGIONS_9_I,NRG_TO_I!,PROTRA_CHP_liquid_fuels_CCS]))+TI_by_PROTRA_and_commodity[REGIONS_9_I,PROTRA_CHP_liquid_fuels_CCS,TI_liquid_fossil]*ZIDZ(PROTRA_TO_allocated[REGIONS_9_I,TO_elec,PROTRA_CHP_liquid_fuels_CCS], SUM(PROTRA_TO_allocated[REGIONS_9_I,NRG_TO_I!,PROTRA_CHP_liquid_fuels_CCS]))~~|</v>
      </c>
      <c r="V26" s="154" t="str">
        <f t="shared" si="0"/>
        <v>PROTRA_CHP_liquid_fuels_CCS</v>
      </c>
      <c r="W26" t="str">
        <f t="shared" si="1"/>
        <v>TI_liquid_bio</v>
      </c>
      <c r="X26" t="str">
        <f t="shared" si="2"/>
        <v>TO_elec</v>
      </c>
      <c r="Y26" s="155"/>
      <c r="Z26" s="154" t="str">
        <f>Correspondance_TI_TO!I26</f>
        <v>ELECTRICITY_OIL</v>
      </c>
      <c r="AA26" s="155" t="str">
        <f>Correspondance_TI_TO!J26</f>
        <v>DISTRIBUTION_ELECTRICITY</v>
      </c>
      <c r="AB26" s="197" t="str">
        <f t="shared" si="3"/>
        <v>economy_energy_transformation_matrix_output[REGIONS_9_I,PROTRA_CHP_liquid_fuels_CCS,ELECTRICITY_OIL,DISTRIBUTION_ELECTRICITY]=PROTRA_TO_allocated[REGIONS_9_I,TO_elec,PROTRA_CHP_liquid_fuels_CCS]*ZIDZ(TI_by_PROTRA_and_commodity[REGIONS_9_I,PROTRA_CHP_liquid_fuels_CCS,TI_liquid_bio], SUM(TI_by_PROTRA_and_commodity[REGIONS_9_I,PROTRA_CHP_liquid_fuels_CCS, NRG_TI_I!]))~~|</v>
      </c>
      <c r="AC26" t="str">
        <f t="shared" si="10"/>
        <v>[REGIONS_9_I,PROTRA_CHP_liquid_fuels_CCS,ELECTRICITY_OIL,DISTRIBUTION_ELECTRICITY],</v>
      </c>
      <c r="AD26">
        <f t="shared" si="11"/>
        <v>2</v>
      </c>
      <c r="AE26">
        <f>IFERROR(IF(AD26=2,MATCH(AC26,$AC27:$AC$98,0),""),"")</f>
        <v>2</v>
      </c>
      <c r="AF26" s="249" t="str">
        <f t="shared" si="12"/>
        <v>economy_energy_transformation_matrix_output[REGIONS_9_I,PROTRA_CHP_liquid_fuels_CCS,ELECTRICITY_OIL,DISTRIBUTION_ELECTRICITY]=PROTRA_TO_allocated[REGIONS_9_I,TO_elec,PROTRA_CHP_liquid_fuels_CCS]*ZIDZ(TI_by_PROTRA_and_commodity[REGIONS_9_I,PROTRA_CHP_liquid_fuels_CCS,TI_liquid_bio], SUM(TI_by_PROTRA_and_commodity[REGIONS_9_I,PROTRA_CHP_liquid_fuels_CCS, NRG_TI_I!]))</v>
      </c>
      <c r="AG26" s="249" t="str">
        <f t="shared" si="13"/>
        <v>+PROTRA_TO_allocated[REGIONS_9_I,TO_elec,PROTRA_CHP_liquid_fuels_CCS]*ZIDZ(TI_by_PROTRA_and_commodity[REGIONS_9_I,PROTRA_CHP_liquid_fuels_CCS,TI_liquid_bio], SUM(TI_by_PROTRA_and_commodity[REGIONS_9_I,PROTRA_CHP_liquid_fuels_CCS, NRG_TI_I!]))~~|</v>
      </c>
      <c r="AH26" s="249" t="str">
        <f>IFERROR(INDEX($AG27:$AG$98,AE26),"")</f>
        <v>+PROTRA_TO_allocated[REGIONS_9_I,TO_elec,PROTRA_CHP_liquid_fuels_CCS]*ZIDZ(TI_by_PROTRA_and_commodity[REGIONS_9_I,PROTRA_CHP_liquid_fuels_CCS,TI_liquid_fossil], SUM(TI_by_PROTRA_and_commodity[REGIONS_9_I,PROTRA_CHP_liquid_fuels_CCS, NRG_TI_I!]))~~|</v>
      </c>
      <c r="AI26" s="253" t="str">
        <f t="shared" si="14"/>
        <v>economy_energy_transformation_matrix_output[REGIONS_9_I,PROTRA_CHP_liquid_fuels_CCS,ELECTRICITY_OIL,DISTRIBUTION_ELECTRICITY]=PROTRA_TO_allocated[REGIONS_9_I,TO_elec,PROTRA_CHP_liquid_fuels_CCS]*ZIDZ(TI_by_PROTRA_and_commodity[REGIONS_9_I,PROTRA_CHP_liquid_fuels_CCS,TI_liquid_bio], SUM(TI_by_PROTRA_and_commodity[REGIONS_9_I,PROTRA_CHP_liquid_fuels_CCS, NRG_TI_I!]))+PROTRA_TO_allocated[REGIONS_9_I,TO_elec,PROTRA_CHP_liquid_fuels_CCS]*ZIDZ(TI_by_PROTRA_and_commodity[REGIONS_9_I,PROTRA_CHP_liquid_fuels_CCS,TI_liquid_fossil], SUM(TI_by_PROTRA_and_commodity[REGIONS_9_I,PROTRA_CHP_liquid_fuels_CCS, NRG_TI_I!]))~~|</v>
      </c>
      <c r="AJ26" s="262" t="str">
        <f t="shared" si="15"/>
        <v>IF_THEN_ELSE(NRG_PRO_I=PROTRA_CHP_liquid_fuels_CCS:AND:</v>
      </c>
      <c r="AK26" s="262" t="str">
        <f t="shared" si="16"/>
        <v>SECTORS_I=ELECTRICITY_OIL:AND:</v>
      </c>
      <c r="AL26" s="262" t="str">
        <f t="shared" si="17"/>
        <v>SECTORS_MAP_I=DISTRIBUTION_ELECTRICITY,</v>
      </c>
      <c r="AM26" s="262" t="str">
        <f t="shared" si="18"/>
        <v>PROTRA_TO_allocated[REGIONS_9_I,TO_elec,PROTRA_CHP_liquid_fuels_CCS]*ZIDZ(TI_by_PROTRA_and_commodity[REGIONS_9_I,PROTRA_CHP_liquid_fuels_CCS,TI_liquid_bio], SUM(TI_by_PROTRA_and_commodity[REGIONS_9_I,PROTRA_CHP_liquid_fuels_CCS, NRG_TI_I!]))+PROTRA_TO_allocated[REGIONS_9_I,TO_elec,PROTRA_CHP_liquid_fuels_CCS]*ZIDZ(TI_by_PROTRA_and_commodity[REGIONS_9_I,PROTRA_CHP_liquid_fuels_CCS,TI_liquid_fossil], SUM(TI_by_PROTRA_and_commodity[REGIONS_9_I,PROTRA_CHP_liquid_fuels_CCS, NRG_TI_I!]))</v>
      </c>
      <c r="AN26" s="263" t="str">
        <f t="shared" si="19"/>
        <v>IF_THEN_ELSE(NRG_PRO_I=PROTRA_CHP_liquid_fuels_CCS:AND:SECTORS_I=ELECTRICITY_OIL:AND:SECTORS_MAP_I=DISTRIBUTION_ELECTRICITY,PROTRA_TO_allocated[REGIONS_9_I,TO_elec,PROTRA_CHP_liquid_fuels_CCS]*ZIDZ(TI_by_PROTRA_and_commodity[REGIONS_9_I,PROTRA_CHP_liquid_fuels_CCS,TI_liquid_bio], SUM(TI_by_PROTRA_and_commodity[REGIONS_9_I,PROTRA_CHP_liquid_fuels_CCS, NRG_TI_I!]))+PROTRA_TO_allocated[REGIONS_9_I,TO_elec,PROTRA_CHP_liquid_fuels_CCS]*ZIDZ(TI_by_PROTRA_and_commodity[REGIONS_9_I,PROTRA_CHP_liquid_fuels_CCS,TI_liquid_fossil], SUM(TI_by_PROTRA_and_commodity[REGIONS_9_I,PROTRA_CHP_liquid_fuels_CCS, NRG_TI_I!])),</v>
      </c>
      <c r="AO26">
        <f t="shared" si="20"/>
        <v>1</v>
      </c>
    </row>
    <row r="27" spans="1:41" ht="87" x14ac:dyDescent="0.35">
      <c r="A27" s="224" t="s">
        <v>443</v>
      </c>
      <c r="B27" s="193" t="s">
        <v>442</v>
      </c>
      <c r="C27" s="193" t="s">
        <v>501</v>
      </c>
      <c r="E27" s="154" t="str">
        <f>Correspondance_TI_TO!A27</f>
        <v>PROTRA_CHP_liquid_fuels_CCS</v>
      </c>
      <c r="F27" t="str">
        <f>Correspondance_TI_TO!C27</f>
        <v>TI_liquid_bio</v>
      </c>
      <c r="G27" t="str">
        <f>Correspondance_TI_TO!D27</f>
        <v>TO_heat</v>
      </c>
      <c r="H27" s="155"/>
      <c r="I27" s="154" t="str">
        <f>Correspondance_TI_TO!H27</f>
        <v>REFINING</v>
      </c>
      <c r="J27" s="185" t="str">
        <f>Correspondance_TI_TO!G27</f>
        <v>STEAM_HOT_WATER</v>
      </c>
      <c r="K27" s="197" t="str">
        <f t="shared" si="4"/>
        <v>economy_energy_transformation_matrix_input[REGIONS_9_I,PROTRA_CHP_liquid_fuels_CCS,REFINING,STEAM_HOT_WATER]=TI_by_PROTRA_and_commodity[REGIONS_9_I,PROTRA_CHP_liquid_fuels_CCS,TI_liquid_bio]*ZIDZ(PROTRA_TO_allocated[REGIONS_9_I,TO_heat,PROTRA_CHP_liquid_fuels_CCS], SUM(PROTRA_TO_allocated[REGIONS_9_I,NRG_TO_I!,PROTRA_CHP_liquid_fuels_CCS]))~~|</v>
      </c>
      <c r="L27" s="193" t="str">
        <f t="shared" si="5"/>
        <v>[REGIONS_9_I,PROTRA_CHP_liquid_fuels_CCS,REFINING,STEAM_HOT_WATER],</v>
      </c>
      <c r="M27" s="254" t="s">
        <v>749</v>
      </c>
      <c r="N27">
        <f t="shared" si="6"/>
        <v>2</v>
      </c>
      <c r="O27">
        <f>IFERROR(IF(N27=2,MATCH(L27,$L28:$L$98,0),""),"")</f>
        <v>2</v>
      </c>
      <c r="P27" s="249" t="str">
        <f t="shared" si="7"/>
        <v>economy_energy_transformation_matrix_input[REGIONS_9_I,PROTRA_CHP_liquid_fuels_CCS,REFINING,STEAM_HOT_WATER]=TI_by_PROTRA_and_commodity[REGIONS_9_I,PROTRA_CHP_liquid_fuels_CCS,TI_liquid_bio]*ZIDZ(PROTRA_TO_allocated[REGIONS_9_I,TO_heat,PROTRA_CHP_liquid_fuels_CCS], SUM(PROTRA_TO_allocated[REGIONS_9_I,NRG_TO_I!,PROTRA_CHP_liquid_fuels_CCS]))</v>
      </c>
      <c r="Q27" s="249" t="str">
        <f t="shared" si="8"/>
        <v>+TI_by_PROTRA_and_commodity[REGIONS_9_I,PROTRA_CHP_liquid_fuels_CCS,TI_liquid_bio]*ZIDZ(PROTRA_TO_allocated[REGIONS_9_I,TO_heat,PROTRA_CHP_liquid_fuels_CCS], SUM(PROTRA_TO_allocated[REGIONS_9_I,NRG_TO_I!,PROTRA_CHP_liquid_fuels_CCS]))~~|</v>
      </c>
      <c r="R27" s="249" t="str">
        <f>IFERROR(INDEX($Q28:$Q$98,O27),"")</f>
        <v>+TI_by_PROTRA_and_commodity[REGIONS_9_I,PROTRA_CHP_liquid_fuels_CCS,TI_liquid_fossil]*ZIDZ(PROTRA_TO_allocated[REGIONS_9_I,TO_heat,PROTRA_CHP_liquid_fuels_CCS], SUM(PROTRA_TO_allocated[REGIONS_9_I,NRG_TO_I!,PROTRA_CHP_liquid_fuels_CCS]))~~|</v>
      </c>
      <c r="S27" s="253" t="str">
        <f t="shared" si="9"/>
        <v>economy_energy_transformation_matrix_input[REGIONS_9_I,PROTRA_CHP_liquid_fuels_CCS,REFINING,STEAM_HOT_WATER]=TI_by_PROTRA_and_commodity[REGIONS_9_I,PROTRA_CHP_liquid_fuels_CCS,TI_liquid_bio]*ZIDZ(PROTRA_TO_allocated[REGIONS_9_I,TO_heat,PROTRA_CHP_liquid_fuels_CCS], SUM(PROTRA_TO_allocated[REGIONS_9_I,NRG_TO_I!,PROTRA_CHP_liquid_fuels_CCS]))+TI_by_PROTRA_and_commodity[REGIONS_9_I,PROTRA_CHP_liquid_fuels_CCS,TI_liquid_fossil]*ZIDZ(PROTRA_TO_allocated[REGIONS_9_I,TO_heat,PROTRA_CHP_liquid_fuels_CCS], SUM(PROTRA_TO_allocated[REGIONS_9_I,NRG_TO_I!,PROTRA_CHP_liquid_fuels_CCS]))~~|</v>
      </c>
      <c r="V27" s="154" t="str">
        <f t="shared" si="0"/>
        <v>PROTRA_CHP_liquid_fuels_CCS</v>
      </c>
      <c r="W27" t="str">
        <f t="shared" si="1"/>
        <v>TI_liquid_bio</v>
      </c>
      <c r="X27" t="str">
        <f t="shared" si="2"/>
        <v>TO_heat</v>
      </c>
      <c r="Y27" s="155"/>
      <c r="Z27" s="154" t="str">
        <f>Correspondance_TI_TO!I27</f>
        <v>STEAM_HOT_WATER</v>
      </c>
      <c r="AA27" s="155" t="str">
        <f>Correspondance_TI_TO!J27</f>
        <v>NA</v>
      </c>
      <c r="AB27" s="197" t="str">
        <f t="shared" si="3"/>
        <v/>
      </c>
      <c r="AC27" t="str">
        <f t="shared" si="10"/>
        <v/>
      </c>
      <c r="AD27">
        <f t="shared" si="11"/>
        <v>0</v>
      </c>
      <c r="AE27" t="str">
        <f>IFERROR(IF(AD27=2,MATCH(AC27,$AC28:$AC$98,0),""),"")</f>
        <v/>
      </c>
      <c r="AF27" s="249" t="str">
        <f t="shared" si="12"/>
        <v/>
      </c>
      <c r="AG27" s="249" t="str">
        <f t="shared" si="13"/>
        <v/>
      </c>
      <c r="AH27" s="249" t="str">
        <f>IFERROR(INDEX($AG28:$AG$98,AE27),"")</f>
        <v/>
      </c>
      <c r="AI27" s="253" t="str">
        <f t="shared" si="14"/>
        <v/>
      </c>
      <c r="AJ27" s="262" t="str">
        <f t="shared" si="15"/>
        <v>IF_THEN_ELSE(NRG_PRO_I=PROTRA_CHP_liquid_fuels_CCS:AND:</v>
      </c>
      <c r="AK27" s="262" t="str">
        <f t="shared" si="16"/>
        <v>SECTORS_I=STEAM_HOT_WATER:AND:</v>
      </c>
      <c r="AL27" s="262" t="str">
        <f t="shared" si="17"/>
        <v>SECTORS_MAP_I=NA,</v>
      </c>
      <c r="AM27" s="262" t="str">
        <f t="shared" si="18"/>
        <v/>
      </c>
      <c r="AN27" s="263" t="str">
        <f t="shared" si="19"/>
        <v/>
      </c>
      <c r="AO27">
        <f t="shared" si="20"/>
        <v>0</v>
      </c>
    </row>
    <row r="28" spans="1:41" ht="58" x14ac:dyDescent="0.35">
      <c r="A28" s="224" t="s">
        <v>443</v>
      </c>
      <c r="B28" s="193" t="s">
        <v>442</v>
      </c>
      <c r="C28" s="193" t="s">
        <v>501</v>
      </c>
      <c r="E28" s="154" t="str">
        <f>Correspondance_TI_TO!A28</f>
        <v>PROTRA_CHP_liquid_fuels_CCS</v>
      </c>
      <c r="F28" t="str">
        <f>Correspondance_TI_TO!C28</f>
        <v>TI_liquid_fossil</v>
      </c>
      <c r="G28" t="str">
        <f>Correspondance_TI_TO!D28</f>
        <v>TO_elec</v>
      </c>
      <c r="H28" s="155"/>
      <c r="I28" s="154" t="str">
        <f>Correspondance_TI_TO!H28</f>
        <v>REFINING</v>
      </c>
      <c r="J28" s="185" t="str">
        <f>Correspondance_TI_TO!G28</f>
        <v>ELECTRICITY_OIL</v>
      </c>
      <c r="K28" s="197" t="str">
        <f t="shared" si="4"/>
        <v>economy_energy_transformation_matrix_input[REGIONS_9_I,PROTRA_CHP_liquid_fuels_CCS,REFINING,ELECTRICITY_OIL]=TI_by_PROTRA_and_commodity[REGIONS_9_I,PROTRA_CHP_liquid_fuels_CCS,TI_liquid_fossil]*ZIDZ(PROTRA_TO_allocated[REGIONS_9_I,TO_elec,PROTRA_CHP_liquid_fuels_CCS], SUM(PROTRA_TO_allocated[REGIONS_9_I,NRG_TO_I!,PROTRA_CHP_liquid_fuels_CCS]))~~|</v>
      </c>
      <c r="L28" s="193" t="str">
        <f t="shared" si="5"/>
        <v>[REGIONS_9_I,PROTRA_CHP_liquid_fuels_CCS,REFINING,ELECTRICITY_OIL],</v>
      </c>
      <c r="M28" s="254" t="s">
        <v>750</v>
      </c>
      <c r="N28">
        <f t="shared" si="6"/>
        <v>2</v>
      </c>
      <c r="O28" t="str">
        <f>IFERROR(IF(N28=2,MATCH(L28,$L29:$L$98,0),""),"")</f>
        <v/>
      </c>
      <c r="P28" s="249" t="str">
        <f t="shared" si="7"/>
        <v>economy_energy_transformation_matrix_input[REGIONS_9_I,PROTRA_CHP_liquid_fuels_CCS,REFINING,ELECTRICITY_OIL]=TI_by_PROTRA_and_commodity[REGIONS_9_I,PROTRA_CHP_liquid_fuels_CCS,TI_liquid_fossil]*ZIDZ(PROTRA_TO_allocated[REGIONS_9_I,TO_elec,PROTRA_CHP_liquid_fuels_CCS], SUM(PROTRA_TO_allocated[REGIONS_9_I,NRG_TO_I!,PROTRA_CHP_liquid_fuels_CCS]))</v>
      </c>
      <c r="Q28" s="249" t="str">
        <f t="shared" si="8"/>
        <v>+TI_by_PROTRA_and_commodity[REGIONS_9_I,PROTRA_CHP_liquid_fuels_CCS,TI_liquid_fossil]*ZIDZ(PROTRA_TO_allocated[REGIONS_9_I,TO_elec,PROTRA_CHP_liquid_fuels_CCS], SUM(PROTRA_TO_allocated[REGIONS_9_I,NRG_TO_I!,PROTRA_CHP_liquid_fuels_CCS]))~~|</v>
      </c>
      <c r="R28" s="249" t="str">
        <f>IFERROR(INDEX($Q29:$Q$98,O28),"")</f>
        <v/>
      </c>
      <c r="S28" s="253" t="str">
        <f t="shared" si="9"/>
        <v/>
      </c>
      <c r="V28" s="154" t="str">
        <f t="shared" si="0"/>
        <v>PROTRA_CHP_liquid_fuels_CCS</v>
      </c>
      <c r="W28" t="str">
        <f t="shared" si="1"/>
        <v>TI_liquid_fossil</v>
      </c>
      <c r="X28" t="str">
        <f t="shared" si="2"/>
        <v>TO_elec</v>
      </c>
      <c r="Y28" s="155"/>
      <c r="Z28" s="154" t="str">
        <f>Correspondance_TI_TO!I28</f>
        <v>ELECTRICITY_OIL</v>
      </c>
      <c r="AA28" s="155" t="str">
        <f>Correspondance_TI_TO!J28</f>
        <v>DISTRIBUTION_ELECTRICITY</v>
      </c>
      <c r="AB28" s="197" t="str">
        <f t="shared" si="3"/>
        <v>economy_energy_transformation_matrix_output[REGIONS_9_I,PROTRA_CHP_liquid_fuels_CCS,ELECTRICITY_OIL,DISTRIBUTION_ELECTRICITY]=PROTRA_TO_allocated[REGIONS_9_I,TO_elec,PROTRA_CHP_liquid_fuels_CCS]*ZIDZ(TI_by_PROTRA_and_commodity[REGIONS_9_I,PROTRA_CHP_liquid_fuels_CCS,TI_liquid_fossil], SUM(TI_by_PROTRA_and_commodity[REGIONS_9_I,PROTRA_CHP_liquid_fuels_CCS, NRG_TI_I!]))~~|</v>
      </c>
      <c r="AC28" t="str">
        <f t="shared" si="10"/>
        <v>[REGIONS_9_I,PROTRA_CHP_liquid_fuels_CCS,ELECTRICITY_OIL,DISTRIBUTION_ELECTRICITY],</v>
      </c>
      <c r="AD28">
        <f t="shared" si="11"/>
        <v>2</v>
      </c>
      <c r="AE28" t="str">
        <f>IFERROR(IF(AD28=2,MATCH(AC28,$AC29:$AC$98,0),""),"")</f>
        <v/>
      </c>
      <c r="AF28" s="249" t="str">
        <f t="shared" si="12"/>
        <v>economy_energy_transformation_matrix_output[REGIONS_9_I,PROTRA_CHP_liquid_fuels_CCS,ELECTRICITY_OIL,DISTRIBUTION_ELECTRICITY]=PROTRA_TO_allocated[REGIONS_9_I,TO_elec,PROTRA_CHP_liquid_fuels_CCS]*ZIDZ(TI_by_PROTRA_and_commodity[REGIONS_9_I,PROTRA_CHP_liquid_fuels_CCS,TI_liquid_fossil], SUM(TI_by_PROTRA_and_commodity[REGIONS_9_I,PROTRA_CHP_liquid_fuels_CCS, NRG_TI_I!]))</v>
      </c>
      <c r="AG28" s="249" t="str">
        <f t="shared" si="13"/>
        <v>+PROTRA_TO_allocated[REGIONS_9_I,TO_elec,PROTRA_CHP_liquid_fuels_CCS]*ZIDZ(TI_by_PROTRA_and_commodity[REGIONS_9_I,PROTRA_CHP_liquid_fuels_CCS,TI_liquid_fossil], SUM(TI_by_PROTRA_and_commodity[REGIONS_9_I,PROTRA_CHP_liquid_fuels_CCS, NRG_TI_I!]))~~|</v>
      </c>
      <c r="AH28" s="249" t="str">
        <f>IFERROR(INDEX($AG29:$AG$98,AE28),"")</f>
        <v/>
      </c>
      <c r="AI28" s="253" t="str">
        <f t="shared" si="14"/>
        <v/>
      </c>
      <c r="AJ28" s="262" t="str">
        <f t="shared" si="15"/>
        <v>IF_THEN_ELSE(NRG_PRO_I=PROTRA_CHP_liquid_fuels_CCS:AND:</v>
      </c>
      <c r="AK28" s="262" t="str">
        <f t="shared" si="16"/>
        <v>SECTORS_I=ELECTRICITY_OIL:AND:</v>
      </c>
      <c r="AL28" s="262" t="str">
        <f t="shared" si="17"/>
        <v>SECTORS_MAP_I=DISTRIBUTION_ELECTRICITY,</v>
      </c>
      <c r="AM28" s="262" t="str">
        <f t="shared" si="18"/>
        <v/>
      </c>
      <c r="AN28" s="263" t="str">
        <f t="shared" si="19"/>
        <v/>
      </c>
      <c r="AO28">
        <f t="shared" si="20"/>
        <v>0</v>
      </c>
    </row>
    <row r="29" spans="1:41" ht="58" x14ac:dyDescent="0.35">
      <c r="A29" s="224" t="s">
        <v>443</v>
      </c>
      <c r="B29" s="193" t="s">
        <v>442</v>
      </c>
      <c r="C29" s="193" t="s">
        <v>501</v>
      </c>
      <c r="E29" s="154" t="str">
        <f>Correspondance_TI_TO!A29</f>
        <v>PROTRA_CHP_liquid_fuels_CCS</v>
      </c>
      <c r="F29" t="str">
        <f>Correspondance_TI_TO!C29</f>
        <v>TI_liquid_fossil</v>
      </c>
      <c r="G29" t="str">
        <f>Correspondance_TI_TO!D29</f>
        <v>TO_heat</v>
      </c>
      <c r="H29" s="155"/>
      <c r="I29" s="154" t="str">
        <f>Correspondance_TI_TO!H29</f>
        <v>REFINING</v>
      </c>
      <c r="J29" s="185" t="str">
        <f>Correspondance_TI_TO!G29</f>
        <v>STEAM_HOT_WATER</v>
      </c>
      <c r="K29" s="197" t="str">
        <f t="shared" si="4"/>
        <v>economy_energy_transformation_matrix_input[REGIONS_9_I,PROTRA_CHP_liquid_fuels_CCS,REFINING,STEAM_HOT_WATER]=TI_by_PROTRA_and_commodity[REGIONS_9_I,PROTRA_CHP_liquid_fuels_CCS,TI_liquid_fossil]*ZIDZ(PROTRA_TO_allocated[REGIONS_9_I,TO_heat,PROTRA_CHP_liquid_fuels_CCS], SUM(PROTRA_TO_allocated[REGIONS_9_I,NRG_TO_I!,PROTRA_CHP_liquid_fuels_CCS]))~~|</v>
      </c>
      <c r="L29" s="193" t="str">
        <f t="shared" si="5"/>
        <v>[REGIONS_9_I,PROTRA_CHP_liquid_fuels_CCS,REFINING,STEAM_HOT_WATER],</v>
      </c>
      <c r="M29" s="254" t="s">
        <v>723</v>
      </c>
      <c r="N29">
        <f t="shared" si="6"/>
        <v>2</v>
      </c>
      <c r="O29" t="str">
        <f>IFERROR(IF(N29=2,MATCH(L29,$L30:$L$98,0),""),"")</f>
        <v/>
      </c>
      <c r="P29" s="249" t="str">
        <f t="shared" si="7"/>
        <v>economy_energy_transformation_matrix_input[REGIONS_9_I,PROTRA_CHP_liquid_fuels_CCS,REFINING,STEAM_HOT_WATER]=TI_by_PROTRA_and_commodity[REGIONS_9_I,PROTRA_CHP_liquid_fuels_CCS,TI_liquid_fossil]*ZIDZ(PROTRA_TO_allocated[REGIONS_9_I,TO_heat,PROTRA_CHP_liquid_fuels_CCS], SUM(PROTRA_TO_allocated[REGIONS_9_I,NRG_TO_I!,PROTRA_CHP_liquid_fuels_CCS]))</v>
      </c>
      <c r="Q29" s="249" t="str">
        <f t="shared" si="8"/>
        <v>+TI_by_PROTRA_and_commodity[REGIONS_9_I,PROTRA_CHP_liquid_fuels_CCS,TI_liquid_fossil]*ZIDZ(PROTRA_TO_allocated[REGIONS_9_I,TO_heat,PROTRA_CHP_liquid_fuels_CCS], SUM(PROTRA_TO_allocated[REGIONS_9_I,NRG_TO_I!,PROTRA_CHP_liquid_fuels_CCS]))~~|</v>
      </c>
      <c r="R29" s="249" t="str">
        <f>IFERROR(INDEX($Q30:$Q$98,O29),"")</f>
        <v/>
      </c>
      <c r="S29" s="253" t="str">
        <f t="shared" si="9"/>
        <v/>
      </c>
      <c r="V29" s="154" t="str">
        <f t="shared" si="0"/>
        <v>PROTRA_CHP_liquid_fuels_CCS</v>
      </c>
      <c r="W29" t="str">
        <f t="shared" si="1"/>
        <v>TI_liquid_fossil</v>
      </c>
      <c r="X29" t="str">
        <f t="shared" si="2"/>
        <v>TO_heat</v>
      </c>
      <c r="Y29" s="155"/>
      <c r="Z29" s="154" t="str">
        <f>Correspondance_TI_TO!I29</f>
        <v>STEAM_HOT_WATER</v>
      </c>
      <c r="AA29" s="155" t="str">
        <f>Correspondance_TI_TO!J29</f>
        <v>NA</v>
      </c>
      <c r="AB29" s="197" t="str">
        <f t="shared" si="3"/>
        <v/>
      </c>
      <c r="AC29" t="str">
        <f t="shared" si="10"/>
        <v/>
      </c>
      <c r="AD29">
        <f t="shared" si="11"/>
        <v>0</v>
      </c>
      <c r="AE29" t="str">
        <f>IFERROR(IF(AD29=2,MATCH(AC29,$AC30:$AC$98,0),""),"")</f>
        <v/>
      </c>
      <c r="AF29" s="249" t="str">
        <f t="shared" si="12"/>
        <v/>
      </c>
      <c r="AG29" s="249" t="str">
        <f t="shared" si="13"/>
        <v/>
      </c>
      <c r="AH29" s="249" t="str">
        <f>IFERROR(INDEX($AG30:$AG$98,AE29),"")</f>
        <v/>
      </c>
      <c r="AI29" s="253" t="str">
        <f t="shared" si="14"/>
        <v/>
      </c>
      <c r="AJ29" s="262" t="str">
        <f t="shared" si="15"/>
        <v>IF_THEN_ELSE(NRG_PRO_I=PROTRA_CHP_liquid_fuels_CCS:AND:</v>
      </c>
      <c r="AK29" s="262" t="str">
        <f t="shared" si="16"/>
        <v>SECTORS_I=STEAM_HOT_WATER:AND:</v>
      </c>
      <c r="AL29" s="262" t="str">
        <f t="shared" si="17"/>
        <v>SECTORS_MAP_I=NA,</v>
      </c>
      <c r="AM29" s="262" t="str">
        <f t="shared" si="18"/>
        <v/>
      </c>
      <c r="AN29" s="263" t="str">
        <f t="shared" si="19"/>
        <v/>
      </c>
      <c r="AO29">
        <f t="shared" si="20"/>
        <v>0</v>
      </c>
    </row>
    <row r="30" spans="1:41" ht="87" x14ac:dyDescent="0.35">
      <c r="A30" s="224" t="s">
        <v>447</v>
      </c>
      <c r="B30" s="193" t="s">
        <v>442</v>
      </c>
      <c r="C30" s="193" t="s">
        <v>501</v>
      </c>
      <c r="E30" s="154" t="str">
        <f>Correspondance_TI_TO!A30</f>
        <v>PROTRA_HP_gas_fuels</v>
      </c>
      <c r="F30" t="str">
        <f>Correspondance_TI_TO!C30</f>
        <v>TI_gas_bio</v>
      </c>
      <c r="G30" t="str">
        <f>Correspondance_TI_TO!D30</f>
        <v>TO_heat</v>
      </c>
      <c r="H30" s="155"/>
      <c r="I30" s="154" t="str">
        <f>Correspondance_TI_TO!H30</f>
        <v>DISTRIBUTION_GAS</v>
      </c>
      <c r="J30" s="185" t="str">
        <f>Correspondance_TI_TO!G30</f>
        <v>STEAM_HOT_WATER</v>
      </c>
      <c r="K30" s="197" t="str">
        <f t="shared" si="4"/>
        <v>economy_energy_transformation_matrix_input[REGIONS_9_I,PROTRA_HP_gas_fuels,DISTRIBUTION_GAS,STEAM_HOT_WATER]=TI_by_PROTRA_and_commodity[REGIONS_9_I,PROTRA_HP_gas_fuels,TI_gas_bio]*ZIDZ(PROTRA_TO_allocated[REGIONS_9_I,TO_heat,PROTRA_HP_gas_fuels], SUM(PROTRA_TO_allocated[REGIONS_9_I,NRG_TO_I!,PROTRA_HP_gas_fuels]))~~|</v>
      </c>
      <c r="L30" s="193" t="str">
        <f t="shared" si="5"/>
        <v>[REGIONS_9_I,PROTRA_HP_gas_fuels,DISTRIBUTION_GAS,STEAM_HOT_WATER],</v>
      </c>
      <c r="M30" s="254" t="s">
        <v>722</v>
      </c>
      <c r="N30">
        <f t="shared" si="6"/>
        <v>2</v>
      </c>
      <c r="O30">
        <f>IFERROR(IF(N30=2,MATCH(L30,$L31:$L$98,0),""),"")</f>
        <v>1</v>
      </c>
      <c r="P30" s="249" t="str">
        <f t="shared" si="7"/>
        <v>economy_energy_transformation_matrix_input[REGIONS_9_I,PROTRA_HP_gas_fuels,DISTRIBUTION_GAS,STEAM_HOT_WATER]=TI_by_PROTRA_and_commodity[REGIONS_9_I,PROTRA_HP_gas_fuels,TI_gas_bio]*ZIDZ(PROTRA_TO_allocated[REGIONS_9_I,TO_heat,PROTRA_HP_gas_fuels], SUM(PROTRA_TO_allocated[REGIONS_9_I,NRG_TO_I!,PROTRA_HP_gas_fuels]))</v>
      </c>
      <c r="Q30" s="249" t="str">
        <f t="shared" si="8"/>
        <v>+TI_by_PROTRA_and_commodity[REGIONS_9_I,PROTRA_HP_gas_fuels,TI_gas_bio]*ZIDZ(PROTRA_TO_allocated[REGIONS_9_I,TO_heat,PROTRA_HP_gas_fuels], SUM(PROTRA_TO_allocated[REGIONS_9_I,NRG_TO_I!,PROTRA_HP_gas_fuels]))~~|</v>
      </c>
      <c r="R30" s="249" t="str">
        <f>IFERROR(INDEX($Q31:$Q$98,O30),"")</f>
        <v>+TI_by_PROTRA_and_commodity[REGIONS_9_I,PROTRA_HP_gas_fuels,TI_gas_fossil]*ZIDZ(PROTRA_TO_allocated[REGIONS_9_I,TO_heat,PROTRA_HP_gas_fuels], SUM(PROTRA_TO_allocated[REGIONS_9_I,NRG_TO_I!,PROTRA_HP_gas_fuels]))~~|</v>
      </c>
      <c r="S30" s="253" t="str">
        <f t="shared" si="9"/>
        <v>economy_energy_transformation_matrix_input[REGIONS_9_I,PROTRA_HP_gas_fuels,DISTRIBUTION_GAS,STEAM_HOT_WATER]=TI_by_PROTRA_and_commodity[REGIONS_9_I,PROTRA_HP_gas_fuels,TI_gas_bio]*ZIDZ(PROTRA_TO_allocated[REGIONS_9_I,TO_heat,PROTRA_HP_gas_fuels], SUM(PROTRA_TO_allocated[REGIONS_9_I,NRG_TO_I!,PROTRA_HP_gas_fuels]))+TI_by_PROTRA_and_commodity[REGIONS_9_I,PROTRA_HP_gas_fuels,TI_gas_fossil]*ZIDZ(PROTRA_TO_allocated[REGIONS_9_I,TO_heat,PROTRA_HP_gas_fuels], SUM(PROTRA_TO_allocated[REGIONS_9_I,NRG_TO_I!,PROTRA_HP_gas_fuels]))~~|</v>
      </c>
      <c r="V30" s="154" t="str">
        <f t="shared" si="0"/>
        <v>PROTRA_HP_gas_fuels</v>
      </c>
      <c r="W30" t="str">
        <f t="shared" si="1"/>
        <v>TI_gas_bio</v>
      </c>
      <c r="X30" t="str">
        <f t="shared" si="2"/>
        <v>TO_heat</v>
      </c>
      <c r="Y30" s="155"/>
      <c r="Z30" s="154" t="str">
        <f>Correspondance_TI_TO!I30</f>
        <v>STEAM_HOT_WATER</v>
      </c>
      <c r="AA30" s="155" t="str">
        <f>Correspondance_TI_TO!J30</f>
        <v>NA</v>
      </c>
      <c r="AB30" s="197" t="str">
        <f t="shared" si="3"/>
        <v/>
      </c>
      <c r="AC30" t="str">
        <f t="shared" si="10"/>
        <v/>
      </c>
      <c r="AD30">
        <f t="shared" si="11"/>
        <v>0</v>
      </c>
      <c r="AE30" t="str">
        <f>IFERROR(IF(AD30=2,MATCH(AC30,$AC31:$AC$98,0),""),"")</f>
        <v/>
      </c>
      <c r="AF30" s="249" t="str">
        <f t="shared" si="12"/>
        <v/>
      </c>
      <c r="AG30" s="249" t="str">
        <f t="shared" si="13"/>
        <v/>
      </c>
      <c r="AH30" s="249" t="str">
        <f>IFERROR(INDEX($AG31:$AG$98,AE30),"")</f>
        <v/>
      </c>
      <c r="AI30" s="253" t="str">
        <f t="shared" si="14"/>
        <v/>
      </c>
      <c r="AJ30" s="262" t="str">
        <f t="shared" si="15"/>
        <v>IF_THEN_ELSE(NRG_PRO_I=PROTRA_HP_gas_fuels:AND:</v>
      </c>
      <c r="AK30" s="262" t="str">
        <f t="shared" si="16"/>
        <v>SECTORS_I=STEAM_HOT_WATER:AND:</v>
      </c>
      <c r="AL30" s="262" t="str">
        <f t="shared" si="17"/>
        <v>SECTORS_MAP_I=NA,</v>
      </c>
      <c r="AM30" s="262" t="str">
        <f t="shared" si="18"/>
        <v/>
      </c>
      <c r="AN30" s="263" t="str">
        <f t="shared" si="19"/>
        <v/>
      </c>
      <c r="AO30">
        <f t="shared" si="20"/>
        <v>0</v>
      </c>
    </row>
    <row r="31" spans="1:41" ht="58" x14ac:dyDescent="0.35">
      <c r="A31" s="224" t="s">
        <v>447</v>
      </c>
      <c r="B31" s="193" t="s">
        <v>442</v>
      </c>
      <c r="C31" s="193" t="s">
        <v>501</v>
      </c>
      <c r="E31" s="154" t="str">
        <f>Correspondance_TI_TO!A31</f>
        <v>PROTRA_HP_gas_fuels</v>
      </c>
      <c r="F31" t="str">
        <f>Correspondance_TI_TO!C31</f>
        <v>TI_gas_fossil</v>
      </c>
      <c r="G31" t="str">
        <f>Correspondance_TI_TO!D31</f>
        <v>TO_heat</v>
      </c>
      <c r="H31" s="155"/>
      <c r="I31" s="154" t="str">
        <f>Correspondance_TI_TO!H31</f>
        <v>DISTRIBUTION_GAS</v>
      </c>
      <c r="J31" s="185" t="str">
        <f>Correspondance_TI_TO!G31</f>
        <v>STEAM_HOT_WATER</v>
      </c>
      <c r="K31" s="197" t="str">
        <f t="shared" si="4"/>
        <v>economy_energy_transformation_matrix_input[REGIONS_9_I,PROTRA_HP_gas_fuels,DISTRIBUTION_GAS,STEAM_HOT_WATER]=TI_by_PROTRA_and_commodity[REGIONS_9_I,PROTRA_HP_gas_fuels,TI_gas_fossil]*ZIDZ(PROTRA_TO_allocated[REGIONS_9_I,TO_heat,PROTRA_HP_gas_fuels], SUM(PROTRA_TO_allocated[REGIONS_9_I,NRG_TO_I!,PROTRA_HP_gas_fuels]))~~|</v>
      </c>
      <c r="L31" s="193" t="str">
        <f t="shared" si="5"/>
        <v>[REGIONS_9_I,PROTRA_HP_gas_fuels,DISTRIBUTION_GAS,STEAM_HOT_WATER],</v>
      </c>
      <c r="M31" s="254" t="s">
        <v>726</v>
      </c>
      <c r="N31">
        <f t="shared" si="6"/>
        <v>2</v>
      </c>
      <c r="O31" t="str">
        <f>IFERROR(IF(N31=2,MATCH(L31,$L32:$L$98,0),""),"")</f>
        <v/>
      </c>
      <c r="P31" s="249" t="str">
        <f t="shared" si="7"/>
        <v>economy_energy_transformation_matrix_input[REGIONS_9_I,PROTRA_HP_gas_fuels,DISTRIBUTION_GAS,STEAM_HOT_WATER]=TI_by_PROTRA_and_commodity[REGIONS_9_I,PROTRA_HP_gas_fuels,TI_gas_fossil]*ZIDZ(PROTRA_TO_allocated[REGIONS_9_I,TO_heat,PROTRA_HP_gas_fuels], SUM(PROTRA_TO_allocated[REGIONS_9_I,NRG_TO_I!,PROTRA_HP_gas_fuels]))</v>
      </c>
      <c r="Q31" s="249" t="str">
        <f t="shared" si="8"/>
        <v>+TI_by_PROTRA_and_commodity[REGIONS_9_I,PROTRA_HP_gas_fuels,TI_gas_fossil]*ZIDZ(PROTRA_TO_allocated[REGIONS_9_I,TO_heat,PROTRA_HP_gas_fuels], SUM(PROTRA_TO_allocated[REGIONS_9_I,NRG_TO_I!,PROTRA_HP_gas_fuels]))~~|</v>
      </c>
      <c r="R31" s="249" t="str">
        <f>IFERROR(INDEX($Q32:$Q$98,O31),"")</f>
        <v/>
      </c>
      <c r="S31" s="253" t="str">
        <f t="shared" si="9"/>
        <v/>
      </c>
      <c r="V31" s="154" t="str">
        <f t="shared" si="0"/>
        <v>PROTRA_HP_gas_fuels</v>
      </c>
      <c r="W31" t="str">
        <f t="shared" si="1"/>
        <v>TI_gas_fossil</v>
      </c>
      <c r="X31" t="str">
        <f t="shared" si="2"/>
        <v>TO_heat</v>
      </c>
      <c r="Y31" s="155"/>
      <c r="Z31" s="154" t="str">
        <f>Correspondance_TI_TO!I31</f>
        <v>STEAM_HOT_WATER</v>
      </c>
      <c r="AA31" s="155" t="str">
        <f>Correspondance_TI_TO!J31</f>
        <v>NA</v>
      </c>
      <c r="AB31" s="197" t="str">
        <f t="shared" si="3"/>
        <v/>
      </c>
      <c r="AC31" t="str">
        <f t="shared" si="10"/>
        <v/>
      </c>
      <c r="AD31">
        <f t="shared" si="11"/>
        <v>0</v>
      </c>
      <c r="AE31" t="str">
        <f>IFERROR(IF(AD31=2,MATCH(AC31,$AC32:$AC$98,0),""),"")</f>
        <v/>
      </c>
      <c r="AF31" s="249" t="str">
        <f t="shared" si="12"/>
        <v/>
      </c>
      <c r="AG31" s="249" t="str">
        <f t="shared" si="13"/>
        <v/>
      </c>
      <c r="AH31" s="249" t="str">
        <f>IFERROR(INDEX($AG32:$AG$98,AE31),"")</f>
        <v/>
      </c>
      <c r="AI31" s="253" t="str">
        <f t="shared" si="14"/>
        <v/>
      </c>
      <c r="AJ31" s="262" t="str">
        <f t="shared" si="15"/>
        <v>IF_THEN_ELSE(NRG_PRO_I=PROTRA_HP_gas_fuels:AND:</v>
      </c>
      <c r="AK31" s="262" t="str">
        <f t="shared" si="16"/>
        <v>SECTORS_I=STEAM_HOT_WATER:AND:</v>
      </c>
      <c r="AL31" s="262" t="str">
        <f t="shared" si="17"/>
        <v>SECTORS_MAP_I=NA,</v>
      </c>
      <c r="AM31" s="262" t="str">
        <f t="shared" si="18"/>
        <v/>
      </c>
      <c r="AN31" s="263" t="str">
        <f t="shared" si="19"/>
        <v/>
      </c>
      <c r="AO31">
        <f t="shared" si="20"/>
        <v>0</v>
      </c>
    </row>
    <row r="32" spans="1:41" ht="29" x14ac:dyDescent="0.35">
      <c r="A32" s="224" t="s">
        <v>448</v>
      </c>
      <c r="B32" s="193" t="s">
        <v>442</v>
      </c>
      <c r="C32" s="193" t="s">
        <v>501</v>
      </c>
      <c r="E32" s="154" t="str">
        <f>Correspondance_TI_TO!A32</f>
        <v>PROTRA_HP_geothermal</v>
      </c>
      <c r="F32" t="str">
        <f>Correspondance_TI_TO!C32</f>
        <v>TI_geothermal</v>
      </c>
      <c r="G32" t="str">
        <f>Correspondance_TI_TO!D32</f>
        <v>TO_heat</v>
      </c>
      <c r="H32" s="155"/>
      <c r="I32" s="154" t="str">
        <f>Correspondance_TI_TO!H32</f>
        <v>NA</v>
      </c>
      <c r="J32" s="185" t="str">
        <f>Correspondance_TI_TO!G32</f>
        <v>STEAM_HOT_WATER</v>
      </c>
      <c r="K32" s="197" t="str">
        <f t="shared" si="4"/>
        <v/>
      </c>
      <c r="L32" s="193" t="str">
        <f t="shared" si="5"/>
        <v/>
      </c>
      <c r="M32" s="254" t="s">
        <v>727</v>
      </c>
      <c r="N32">
        <f t="shared" si="6"/>
        <v>0</v>
      </c>
      <c r="O32" t="str">
        <f>IFERROR(IF(N32=2,MATCH(L32,$L33:$L$98,0),""),"")</f>
        <v/>
      </c>
      <c r="P32" s="249" t="str">
        <f t="shared" si="7"/>
        <v/>
      </c>
      <c r="Q32" s="249" t="str">
        <f t="shared" si="8"/>
        <v/>
      </c>
      <c r="R32" s="249" t="str">
        <f>IFERROR(INDEX($Q33:$Q$98,O32),"")</f>
        <v/>
      </c>
      <c r="S32" s="253" t="str">
        <f t="shared" si="9"/>
        <v/>
      </c>
      <c r="V32" s="154" t="str">
        <f t="shared" si="0"/>
        <v>PROTRA_HP_geothermal</v>
      </c>
      <c r="W32" t="str">
        <f t="shared" si="1"/>
        <v>TI_geothermal</v>
      </c>
      <c r="X32" t="str">
        <f t="shared" si="2"/>
        <v>TO_heat</v>
      </c>
      <c r="Y32" s="155"/>
      <c r="Z32" s="154" t="str">
        <f>Correspondance_TI_TO!I32</f>
        <v>STEAM_HOT_WATER</v>
      </c>
      <c r="AA32" s="155" t="str">
        <f>Correspondance_TI_TO!J32</f>
        <v>NA</v>
      </c>
      <c r="AB32" s="197" t="str">
        <f t="shared" si="3"/>
        <v/>
      </c>
      <c r="AC32" t="str">
        <f t="shared" si="10"/>
        <v/>
      </c>
      <c r="AD32">
        <f t="shared" si="11"/>
        <v>0</v>
      </c>
      <c r="AE32" t="str">
        <f>IFERROR(IF(AD32=2,MATCH(AC32,$AC33:$AC$98,0),""),"")</f>
        <v/>
      </c>
      <c r="AF32" s="249" t="str">
        <f t="shared" si="12"/>
        <v/>
      </c>
      <c r="AG32" s="249" t="str">
        <f t="shared" si="13"/>
        <v/>
      </c>
      <c r="AH32" s="249" t="str">
        <f>IFERROR(INDEX($AG33:$AG$98,AE32),"")</f>
        <v/>
      </c>
      <c r="AI32" s="253" t="str">
        <f t="shared" si="14"/>
        <v/>
      </c>
      <c r="AJ32" s="262" t="str">
        <f t="shared" si="15"/>
        <v>IF_THEN_ELSE(NRG_PRO_I=PROTRA_HP_geothermal:AND:</v>
      </c>
      <c r="AK32" s="262" t="str">
        <f t="shared" si="16"/>
        <v>SECTORS_I=STEAM_HOT_WATER:AND:</v>
      </c>
      <c r="AL32" s="262" t="str">
        <f t="shared" si="17"/>
        <v>SECTORS_MAP_I=NA,</v>
      </c>
      <c r="AM32" s="262" t="str">
        <f t="shared" si="18"/>
        <v/>
      </c>
      <c r="AN32" s="263" t="str">
        <f t="shared" si="19"/>
        <v/>
      </c>
      <c r="AO32">
        <f t="shared" si="20"/>
        <v>0</v>
      </c>
    </row>
    <row r="33" spans="1:41" ht="87" x14ac:dyDescent="0.35">
      <c r="A33" s="224" t="s">
        <v>448</v>
      </c>
      <c r="B33" s="193" t="s">
        <v>442</v>
      </c>
      <c r="C33" s="193" t="s">
        <v>501</v>
      </c>
      <c r="E33" s="154" t="str">
        <f>Correspondance_TI_TO!A33</f>
        <v>PROTRA_HP_liquid_fuels</v>
      </c>
      <c r="F33" t="str">
        <f>Correspondance_TI_TO!C33</f>
        <v>TI_liquid_bio</v>
      </c>
      <c r="G33" t="str">
        <f>Correspondance_TI_TO!D33</f>
        <v>TO_heat</v>
      </c>
      <c r="H33" s="155"/>
      <c r="I33" s="154" t="str">
        <f>Correspondance_TI_TO!H33</f>
        <v>REFINING</v>
      </c>
      <c r="J33" s="185" t="str">
        <f>Correspondance_TI_TO!G33</f>
        <v>STEAM_HOT_WATER</v>
      </c>
      <c r="K33" s="197" t="str">
        <f t="shared" si="4"/>
        <v>economy_energy_transformation_matrix_input[REGIONS_9_I,PROTRA_HP_liquid_fuels,REFINING,STEAM_HOT_WATER]=TI_by_PROTRA_and_commodity[REGIONS_9_I,PROTRA_HP_liquid_fuels,TI_liquid_bio]*ZIDZ(PROTRA_TO_allocated[REGIONS_9_I,TO_heat,PROTRA_HP_liquid_fuels], SUM(PROTRA_TO_allocated[REGIONS_9_I,NRG_TO_I!,PROTRA_HP_liquid_fuels]))~~|</v>
      </c>
      <c r="L33" s="193" t="str">
        <f t="shared" si="5"/>
        <v>[REGIONS_9_I,PROTRA_HP_liquid_fuels,REFINING,STEAM_HOT_WATER],</v>
      </c>
      <c r="M33" s="254" t="s">
        <v>732</v>
      </c>
      <c r="N33">
        <f t="shared" si="6"/>
        <v>2</v>
      </c>
      <c r="O33">
        <f>IFERROR(IF(N33=2,MATCH(L33,$L34:$L$98,0),""),"")</f>
        <v>1</v>
      </c>
      <c r="P33" s="249" t="str">
        <f t="shared" si="7"/>
        <v>economy_energy_transformation_matrix_input[REGIONS_9_I,PROTRA_HP_liquid_fuels,REFINING,STEAM_HOT_WATER]=TI_by_PROTRA_and_commodity[REGIONS_9_I,PROTRA_HP_liquid_fuels,TI_liquid_bio]*ZIDZ(PROTRA_TO_allocated[REGIONS_9_I,TO_heat,PROTRA_HP_liquid_fuels], SUM(PROTRA_TO_allocated[REGIONS_9_I,NRG_TO_I!,PROTRA_HP_liquid_fuels]))</v>
      </c>
      <c r="Q33" s="249" t="str">
        <f t="shared" si="8"/>
        <v>+TI_by_PROTRA_and_commodity[REGIONS_9_I,PROTRA_HP_liquid_fuels,TI_liquid_bio]*ZIDZ(PROTRA_TO_allocated[REGIONS_9_I,TO_heat,PROTRA_HP_liquid_fuels], SUM(PROTRA_TO_allocated[REGIONS_9_I,NRG_TO_I!,PROTRA_HP_liquid_fuels]))~~|</v>
      </c>
      <c r="R33" s="249" t="str">
        <f>IFERROR(INDEX($Q34:$Q$98,O33),"")</f>
        <v>+TI_by_PROTRA_and_commodity[REGIONS_9_I,PROTRA_HP_liquid_fuels,TI_liquid_fossil]*ZIDZ(PROTRA_TO_allocated[REGIONS_9_I,TO_heat,PROTRA_HP_liquid_fuels], SUM(PROTRA_TO_allocated[REGIONS_9_I,NRG_TO_I!,PROTRA_HP_liquid_fuels]))~~|</v>
      </c>
      <c r="S33" s="253" t="str">
        <f t="shared" si="9"/>
        <v>economy_energy_transformation_matrix_input[REGIONS_9_I,PROTRA_HP_liquid_fuels,REFINING,STEAM_HOT_WATER]=TI_by_PROTRA_and_commodity[REGIONS_9_I,PROTRA_HP_liquid_fuels,TI_liquid_bio]*ZIDZ(PROTRA_TO_allocated[REGIONS_9_I,TO_heat,PROTRA_HP_liquid_fuels], SUM(PROTRA_TO_allocated[REGIONS_9_I,NRG_TO_I!,PROTRA_HP_liquid_fuels]))+TI_by_PROTRA_and_commodity[REGIONS_9_I,PROTRA_HP_liquid_fuels,TI_liquid_fossil]*ZIDZ(PROTRA_TO_allocated[REGIONS_9_I,TO_heat,PROTRA_HP_liquid_fuels], SUM(PROTRA_TO_allocated[REGIONS_9_I,NRG_TO_I!,PROTRA_HP_liquid_fuels]))~~|</v>
      </c>
      <c r="V33" s="154" t="str">
        <f t="shared" si="0"/>
        <v>PROTRA_HP_liquid_fuels</v>
      </c>
      <c r="W33" t="str">
        <f t="shared" si="1"/>
        <v>TI_liquid_bio</v>
      </c>
      <c r="X33" t="str">
        <f t="shared" si="2"/>
        <v>TO_heat</v>
      </c>
      <c r="Y33" s="155"/>
      <c r="Z33" s="154" t="str">
        <f>Correspondance_TI_TO!I33</f>
        <v>STEAM_HOT_WATER</v>
      </c>
      <c r="AA33" s="155" t="str">
        <f>Correspondance_TI_TO!J33</f>
        <v>NA</v>
      </c>
      <c r="AB33" s="197" t="str">
        <f t="shared" si="3"/>
        <v/>
      </c>
      <c r="AC33" t="str">
        <f t="shared" si="10"/>
        <v/>
      </c>
      <c r="AD33">
        <f t="shared" si="11"/>
        <v>0</v>
      </c>
      <c r="AE33" t="str">
        <f>IFERROR(IF(AD33=2,MATCH(AC33,$AC34:$AC$98,0),""),"")</f>
        <v/>
      </c>
      <c r="AF33" s="249" t="str">
        <f t="shared" si="12"/>
        <v/>
      </c>
      <c r="AG33" s="249" t="str">
        <f t="shared" si="13"/>
        <v/>
      </c>
      <c r="AH33" s="249" t="str">
        <f>IFERROR(INDEX($AG34:$AG$98,AE33),"")</f>
        <v/>
      </c>
      <c r="AI33" s="253" t="str">
        <f t="shared" si="14"/>
        <v/>
      </c>
      <c r="AJ33" s="262" t="str">
        <f t="shared" si="15"/>
        <v>IF_THEN_ELSE(NRG_PRO_I=PROTRA_HP_liquid_fuels:AND:</v>
      </c>
      <c r="AK33" s="262" t="str">
        <f t="shared" si="16"/>
        <v>SECTORS_I=STEAM_HOT_WATER:AND:</v>
      </c>
      <c r="AL33" s="262" t="str">
        <f t="shared" si="17"/>
        <v>SECTORS_MAP_I=NA,</v>
      </c>
      <c r="AM33" s="262" t="str">
        <f t="shared" si="18"/>
        <v/>
      </c>
      <c r="AN33" s="263" t="str">
        <f t="shared" si="19"/>
        <v/>
      </c>
      <c r="AO33">
        <f t="shared" si="20"/>
        <v>0</v>
      </c>
    </row>
    <row r="34" spans="1:41" ht="58" x14ac:dyDescent="0.35">
      <c r="A34" s="224" t="s">
        <v>447</v>
      </c>
      <c r="B34" s="193" t="s">
        <v>442</v>
      </c>
      <c r="C34" s="193" t="s">
        <v>501</v>
      </c>
      <c r="E34" s="154" t="str">
        <f>Correspondance_TI_TO!A34</f>
        <v>PROTRA_HP_liquid_fuels</v>
      </c>
      <c r="F34" t="str">
        <f>Correspondance_TI_TO!C34</f>
        <v>TI_liquid_fossil</v>
      </c>
      <c r="G34" t="str">
        <f>Correspondance_TI_TO!D34</f>
        <v>TO_heat</v>
      </c>
      <c r="H34" s="155"/>
      <c r="I34" s="154" t="str">
        <f>Correspondance_TI_TO!H34</f>
        <v>REFINING</v>
      </c>
      <c r="J34" s="185" t="str">
        <f>Correspondance_TI_TO!G34</f>
        <v>STEAM_HOT_WATER</v>
      </c>
      <c r="K34" s="197" t="str">
        <f t="shared" si="4"/>
        <v>economy_energy_transformation_matrix_input[REGIONS_9_I,PROTRA_HP_liquid_fuels,REFINING,STEAM_HOT_WATER]=TI_by_PROTRA_and_commodity[REGIONS_9_I,PROTRA_HP_liquid_fuels,TI_liquid_fossil]*ZIDZ(PROTRA_TO_allocated[REGIONS_9_I,TO_heat,PROTRA_HP_liquid_fuels], SUM(PROTRA_TO_allocated[REGIONS_9_I,NRG_TO_I!,PROTRA_HP_liquid_fuels]))~~|</v>
      </c>
      <c r="L34" s="193" t="str">
        <f t="shared" si="5"/>
        <v>[REGIONS_9_I,PROTRA_HP_liquid_fuels,REFINING,STEAM_HOT_WATER],</v>
      </c>
      <c r="M34" s="254" t="s">
        <v>733</v>
      </c>
      <c r="N34">
        <f t="shared" si="6"/>
        <v>2</v>
      </c>
      <c r="O34" t="str">
        <f>IFERROR(IF(N34=2,MATCH(L34,$L35:$L$98,0),""),"")</f>
        <v/>
      </c>
      <c r="P34" s="249" t="str">
        <f t="shared" si="7"/>
        <v>economy_energy_transformation_matrix_input[REGIONS_9_I,PROTRA_HP_liquid_fuels,REFINING,STEAM_HOT_WATER]=TI_by_PROTRA_and_commodity[REGIONS_9_I,PROTRA_HP_liquid_fuels,TI_liquid_fossil]*ZIDZ(PROTRA_TO_allocated[REGIONS_9_I,TO_heat,PROTRA_HP_liquid_fuels], SUM(PROTRA_TO_allocated[REGIONS_9_I,NRG_TO_I!,PROTRA_HP_liquid_fuels]))</v>
      </c>
      <c r="Q34" s="249" t="str">
        <f t="shared" si="8"/>
        <v>+TI_by_PROTRA_and_commodity[REGIONS_9_I,PROTRA_HP_liquid_fuels,TI_liquid_fossil]*ZIDZ(PROTRA_TO_allocated[REGIONS_9_I,TO_heat,PROTRA_HP_liquid_fuels], SUM(PROTRA_TO_allocated[REGIONS_9_I,NRG_TO_I!,PROTRA_HP_liquid_fuels]))~~|</v>
      </c>
      <c r="R34" s="249" t="str">
        <f>IFERROR(INDEX($Q35:$Q$98,O34),"")</f>
        <v/>
      </c>
      <c r="S34" s="253" t="str">
        <f t="shared" si="9"/>
        <v/>
      </c>
      <c r="V34" s="154" t="str">
        <f t="shared" si="0"/>
        <v>PROTRA_HP_liquid_fuels</v>
      </c>
      <c r="W34" t="str">
        <f t="shared" si="1"/>
        <v>TI_liquid_fossil</v>
      </c>
      <c r="X34" t="str">
        <f t="shared" si="2"/>
        <v>TO_heat</v>
      </c>
      <c r="Y34" s="155"/>
      <c r="Z34" s="154" t="str">
        <f>Correspondance_TI_TO!I34</f>
        <v>STEAM_HOT_WATER</v>
      </c>
      <c r="AA34" s="155" t="str">
        <f>Correspondance_TI_TO!J34</f>
        <v>NA</v>
      </c>
      <c r="AB34" s="197" t="str">
        <f t="shared" si="3"/>
        <v/>
      </c>
      <c r="AC34" t="str">
        <f t="shared" si="10"/>
        <v/>
      </c>
      <c r="AD34">
        <f t="shared" si="11"/>
        <v>0</v>
      </c>
      <c r="AE34" t="str">
        <f>IFERROR(IF(AD34=2,MATCH(AC34,$AC35:$AC$98,0),""),"")</f>
        <v/>
      </c>
      <c r="AF34" s="249" t="str">
        <f t="shared" si="12"/>
        <v/>
      </c>
      <c r="AG34" s="249" t="str">
        <f t="shared" si="13"/>
        <v/>
      </c>
      <c r="AH34" s="249" t="str">
        <f>IFERROR(INDEX($AG35:$AG$98,AE34),"")</f>
        <v/>
      </c>
      <c r="AI34" s="253" t="str">
        <f t="shared" si="14"/>
        <v/>
      </c>
      <c r="AJ34" s="262" t="str">
        <f t="shared" si="15"/>
        <v>IF_THEN_ELSE(NRG_PRO_I=PROTRA_HP_liquid_fuels:AND:</v>
      </c>
      <c r="AK34" s="262" t="str">
        <f t="shared" si="16"/>
        <v>SECTORS_I=STEAM_HOT_WATER:AND:</v>
      </c>
      <c r="AL34" s="262" t="str">
        <f t="shared" si="17"/>
        <v>SECTORS_MAP_I=NA,</v>
      </c>
      <c r="AM34" s="262" t="str">
        <f t="shared" si="18"/>
        <v/>
      </c>
      <c r="AN34" s="263" t="str">
        <f t="shared" si="19"/>
        <v/>
      </c>
      <c r="AO34">
        <f t="shared" si="20"/>
        <v>0</v>
      </c>
    </row>
    <row r="35" spans="1:41" ht="29" x14ac:dyDescent="0.35">
      <c r="A35" s="224" t="s">
        <v>447</v>
      </c>
      <c r="B35" s="193" t="s">
        <v>442</v>
      </c>
      <c r="C35" s="193" t="s">
        <v>501</v>
      </c>
      <c r="E35" s="154" t="str">
        <f>Correspondance_TI_TO!A35</f>
        <v>PROTRA_HP_solar</v>
      </c>
      <c r="F35" t="str">
        <f>Correspondance_TI_TO!C35</f>
        <v>TI_solar</v>
      </c>
      <c r="G35" t="str">
        <f>Correspondance_TI_TO!D35</f>
        <v>TO_heat</v>
      </c>
      <c r="H35" s="155"/>
      <c r="I35" s="154" t="str">
        <f>Correspondance_TI_TO!H35</f>
        <v>NA</v>
      </c>
      <c r="J35" s="185" t="str">
        <f>Correspondance_TI_TO!G35</f>
        <v>STEAM_HOT_WATER</v>
      </c>
      <c r="K35" s="197" t="str">
        <f t="shared" si="4"/>
        <v/>
      </c>
      <c r="L35" s="193" t="str">
        <f t="shared" si="5"/>
        <v/>
      </c>
      <c r="M35" s="254" t="s">
        <v>734</v>
      </c>
      <c r="N35">
        <f t="shared" si="6"/>
        <v>0</v>
      </c>
      <c r="O35" t="str">
        <f>IFERROR(IF(N35=2,MATCH(L35,$L36:$L$98,0),""),"")</f>
        <v/>
      </c>
      <c r="P35" s="249" t="str">
        <f t="shared" si="7"/>
        <v/>
      </c>
      <c r="Q35" s="249" t="str">
        <f t="shared" si="8"/>
        <v/>
      </c>
      <c r="R35" s="249" t="str">
        <f>IFERROR(INDEX($Q36:$Q$98,O35),"")</f>
        <v/>
      </c>
      <c r="S35" s="253" t="str">
        <f t="shared" si="9"/>
        <v/>
      </c>
      <c r="V35" s="154" t="str">
        <f t="shared" si="0"/>
        <v>PROTRA_HP_solar</v>
      </c>
      <c r="W35" t="str">
        <f t="shared" si="1"/>
        <v>TI_solar</v>
      </c>
      <c r="X35" t="str">
        <f t="shared" si="2"/>
        <v>TO_heat</v>
      </c>
      <c r="Y35" s="155"/>
      <c r="Z35" s="154" t="str">
        <f>Correspondance_TI_TO!I35</f>
        <v>STEAM_HOT_WATER</v>
      </c>
      <c r="AA35" s="155" t="str">
        <f>Correspondance_TI_TO!J35</f>
        <v>NA</v>
      </c>
      <c r="AB35" s="197" t="str">
        <f t="shared" si="3"/>
        <v/>
      </c>
      <c r="AC35" t="str">
        <f t="shared" si="10"/>
        <v/>
      </c>
      <c r="AD35">
        <f t="shared" si="11"/>
        <v>0</v>
      </c>
      <c r="AE35" t="str">
        <f>IFERROR(IF(AD35=2,MATCH(AC35,$AC36:$AC$98,0),""),"")</f>
        <v/>
      </c>
      <c r="AF35" s="249" t="str">
        <f t="shared" si="12"/>
        <v/>
      </c>
      <c r="AG35" s="249" t="str">
        <f t="shared" si="13"/>
        <v/>
      </c>
      <c r="AH35" s="249" t="str">
        <f>IFERROR(INDEX($AG36:$AG$98,AE35),"")</f>
        <v/>
      </c>
      <c r="AI35" s="253" t="str">
        <f t="shared" si="14"/>
        <v/>
      </c>
      <c r="AJ35" s="262" t="str">
        <f t="shared" si="15"/>
        <v>IF_THEN_ELSE(NRG_PRO_I=PROTRA_HP_solar:AND:</v>
      </c>
      <c r="AK35" s="262" t="str">
        <f t="shared" si="16"/>
        <v>SECTORS_I=STEAM_HOT_WATER:AND:</v>
      </c>
      <c r="AL35" s="262" t="str">
        <f t="shared" si="17"/>
        <v>SECTORS_MAP_I=NA,</v>
      </c>
      <c r="AM35" s="262" t="str">
        <f t="shared" si="18"/>
        <v/>
      </c>
      <c r="AN35" s="263" t="str">
        <f t="shared" si="19"/>
        <v/>
      </c>
      <c r="AO35">
        <f t="shared" si="20"/>
        <v>0</v>
      </c>
    </row>
    <row r="36" spans="1:41" ht="58" x14ac:dyDescent="0.35">
      <c r="A36" s="225" t="s">
        <v>448</v>
      </c>
      <c r="B36" s="193" t="s">
        <v>442</v>
      </c>
      <c r="C36" s="193" t="s">
        <v>501</v>
      </c>
      <c r="E36" s="154" t="str">
        <f>Correspondance_TI_TO!A36</f>
        <v>PROTRA_HP_solid_fossil</v>
      </c>
      <c r="F36" t="str">
        <f>Correspondance_TI_TO!C36</f>
        <v>TI_solid_fossil</v>
      </c>
      <c r="G36" t="str">
        <f>Correspondance_TI_TO!D36</f>
        <v>TO_heat</v>
      </c>
      <c r="H36" s="155"/>
      <c r="I36" s="154" t="str">
        <f>Correspondance_TI_TO!H36</f>
        <v>MINING_COAL</v>
      </c>
      <c r="J36" s="185" t="str">
        <f>Correspondance_TI_TO!G36</f>
        <v>STEAM_HOT_WATER</v>
      </c>
      <c r="K36" s="197" t="str">
        <f t="shared" si="4"/>
        <v>economy_energy_transformation_matrix_input[REGIONS_9_I,PROTRA_HP_solid_fossil,MINING_COAL,STEAM_HOT_WATER]=TI_by_PROTRA_and_commodity[REGIONS_9_I,PROTRA_HP_solid_fossil,TI_solid_fossil]*ZIDZ(PROTRA_TO_allocated[REGIONS_9_I,TO_heat,PROTRA_HP_solid_fossil], SUM(PROTRA_TO_allocated[REGIONS_9_I,NRG_TO_I!,PROTRA_HP_solid_fossil]))~~|</v>
      </c>
      <c r="L36" s="193" t="str">
        <f t="shared" si="5"/>
        <v>[REGIONS_9_I,PROTRA_HP_solid_fossil,MINING_COAL,STEAM_HOT_WATER],</v>
      </c>
      <c r="M36" s="254" t="s">
        <v>735</v>
      </c>
      <c r="N36">
        <f t="shared" si="6"/>
        <v>1</v>
      </c>
      <c r="O36" t="str">
        <f>IFERROR(IF(N36=2,MATCH(L36,$L37:$L$98,0),""),"")</f>
        <v/>
      </c>
      <c r="P36" s="249" t="str">
        <f t="shared" si="7"/>
        <v>economy_energy_transformation_matrix_input[REGIONS_9_I,PROTRA_HP_solid_fossil,MINING_COAL,STEAM_HOT_WATER]=TI_by_PROTRA_and_commodity[REGIONS_9_I,PROTRA_HP_solid_fossil,TI_solid_fossil]*ZIDZ(PROTRA_TO_allocated[REGIONS_9_I,TO_heat,PROTRA_HP_solid_fossil], SUM(PROTRA_TO_allocated[REGIONS_9_I,NRG_TO_I!,PROTRA_HP_solid_fossil]))~~|</v>
      </c>
      <c r="Q36" s="249" t="str">
        <f t="shared" si="8"/>
        <v/>
      </c>
      <c r="R36" s="249" t="str">
        <f>IFERROR(INDEX($Q37:$Q$98,O36),"")</f>
        <v/>
      </c>
      <c r="S36" s="253" t="str">
        <f t="shared" si="9"/>
        <v>economy_energy_transformation_matrix_input[REGIONS_9_I,PROTRA_HP_solid_fossil,MINING_COAL,STEAM_HOT_WATER]=TI_by_PROTRA_and_commodity[REGIONS_9_I,PROTRA_HP_solid_fossil,TI_solid_fossil]*ZIDZ(PROTRA_TO_allocated[REGIONS_9_I,TO_heat,PROTRA_HP_solid_fossil], SUM(PROTRA_TO_allocated[REGIONS_9_I,NRG_TO_I!,PROTRA_HP_solid_fossil]))~~|</v>
      </c>
      <c r="V36" s="154" t="str">
        <f t="shared" ref="V36:V64" si="21">E36</f>
        <v>PROTRA_HP_solid_fossil</v>
      </c>
      <c r="W36" t="str">
        <f t="shared" ref="W36:W64" si="22">F36</f>
        <v>TI_solid_fossil</v>
      </c>
      <c r="X36" t="str">
        <f t="shared" ref="X36:X64" si="23">G36</f>
        <v>TO_heat</v>
      </c>
      <c r="Y36" s="155"/>
      <c r="Z36" s="154" t="str">
        <f>Correspondance_TI_TO!I36</f>
        <v>STEAM_HOT_WATER</v>
      </c>
      <c r="AA36" s="155" t="str">
        <f>Correspondance_TI_TO!J36</f>
        <v>NA</v>
      </c>
      <c r="AB36" s="197" t="str">
        <f t="shared" ref="AB36:AB67" si="24">IF(AA36="NA","",$AB$3&amp;"[REGIONS_9_I,"&amp;E36&amp;","&amp;Z36&amp;","&amp;AA36&amp;"]="&amp;B36&amp;""&amp;G36&amp;","&amp;E36&amp;"]*ZIDZ("&amp;C36&amp;E36&amp;","&amp;F36&amp;"], SUM("&amp;C36&amp;E36&amp;", NRG_TI_I!]))~~|")</f>
        <v/>
      </c>
      <c r="AC36" t="str">
        <f t="shared" si="10"/>
        <v/>
      </c>
      <c r="AD36">
        <f t="shared" si="11"/>
        <v>0</v>
      </c>
      <c r="AE36" t="str">
        <f>IFERROR(IF(AD36=2,MATCH(AC36,$AC37:$AC$98,0),""),"")</f>
        <v/>
      </c>
      <c r="AF36" s="249" t="str">
        <f t="shared" si="12"/>
        <v/>
      </c>
      <c r="AG36" s="249" t="str">
        <f t="shared" si="13"/>
        <v/>
      </c>
      <c r="AH36" s="249" t="str">
        <f>IFERROR(INDEX($AG37:$AG$98,AE36),"")</f>
        <v/>
      </c>
      <c r="AI36" s="253" t="str">
        <f t="shared" si="14"/>
        <v/>
      </c>
      <c r="AJ36" s="262" t="str">
        <f t="shared" si="15"/>
        <v>IF_THEN_ELSE(NRG_PRO_I=PROTRA_HP_solid_fossil:AND:</v>
      </c>
      <c r="AK36" s="262" t="str">
        <f t="shared" si="16"/>
        <v>SECTORS_I=STEAM_HOT_WATER:AND:</v>
      </c>
      <c r="AL36" s="262" t="str">
        <f t="shared" si="17"/>
        <v>SECTORS_MAP_I=NA,</v>
      </c>
      <c r="AM36" s="262" t="str">
        <f t="shared" si="18"/>
        <v/>
      </c>
      <c r="AN36" s="263" t="str">
        <f t="shared" si="19"/>
        <v/>
      </c>
      <c r="AO36">
        <f t="shared" si="20"/>
        <v>0</v>
      </c>
    </row>
    <row r="37" spans="1:41" ht="29" x14ac:dyDescent="0.35">
      <c r="A37" s="224" t="s">
        <v>448</v>
      </c>
      <c r="B37" s="193" t="s">
        <v>442</v>
      </c>
      <c r="C37" s="193" t="s">
        <v>501</v>
      </c>
      <c r="E37" s="154" t="str">
        <f>Correspondance_TI_TO!A37</f>
        <v>PROTRA_HP_waste</v>
      </c>
      <c r="F37" t="str">
        <f>Correspondance_TI_TO!C37</f>
        <v>TI_waste</v>
      </c>
      <c r="G37" t="str">
        <f>Correspondance_TI_TO!D37</f>
        <v>TO_heat</v>
      </c>
      <c r="H37" s="155"/>
      <c r="I37" s="154" t="str">
        <f>Correspondance_TI_TO!H37</f>
        <v>NA</v>
      </c>
      <c r="J37" s="185" t="str">
        <f>Correspondance_TI_TO!G37</f>
        <v>STEAM_HOT_WATER</v>
      </c>
      <c r="K37" s="197" t="str">
        <f t="shared" si="4"/>
        <v/>
      </c>
      <c r="L37" s="193" t="str">
        <f t="shared" si="5"/>
        <v/>
      </c>
      <c r="M37" s="254" t="s">
        <v>740</v>
      </c>
      <c r="N37">
        <f t="shared" si="6"/>
        <v>0</v>
      </c>
      <c r="O37" t="str">
        <f>IFERROR(IF(N37=2,MATCH(L37,$L38:$L$98,0),""),"")</f>
        <v/>
      </c>
      <c r="P37" s="249" t="str">
        <f t="shared" si="7"/>
        <v/>
      </c>
      <c r="Q37" s="249" t="str">
        <f t="shared" si="8"/>
        <v/>
      </c>
      <c r="R37" s="249" t="str">
        <f>IFERROR(INDEX($Q38:$Q$98,O37),"")</f>
        <v/>
      </c>
      <c r="S37" s="253" t="str">
        <f t="shared" si="9"/>
        <v/>
      </c>
      <c r="V37" s="154" t="str">
        <f t="shared" si="21"/>
        <v>PROTRA_HP_waste</v>
      </c>
      <c r="W37" t="str">
        <f t="shared" si="22"/>
        <v>TI_waste</v>
      </c>
      <c r="X37" t="str">
        <f t="shared" si="23"/>
        <v>TO_heat</v>
      </c>
      <c r="Y37" s="155"/>
      <c r="Z37" s="154" t="str">
        <f>Correspondance_TI_TO!I37</f>
        <v>STEAM_HOT_WATER</v>
      </c>
      <c r="AA37" s="155" t="str">
        <f>Correspondance_TI_TO!J37</f>
        <v>NA</v>
      </c>
      <c r="AB37" s="197" t="str">
        <f t="shared" si="24"/>
        <v/>
      </c>
      <c r="AC37" t="str">
        <f t="shared" si="10"/>
        <v/>
      </c>
      <c r="AD37">
        <f t="shared" si="11"/>
        <v>0</v>
      </c>
      <c r="AE37" t="str">
        <f>IFERROR(IF(AD37=2,MATCH(AC37,$AC38:$AC$98,0),""),"")</f>
        <v/>
      </c>
      <c r="AF37" s="249" t="str">
        <f t="shared" si="12"/>
        <v/>
      </c>
      <c r="AG37" s="249" t="str">
        <f t="shared" si="13"/>
        <v/>
      </c>
      <c r="AH37" s="249" t="str">
        <f>IFERROR(INDEX($AG38:$AG$98,AE37),"")</f>
        <v/>
      </c>
      <c r="AI37" s="253" t="str">
        <f t="shared" si="14"/>
        <v/>
      </c>
      <c r="AJ37" s="262" t="str">
        <f t="shared" si="15"/>
        <v>IF_THEN_ELSE(NRG_PRO_I=PROTRA_HP_waste:AND:</v>
      </c>
      <c r="AK37" s="262" t="str">
        <f t="shared" si="16"/>
        <v>SECTORS_I=STEAM_HOT_WATER:AND:</v>
      </c>
      <c r="AL37" s="262" t="str">
        <f t="shared" si="17"/>
        <v>SECTORS_MAP_I=NA,</v>
      </c>
      <c r="AM37" s="262" t="str">
        <f t="shared" si="18"/>
        <v/>
      </c>
      <c r="AN37" s="263" t="str">
        <f t="shared" si="19"/>
        <v/>
      </c>
      <c r="AO37">
        <f t="shared" si="20"/>
        <v>0</v>
      </c>
    </row>
    <row r="38" spans="1:41" ht="58" x14ac:dyDescent="0.35">
      <c r="A38" s="225" t="s">
        <v>448</v>
      </c>
      <c r="B38" s="193" t="s">
        <v>442</v>
      </c>
      <c r="C38" s="193" t="s">
        <v>501</v>
      </c>
      <c r="E38" s="154" t="str">
        <f>Correspondance_TI_TO!A38</f>
        <v>PROTRA_HP_solid_bio</v>
      </c>
      <c r="F38" t="str">
        <f>Correspondance_TI_TO!C38</f>
        <v>TI_solid_bio</v>
      </c>
      <c r="G38" t="str">
        <f>Correspondance_TI_TO!D38</f>
        <v>TO_heat</v>
      </c>
      <c r="H38" s="155"/>
      <c r="I38" s="154" t="str">
        <f>Correspondance_TI_TO!H38</f>
        <v>FORESTRY</v>
      </c>
      <c r="J38" s="185" t="str">
        <f>Correspondance_TI_TO!G38</f>
        <v>STEAM_HOT_WATER</v>
      </c>
      <c r="K38" s="197" t="str">
        <f t="shared" si="4"/>
        <v>economy_energy_transformation_matrix_input[REGIONS_9_I,PROTRA_HP_solid_bio,FORESTRY,STEAM_HOT_WATER]=TI_by_PROTRA_and_commodity[REGIONS_9_I,PROTRA_HP_solid_bio,TI_solid_bio]*ZIDZ(PROTRA_TO_allocated[REGIONS_9_I,TO_heat,PROTRA_HP_solid_bio], SUM(PROTRA_TO_allocated[REGIONS_9_I,NRG_TO_I!,PROTRA_HP_solid_bio]))~~|</v>
      </c>
      <c r="L38" s="193" t="str">
        <f t="shared" si="5"/>
        <v>[REGIONS_9_I,PROTRA_HP_solid_bio,FORESTRY,STEAM_HOT_WATER],</v>
      </c>
      <c r="M38" s="254" t="s">
        <v>741</v>
      </c>
      <c r="N38">
        <f t="shared" si="6"/>
        <v>1</v>
      </c>
      <c r="O38" t="str">
        <f>IFERROR(IF(N38=2,MATCH(L38,$L39:$L$98,0),""),"")</f>
        <v/>
      </c>
      <c r="P38" s="249" t="str">
        <f t="shared" si="7"/>
        <v>economy_energy_transformation_matrix_input[REGIONS_9_I,PROTRA_HP_solid_bio,FORESTRY,STEAM_HOT_WATER]=TI_by_PROTRA_and_commodity[REGIONS_9_I,PROTRA_HP_solid_bio,TI_solid_bio]*ZIDZ(PROTRA_TO_allocated[REGIONS_9_I,TO_heat,PROTRA_HP_solid_bio], SUM(PROTRA_TO_allocated[REGIONS_9_I,NRG_TO_I!,PROTRA_HP_solid_bio]))~~|</v>
      </c>
      <c r="Q38" s="249" t="str">
        <f t="shared" si="8"/>
        <v/>
      </c>
      <c r="R38" s="249" t="str">
        <f>IFERROR(INDEX($Q39:$Q$98,O38),"")</f>
        <v/>
      </c>
      <c r="S38" s="253" t="str">
        <f t="shared" si="9"/>
        <v>economy_energy_transformation_matrix_input[REGIONS_9_I,PROTRA_HP_solid_bio,FORESTRY,STEAM_HOT_WATER]=TI_by_PROTRA_and_commodity[REGIONS_9_I,PROTRA_HP_solid_bio,TI_solid_bio]*ZIDZ(PROTRA_TO_allocated[REGIONS_9_I,TO_heat,PROTRA_HP_solid_bio], SUM(PROTRA_TO_allocated[REGIONS_9_I,NRG_TO_I!,PROTRA_HP_solid_bio]))~~|</v>
      </c>
      <c r="V38" s="154" t="str">
        <f t="shared" si="21"/>
        <v>PROTRA_HP_solid_bio</v>
      </c>
      <c r="W38" t="str">
        <f t="shared" si="22"/>
        <v>TI_solid_bio</v>
      </c>
      <c r="X38" t="str">
        <f t="shared" si="23"/>
        <v>TO_heat</v>
      </c>
      <c r="Y38" s="155"/>
      <c r="Z38" s="154" t="str">
        <f>Correspondance_TI_TO!I38</f>
        <v>STEAM_HOT_WATER</v>
      </c>
      <c r="AA38" s="155" t="str">
        <f>Correspondance_TI_TO!J38</f>
        <v>NA</v>
      </c>
      <c r="AB38" s="197" t="str">
        <f t="shared" si="24"/>
        <v/>
      </c>
      <c r="AC38" t="str">
        <f t="shared" si="10"/>
        <v/>
      </c>
      <c r="AD38">
        <f t="shared" si="11"/>
        <v>0</v>
      </c>
      <c r="AE38" t="str">
        <f>IFERROR(IF(AD38=2,MATCH(AC38,$AC39:$AC$98,0),""),"")</f>
        <v/>
      </c>
      <c r="AF38" s="249" t="str">
        <f t="shared" si="12"/>
        <v/>
      </c>
      <c r="AG38" s="249" t="str">
        <f t="shared" si="13"/>
        <v/>
      </c>
      <c r="AH38" s="249" t="str">
        <f>IFERROR(INDEX($AG39:$AG$98,AE38),"")</f>
        <v/>
      </c>
      <c r="AI38" s="253" t="str">
        <f t="shared" si="14"/>
        <v/>
      </c>
      <c r="AJ38" s="262" t="str">
        <f t="shared" si="15"/>
        <v>IF_THEN_ELSE(NRG_PRO_I=PROTRA_HP_solid_bio:AND:</v>
      </c>
      <c r="AK38" s="262" t="str">
        <f t="shared" si="16"/>
        <v>SECTORS_I=STEAM_HOT_WATER:AND:</v>
      </c>
      <c r="AL38" s="262" t="str">
        <f t="shared" si="17"/>
        <v>SECTORS_MAP_I=NA,</v>
      </c>
      <c r="AM38" s="262" t="str">
        <f t="shared" si="18"/>
        <v/>
      </c>
      <c r="AN38" s="263" t="str">
        <f t="shared" si="19"/>
        <v/>
      </c>
      <c r="AO38">
        <f t="shared" si="20"/>
        <v>0</v>
      </c>
    </row>
    <row r="39" spans="1:41" ht="58" x14ac:dyDescent="0.35">
      <c r="A39" s="225" t="s">
        <v>447</v>
      </c>
      <c r="B39" s="193" t="s">
        <v>442</v>
      </c>
      <c r="C39" s="193" t="s">
        <v>501</v>
      </c>
      <c r="E39" s="154" t="str">
        <f>Correspondance_TI_TO!A39</f>
        <v>PROTRA_CHP_solid_bio</v>
      </c>
      <c r="F39" t="str">
        <f>Correspondance_TI_TO!C39</f>
        <v>TI_solid_bio</v>
      </c>
      <c r="G39" t="str">
        <f>Correspondance_TI_TO!D39</f>
        <v>TO_elec</v>
      </c>
      <c r="H39" s="155"/>
      <c r="I39" s="154" t="str">
        <f>Correspondance_TI_TO!H39</f>
        <v>FORESTRY</v>
      </c>
      <c r="J39" s="185" t="str">
        <f>Correspondance_TI_TO!G39</f>
        <v>ELECTRICITY_OTHER</v>
      </c>
      <c r="K39" s="197" t="str">
        <f t="shared" si="4"/>
        <v>economy_energy_transformation_matrix_input[REGIONS_9_I,PROTRA_CHP_solid_bio,FORESTRY,ELECTRICITY_OTHER]=TI_by_PROTRA_and_commodity[REGIONS_9_I,PROTRA_CHP_solid_bio,TI_solid_bio]*ZIDZ(PROTRA_TO_allocated[REGIONS_9_I,TO_elec,PROTRA_CHP_solid_bio], SUM(PROTRA_TO_allocated[REGIONS_9_I,NRG_TO_I!,PROTRA_CHP_solid_bio]))~~|</v>
      </c>
      <c r="L39" s="193" t="str">
        <f t="shared" si="5"/>
        <v>[REGIONS_9_I,PROTRA_CHP_solid_bio,FORESTRY,ELECTRICITY_OTHER],</v>
      </c>
      <c r="M39" s="254" t="s">
        <v>730</v>
      </c>
      <c r="N39">
        <f t="shared" si="6"/>
        <v>1</v>
      </c>
      <c r="O39" t="str">
        <f>IFERROR(IF(N39=2,MATCH(L39,$L40:$L$98,0),""),"")</f>
        <v/>
      </c>
      <c r="P39" s="249" t="str">
        <f t="shared" si="7"/>
        <v>economy_energy_transformation_matrix_input[REGIONS_9_I,PROTRA_CHP_solid_bio,FORESTRY,ELECTRICITY_OTHER]=TI_by_PROTRA_and_commodity[REGIONS_9_I,PROTRA_CHP_solid_bio,TI_solid_bio]*ZIDZ(PROTRA_TO_allocated[REGIONS_9_I,TO_elec,PROTRA_CHP_solid_bio], SUM(PROTRA_TO_allocated[REGIONS_9_I,NRG_TO_I!,PROTRA_CHP_solid_bio]))~~|</v>
      </c>
      <c r="Q39" s="249" t="str">
        <f t="shared" si="8"/>
        <v/>
      </c>
      <c r="R39" s="249" t="str">
        <f>IFERROR(INDEX($Q40:$Q$98,O39),"")</f>
        <v/>
      </c>
      <c r="S39" s="253" t="str">
        <f t="shared" si="9"/>
        <v>economy_energy_transformation_matrix_input[REGIONS_9_I,PROTRA_CHP_solid_bio,FORESTRY,ELECTRICITY_OTHER]=TI_by_PROTRA_and_commodity[REGIONS_9_I,PROTRA_CHP_solid_bio,TI_solid_bio]*ZIDZ(PROTRA_TO_allocated[REGIONS_9_I,TO_elec,PROTRA_CHP_solid_bio], SUM(PROTRA_TO_allocated[REGIONS_9_I,NRG_TO_I!,PROTRA_CHP_solid_bio]))~~|</v>
      </c>
      <c r="V39" s="154" t="str">
        <f t="shared" si="21"/>
        <v>PROTRA_CHP_solid_bio</v>
      </c>
      <c r="W39" t="str">
        <f t="shared" si="22"/>
        <v>TI_solid_bio</v>
      </c>
      <c r="X39" t="str">
        <f t="shared" si="23"/>
        <v>TO_elec</v>
      </c>
      <c r="Y39" s="155"/>
      <c r="Z39" s="154" t="str">
        <f>Correspondance_TI_TO!I39</f>
        <v>ELECTRICITY_OTHER</v>
      </c>
      <c r="AA39" s="155" t="str">
        <f>Correspondance_TI_TO!J39</f>
        <v>DISTRIBUTION_ELECTRICITY</v>
      </c>
      <c r="AB39" s="197" t="str">
        <f t="shared" si="24"/>
        <v>economy_energy_transformation_matrix_output[REGIONS_9_I,PROTRA_CHP_solid_bio,ELECTRICITY_OTHER,DISTRIBUTION_ELECTRICITY]=PROTRA_TO_allocated[REGIONS_9_I,TO_elec,PROTRA_CHP_solid_bio]*ZIDZ(TI_by_PROTRA_and_commodity[REGIONS_9_I,PROTRA_CHP_solid_bio,TI_solid_bio], SUM(TI_by_PROTRA_and_commodity[REGIONS_9_I,PROTRA_CHP_solid_bio, NRG_TI_I!]))~~|</v>
      </c>
      <c r="AC39" t="str">
        <f t="shared" si="10"/>
        <v>[REGIONS_9_I,PROTRA_CHP_solid_bio,ELECTRICITY_OTHER,DISTRIBUTION_ELECTRICITY],</v>
      </c>
      <c r="AD39">
        <f t="shared" si="11"/>
        <v>1</v>
      </c>
      <c r="AE39" t="str">
        <f>IFERROR(IF(AD39=2,MATCH(AC39,$AC40:$AC$98,0),""),"")</f>
        <v/>
      </c>
      <c r="AF39" s="249" t="str">
        <f t="shared" si="12"/>
        <v>economy_energy_transformation_matrix_output[REGIONS_9_I,PROTRA_CHP_solid_bio,ELECTRICITY_OTHER,DISTRIBUTION_ELECTRICITY]=PROTRA_TO_allocated[REGIONS_9_I,TO_elec,PROTRA_CHP_solid_bio]*ZIDZ(TI_by_PROTRA_and_commodity[REGIONS_9_I,PROTRA_CHP_solid_bio,TI_solid_bio], SUM(TI_by_PROTRA_and_commodity[REGIONS_9_I,PROTRA_CHP_solid_bio, NRG_TI_I!]))~~|</v>
      </c>
      <c r="AG39" s="249" t="str">
        <f t="shared" si="13"/>
        <v/>
      </c>
      <c r="AH39" s="249" t="str">
        <f>IFERROR(INDEX($AG40:$AG$98,AE39),"")</f>
        <v/>
      </c>
      <c r="AI39" s="253" t="str">
        <f t="shared" si="14"/>
        <v>economy_energy_transformation_matrix_output[REGIONS_9_I,PROTRA_CHP_solid_bio,ELECTRICITY_OTHER,DISTRIBUTION_ELECTRICITY]=PROTRA_TO_allocated[REGIONS_9_I,TO_elec,PROTRA_CHP_solid_bio]*ZIDZ(TI_by_PROTRA_and_commodity[REGIONS_9_I,PROTRA_CHP_solid_bio,TI_solid_bio], SUM(TI_by_PROTRA_and_commodity[REGIONS_9_I,PROTRA_CHP_solid_bio, NRG_TI_I!]))~~|</v>
      </c>
      <c r="AJ39" s="262" t="str">
        <f t="shared" si="15"/>
        <v>IF_THEN_ELSE(NRG_PRO_I=PROTRA_CHP_solid_bio:AND:</v>
      </c>
      <c r="AK39" s="262" t="str">
        <f t="shared" si="16"/>
        <v>SECTORS_I=ELECTRICITY_OTHER:AND:</v>
      </c>
      <c r="AL39" s="262" t="str">
        <f t="shared" si="17"/>
        <v>SECTORS_MAP_I=DISTRIBUTION_ELECTRICITY,</v>
      </c>
      <c r="AM39" s="262" t="str">
        <f t="shared" si="18"/>
        <v>PROTRA_TO_allocated[REGIONS_9_I,TO_elec,PROTRA_CHP_solid_bio]*ZIDZ(TI_by_PROTRA_and_commodity[REGIONS_9_I,PROTRA_CHP_solid_bio,TI_solid_bio], SUM(TI_by_PROTRA_and_commodity[REGIONS_9_I,PROTRA_CHP_solid_bio, NRG_TI_I!]))</v>
      </c>
      <c r="AN39" s="263" t="str">
        <f t="shared" si="19"/>
        <v>IF_THEN_ELSE(NRG_PRO_I=PROTRA_CHP_solid_bio:AND:SECTORS_I=ELECTRICITY_OTHER:AND:SECTORS_MAP_I=DISTRIBUTION_ELECTRICITY,PROTRA_TO_allocated[REGIONS_9_I,TO_elec,PROTRA_CHP_solid_bio]*ZIDZ(TI_by_PROTRA_and_commodity[REGIONS_9_I,PROTRA_CHP_solid_bio,TI_solid_bio], SUM(TI_by_PROTRA_and_commodity[REGIONS_9_I,PROTRA_CHP_solid_bio, NRG_TI_I!])),</v>
      </c>
      <c r="AO39">
        <f t="shared" si="20"/>
        <v>1</v>
      </c>
    </row>
    <row r="40" spans="1:41" ht="58" x14ac:dyDescent="0.35">
      <c r="A40" s="225" t="s">
        <v>447</v>
      </c>
      <c r="B40" s="193" t="s">
        <v>442</v>
      </c>
      <c r="C40" s="193" t="s">
        <v>501</v>
      </c>
      <c r="E40" s="154" t="str">
        <f>Correspondance_TI_TO!A40</f>
        <v>PROTRA_CHP_solid_bio</v>
      </c>
      <c r="F40" t="str">
        <f>Correspondance_TI_TO!C40</f>
        <v>TI_solid_bio</v>
      </c>
      <c r="G40" t="str">
        <f>Correspondance_TI_TO!D40</f>
        <v>TO_heat</v>
      </c>
      <c r="H40" s="155"/>
      <c r="I40" s="154" t="str">
        <f>Correspondance_TI_TO!H40</f>
        <v>FORESTRY</v>
      </c>
      <c r="J40" s="185" t="str">
        <f>Correspondance_TI_TO!G40</f>
        <v>STEAM_HOT_WATER</v>
      </c>
      <c r="K40" s="197" t="str">
        <f t="shared" si="4"/>
        <v>economy_energy_transformation_matrix_input[REGIONS_9_I,PROTRA_CHP_solid_bio,FORESTRY,STEAM_HOT_WATER]=TI_by_PROTRA_and_commodity[REGIONS_9_I,PROTRA_CHP_solid_bio,TI_solid_bio]*ZIDZ(PROTRA_TO_allocated[REGIONS_9_I,TO_heat,PROTRA_CHP_solid_bio], SUM(PROTRA_TO_allocated[REGIONS_9_I,NRG_TO_I!,PROTRA_CHP_solid_bio]))~~|</v>
      </c>
      <c r="L40" s="193" t="str">
        <f t="shared" si="5"/>
        <v>[REGIONS_9_I,PROTRA_CHP_solid_bio,FORESTRY,STEAM_HOT_WATER],</v>
      </c>
      <c r="M40" s="254" t="s">
        <v>731</v>
      </c>
      <c r="N40">
        <f t="shared" si="6"/>
        <v>1</v>
      </c>
      <c r="O40" t="str">
        <f>IFERROR(IF(N40=2,MATCH(L40,$L41:$L$98,0),""),"")</f>
        <v/>
      </c>
      <c r="P40" s="249" t="str">
        <f t="shared" si="7"/>
        <v>economy_energy_transformation_matrix_input[REGIONS_9_I,PROTRA_CHP_solid_bio,FORESTRY,STEAM_HOT_WATER]=TI_by_PROTRA_and_commodity[REGIONS_9_I,PROTRA_CHP_solid_bio,TI_solid_bio]*ZIDZ(PROTRA_TO_allocated[REGIONS_9_I,TO_heat,PROTRA_CHP_solid_bio], SUM(PROTRA_TO_allocated[REGIONS_9_I,NRG_TO_I!,PROTRA_CHP_solid_bio]))~~|</v>
      </c>
      <c r="Q40" s="249" t="str">
        <f t="shared" si="8"/>
        <v/>
      </c>
      <c r="R40" s="249" t="str">
        <f>IFERROR(INDEX($Q41:$Q$98,O40),"")</f>
        <v/>
      </c>
      <c r="S40" s="253" t="str">
        <f t="shared" si="9"/>
        <v>economy_energy_transformation_matrix_input[REGIONS_9_I,PROTRA_CHP_solid_bio,FORESTRY,STEAM_HOT_WATER]=TI_by_PROTRA_and_commodity[REGIONS_9_I,PROTRA_CHP_solid_bio,TI_solid_bio]*ZIDZ(PROTRA_TO_allocated[REGIONS_9_I,TO_heat,PROTRA_CHP_solid_bio], SUM(PROTRA_TO_allocated[REGIONS_9_I,NRG_TO_I!,PROTRA_CHP_solid_bio]))~~|</v>
      </c>
      <c r="V40" s="154" t="str">
        <f t="shared" si="21"/>
        <v>PROTRA_CHP_solid_bio</v>
      </c>
      <c r="W40" t="str">
        <f t="shared" si="22"/>
        <v>TI_solid_bio</v>
      </c>
      <c r="X40" t="str">
        <f t="shared" si="23"/>
        <v>TO_heat</v>
      </c>
      <c r="Y40" s="155"/>
      <c r="Z40" s="154" t="str">
        <f>Correspondance_TI_TO!I40</f>
        <v>STEAM_HOT_WATER</v>
      </c>
      <c r="AA40" s="155" t="str">
        <f>Correspondance_TI_TO!J40</f>
        <v>NA</v>
      </c>
      <c r="AB40" s="197" t="str">
        <f t="shared" si="24"/>
        <v/>
      </c>
      <c r="AC40" t="str">
        <f t="shared" si="10"/>
        <v/>
      </c>
      <c r="AD40">
        <f t="shared" si="11"/>
        <v>0</v>
      </c>
      <c r="AE40" t="str">
        <f>IFERROR(IF(AD40=2,MATCH(AC40,$AC41:$AC$98,0),""),"")</f>
        <v/>
      </c>
      <c r="AF40" s="249" t="str">
        <f t="shared" si="12"/>
        <v/>
      </c>
      <c r="AG40" s="249" t="str">
        <f t="shared" si="13"/>
        <v/>
      </c>
      <c r="AH40" s="249" t="str">
        <f>IFERROR(INDEX($AG41:$AG$98,AE40),"")</f>
        <v/>
      </c>
      <c r="AI40" s="253" t="str">
        <f t="shared" si="14"/>
        <v/>
      </c>
      <c r="AJ40" s="262" t="str">
        <f t="shared" si="15"/>
        <v>IF_THEN_ELSE(NRG_PRO_I=PROTRA_CHP_solid_bio:AND:</v>
      </c>
      <c r="AK40" s="262" t="str">
        <f t="shared" si="16"/>
        <v>SECTORS_I=STEAM_HOT_WATER:AND:</v>
      </c>
      <c r="AL40" s="262" t="str">
        <f t="shared" si="17"/>
        <v>SECTORS_MAP_I=NA,</v>
      </c>
      <c r="AM40" s="262" t="str">
        <f t="shared" si="18"/>
        <v/>
      </c>
      <c r="AN40" s="263" t="str">
        <f t="shared" si="19"/>
        <v/>
      </c>
      <c r="AO40">
        <f t="shared" si="20"/>
        <v>0</v>
      </c>
    </row>
    <row r="41" spans="1:41" ht="58" x14ac:dyDescent="0.35">
      <c r="A41" s="225" t="s">
        <v>447</v>
      </c>
      <c r="B41" s="193" t="s">
        <v>442</v>
      </c>
      <c r="C41" s="193" t="s">
        <v>501</v>
      </c>
      <c r="E41" s="154" t="str">
        <f>Correspondance_TI_TO!A41</f>
        <v>PROTRA_PP_solid_bio</v>
      </c>
      <c r="F41" t="str">
        <f>Correspondance_TI_TO!C41</f>
        <v>TI_solid_bio</v>
      </c>
      <c r="G41" t="str">
        <f>Correspondance_TI_TO!D41</f>
        <v>TO_elec</v>
      </c>
      <c r="H41" s="155"/>
      <c r="I41" s="154" t="str">
        <f>Correspondance_TI_TO!H41</f>
        <v>FORESTRY</v>
      </c>
      <c r="J41" s="185" t="str">
        <f>Correspondance_TI_TO!G41</f>
        <v>STEAM_HOT_WATER</v>
      </c>
      <c r="K41" s="197" t="str">
        <f t="shared" si="4"/>
        <v>economy_energy_transformation_matrix_input[REGIONS_9_I,PROTRA_PP_solid_bio,FORESTRY,STEAM_HOT_WATER]=TI_by_PROTRA_and_commodity[REGIONS_9_I,PROTRA_PP_solid_bio,TI_solid_bio]*ZIDZ(PROTRA_TO_allocated[REGIONS_9_I,TO_elec,PROTRA_PP_solid_bio], SUM(PROTRA_TO_allocated[REGIONS_9_I,NRG_TO_I!,PROTRA_PP_solid_bio]))~~|</v>
      </c>
      <c r="L41" s="193" t="str">
        <f t="shared" si="5"/>
        <v>[REGIONS_9_I,PROTRA_PP_solid_bio,FORESTRY,STEAM_HOT_WATER],</v>
      </c>
      <c r="M41" s="254" t="s">
        <v>724</v>
      </c>
      <c r="N41">
        <f t="shared" si="6"/>
        <v>1</v>
      </c>
      <c r="O41" t="str">
        <f>IFERROR(IF(N41=2,MATCH(L41,$L42:$L$98,0),""),"")</f>
        <v/>
      </c>
      <c r="P41" s="249" t="str">
        <f t="shared" si="7"/>
        <v>economy_energy_transformation_matrix_input[REGIONS_9_I,PROTRA_PP_solid_bio,FORESTRY,STEAM_HOT_WATER]=TI_by_PROTRA_and_commodity[REGIONS_9_I,PROTRA_PP_solid_bio,TI_solid_bio]*ZIDZ(PROTRA_TO_allocated[REGIONS_9_I,TO_elec,PROTRA_PP_solid_bio], SUM(PROTRA_TO_allocated[REGIONS_9_I,NRG_TO_I!,PROTRA_PP_solid_bio]))~~|</v>
      </c>
      <c r="Q41" s="249" t="str">
        <f t="shared" si="8"/>
        <v/>
      </c>
      <c r="R41" s="249" t="str">
        <f>IFERROR(INDEX($Q42:$Q$98,O41),"")</f>
        <v/>
      </c>
      <c r="S41" s="253" t="str">
        <f t="shared" si="9"/>
        <v>economy_energy_transformation_matrix_input[REGIONS_9_I,PROTRA_PP_solid_bio,FORESTRY,STEAM_HOT_WATER]=TI_by_PROTRA_and_commodity[REGIONS_9_I,PROTRA_PP_solid_bio,TI_solid_bio]*ZIDZ(PROTRA_TO_allocated[REGIONS_9_I,TO_elec,PROTRA_PP_solid_bio], SUM(PROTRA_TO_allocated[REGIONS_9_I,NRG_TO_I!,PROTRA_PP_solid_bio]))~~|</v>
      </c>
      <c r="V41" s="154" t="str">
        <f t="shared" si="21"/>
        <v>PROTRA_PP_solid_bio</v>
      </c>
      <c r="W41" t="str">
        <f t="shared" si="22"/>
        <v>TI_solid_bio</v>
      </c>
      <c r="X41" t="str">
        <f t="shared" si="23"/>
        <v>TO_elec</v>
      </c>
      <c r="Y41" s="155"/>
      <c r="Z41" s="154" t="str">
        <f>Correspondance_TI_TO!I41</f>
        <v>STEAM_HOT_WATER</v>
      </c>
      <c r="AA41" s="155" t="str">
        <f>Correspondance_TI_TO!J41</f>
        <v>DISTRIBUTION_ELECTRICITY</v>
      </c>
      <c r="AB41" s="197" t="str">
        <f t="shared" si="24"/>
        <v>economy_energy_transformation_matrix_output[REGIONS_9_I,PROTRA_PP_solid_bio,STEAM_HOT_WATER,DISTRIBUTION_ELECTRICITY]=PROTRA_TO_allocated[REGIONS_9_I,TO_elec,PROTRA_PP_solid_bio]*ZIDZ(TI_by_PROTRA_and_commodity[REGIONS_9_I,PROTRA_PP_solid_bio,TI_solid_bio], SUM(TI_by_PROTRA_and_commodity[REGIONS_9_I,PROTRA_PP_solid_bio, NRG_TI_I!]))~~|</v>
      </c>
      <c r="AC41" t="str">
        <f t="shared" si="10"/>
        <v>[REGIONS_9_I,PROTRA_PP_solid_bio,STEAM_HOT_WATER,DISTRIBUTION_ELECTRICITY],</v>
      </c>
      <c r="AD41">
        <f t="shared" si="11"/>
        <v>1</v>
      </c>
      <c r="AE41" t="str">
        <f>IFERROR(IF(AD41=2,MATCH(AC41,$AC42:$AC$98,0),""),"")</f>
        <v/>
      </c>
      <c r="AF41" s="249" t="str">
        <f t="shared" si="12"/>
        <v>economy_energy_transformation_matrix_output[REGIONS_9_I,PROTRA_PP_solid_bio,STEAM_HOT_WATER,DISTRIBUTION_ELECTRICITY]=PROTRA_TO_allocated[REGIONS_9_I,TO_elec,PROTRA_PP_solid_bio]*ZIDZ(TI_by_PROTRA_and_commodity[REGIONS_9_I,PROTRA_PP_solid_bio,TI_solid_bio], SUM(TI_by_PROTRA_and_commodity[REGIONS_9_I,PROTRA_PP_solid_bio, NRG_TI_I!]))~~|</v>
      </c>
      <c r="AG41" s="249" t="str">
        <f t="shared" si="13"/>
        <v/>
      </c>
      <c r="AH41" s="249" t="str">
        <f>IFERROR(INDEX($AG42:$AG$98,AE41),"")</f>
        <v/>
      </c>
      <c r="AI41" s="253" t="str">
        <f t="shared" si="14"/>
        <v>economy_energy_transformation_matrix_output[REGIONS_9_I,PROTRA_PP_solid_bio,STEAM_HOT_WATER,DISTRIBUTION_ELECTRICITY]=PROTRA_TO_allocated[REGIONS_9_I,TO_elec,PROTRA_PP_solid_bio]*ZIDZ(TI_by_PROTRA_and_commodity[REGIONS_9_I,PROTRA_PP_solid_bio,TI_solid_bio], SUM(TI_by_PROTRA_and_commodity[REGIONS_9_I,PROTRA_PP_solid_bio, NRG_TI_I!]))~~|</v>
      </c>
      <c r="AJ41" s="262" t="str">
        <f t="shared" si="15"/>
        <v>IF_THEN_ELSE(NRG_PRO_I=PROTRA_PP_solid_bio:AND:</v>
      </c>
      <c r="AK41" s="262" t="str">
        <f t="shared" si="16"/>
        <v>SECTORS_I=STEAM_HOT_WATER:AND:</v>
      </c>
      <c r="AL41" s="262" t="str">
        <f t="shared" si="17"/>
        <v>SECTORS_MAP_I=DISTRIBUTION_ELECTRICITY,</v>
      </c>
      <c r="AM41" s="262" t="str">
        <f t="shared" si="18"/>
        <v>PROTRA_TO_allocated[REGIONS_9_I,TO_elec,PROTRA_PP_solid_bio]*ZIDZ(TI_by_PROTRA_and_commodity[REGIONS_9_I,PROTRA_PP_solid_bio,TI_solid_bio], SUM(TI_by_PROTRA_and_commodity[REGIONS_9_I,PROTRA_PP_solid_bio, NRG_TI_I!]))</v>
      </c>
      <c r="AN41" s="263" t="str">
        <f t="shared" si="19"/>
        <v>IF_THEN_ELSE(NRG_PRO_I=PROTRA_PP_solid_bio:AND:SECTORS_I=STEAM_HOT_WATER:AND:SECTORS_MAP_I=DISTRIBUTION_ELECTRICITY,PROTRA_TO_allocated[REGIONS_9_I,TO_elec,PROTRA_PP_solid_bio]*ZIDZ(TI_by_PROTRA_and_commodity[REGIONS_9_I,PROTRA_PP_solid_bio,TI_solid_bio], SUM(TI_by_PROTRA_and_commodity[REGIONS_9_I,PROTRA_PP_solid_bio, NRG_TI_I!])),</v>
      </c>
      <c r="AO41">
        <f t="shared" si="20"/>
        <v>1</v>
      </c>
    </row>
    <row r="42" spans="1:41" ht="58" x14ac:dyDescent="0.35">
      <c r="A42" s="225" t="s">
        <v>447</v>
      </c>
      <c r="B42" s="193" t="s">
        <v>442</v>
      </c>
      <c r="C42" s="193" t="s">
        <v>501</v>
      </c>
      <c r="E42" s="154" t="str">
        <f>Correspondance_TI_TO!A42</f>
        <v>PROTRA_PP_solid_bio_CCS</v>
      </c>
      <c r="F42" t="str">
        <f>Correspondance_TI_TO!C42</f>
        <v>TI_solid_bio</v>
      </c>
      <c r="G42" t="str">
        <f>Correspondance_TI_TO!D42</f>
        <v>TO_elec</v>
      </c>
      <c r="H42" s="155"/>
      <c r="I42" s="154" t="str">
        <f>Correspondance_TI_TO!H42</f>
        <v>FORESTRY</v>
      </c>
      <c r="J42" s="185" t="str">
        <f>Correspondance_TI_TO!G42</f>
        <v>ELECTRICITY_OTHER</v>
      </c>
      <c r="K42" s="197" t="str">
        <f t="shared" si="4"/>
        <v>economy_energy_transformation_matrix_input[REGIONS_9_I,PROTRA_PP_solid_bio_CCS,FORESTRY,ELECTRICITY_OTHER]=TI_by_PROTRA_and_commodity[REGIONS_9_I,PROTRA_PP_solid_bio_CCS,TI_solid_bio]*ZIDZ(PROTRA_TO_allocated[REGIONS_9_I,TO_elec,PROTRA_PP_solid_bio_CCS], SUM(PROTRA_TO_allocated[REGIONS_9_I,NRG_TO_I!,PROTRA_PP_solid_bio_CCS]))~~|</v>
      </c>
      <c r="L42" s="193" t="str">
        <f t="shared" si="5"/>
        <v>[REGIONS_9_I,PROTRA_PP_solid_bio_CCS,FORESTRY,ELECTRICITY_OTHER],</v>
      </c>
      <c r="M42" s="254" t="s">
        <v>725</v>
      </c>
      <c r="N42">
        <f t="shared" si="6"/>
        <v>1</v>
      </c>
      <c r="O42" t="str">
        <f>IFERROR(IF(N42=2,MATCH(L42,$L43:$L$98,0),""),"")</f>
        <v/>
      </c>
      <c r="P42" s="249" t="str">
        <f t="shared" si="7"/>
        <v>economy_energy_transformation_matrix_input[REGIONS_9_I,PROTRA_PP_solid_bio_CCS,FORESTRY,ELECTRICITY_OTHER]=TI_by_PROTRA_and_commodity[REGIONS_9_I,PROTRA_PP_solid_bio_CCS,TI_solid_bio]*ZIDZ(PROTRA_TO_allocated[REGIONS_9_I,TO_elec,PROTRA_PP_solid_bio_CCS], SUM(PROTRA_TO_allocated[REGIONS_9_I,NRG_TO_I!,PROTRA_PP_solid_bio_CCS]))~~|</v>
      </c>
      <c r="Q42" s="249" t="str">
        <f t="shared" si="8"/>
        <v/>
      </c>
      <c r="R42" s="249" t="str">
        <f>IFERROR(INDEX($Q43:$Q$98,O42),"")</f>
        <v/>
      </c>
      <c r="S42" s="253" t="str">
        <f t="shared" si="9"/>
        <v>economy_energy_transformation_matrix_input[REGIONS_9_I,PROTRA_PP_solid_bio_CCS,FORESTRY,ELECTRICITY_OTHER]=TI_by_PROTRA_and_commodity[REGIONS_9_I,PROTRA_PP_solid_bio_CCS,TI_solid_bio]*ZIDZ(PROTRA_TO_allocated[REGIONS_9_I,TO_elec,PROTRA_PP_solid_bio_CCS], SUM(PROTRA_TO_allocated[REGIONS_9_I,NRG_TO_I!,PROTRA_PP_solid_bio_CCS]))~~|</v>
      </c>
      <c r="V42" s="154" t="str">
        <f t="shared" si="21"/>
        <v>PROTRA_PP_solid_bio_CCS</v>
      </c>
      <c r="W42" t="str">
        <f t="shared" si="22"/>
        <v>TI_solid_bio</v>
      </c>
      <c r="X42" t="str">
        <f t="shared" si="23"/>
        <v>TO_elec</v>
      </c>
      <c r="Y42" s="155"/>
      <c r="Z42" s="154" t="str">
        <f>Correspondance_TI_TO!I42</f>
        <v>ELECTRICITY_OTHER</v>
      </c>
      <c r="AA42" s="155" t="str">
        <f>Correspondance_TI_TO!J42</f>
        <v>DISTRIBUTION_ELECTRICITY</v>
      </c>
      <c r="AB42" s="197" t="str">
        <f t="shared" si="24"/>
        <v>economy_energy_transformation_matrix_output[REGIONS_9_I,PROTRA_PP_solid_bio_CCS,ELECTRICITY_OTHER,DISTRIBUTION_ELECTRICITY]=PROTRA_TO_allocated[REGIONS_9_I,TO_elec,PROTRA_PP_solid_bio_CCS]*ZIDZ(TI_by_PROTRA_and_commodity[REGIONS_9_I,PROTRA_PP_solid_bio_CCS,TI_solid_bio], SUM(TI_by_PROTRA_and_commodity[REGIONS_9_I,PROTRA_PP_solid_bio_CCS, NRG_TI_I!]))~~|</v>
      </c>
      <c r="AC42" t="str">
        <f t="shared" si="10"/>
        <v>[REGIONS_9_I,PROTRA_PP_solid_bio_CCS,ELECTRICITY_OTHER,DISTRIBUTION_ELECTRICITY],</v>
      </c>
      <c r="AD42">
        <f t="shared" si="11"/>
        <v>1</v>
      </c>
      <c r="AE42" t="str">
        <f>IFERROR(IF(AD42=2,MATCH(AC42,$AC43:$AC$98,0),""),"")</f>
        <v/>
      </c>
      <c r="AF42" s="249" t="str">
        <f t="shared" si="12"/>
        <v>economy_energy_transformation_matrix_output[REGIONS_9_I,PROTRA_PP_solid_bio_CCS,ELECTRICITY_OTHER,DISTRIBUTION_ELECTRICITY]=PROTRA_TO_allocated[REGIONS_9_I,TO_elec,PROTRA_PP_solid_bio_CCS]*ZIDZ(TI_by_PROTRA_and_commodity[REGIONS_9_I,PROTRA_PP_solid_bio_CCS,TI_solid_bio], SUM(TI_by_PROTRA_and_commodity[REGIONS_9_I,PROTRA_PP_solid_bio_CCS, NRG_TI_I!]))~~|</v>
      </c>
      <c r="AG42" s="249" t="str">
        <f t="shared" si="13"/>
        <v/>
      </c>
      <c r="AH42" s="249" t="str">
        <f>IFERROR(INDEX($AG43:$AG$98,AE42),"")</f>
        <v/>
      </c>
      <c r="AI42" s="253" t="str">
        <f t="shared" si="14"/>
        <v>economy_energy_transformation_matrix_output[REGIONS_9_I,PROTRA_PP_solid_bio_CCS,ELECTRICITY_OTHER,DISTRIBUTION_ELECTRICITY]=PROTRA_TO_allocated[REGIONS_9_I,TO_elec,PROTRA_PP_solid_bio_CCS]*ZIDZ(TI_by_PROTRA_and_commodity[REGIONS_9_I,PROTRA_PP_solid_bio_CCS,TI_solid_bio], SUM(TI_by_PROTRA_and_commodity[REGIONS_9_I,PROTRA_PP_solid_bio_CCS, NRG_TI_I!]))~~|</v>
      </c>
      <c r="AJ42" s="262" t="str">
        <f t="shared" si="15"/>
        <v>IF_THEN_ELSE(NRG_PRO_I=PROTRA_PP_solid_bio_CCS:AND:</v>
      </c>
      <c r="AK42" s="262" t="str">
        <f t="shared" si="16"/>
        <v>SECTORS_I=ELECTRICITY_OTHER:AND:</v>
      </c>
      <c r="AL42" s="262" t="str">
        <f t="shared" si="17"/>
        <v>SECTORS_MAP_I=DISTRIBUTION_ELECTRICITY,</v>
      </c>
      <c r="AM42" s="262" t="str">
        <f t="shared" si="18"/>
        <v>PROTRA_TO_allocated[REGIONS_9_I,TO_elec,PROTRA_PP_solid_bio_CCS]*ZIDZ(TI_by_PROTRA_and_commodity[REGIONS_9_I,PROTRA_PP_solid_bio_CCS,TI_solid_bio], SUM(TI_by_PROTRA_and_commodity[REGIONS_9_I,PROTRA_PP_solid_bio_CCS, NRG_TI_I!]))</v>
      </c>
      <c r="AN42" s="263" t="str">
        <f t="shared" si="19"/>
        <v>IF_THEN_ELSE(NRG_PRO_I=PROTRA_PP_solid_bio_CCS:AND:SECTORS_I=ELECTRICITY_OTHER:AND:SECTORS_MAP_I=DISTRIBUTION_ELECTRICITY,PROTRA_TO_allocated[REGIONS_9_I,TO_elec,PROTRA_PP_solid_bio_CCS]*ZIDZ(TI_by_PROTRA_and_commodity[REGIONS_9_I,PROTRA_PP_solid_bio_CCS,TI_solid_bio], SUM(TI_by_PROTRA_and_commodity[REGIONS_9_I,PROTRA_PP_solid_bio_CCS, NRG_TI_I!])),</v>
      </c>
      <c r="AO42">
        <f t="shared" si="20"/>
        <v>1</v>
      </c>
    </row>
    <row r="43" spans="1:41" ht="87" x14ac:dyDescent="0.35">
      <c r="A43" s="224" t="s">
        <v>448</v>
      </c>
      <c r="B43" s="193" t="s">
        <v>442</v>
      </c>
      <c r="C43" s="193" t="s">
        <v>501</v>
      </c>
      <c r="E43" s="154" t="str">
        <f>Correspondance_TI_TO!A43</f>
        <v>PROTRA_PP_gas_fuels</v>
      </c>
      <c r="F43" t="str">
        <f>Correspondance_TI_TO!C43</f>
        <v>TI_gas_bio</v>
      </c>
      <c r="G43" t="str">
        <f>Correspondance_TI_TO!D43</f>
        <v>TO_elec</v>
      </c>
      <c r="H43" s="155"/>
      <c r="I43" s="154" t="str">
        <f>Correspondance_TI_TO!H43</f>
        <v>DISTRIBUTION_GAS</v>
      </c>
      <c r="J43" s="185" t="str">
        <f>Correspondance_TI_TO!G43</f>
        <v>ELECTRICITY_GAS</v>
      </c>
      <c r="K43" s="197" t="str">
        <f t="shared" si="4"/>
        <v>economy_energy_transformation_matrix_input[REGIONS_9_I,PROTRA_PP_gas_fuels,DISTRIBUTION_GAS,ELECTRICITY_GAS]=TI_by_PROTRA_and_commodity[REGIONS_9_I,PROTRA_PP_gas_fuels,TI_gas_bio]*ZIDZ(PROTRA_TO_allocated[REGIONS_9_I,TO_elec,PROTRA_PP_gas_fuels], SUM(PROTRA_TO_allocated[REGIONS_9_I,NRG_TO_I!,PROTRA_PP_gas_fuels]))~~|</v>
      </c>
      <c r="L43" s="193" t="str">
        <f t="shared" si="5"/>
        <v>[REGIONS_9_I,PROTRA_PP_gas_fuels,DISTRIBUTION_GAS,ELECTRICITY_GAS],</v>
      </c>
      <c r="M43" s="254" t="s">
        <v>728</v>
      </c>
      <c r="N43">
        <f t="shared" si="6"/>
        <v>2</v>
      </c>
      <c r="O43">
        <f>IFERROR(IF(N43=2,MATCH(L43,$L44:$L$98,0),""),"")</f>
        <v>1</v>
      </c>
      <c r="P43" s="249" t="str">
        <f t="shared" si="7"/>
        <v>economy_energy_transformation_matrix_input[REGIONS_9_I,PROTRA_PP_gas_fuels,DISTRIBUTION_GAS,ELECTRICITY_GAS]=TI_by_PROTRA_and_commodity[REGIONS_9_I,PROTRA_PP_gas_fuels,TI_gas_bio]*ZIDZ(PROTRA_TO_allocated[REGIONS_9_I,TO_elec,PROTRA_PP_gas_fuels], SUM(PROTRA_TO_allocated[REGIONS_9_I,NRG_TO_I!,PROTRA_PP_gas_fuels]))</v>
      </c>
      <c r="Q43" s="249" t="str">
        <f t="shared" si="8"/>
        <v>+TI_by_PROTRA_and_commodity[REGIONS_9_I,PROTRA_PP_gas_fuels,TI_gas_bio]*ZIDZ(PROTRA_TO_allocated[REGIONS_9_I,TO_elec,PROTRA_PP_gas_fuels], SUM(PROTRA_TO_allocated[REGIONS_9_I,NRG_TO_I!,PROTRA_PP_gas_fuels]))~~|</v>
      </c>
      <c r="R43" s="249" t="str">
        <f>IFERROR(INDEX($Q44:$Q$98,O43),"")</f>
        <v>+TI_by_PROTRA_and_commodity[REGIONS_9_I,PROTRA_PP_gas_fuels,TI_gas_fossil]*ZIDZ(PROTRA_TO_allocated[REGIONS_9_I,TO_elec,PROTRA_PP_gas_fuels], SUM(PROTRA_TO_allocated[REGIONS_9_I,NRG_TO_I!,PROTRA_PP_gas_fuels]))~~|</v>
      </c>
      <c r="S43" s="253" t="str">
        <f t="shared" si="9"/>
        <v>economy_energy_transformation_matrix_input[REGIONS_9_I,PROTRA_PP_gas_fuels,DISTRIBUTION_GAS,ELECTRICITY_GAS]=TI_by_PROTRA_and_commodity[REGIONS_9_I,PROTRA_PP_gas_fuels,TI_gas_bio]*ZIDZ(PROTRA_TO_allocated[REGIONS_9_I,TO_elec,PROTRA_PP_gas_fuels], SUM(PROTRA_TO_allocated[REGIONS_9_I,NRG_TO_I!,PROTRA_PP_gas_fuels]))+TI_by_PROTRA_and_commodity[REGIONS_9_I,PROTRA_PP_gas_fuels,TI_gas_fossil]*ZIDZ(PROTRA_TO_allocated[REGIONS_9_I,TO_elec,PROTRA_PP_gas_fuels], SUM(PROTRA_TO_allocated[REGIONS_9_I,NRG_TO_I!,PROTRA_PP_gas_fuels]))~~|</v>
      </c>
      <c r="V43" s="154" t="str">
        <f t="shared" si="21"/>
        <v>PROTRA_PP_gas_fuels</v>
      </c>
      <c r="W43" t="str">
        <f t="shared" si="22"/>
        <v>TI_gas_bio</v>
      </c>
      <c r="X43" t="str">
        <f t="shared" si="23"/>
        <v>TO_elec</v>
      </c>
      <c r="Y43" s="155"/>
      <c r="Z43" s="154" t="str">
        <f>Correspondance_TI_TO!I43</f>
        <v>ELECTRICITY_GAS</v>
      </c>
      <c r="AA43" s="155" t="str">
        <f>Correspondance_TI_TO!J43</f>
        <v>DISTRIBUTION_ELECTRICITY</v>
      </c>
      <c r="AB43" s="197" t="str">
        <f t="shared" si="24"/>
        <v>economy_energy_transformation_matrix_output[REGIONS_9_I,PROTRA_PP_gas_fuels,ELECTRICITY_GAS,DISTRIBUTION_ELECTRICITY]=PROTRA_TO_allocated[REGIONS_9_I,TO_elec,PROTRA_PP_gas_fuels]*ZIDZ(TI_by_PROTRA_and_commodity[REGIONS_9_I,PROTRA_PP_gas_fuels,TI_gas_bio], SUM(TI_by_PROTRA_and_commodity[REGIONS_9_I,PROTRA_PP_gas_fuels, NRG_TI_I!]))~~|</v>
      </c>
      <c r="AC43" t="str">
        <f t="shared" si="10"/>
        <v>[REGIONS_9_I,PROTRA_PP_gas_fuels,ELECTRICITY_GAS,DISTRIBUTION_ELECTRICITY],</v>
      </c>
      <c r="AD43">
        <f t="shared" si="11"/>
        <v>2</v>
      </c>
      <c r="AE43">
        <f>IFERROR(IF(AD43=2,MATCH(AC43,$AC44:$AC$98,0),""),"")</f>
        <v>1</v>
      </c>
      <c r="AF43" s="249" t="str">
        <f t="shared" si="12"/>
        <v>economy_energy_transformation_matrix_output[REGIONS_9_I,PROTRA_PP_gas_fuels,ELECTRICITY_GAS,DISTRIBUTION_ELECTRICITY]=PROTRA_TO_allocated[REGIONS_9_I,TO_elec,PROTRA_PP_gas_fuels]*ZIDZ(TI_by_PROTRA_and_commodity[REGIONS_9_I,PROTRA_PP_gas_fuels,TI_gas_bio], SUM(TI_by_PROTRA_and_commodity[REGIONS_9_I,PROTRA_PP_gas_fuels, NRG_TI_I!]))</v>
      </c>
      <c r="AG43" s="249" t="str">
        <f t="shared" si="13"/>
        <v>+PROTRA_TO_allocated[REGIONS_9_I,TO_elec,PROTRA_PP_gas_fuels]*ZIDZ(TI_by_PROTRA_and_commodity[REGIONS_9_I,PROTRA_PP_gas_fuels,TI_gas_bio], SUM(TI_by_PROTRA_and_commodity[REGIONS_9_I,PROTRA_PP_gas_fuels, NRG_TI_I!]))~~|</v>
      </c>
      <c r="AH43" s="249" t="str">
        <f>IFERROR(INDEX($AG44:$AG$98,AE43),"")</f>
        <v>+PROTRA_TO_allocated[REGIONS_9_I,TO_elec,PROTRA_PP_gas_fuels]*ZIDZ(TI_by_PROTRA_and_commodity[REGIONS_9_I,PROTRA_PP_gas_fuels,TI_gas_fossil], SUM(TI_by_PROTRA_and_commodity[REGIONS_9_I,PROTRA_PP_gas_fuels, NRG_TI_I!]))~~|</v>
      </c>
      <c r="AI43" s="253" t="str">
        <f t="shared" si="14"/>
        <v>economy_energy_transformation_matrix_output[REGIONS_9_I,PROTRA_PP_gas_fuels,ELECTRICITY_GAS,DISTRIBUTION_ELECTRICITY]=PROTRA_TO_allocated[REGIONS_9_I,TO_elec,PROTRA_PP_gas_fuels]*ZIDZ(TI_by_PROTRA_and_commodity[REGIONS_9_I,PROTRA_PP_gas_fuels,TI_gas_bio], SUM(TI_by_PROTRA_and_commodity[REGIONS_9_I,PROTRA_PP_gas_fuels, NRG_TI_I!]))+PROTRA_TO_allocated[REGIONS_9_I,TO_elec,PROTRA_PP_gas_fuels]*ZIDZ(TI_by_PROTRA_and_commodity[REGIONS_9_I,PROTRA_PP_gas_fuels,TI_gas_fossil], SUM(TI_by_PROTRA_and_commodity[REGIONS_9_I,PROTRA_PP_gas_fuels, NRG_TI_I!]))~~|</v>
      </c>
      <c r="AJ43" s="262" t="str">
        <f t="shared" si="15"/>
        <v>IF_THEN_ELSE(NRG_PRO_I=PROTRA_PP_gas_fuels:AND:</v>
      </c>
      <c r="AK43" s="262" t="str">
        <f t="shared" si="16"/>
        <v>SECTORS_I=ELECTRICITY_GAS:AND:</v>
      </c>
      <c r="AL43" s="262" t="str">
        <f t="shared" si="17"/>
        <v>SECTORS_MAP_I=DISTRIBUTION_ELECTRICITY,</v>
      </c>
      <c r="AM43" s="262" t="str">
        <f t="shared" si="18"/>
        <v>PROTRA_TO_allocated[REGIONS_9_I,TO_elec,PROTRA_PP_gas_fuels]*ZIDZ(TI_by_PROTRA_and_commodity[REGIONS_9_I,PROTRA_PP_gas_fuels,TI_gas_bio], SUM(TI_by_PROTRA_and_commodity[REGIONS_9_I,PROTRA_PP_gas_fuels, NRG_TI_I!]))+PROTRA_TO_allocated[REGIONS_9_I,TO_elec,PROTRA_PP_gas_fuels]*ZIDZ(TI_by_PROTRA_and_commodity[REGIONS_9_I,PROTRA_PP_gas_fuels,TI_gas_fossil], SUM(TI_by_PROTRA_and_commodity[REGIONS_9_I,PROTRA_PP_gas_fuels, NRG_TI_I!]))</v>
      </c>
      <c r="AN43" s="263" t="str">
        <f t="shared" si="19"/>
        <v>IF_THEN_ELSE(NRG_PRO_I=PROTRA_PP_gas_fuels:AND:SECTORS_I=ELECTRICITY_GAS:AND:SECTORS_MAP_I=DISTRIBUTION_ELECTRICITY,PROTRA_TO_allocated[REGIONS_9_I,TO_elec,PROTRA_PP_gas_fuels]*ZIDZ(TI_by_PROTRA_and_commodity[REGIONS_9_I,PROTRA_PP_gas_fuels,TI_gas_bio], SUM(TI_by_PROTRA_and_commodity[REGIONS_9_I,PROTRA_PP_gas_fuels, NRG_TI_I!]))+PROTRA_TO_allocated[REGIONS_9_I,TO_elec,PROTRA_PP_gas_fuels]*ZIDZ(TI_by_PROTRA_and_commodity[REGIONS_9_I,PROTRA_PP_gas_fuels,TI_gas_fossil], SUM(TI_by_PROTRA_and_commodity[REGIONS_9_I,PROTRA_PP_gas_fuels, NRG_TI_I!])),</v>
      </c>
      <c r="AO43">
        <f t="shared" si="20"/>
        <v>1</v>
      </c>
    </row>
    <row r="44" spans="1:41" ht="58" x14ac:dyDescent="0.35">
      <c r="A44" s="224" t="s">
        <v>447</v>
      </c>
      <c r="B44" s="193" t="s">
        <v>442</v>
      </c>
      <c r="C44" s="193" t="s">
        <v>501</v>
      </c>
      <c r="E44" s="154" t="str">
        <f>Correspondance_TI_TO!A44</f>
        <v>PROTRA_PP_gas_fuels</v>
      </c>
      <c r="F44" t="str">
        <f>Correspondance_TI_TO!C44</f>
        <v>TI_gas_fossil</v>
      </c>
      <c r="G44" t="str">
        <f>Correspondance_TI_TO!D44</f>
        <v>TO_elec</v>
      </c>
      <c r="H44" s="155"/>
      <c r="I44" s="154" t="str">
        <f>Correspondance_TI_TO!H44</f>
        <v>DISTRIBUTION_GAS</v>
      </c>
      <c r="J44" s="185" t="str">
        <f>Correspondance_TI_TO!G44</f>
        <v>ELECTRICITY_GAS</v>
      </c>
      <c r="K44" s="197" t="str">
        <f t="shared" si="4"/>
        <v>economy_energy_transformation_matrix_input[REGIONS_9_I,PROTRA_PP_gas_fuels,DISTRIBUTION_GAS,ELECTRICITY_GAS]=TI_by_PROTRA_and_commodity[REGIONS_9_I,PROTRA_PP_gas_fuels,TI_gas_fossil]*ZIDZ(PROTRA_TO_allocated[REGIONS_9_I,TO_elec,PROTRA_PP_gas_fuels], SUM(PROTRA_TO_allocated[REGIONS_9_I,NRG_TO_I!,PROTRA_PP_gas_fuels]))~~|</v>
      </c>
      <c r="L44" s="193" t="str">
        <f t="shared" si="5"/>
        <v>[REGIONS_9_I,PROTRA_PP_gas_fuels,DISTRIBUTION_GAS,ELECTRICITY_GAS],</v>
      </c>
      <c r="M44" s="254" t="s">
        <v>729</v>
      </c>
      <c r="N44">
        <f t="shared" si="6"/>
        <v>2</v>
      </c>
      <c r="O44" t="str">
        <f>IFERROR(IF(N44=2,MATCH(L44,$L45:$L$98,0),""),"")</f>
        <v/>
      </c>
      <c r="P44" s="249" t="str">
        <f t="shared" si="7"/>
        <v>economy_energy_transformation_matrix_input[REGIONS_9_I,PROTRA_PP_gas_fuels,DISTRIBUTION_GAS,ELECTRICITY_GAS]=TI_by_PROTRA_and_commodity[REGIONS_9_I,PROTRA_PP_gas_fuels,TI_gas_fossil]*ZIDZ(PROTRA_TO_allocated[REGIONS_9_I,TO_elec,PROTRA_PP_gas_fuels], SUM(PROTRA_TO_allocated[REGIONS_9_I,NRG_TO_I!,PROTRA_PP_gas_fuels]))</v>
      </c>
      <c r="Q44" s="249" t="str">
        <f t="shared" si="8"/>
        <v>+TI_by_PROTRA_and_commodity[REGIONS_9_I,PROTRA_PP_gas_fuels,TI_gas_fossil]*ZIDZ(PROTRA_TO_allocated[REGIONS_9_I,TO_elec,PROTRA_PP_gas_fuels], SUM(PROTRA_TO_allocated[REGIONS_9_I,NRG_TO_I!,PROTRA_PP_gas_fuels]))~~|</v>
      </c>
      <c r="R44" s="249" t="str">
        <f>IFERROR(INDEX($Q45:$Q$98,O44),"")</f>
        <v/>
      </c>
      <c r="S44" s="253" t="str">
        <f t="shared" si="9"/>
        <v/>
      </c>
      <c r="V44" s="154" t="str">
        <f t="shared" si="21"/>
        <v>PROTRA_PP_gas_fuels</v>
      </c>
      <c r="W44" t="str">
        <f t="shared" si="22"/>
        <v>TI_gas_fossil</v>
      </c>
      <c r="X44" t="str">
        <f t="shared" si="23"/>
        <v>TO_elec</v>
      </c>
      <c r="Y44" s="155"/>
      <c r="Z44" s="154" t="str">
        <f>Correspondance_TI_TO!I44</f>
        <v>ELECTRICITY_GAS</v>
      </c>
      <c r="AA44" s="155" t="str">
        <f>Correspondance_TI_TO!J44</f>
        <v>DISTRIBUTION_ELECTRICITY</v>
      </c>
      <c r="AB44" s="197" t="str">
        <f t="shared" si="24"/>
        <v>economy_energy_transformation_matrix_output[REGIONS_9_I,PROTRA_PP_gas_fuels,ELECTRICITY_GAS,DISTRIBUTION_ELECTRICITY]=PROTRA_TO_allocated[REGIONS_9_I,TO_elec,PROTRA_PP_gas_fuels]*ZIDZ(TI_by_PROTRA_and_commodity[REGIONS_9_I,PROTRA_PP_gas_fuels,TI_gas_fossil], SUM(TI_by_PROTRA_and_commodity[REGIONS_9_I,PROTRA_PP_gas_fuels, NRG_TI_I!]))~~|</v>
      </c>
      <c r="AC44" t="str">
        <f t="shared" si="10"/>
        <v>[REGIONS_9_I,PROTRA_PP_gas_fuels,ELECTRICITY_GAS,DISTRIBUTION_ELECTRICITY],</v>
      </c>
      <c r="AD44">
        <f t="shared" si="11"/>
        <v>2</v>
      </c>
      <c r="AE44" t="str">
        <f>IFERROR(IF(AD44=2,MATCH(AC44,$AC45:$AC$98,0),""),"")</f>
        <v/>
      </c>
      <c r="AF44" s="249" t="str">
        <f t="shared" si="12"/>
        <v>economy_energy_transformation_matrix_output[REGIONS_9_I,PROTRA_PP_gas_fuels,ELECTRICITY_GAS,DISTRIBUTION_ELECTRICITY]=PROTRA_TO_allocated[REGIONS_9_I,TO_elec,PROTRA_PP_gas_fuels]*ZIDZ(TI_by_PROTRA_and_commodity[REGIONS_9_I,PROTRA_PP_gas_fuels,TI_gas_fossil], SUM(TI_by_PROTRA_and_commodity[REGIONS_9_I,PROTRA_PP_gas_fuels, NRG_TI_I!]))</v>
      </c>
      <c r="AG44" s="249" t="str">
        <f t="shared" si="13"/>
        <v>+PROTRA_TO_allocated[REGIONS_9_I,TO_elec,PROTRA_PP_gas_fuels]*ZIDZ(TI_by_PROTRA_and_commodity[REGIONS_9_I,PROTRA_PP_gas_fuels,TI_gas_fossil], SUM(TI_by_PROTRA_and_commodity[REGIONS_9_I,PROTRA_PP_gas_fuels, NRG_TI_I!]))~~|</v>
      </c>
      <c r="AH44" s="249" t="str">
        <f>IFERROR(INDEX($AG45:$AG$98,AE44),"")</f>
        <v/>
      </c>
      <c r="AI44" s="253" t="str">
        <f t="shared" si="14"/>
        <v/>
      </c>
      <c r="AJ44" s="262" t="str">
        <f t="shared" si="15"/>
        <v>IF_THEN_ELSE(NRG_PRO_I=PROTRA_PP_gas_fuels:AND:</v>
      </c>
      <c r="AK44" s="262" t="str">
        <f t="shared" si="16"/>
        <v>SECTORS_I=ELECTRICITY_GAS:AND:</v>
      </c>
      <c r="AL44" s="262" t="str">
        <f t="shared" si="17"/>
        <v>SECTORS_MAP_I=DISTRIBUTION_ELECTRICITY,</v>
      </c>
      <c r="AM44" s="262" t="str">
        <f t="shared" si="18"/>
        <v/>
      </c>
      <c r="AN44" s="263" t="str">
        <f t="shared" si="19"/>
        <v/>
      </c>
      <c r="AO44">
        <f t="shared" si="20"/>
        <v>0</v>
      </c>
    </row>
    <row r="45" spans="1:41" ht="58" x14ac:dyDescent="0.35">
      <c r="A45" s="224" t="s">
        <v>447</v>
      </c>
      <c r="B45" s="193" t="s">
        <v>442</v>
      </c>
      <c r="C45" s="193" t="s">
        <v>501</v>
      </c>
      <c r="E45" s="154" t="str">
        <f>Correspondance_TI_TO!A45</f>
        <v>PROTRA_PP_geothermal</v>
      </c>
      <c r="F45" t="str">
        <f>Correspondance_TI_TO!C45</f>
        <v>TI_geothermal</v>
      </c>
      <c r="G45" t="str">
        <f>Correspondance_TI_TO!D45</f>
        <v>TO_elec</v>
      </c>
      <c r="H45" s="155"/>
      <c r="I45" s="154" t="str">
        <f>Correspondance_TI_TO!H45</f>
        <v>NA</v>
      </c>
      <c r="J45" s="185" t="str">
        <f>Correspondance_TI_TO!G45</f>
        <v>STEAM_HOT_WATER</v>
      </c>
      <c r="K45" s="197" t="str">
        <f t="shared" si="4"/>
        <v/>
      </c>
      <c r="L45" s="193" t="str">
        <f t="shared" si="5"/>
        <v/>
      </c>
      <c r="M45" s="254" t="s">
        <v>736</v>
      </c>
      <c r="N45">
        <f t="shared" si="6"/>
        <v>0</v>
      </c>
      <c r="O45" t="str">
        <f>IFERROR(IF(N45=2,MATCH(L45,$L46:$L$98,0),""),"")</f>
        <v/>
      </c>
      <c r="P45" s="249" t="str">
        <f t="shared" si="7"/>
        <v/>
      </c>
      <c r="Q45" s="249" t="str">
        <f t="shared" si="8"/>
        <v/>
      </c>
      <c r="R45" s="249" t="str">
        <f>IFERROR(INDEX($Q46:$Q$98,O45),"")</f>
        <v/>
      </c>
      <c r="S45" s="253" t="str">
        <f t="shared" si="9"/>
        <v/>
      </c>
      <c r="V45" s="154" t="str">
        <f t="shared" si="21"/>
        <v>PROTRA_PP_geothermal</v>
      </c>
      <c r="W45" t="str">
        <f t="shared" si="22"/>
        <v>TI_geothermal</v>
      </c>
      <c r="X45" t="str">
        <f t="shared" si="23"/>
        <v>TO_elec</v>
      </c>
      <c r="Y45" s="155"/>
      <c r="Z45" s="154" t="str">
        <f>Correspondance_TI_TO!I45</f>
        <v>STEAM_HOT_WATER</v>
      </c>
      <c r="AA45" s="155" t="str">
        <f>Correspondance_TI_TO!J45</f>
        <v>DISTRIBUTION_ELECTRICITY</v>
      </c>
      <c r="AB45" s="197" t="str">
        <f t="shared" si="24"/>
        <v>economy_energy_transformation_matrix_output[REGIONS_9_I,PROTRA_PP_geothermal,STEAM_HOT_WATER,DISTRIBUTION_ELECTRICITY]=PROTRA_TO_allocated[REGIONS_9_I,TO_elec,PROTRA_PP_geothermal]*ZIDZ(TI_by_PROTRA_and_commodity[REGIONS_9_I,PROTRA_PP_geothermal,TI_geothermal], SUM(TI_by_PROTRA_and_commodity[REGIONS_9_I,PROTRA_PP_geothermal, NRG_TI_I!]))~~|</v>
      </c>
      <c r="AC45" t="str">
        <f t="shared" si="10"/>
        <v>[REGIONS_9_I,PROTRA_PP_geothermal,STEAM_HOT_WATER,DISTRIBUTION_ELECTRICITY],</v>
      </c>
      <c r="AD45">
        <f t="shared" si="11"/>
        <v>1</v>
      </c>
      <c r="AE45" t="str">
        <f>IFERROR(IF(AD45=2,MATCH(AC45,$AC46:$AC$98,0),""),"")</f>
        <v/>
      </c>
      <c r="AF45" s="249" t="str">
        <f t="shared" si="12"/>
        <v>economy_energy_transformation_matrix_output[REGIONS_9_I,PROTRA_PP_geothermal,STEAM_HOT_WATER,DISTRIBUTION_ELECTRICITY]=PROTRA_TO_allocated[REGIONS_9_I,TO_elec,PROTRA_PP_geothermal]*ZIDZ(TI_by_PROTRA_and_commodity[REGIONS_9_I,PROTRA_PP_geothermal,TI_geothermal], SUM(TI_by_PROTRA_and_commodity[REGIONS_9_I,PROTRA_PP_geothermal, NRG_TI_I!]))~~|</v>
      </c>
      <c r="AG45" s="249" t="str">
        <f t="shared" si="13"/>
        <v/>
      </c>
      <c r="AH45" s="249" t="str">
        <f>IFERROR(INDEX($AG46:$AG$98,AE45),"")</f>
        <v/>
      </c>
      <c r="AI45" s="253" t="str">
        <f t="shared" si="14"/>
        <v>economy_energy_transformation_matrix_output[REGIONS_9_I,PROTRA_PP_geothermal,STEAM_HOT_WATER,DISTRIBUTION_ELECTRICITY]=PROTRA_TO_allocated[REGIONS_9_I,TO_elec,PROTRA_PP_geothermal]*ZIDZ(TI_by_PROTRA_and_commodity[REGIONS_9_I,PROTRA_PP_geothermal,TI_geothermal], SUM(TI_by_PROTRA_and_commodity[REGIONS_9_I,PROTRA_PP_geothermal, NRG_TI_I!]))~~|</v>
      </c>
      <c r="AJ45" s="262" t="str">
        <f t="shared" si="15"/>
        <v>IF_THEN_ELSE(NRG_PRO_I=PROTRA_PP_geothermal:AND:</v>
      </c>
      <c r="AK45" s="262" t="str">
        <f t="shared" si="16"/>
        <v>SECTORS_I=STEAM_HOT_WATER:AND:</v>
      </c>
      <c r="AL45" s="262" t="str">
        <f t="shared" si="17"/>
        <v>SECTORS_MAP_I=DISTRIBUTION_ELECTRICITY,</v>
      </c>
      <c r="AM45" s="262" t="str">
        <f t="shared" si="18"/>
        <v>PROTRA_TO_allocated[REGIONS_9_I,TO_elec,PROTRA_PP_geothermal]*ZIDZ(TI_by_PROTRA_and_commodity[REGIONS_9_I,PROTRA_PP_geothermal,TI_geothermal], SUM(TI_by_PROTRA_and_commodity[REGIONS_9_I,PROTRA_PP_geothermal, NRG_TI_I!]))</v>
      </c>
      <c r="AN45" s="263" t="str">
        <f t="shared" si="19"/>
        <v>IF_THEN_ELSE(NRG_PRO_I=PROTRA_PP_geothermal:AND:SECTORS_I=STEAM_HOT_WATER:AND:SECTORS_MAP_I=DISTRIBUTION_ELECTRICITY,PROTRA_TO_allocated[REGIONS_9_I,TO_elec,PROTRA_PP_geothermal]*ZIDZ(TI_by_PROTRA_and_commodity[REGIONS_9_I,PROTRA_PP_geothermal,TI_geothermal], SUM(TI_by_PROTRA_and_commodity[REGIONS_9_I,PROTRA_PP_geothermal, NRG_TI_I!])),</v>
      </c>
      <c r="AO45">
        <f t="shared" si="20"/>
        <v>1</v>
      </c>
    </row>
    <row r="46" spans="1:41" ht="58" x14ac:dyDescent="0.35">
      <c r="A46" s="224" t="s">
        <v>448</v>
      </c>
      <c r="B46" s="193" t="s">
        <v>442</v>
      </c>
      <c r="C46" s="193" t="s">
        <v>501</v>
      </c>
      <c r="E46" s="154" t="str">
        <f>Correspondance_TI_TO!A46</f>
        <v>PROTRA_PP_hydropower_run_of_river</v>
      </c>
      <c r="F46" t="str">
        <f>Correspondance_TI_TO!C46</f>
        <v>TI_hydropower</v>
      </c>
      <c r="G46" t="str">
        <f>Correspondance_TI_TO!D46</f>
        <v>TO_elec</v>
      </c>
      <c r="H46" s="155"/>
      <c r="I46" s="154" t="str">
        <f>Correspondance_TI_TO!H46</f>
        <v>NA</v>
      </c>
      <c r="J46" s="185" t="str">
        <f>Correspondance_TI_TO!G46</f>
        <v>ELECTRICITY_HYDRO</v>
      </c>
      <c r="K46" s="197" t="str">
        <f t="shared" si="4"/>
        <v/>
      </c>
      <c r="L46" s="193" t="str">
        <f t="shared" si="5"/>
        <v/>
      </c>
      <c r="M46" s="254" t="s">
        <v>737</v>
      </c>
      <c r="N46">
        <f t="shared" si="6"/>
        <v>0</v>
      </c>
      <c r="O46" t="str">
        <f>IFERROR(IF(N46=2,MATCH(L46,$L47:$L$98,0),""),"")</f>
        <v/>
      </c>
      <c r="P46" s="249" t="str">
        <f t="shared" si="7"/>
        <v/>
      </c>
      <c r="Q46" s="249" t="str">
        <f t="shared" si="8"/>
        <v/>
      </c>
      <c r="R46" s="249" t="str">
        <f>IFERROR(INDEX($Q47:$Q$98,O46),"")</f>
        <v/>
      </c>
      <c r="S46" s="253" t="str">
        <f t="shared" si="9"/>
        <v/>
      </c>
      <c r="V46" s="154" t="str">
        <f t="shared" si="21"/>
        <v>PROTRA_PP_hydropower_run_of_river</v>
      </c>
      <c r="W46" t="str">
        <f t="shared" si="22"/>
        <v>TI_hydropower</v>
      </c>
      <c r="X46" t="str">
        <f t="shared" si="23"/>
        <v>TO_elec</v>
      </c>
      <c r="Y46" s="155"/>
      <c r="Z46" s="154" t="str">
        <f>Correspondance_TI_TO!I46</f>
        <v>ELECTRICITY_HYDRO</v>
      </c>
      <c r="AA46" s="155" t="str">
        <f>Correspondance_TI_TO!J46</f>
        <v>DISTRIBUTION_ELECTRICITY</v>
      </c>
      <c r="AB46" s="197" t="str">
        <f t="shared" si="24"/>
        <v>economy_energy_transformation_matrix_output[REGIONS_9_I,PROTRA_PP_hydropower_run_of_river,ELECTRICITY_HYDRO,DISTRIBUTION_ELECTRICITY]=PROTRA_TO_allocated[REGIONS_9_I,TO_elec,PROTRA_PP_hydropower_run_of_river]*ZIDZ(TI_by_PROTRA_and_commodity[REGIONS_9_I,PROTRA_PP_hydropower_run_of_river,TI_hydropower], SUM(TI_by_PROTRA_and_commodity[REGIONS_9_I,PROTRA_PP_hydropower_run_of_river, NRG_TI_I!]))~~|</v>
      </c>
      <c r="AC46" t="str">
        <f t="shared" si="10"/>
        <v>[REGIONS_9_I,PROTRA_PP_hydropower_run_of_river,ELECTRICITY_HYDRO,DISTRIBUTION_ELECTRICITY],</v>
      </c>
      <c r="AD46">
        <f t="shared" si="11"/>
        <v>1</v>
      </c>
      <c r="AE46" t="str">
        <f>IFERROR(IF(AD46=2,MATCH(AC46,$AC47:$AC$98,0),""),"")</f>
        <v/>
      </c>
      <c r="AF46" s="249" t="str">
        <f t="shared" si="12"/>
        <v>economy_energy_transformation_matrix_output[REGIONS_9_I,PROTRA_PP_hydropower_run_of_river,ELECTRICITY_HYDRO,DISTRIBUTION_ELECTRICITY]=PROTRA_TO_allocated[REGIONS_9_I,TO_elec,PROTRA_PP_hydropower_run_of_river]*ZIDZ(TI_by_PROTRA_and_commodity[REGIONS_9_I,PROTRA_PP_hydropower_run_of_river,TI_hydropower], SUM(TI_by_PROTRA_and_commodity[REGIONS_9_I,PROTRA_PP_hydropower_run_of_river, NRG_TI_I!]))~~|</v>
      </c>
      <c r="AG46" s="249" t="str">
        <f t="shared" si="13"/>
        <v/>
      </c>
      <c r="AH46" s="249" t="str">
        <f>IFERROR(INDEX($AG47:$AG$98,AE46),"")</f>
        <v/>
      </c>
      <c r="AI46" s="253" t="str">
        <f t="shared" si="14"/>
        <v>economy_energy_transformation_matrix_output[REGIONS_9_I,PROTRA_PP_hydropower_run_of_river,ELECTRICITY_HYDRO,DISTRIBUTION_ELECTRICITY]=PROTRA_TO_allocated[REGIONS_9_I,TO_elec,PROTRA_PP_hydropower_run_of_river]*ZIDZ(TI_by_PROTRA_and_commodity[REGIONS_9_I,PROTRA_PP_hydropower_run_of_river,TI_hydropower], SUM(TI_by_PROTRA_and_commodity[REGIONS_9_I,PROTRA_PP_hydropower_run_of_river, NRG_TI_I!]))~~|</v>
      </c>
      <c r="AJ46" s="262" t="str">
        <f t="shared" si="15"/>
        <v>IF_THEN_ELSE(NRG_PRO_I=PROTRA_PP_hydropower_run_of_river:AND:</v>
      </c>
      <c r="AK46" s="262" t="str">
        <f t="shared" si="16"/>
        <v>SECTORS_I=ELECTRICITY_HYDRO:AND:</v>
      </c>
      <c r="AL46" s="262" t="str">
        <f t="shared" si="17"/>
        <v>SECTORS_MAP_I=DISTRIBUTION_ELECTRICITY,</v>
      </c>
      <c r="AM46" s="262" t="str">
        <f t="shared" si="18"/>
        <v>PROTRA_TO_allocated[REGIONS_9_I,TO_elec,PROTRA_PP_hydropower_run_of_river]*ZIDZ(TI_by_PROTRA_and_commodity[REGIONS_9_I,PROTRA_PP_hydropower_run_of_river,TI_hydropower], SUM(TI_by_PROTRA_and_commodity[REGIONS_9_I,PROTRA_PP_hydropower_run_of_river, NRG_TI_I!]))</v>
      </c>
      <c r="AN46" s="263" t="str">
        <f t="shared" si="19"/>
        <v>IF_THEN_ELSE(NRG_PRO_I=PROTRA_PP_hydropower_run_of_river:AND:SECTORS_I=ELECTRICITY_HYDRO:AND:SECTORS_MAP_I=DISTRIBUTION_ELECTRICITY,PROTRA_TO_allocated[REGIONS_9_I,TO_elec,PROTRA_PP_hydropower_run_of_river]*ZIDZ(TI_by_PROTRA_and_commodity[REGIONS_9_I,PROTRA_PP_hydropower_run_of_river,TI_hydropower], SUM(TI_by_PROTRA_and_commodity[REGIONS_9_I,PROTRA_PP_hydropower_run_of_river, NRG_TI_I!])),</v>
      </c>
      <c r="AO46">
        <f t="shared" si="20"/>
        <v>1</v>
      </c>
    </row>
    <row r="47" spans="1:41" ht="58" x14ac:dyDescent="0.35">
      <c r="A47" s="224" t="s">
        <v>448</v>
      </c>
      <c r="B47" s="193" t="s">
        <v>442</v>
      </c>
      <c r="C47" s="193" t="s">
        <v>501</v>
      </c>
      <c r="E47" s="154" t="str">
        <f>Correspondance_TI_TO!A47</f>
        <v>PROTRA_PP_hydropower_dammed</v>
      </c>
      <c r="F47" t="str">
        <f>Correspondance_TI_TO!C47</f>
        <v>TI_hydropower</v>
      </c>
      <c r="G47" t="str">
        <f>Correspondance_TI_TO!D47</f>
        <v>TO_elec</v>
      </c>
      <c r="H47" s="155"/>
      <c r="I47" s="154" t="str">
        <f>Correspondance_TI_TO!H47</f>
        <v>NA</v>
      </c>
      <c r="J47" s="185" t="str">
        <f>Correspondance_TI_TO!G47</f>
        <v>ELECTRICITY_HYDRO</v>
      </c>
      <c r="K47" s="197" t="str">
        <f t="shared" si="4"/>
        <v/>
      </c>
      <c r="L47" s="193" t="str">
        <f t="shared" si="5"/>
        <v/>
      </c>
      <c r="M47" s="254" t="s">
        <v>739</v>
      </c>
      <c r="N47">
        <f t="shared" si="6"/>
        <v>0</v>
      </c>
      <c r="O47" t="str">
        <f>IFERROR(IF(N47=2,MATCH(L47,$L48:$L$98,0),""),"")</f>
        <v/>
      </c>
      <c r="P47" s="249" t="str">
        <f t="shared" si="7"/>
        <v/>
      </c>
      <c r="Q47" s="249" t="str">
        <f t="shared" si="8"/>
        <v/>
      </c>
      <c r="R47" s="249" t="str">
        <f>IFERROR(INDEX($Q48:$Q$98,O47),"")</f>
        <v/>
      </c>
      <c r="S47" s="253" t="str">
        <f t="shared" si="9"/>
        <v/>
      </c>
      <c r="V47" s="154" t="str">
        <f t="shared" si="21"/>
        <v>PROTRA_PP_hydropower_dammed</v>
      </c>
      <c r="W47" t="str">
        <f t="shared" si="22"/>
        <v>TI_hydropower</v>
      </c>
      <c r="X47" t="str">
        <f t="shared" si="23"/>
        <v>TO_elec</v>
      </c>
      <c r="Y47" s="155"/>
      <c r="Z47" s="154" t="str">
        <f>Correspondance_TI_TO!I47</f>
        <v>ELECTRICITY_HYDRO</v>
      </c>
      <c r="AA47" s="155" t="str">
        <f>Correspondance_TI_TO!J47</f>
        <v>DISTRIBUTION_ELECTRICITY</v>
      </c>
      <c r="AB47" s="197" t="str">
        <f t="shared" si="24"/>
        <v>economy_energy_transformation_matrix_output[REGIONS_9_I,PROTRA_PP_hydropower_dammed,ELECTRICITY_HYDRO,DISTRIBUTION_ELECTRICITY]=PROTRA_TO_allocated[REGIONS_9_I,TO_elec,PROTRA_PP_hydropower_dammed]*ZIDZ(TI_by_PROTRA_and_commodity[REGIONS_9_I,PROTRA_PP_hydropower_dammed,TI_hydropower], SUM(TI_by_PROTRA_and_commodity[REGIONS_9_I,PROTRA_PP_hydropower_dammed, NRG_TI_I!]))~~|</v>
      </c>
      <c r="AC47" t="str">
        <f t="shared" si="10"/>
        <v>[REGIONS_9_I,PROTRA_PP_hydropower_dammed,ELECTRICITY_HYDRO,DISTRIBUTION_ELECTRICITY],</v>
      </c>
      <c r="AD47">
        <f t="shared" si="11"/>
        <v>1</v>
      </c>
      <c r="AE47" t="str">
        <f>IFERROR(IF(AD47=2,MATCH(AC47,$AC48:$AC$98,0),""),"")</f>
        <v/>
      </c>
      <c r="AF47" s="249" t="str">
        <f t="shared" si="12"/>
        <v>economy_energy_transformation_matrix_output[REGIONS_9_I,PROTRA_PP_hydropower_dammed,ELECTRICITY_HYDRO,DISTRIBUTION_ELECTRICITY]=PROTRA_TO_allocated[REGIONS_9_I,TO_elec,PROTRA_PP_hydropower_dammed]*ZIDZ(TI_by_PROTRA_and_commodity[REGIONS_9_I,PROTRA_PP_hydropower_dammed,TI_hydropower], SUM(TI_by_PROTRA_and_commodity[REGIONS_9_I,PROTRA_PP_hydropower_dammed, NRG_TI_I!]))~~|</v>
      </c>
      <c r="AG47" s="249" t="str">
        <f t="shared" si="13"/>
        <v/>
      </c>
      <c r="AH47" s="249" t="str">
        <f>IFERROR(INDEX($AG48:$AG$98,AE47),"")</f>
        <v/>
      </c>
      <c r="AI47" s="253" t="str">
        <f t="shared" si="14"/>
        <v>economy_energy_transformation_matrix_output[REGIONS_9_I,PROTRA_PP_hydropower_dammed,ELECTRICITY_HYDRO,DISTRIBUTION_ELECTRICITY]=PROTRA_TO_allocated[REGIONS_9_I,TO_elec,PROTRA_PP_hydropower_dammed]*ZIDZ(TI_by_PROTRA_and_commodity[REGIONS_9_I,PROTRA_PP_hydropower_dammed,TI_hydropower], SUM(TI_by_PROTRA_and_commodity[REGIONS_9_I,PROTRA_PP_hydropower_dammed, NRG_TI_I!]))~~|</v>
      </c>
      <c r="AJ47" s="262" t="str">
        <f t="shared" si="15"/>
        <v>IF_THEN_ELSE(NRG_PRO_I=PROTRA_PP_hydropower_dammed:AND:</v>
      </c>
      <c r="AK47" s="262" t="str">
        <f t="shared" si="16"/>
        <v>SECTORS_I=ELECTRICITY_HYDRO:AND:</v>
      </c>
      <c r="AL47" s="262" t="str">
        <f t="shared" si="17"/>
        <v>SECTORS_MAP_I=DISTRIBUTION_ELECTRICITY,</v>
      </c>
      <c r="AM47" s="262" t="str">
        <f t="shared" si="18"/>
        <v>PROTRA_TO_allocated[REGIONS_9_I,TO_elec,PROTRA_PP_hydropower_dammed]*ZIDZ(TI_by_PROTRA_and_commodity[REGIONS_9_I,PROTRA_PP_hydropower_dammed,TI_hydropower], SUM(TI_by_PROTRA_and_commodity[REGIONS_9_I,PROTRA_PP_hydropower_dammed, NRG_TI_I!]))</v>
      </c>
      <c r="AN47" s="263" t="str">
        <f t="shared" si="19"/>
        <v>IF_THEN_ELSE(NRG_PRO_I=PROTRA_PP_hydropower_dammed:AND:SECTORS_I=ELECTRICITY_HYDRO:AND:SECTORS_MAP_I=DISTRIBUTION_ELECTRICITY,PROTRA_TO_allocated[REGIONS_9_I,TO_elec,PROTRA_PP_hydropower_dammed]*ZIDZ(TI_by_PROTRA_and_commodity[REGIONS_9_I,PROTRA_PP_hydropower_dammed,TI_hydropower], SUM(TI_by_PROTRA_and_commodity[REGIONS_9_I,PROTRA_PP_hydropower_dammed, NRG_TI_I!])),</v>
      </c>
      <c r="AO47">
        <f t="shared" si="20"/>
        <v>1</v>
      </c>
    </row>
    <row r="48" spans="1:41" ht="87" x14ac:dyDescent="0.35">
      <c r="A48" s="224" t="s">
        <v>448</v>
      </c>
      <c r="B48" s="193" t="s">
        <v>442</v>
      </c>
      <c r="C48" s="193" t="s">
        <v>501</v>
      </c>
      <c r="E48" s="154" t="str">
        <f>Correspondance_TI_TO!A48</f>
        <v>PROTRA_PP_liquid_fuels</v>
      </c>
      <c r="F48" t="str">
        <f>Correspondance_TI_TO!C48</f>
        <v>TI_liquid_bio</v>
      </c>
      <c r="G48" t="str">
        <f>Correspondance_TI_TO!D48</f>
        <v>TO_elec</v>
      </c>
      <c r="H48" s="155"/>
      <c r="I48" s="154" t="str">
        <f>Correspondance_TI_TO!H48</f>
        <v>REFINING</v>
      </c>
      <c r="J48" s="185" t="str">
        <f>Correspondance_TI_TO!G48</f>
        <v>ELECTRICITY_OIL</v>
      </c>
      <c r="K48" s="197" t="str">
        <f t="shared" si="4"/>
        <v>economy_energy_transformation_matrix_input[REGIONS_9_I,PROTRA_PP_liquid_fuels,REFINING,ELECTRICITY_OIL]=TI_by_PROTRA_and_commodity[REGIONS_9_I,PROTRA_PP_liquid_fuels,TI_liquid_bio]*ZIDZ(PROTRA_TO_allocated[REGIONS_9_I,TO_elec,PROTRA_PP_liquid_fuels], SUM(PROTRA_TO_allocated[REGIONS_9_I,NRG_TO_I!,PROTRA_PP_liquid_fuels]))~~|</v>
      </c>
      <c r="L48" s="193" t="str">
        <f t="shared" si="5"/>
        <v>[REGIONS_9_I,PROTRA_PP_liquid_fuels,REFINING,ELECTRICITY_OIL],</v>
      </c>
      <c r="M48" s="254" t="s">
        <v>738</v>
      </c>
      <c r="N48">
        <f t="shared" si="6"/>
        <v>2</v>
      </c>
      <c r="O48">
        <f>IFERROR(IF(N48=2,MATCH(L48,$L49:$L$98,0),""),"")</f>
        <v>1</v>
      </c>
      <c r="P48" s="249" t="str">
        <f t="shared" si="7"/>
        <v>economy_energy_transformation_matrix_input[REGIONS_9_I,PROTRA_PP_liquid_fuels,REFINING,ELECTRICITY_OIL]=TI_by_PROTRA_and_commodity[REGIONS_9_I,PROTRA_PP_liquid_fuels,TI_liquid_bio]*ZIDZ(PROTRA_TO_allocated[REGIONS_9_I,TO_elec,PROTRA_PP_liquid_fuels], SUM(PROTRA_TO_allocated[REGIONS_9_I,NRG_TO_I!,PROTRA_PP_liquid_fuels]))</v>
      </c>
      <c r="Q48" s="249" t="str">
        <f t="shared" si="8"/>
        <v>+TI_by_PROTRA_and_commodity[REGIONS_9_I,PROTRA_PP_liquid_fuels,TI_liquid_bio]*ZIDZ(PROTRA_TO_allocated[REGIONS_9_I,TO_elec,PROTRA_PP_liquid_fuels], SUM(PROTRA_TO_allocated[REGIONS_9_I,NRG_TO_I!,PROTRA_PP_liquid_fuels]))~~|</v>
      </c>
      <c r="R48" s="249" t="str">
        <f>IFERROR(INDEX($Q49:$Q$98,O48),"")</f>
        <v>+TI_by_PROTRA_and_commodity[REGIONS_9_I,PROTRA_PP_liquid_fuels,TI_liquid_fossil]*ZIDZ(PROTRA_TO_allocated[REGIONS_9_I,TO_elec,PROTRA_PP_liquid_fuels], SUM(PROTRA_TO_allocated[REGIONS_9_I,NRG_TO_I!,PROTRA_PP_liquid_fuels]))~~|</v>
      </c>
      <c r="S48" s="253" t="str">
        <f t="shared" si="9"/>
        <v>economy_energy_transformation_matrix_input[REGIONS_9_I,PROTRA_PP_liquid_fuels,REFINING,ELECTRICITY_OIL]=TI_by_PROTRA_and_commodity[REGIONS_9_I,PROTRA_PP_liquid_fuels,TI_liquid_bio]*ZIDZ(PROTRA_TO_allocated[REGIONS_9_I,TO_elec,PROTRA_PP_liquid_fuels], SUM(PROTRA_TO_allocated[REGIONS_9_I,NRG_TO_I!,PROTRA_PP_liquid_fuels]))+TI_by_PROTRA_and_commodity[REGIONS_9_I,PROTRA_PP_liquid_fuels,TI_liquid_fossil]*ZIDZ(PROTRA_TO_allocated[REGIONS_9_I,TO_elec,PROTRA_PP_liquid_fuels], SUM(PROTRA_TO_allocated[REGIONS_9_I,NRG_TO_I!,PROTRA_PP_liquid_fuels]))~~|</v>
      </c>
      <c r="V48" s="154" t="str">
        <f t="shared" si="21"/>
        <v>PROTRA_PP_liquid_fuels</v>
      </c>
      <c r="W48" t="str">
        <f t="shared" si="22"/>
        <v>TI_liquid_bio</v>
      </c>
      <c r="X48" t="str">
        <f t="shared" si="23"/>
        <v>TO_elec</v>
      </c>
      <c r="Y48" s="155"/>
      <c r="Z48" s="154" t="str">
        <f>Correspondance_TI_TO!I48</f>
        <v>ELECTRICITY_OIL</v>
      </c>
      <c r="AA48" s="155" t="str">
        <f>Correspondance_TI_TO!J48</f>
        <v>DISTRIBUTION_ELECTRICITY</v>
      </c>
      <c r="AB48" s="197" t="str">
        <f t="shared" si="24"/>
        <v>economy_energy_transformation_matrix_output[REGIONS_9_I,PROTRA_PP_liquid_fuels,ELECTRICITY_OIL,DISTRIBUTION_ELECTRICITY]=PROTRA_TO_allocated[REGIONS_9_I,TO_elec,PROTRA_PP_liquid_fuels]*ZIDZ(TI_by_PROTRA_and_commodity[REGIONS_9_I,PROTRA_PP_liquid_fuels,TI_liquid_bio], SUM(TI_by_PROTRA_and_commodity[REGIONS_9_I,PROTRA_PP_liquid_fuels, NRG_TI_I!]))~~|</v>
      </c>
      <c r="AC48" t="str">
        <f t="shared" si="10"/>
        <v>[REGIONS_9_I,PROTRA_PP_liquid_fuels,ELECTRICITY_OIL,DISTRIBUTION_ELECTRICITY],</v>
      </c>
      <c r="AD48">
        <f t="shared" si="11"/>
        <v>2</v>
      </c>
      <c r="AE48">
        <f>IFERROR(IF(AD48=2,MATCH(AC48,$AC49:$AC$98,0),""),"")</f>
        <v>1</v>
      </c>
      <c r="AF48" s="249" t="str">
        <f t="shared" si="12"/>
        <v>economy_energy_transformation_matrix_output[REGIONS_9_I,PROTRA_PP_liquid_fuels,ELECTRICITY_OIL,DISTRIBUTION_ELECTRICITY]=PROTRA_TO_allocated[REGIONS_9_I,TO_elec,PROTRA_PP_liquid_fuels]*ZIDZ(TI_by_PROTRA_and_commodity[REGIONS_9_I,PROTRA_PP_liquid_fuels,TI_liquid_bio], SUM(TI_by_PROTRA_and_commodity[REGIONS_9_I,PROTRA_PP_liquid_fuels, NRG_TI_I!]))</v>
      </c>
      <c r="AG48" s="249" t="str">
        <f t="shared" si="13"/>
        <v>+PROTRA_TO_allocated[REGIONS_9_I,TO_elec,PROTRA_PP_liquid_fuels]*ZIDZ(TI_by_PROTRA_and_commodity[REGIONS_9_I,PROTRA_PP_liquid_fuels,TI_liquid_bio], SUM(TI_by_PROTRA_and_commodity[REGIONS_9_I,PROTRA_PP_liquid_fuels, NRG_TI_I!]))~~|</v>
      </c>
      <c r="AH48" s="249" t="str">
        <f>IFERROR(INDEX($AG49:$AG$98,AE48),"")</f>
        <v>+PROTRA_TO_allocated[REGIONS_9_I,TO_elec,PROTRA_PP_liquid_fuels]*ZIDZ(TI_by_PROTRA_and_commodity[REGIONS_9_I,PROTRA_PP_liquid_fuels,TI_liquid_fossil], SUM(TI_by_PROTRA_and_commodity[REGIONS_9_I,PROTRA_PP_liquid_fuels, NRG_TI_I!]))~~|</v>
      </c>
      <c r="AI48" s="253" t="str">
        <f t="shared" si="14"/>
        <v>economy_energy_transformation_matrix_output[REGIONS_9_I,PROTRA_PP_liquid_fuels,ELECTRICITY_OIL,DISTRIBUTION_ELECTRICITY]=PROTRA_TO_allocated[REGIONS_9_I,TO_elec,PROTRA_PP_liquid_fuels]*ZIDZ(TI_by_PROTRA_and_commodity[REGIONS_9_I,PROTRA_PP_liquid_fuels,TI_liquid_bio], SUM(TI_by_PROTRA_and_commodity[REGIONS_9_I,PROTRA_PP_liquid_fuels, NRG_TI_I!]))+PROTRA_TO_allocated[REGIONS_9_I,TO_elec,PROTRA_PP_liquid_fuels]*ZIDZ(TI_by_PROTRA_and_commodity[REGIONS_9_I,PROTRA_PP_liquid_fuels,TI_liquid_fossil], SUM(TI_by_PROTRA_and_commodity[REGIONS_9_I,PROTRA_PP_liquid_fuels, NRG_TI_I!]))~~|</v>
      </c>
      <c r="AJ48" s="262" t="str">
        <f t="shared" si="15"/>
        <v>IF_THEN_ELSE(NRG_PRO_I=PROTRA_PP_liquid_fuels:AND:</v>
      </c>
      <c r="AK48" s="262" t="str">
        <f t="shared" si="16"/>
        <v>SECTORS_I=ELECTRICITY_OIL:AND:</v>
      </c>
      <c r="AL48" s="262" t="str">
        <f t="shared" si="17"/>
        <v>SECTORS_MAP_I=DISTRIBUTION_ELECTRICITY,</v>
      </c>
      <c r="AM48" s="262" t="str">
        <f t="shared" si="18"/>
        <v>PROTRA_TO_allocated[REGIONS_9_I,TO_elec,PROTRA_PP_liquid_fuels]*ZIDZ(TI_by_PROTRA_and_commodity[REGIONS_9_I,PROTRA_PP_liquid_fuels,TI_liquid_bio], SUM(TI_by_PROTRA_and_commodity[REGIONS_9_I,PROTRA_PP_liquid_fuels, NRG_TI_I!]))+PROTRA_TO_allocated[REGIONS_9_I,TO_elec,PROTRA_PP_liquid_fuels]*ZIDZ(TI_by_PROTRA_and_commodity[REGIONS_9_I,PROTRA_PP_liquid_fuels,TI_liquid_fossil], SUM(TI_by_PROTRA_and_commodity[REGIONS_9_I,PROTRA_PP_liquid_fuels, NRG_TI_I!]))</v>
      </c>
      <c r="AN48" s="263" t="str">
        <f t="shared" si="19"/>
        <v>IF_THEN_ELSE(NRG_PRO_I=PROTRA_PP_liquid_fuels:AND:SECTORS_I=ELECTRICITY_OIL:AND:SECTORS_MAP_I=DISTRIBUTION_ELECTRICITY,PROTRA_TO_allocated[REGIONS_9_I,TO_elec,PROTRA_PP_liquid_fuels]*ZIDZ(TI_by_PROTRA_and_commodity[REGIONS_9_I,PROTRA_PP_liquid_fuels,TI_liquid_bio], SUM(TI_by_PROTRA_and_commodity[REGIONS_9_I,PROTRA_PP_liquid_fuels, NRG_TI_I!]))+PROTRA_TO_allocated[REGIONS_9_I,TO_elec,PROTRA_PP_liquid_fuels]*ZIDZ(TI_by_PROTRA_and_commodity[REGIONS_9_I,PROTRA_PP_liquid_fuels,TI_liquid_fossil], SUM(TI_by_PROTRA_and_commodity[REGIONS_9_I,PROTRA_PP_liquid_fuels, NRG_TI_I!])),</v>
      </c>
      <c r="AO48">
        <f t="shared" si="20"/>
        <v>1</v>
      </c>
    </row>
    <row r="49" spans="1:41" ht="58" x14ac:dyDescent="0.35">
      <c r="A49" s="224" t="s">
        <v>447</v>
      </c>
      <c r="B49" s="193" t="s">
        <v>442</v>
      </c>
      <c r="C49" s="193" t="s">
        <v>501</v>
      </c>
      <c r="E49" s="154" t="str">
        <f>Correspondance_TI_TO!A49</f>
        <v>PROTRA_PP_liquid_fuels</v>
      </c>
      <c r="F49" t="str">
        <f>Correspondance_TI_TO!C49</f>
        <v>TI_liquid_fossil</v>
      </c>
      <c r="G49" t="str">
        <f>Correspondance_TI_TO!D49</f>
        <v>TO_elec</v>
      </c>
      <c r="H49" s="155"/>
      <c r="I49" s="154" t="str">
        <f>Correspondance_TI_TO!H49</f>
        <v>REFINING</v>
      </c>
      <c r="J49" s="185" t="str">
        <f>Correspondance_TI_TO!G49</f>
        <v>ELECTRICITY_OIL</v>
      </c>
      <c r="K49" s="197" t="str">
        <f t="shared" si="4"/>
        <v>economy_energy_transformation_matrix_input[REGIONS_9_I,PROTRA_PP_liquid_fuels,REFINING,ELECTRICITY_OIL]=TI_by_PROTRA_and_commodity[REGIONS_9_I,PROTRA_PP_liquid_fuels,TI_liquid_fossil]*ZIDZ(PROTRA_TO_allocated[REGIONS_9_I,TO_elec,PROTRA_PP_liquid_fuels], SUM(PROTRA_TO_allocated[REGIONS_9_I,NRG_TO_I!,PROTRA_PP_liquid_fuels]))~~|</v>
      </c>
      <c r="L49" s="193" t="str">
        <f t="shared" si="5"/>
        <v>[REGIONS_9_I,PROTRA_PP_liquid_fuels,REFINING,ELECTRICITY_OIL],</v>
      </c>
      <c r="M49" s="254" t="s">
        <v>744</v>
      </c>
      <c r="N49">
        <f t="shared" si="6"/>
        <v>2</v>
      </c>
      <c r="O49" t="str">
        <f>IFERROR(IF(N49=2,MATCH(L49,$L50:$L$98,0),""),"")</f>
        <v/>
      </c>
      <c r="P49" s="249" t="str">
        <f t="shared" si="7"/>
        <v>economy_energy_transformation_matrix_input[REGIONS_9_I,PROTRA_PP_liquid_fuels,REFINING,ELECTRICITY_OIL]=TI_by_PROTRA_and_commodity[REGIONS_9_I,PROTRA_PP_liquid_fuels,TI_liquid_fossil]*ZIDZ(PROTRA_TO_allocated[REGIONS_9_I,TO_elec,PROTRA_PP_liquid_fuels], SUM(PROTRA_TO_allocated[REGIONS_9_I,NRG_TO_I!,PROTRA_PP_liquid_fuels]))</v>
      </c>
      <c r="Q49" s="249" t="str">
        <f t="shared" si="8"/>
        <v>+TI_by_PROTRA_and_commodity[REGIONS_9_I,PROTRA_PP_liquid_fuels,TI_liquid_fossil]*ZIDZ(PROTRA_TO_allocated[REGIONS_9_I,TO_elec,PROTRA_PP_liquid_fuels], SUM(PROTRA_TO_allocated[REGIONS_9_I,NRG_TO_I!,PROTRA_PP_liquid_fuels]))~~|</v>
      </c>
      <c r="R49" s="249" t="str">
        <f>IFERROR(INDEX($Q50:$Q$98,O49),"")</f>
        <v/>
      </c>
      <c r="S49" s="253" t="str">
        <f t="shared" si="9"/>
        <v/>
      </c>
      <c r="V49" s="154" t="str">
        <f t="shared" si="21"/>
        <v>PROTRA_PP_liquid_fuels</v>
      </c>
      <c r="W49" t="str">
        <f t="shared" si="22"/>
        <v>TI_liquid_fossil</v>
      </c>
      <c r="X49" t="str">
        <f t="shared" si="23"/>
        <v>TO_elec</v>
      </c>
      <c r="Y49" s="155"/>
      <c r="Z49" s="154" t="str">
        <f>Correspondance_TI_TO!I49</f>
        <v>ELECTRICITY_OIL</v>
      </c>
      <c r="AA49" s="155" t="str">
        <f>Correspondance_TI_TO!J49</f>
        <v>DISTRIBUTION_ELECTRICITY</v>
      </c>
      <c r="AB49" s="197" t="str">
        <f t="shared" si="24"/>
        <v>economy_energy_transformation_matrix_output[REGIONS_9_I,PROTRA_PP_liquid_fuels,ELECTRICITY_OIL,DISTRIBUTION_ELECTRICITY]=PROTRA_TO_allocated[REGIONS_9_I,TO_elec,PROTRA_PP_liquid_fuels]*ZIDZ(TI_by_PROTRA_and_commodity[REGIONS_9_I,PROTRA_PP_liquid_fuels,TI_liquid_fossil], SUM(TI_by_PROTRA_and_commodity[REGIONS_9_I,PROTRA_PP_liquid_fuels, NRG_TI_I!]))~~|</v>
      </c>
      <c r="AC49" t="str">
        <f t="shared" si="10"/>
        <v>[REGIONS_9_I,PROTRA_PP_liquid_fuels,ELECTRICITY_OIL,DISTRIBUTION_ELECTRICITY],</v>
      </c>
      <c r="AD49">
        <f t="shared" si="11"/>
        <v>2</v>
      </c>
      <c r="AE49" t="str">
        <f>IFERROR(IF(AD49=2,MATCH(AC49,$AC50:$AC$98,0),""),"")</f>
        <v/>
      </c>
      <c r="AF49" s="249" t="str">
        <f t="shared" si="12"/>
        <v>economy_energy_transformation_matrix_output[REGIONS_9_I,PROTRA_PP_liquid_fuels,ELECTRICITY_OIL,DISTRIBUTION_ELECTRICITY]=PROTRA_TO_allocated[REGIONS_9_I,TO_elec,PROTRA_PP_liquid_fuels]*ZIDZ(TI_by_PROTRA_and_commodity[REGIONS_9_I,PROTRA_PP_liquid_fuels,TI_liquid_fossil], SUM(TI_by_PROTRA_and_commodity[REGIONS_9_I,PROTRA_PP_liquid_fuels, NRG_TI_I!]))</v>
      </c>
      <c r="AG49" s="249" t="str">
        <f t="shared" si="13"/>
        <v>+PROTRA_TO_allocated[REGIONS_9_I,TO_elec,PROTRA_PP_liquid_fuels]*ZIDZ(TI_by_PROTRA_and_commodity[REGIONS_9_I,PROTRA_PP_liquid_fuels,TI_liquid_fossil], SUM(TI_by_PROTRA_and_commodity[REGIONS_9_I,PROTRA_PP_liquid_fuels, NRG_TI_I!]))~~|</v>
      </c>
      <c r="AH49" s="249" t="str">
        <f>IFERROR(INDEX($AG50:$AG$98,AE49),"")</f>
        <v/>
      </c>
      <c r="AI49" s="253" t="str">
        <f t="shared" si="14"/>
        <v/>
      </c>
      <c r="AJ49" s="262" t="str">
        <f t="shared" si="15"/>
        <v>IF_THEN_ELSE(NRG_PRO_I=PROTRA_PP_liquid_fuels:AND:</v>
      </c>
      <c r="AK49" s="262" t="str">
        <f t="shared" si="16"/>
        <v>SECTORS_I=ELECTRICITY_OIL:AND:</v>
      </c>
      <c r="AL49" s="262" t="str">
        <f t="shared" si="17"/>
        <v>SECTORS_MAP_I=DISTRIBUTION_ELECTRICITY,</v>
      </c>
      <c r="AM49" s="262" t="str">
        <f t="shared" si="18"/>
        <v/>
      </c>
      <c r="AN49" s="263" t="str">
        <f t="shared" si="19"/>
        <v/>
      </c>
      <c r="AO49">
        <f t="shared" si="20"/>
        <v>0</v>
      </c>
    </row>
    <row r="50" spans="1:41" ht="58" x14ac:dyDescent="0.35">
      <c r="A50" s="224" t="s">
        <v>447</v>
      </c>
      <c r="B50" s="193" t="s">
        <v>442</v>
      </c>
      <c r="C50" s="193" t="s">
        <v>501</v>
      </c>
      <c r="E50" s="154" t="str">
        <f>Correspondance_TI_TO!A50</f>
        <v>PROTRA_PP_nuclear</v>
      </c>
      <c r="F50" t="str">
        <f>Correspondance_TI_TO!C50</f>
        <v>TI_nuclear</v>
      </c>
      <c r="G50" t="str">
        <f>Correspondance_TI_TO!D50</f>
        <v>TO_elec</v>
      </c>
      <c r="H50" s="155"/>
      <c r="I50" s="154" t="str">
        <f>Correspondance_TI_TO!H50</f>
        <v>MINING_URANIUM_THORIUM</v>
      </c>
      <c r="J50" s="185" t="str">
        <f>Correspondance_TI_TO!G50</f>
        <v>ELECTRICITY_NUCLEAR</v>
      </c>
      <c r="K50" s="197" t="str">
        <f t="shared" si="4"/>
        <v>economy_energy_transformation_matrix_input[REGIONS_9_I,PROTRA_PP_nuclear,MINING_URANIUM_THORIUM,ELECTRICITY_NUCLEAR]=TI_by_PROTRA_and_commodity[REGIONS_9_I,PROTRA_PP_nuclear,TI_nuclear]*ZIDZ(PROTRA_TO_allocated[REGIONS_9_I,TO_elec,PROTRA_PP_nuclear], SUM(PROTRA_TO_allocated[REGIONS_9_I,NRG_TO_I!,PROTRA_PP_nuclear]))~~|</v>
      </c>
      <c r="L50" s="193" t="str">
        <f t="shared" si="5"/>
        <v>[REGIONS_9_I,PROTRA_PP_nuclear,MINING_URANIUM_THORIUM,ELECTRICITY_NUCLEAR],</v>
      </c>
      <c r="M50" s="254" t="s">
        <v>751</v>
      </c>
      <c r="N50">
        <f t="shared" si="6"/>
        <v>1</v>
      </c>
      <c r="O50" t="str">
        <f>IFERROR(IF(N50=2,MATCH(L50,$L51:$L$98,0),""),"")</f>
        <v/>
      </c>
      <c r="P50" s="249" t="str">
        <f t="shared" si="7"/>
        <v>economy_energy_transformation_matrix_input[REGIONS_9_I,PROTRA_PP_nuclear,MINING_URANIUM_THORIUM,ELECTRICITY_NUCLEAR]=TI_by_PROTRA_and_commodity[REGIONS_9_I,PROTRA_PP_nuclear,TI_nuclear]*ZIDZ(PROTRA_TO_allocated[REGIONS_9_I,TO_elec,PROTRA_PP_nuclear], SUM(PROTRA_TO_allocated[REGIONS_9_I,NRG_TO_I!,PROTRA_PP_nuclear]))~~|</v>
      </c>
      <c r="Q50" s="249" t="str">
        <f t="shared" si="8"/>
        <v/>
      </c>
      <c r="R50" s="249" t="str">
        <f>IFERROR(INDEX($Q51:$Q$98,O50),"")</f>
        <v/>
      </c>
      <c r="S50" s="253" t="str">
        <f t="shared" si="9"/>
        <v>economy_energy_transformation_matrix_input[REGIONS_9_I,PROTRA_PP_nuclear,MINING_URANIUM_THORIUM,ELECTRICITY_NUCLEAR]=TI_by_PROTRA_and_commodity[REGIONS_9_I,PROTRA_PP_nuclear,TI_nuclear]*ZIDZ(PROTRA_TO_allocated[REGIONS_9_I,TO_elec,PROTRA_PP_nuclear], SUM(PROTRA_TO_allocated[REGIONS_9_I,NRG_TO_I!,PROTRA_PP_nuclear]))~~|</v>
      </c>
      <c r="V50" s="154" t="str">
        <f t="shared" si="21"/>
        <v>PROTRA_PP_nuclear</v>
      </c>
      <c r="W50" t="str">
        <f t="shared" si="22"/>
        <v>TI_nuclear</v>
      </c>
      <c r="X50" t="str">
        <f t="shared" si="23"/>
        <v>TO_elec</v>
      </c>
      <c r="Y50" s="155"/>
      <c r="Z50" s="154" t="str">
        <f>Correspondance_TI_TO!I50</f>
        <v>ELECTRICITY_NUCLEAR</v>
      </c>
      <c r="AA50" s="155" t="str">
        <f>Correspondance_TI_TO!J50</f>
        <v>DISTRIBUTION_ELECTRICITY</v>
      </c>
      <c r="AB50" s="197" t="str">
        <f t="shared" si="24"/>
        <v>economy_energy_transformation_matrix_output[REGIONS_9_I,PROTRA_PP_nuclear,ELECTRICITY_NUCLEAR,DISTRIBUTION_ELECTRICITY]=PROTRA_TO_allocated[REGIONS_9_I,TO_elec,PROTRA_PP_nuclear]*ZIDZ(TI_by_PROTRA_and_commodity[REGIONS_9_I,PROTRA_PP_nuclear,TI_nuclear], SUM(TI_by_PROTRA_and_commodity[REGIONS_9_I,PROTRA_PP_nuclear, NRG_TI_I!]))~~|</v>
      </c>
      <c r="AC50" t="str">
        <f t="shared" si="10"/>
        <v>[REGIONS_9_I,PROTRA_PP_nuclear,ELECTRICITY_NUCLEAR,DISTRIBUTION_ELECTRICITY],</v>
      </c>
      <c r="AD50">
        <f t="shared" si="11"/>
        <v>1</v>
      </c>
      <c r="AE50" t="str">
        <f>IFERROR(IF(AD50=2,MATCH(AC50,$AC51:$AC$98,0),""),"")</f>
        <v/>
      </c>
      <c r="AF50" s="249" t="str">
        <f t="shared" si="12"/>
        <v>economy_energy_transformation_matrix_output[REGIONS_9_I,PROTRA_PP_nuclear,ELECTRICITY_NUCLEAR,DISTRIBUTION_ELECTRICITY]=PROTRA_TO_allocated[REGIONS_9_I,TO_elec,PROTRA_PP_nuclear]*ZIDZ(TI_by_PROTRA_and_commodity[REGIONS_9_I,PROTRA_PP_nuclear,TI_nuclear], SUM(TI_by_PROTRA_and_commodity[REGIONS_9_I,PROTRA_PP_nuclear, NRG_TI_I!]))~~|</v>
      </c>
      <c r="AG50" s="249" t="str">
        <f t="shared" si="13"/>
        <v/>
      </c>
      <c r="AH50" s="249" t="str">
        <f>IFERROR(INDEX($AG51:$AG$98,AE50),"")</f>
        <v/>
      </c>
      <c r="AI50" s="253" t="str">
        <f t="shared" si="14"/>
        <v>economy_energy_transformation_matrix_output[REGIONS_9_I,PROTRA_PP_nuclear,ELECTRICITY_NUCLEAR,DISTRIBUTION_ELECTRICITY]=PROTRA_TO_allocated[REGIONS_9_I,TO_elec,PROTRA_PP_nuclear]*ZIDZ(TI_by_PROTRA_and_commodity[REGIONS_9_I,PROTRA_PP_nuclear,TI_nuclear], SUM(TI_by_PROTRA_and_commodity[REGIONS_9_I,PROTRA_PP_nuclear, NRG_TI_I!]))~~|</v>
      </c>
      <c r="AJ50" s="262" t="str">
        <f t="shared" si="15"/>
        <v>IF_THEN_ELSE(NRG_PRO_I=PROTRA_PP_nuclear:AND:</v>
      </c>
      <c r="AK50" s="262" t="str">
        <f t="shared" si="16"/>
        <v>SECTORS_I=ELECTRICITY_NUCLEAR:AND:</v>
      </c>
      <c r="AL50" s="262" t="str">
        <f t="shared" si="17"/>
        <v>SECTORS_MAP_I=DISTRIBUTION_ELECTRICITY,</v>
      </c>
      <c r="AM50" s="262" t="str">
        <f t="shared" si="18"/>
        <v>PROTRA_TO_allocated[REGIONS_9_I,TO_elec,PROTRA_PP_nuclear]*ZIDZ(TI_by_PROTRA_and_commodity[REGIONS_9_I,PROTRA_PP_nuclear,TI_nuclear], SUM(TI_by_PROTRA_and_commodity[REGIONS_9_I,PROTRA_PP_nuclear, NRG_TI_I!]))</v>
      </c>
      <c r="AN50" s="263" t="str">
        <f t="shared" si="19"/>
        <v>IF_THEN_ELSE(NRG_PRO_I=PROTRA_PP_nuclear:AND:SECTORS_I=ELECTRICITY_NUCLEAR:AND:SECTORS_MAP_I=DISTRIBUTION_ELECTRICITY,PROTRA_TO_allocated[REGIONS_9_I,TO_elec,PROTRA_PP_nuclear]*ZIDZ(TI_by_PROTRA_and_commodity[REGIONS_9_I,PROTRA_PP_nuclear,TI_nuclear], SUM(TI_by_PROTRA_and_commodity[REGIONS_9_I,PROTRA_PP_nuclear, NRG_TI_I!])),</v>
      </c>
      <c r="AO50">
        <f t="shared" si="20"/>
        <v>1</v>
      </c>
    </row>
    <row r="51" spans="1:41" ht="58" x14ac:dyDescent="0.35">
      <c r="A51" s="224" t="s">
        <v>448</v>
      </c>
      <c r="B51" s="193" t="s">
        <v>442</v>
      </c>
      <c r="C51" s="193" t="s">
        <v>501</v>
      </c>
      <c r="E51" s="154" t="str">
        <f>Correspondance_TI_TO!A51</f>
        <v>PROTRA_PP_oceanic</v>
      </c>
      <c r="F51" t="str">
        <f>Correspondance_TI_TO!C51</f>
        <v>TI_oceanic</v>
      </c>
      <c r="G51" t="str">
        <f>Correspondance_TI_TO!D51</f>
        <v>TO_elec</v>
      </c>
      <c r="H51" s="155"/>
      <c r="I51" s="154" t="str">
        <f>Correspondance_TI_TO!H51</f>
        <v>NA</v>
      </c>
      <c r="J51" s="185" t="str">
        <f>Correspondance_TI_TO!G51</f>
        <v>ELECTRICITY_OTHER</v>
      </c>
      <c r="K51" s="197" t="str">
        <f t="shared" si="4"/>
        <v/>
      </c>
      <c r="L51" s="193" t="str">
        <f t="shared" si="5"/>
        <v/>
      </c>
      <c r="M51" s="254" t="s">
        <v>745</v>
      </c>
      <c r="N51">
        <f t="shared" si="6"/>
        <v>0</v>
      </c>
      <c r="O51" t="str">
        <f>IFERROR(IF(N51=2,MATCH(L51,$L52:$L$98,0),""),"")</f>
        <v/>
      </c>
      <c r="P51" s="249" t="str">
        <f t="shared" si="7"/>
        <v/>
      </c>
      <c r="Q51" s="249" t="str">
        <f t="shared" si="8"/>
        <v/>
      </c>
      <c r="R51" s="249" t="str">
        <f>IFERROR(INDEX($Q52:$Q$98,O51),"")</f>
        <v/>
      </c>
      <c r="S51" s="253" t="str">
        <f t="shared" si="9"/>
        <v/>
      </c>
      <c r="V51" s="154" t="str">
        <f t="shared" si="21"/>
        <v>PROTRA_PP_oceanic</v>
      </c>
      <c r="W51" t="str">
        <f t="shared" si="22"/>
        <v>TI_oceanic</v>
      </c>
      <c r="X51" t="str">
        <f t="shared" si="23"/>
        <v>TO_elec</v>
      </c>
      <c r="Y51" s="155"/>
      <c r="Z51" s="154" t="str">
        <f>Correspondance_TI_TO!I51</f>
        <v>ELECTRICITY_OTHER</v>
      </c>
      <c r="AA51" s="155" t="str">
        <f>Correspondance_TI_TO!J51</f>
        <v>DISTRIBUTION_ELECTRICITY</v>
      </c>
      <c r="AB51" s="197" t="str">
        <f t="shared" si="24"/>
        <v>economy_energy_transformation_matrix_output[REGIONS_9_I,PROTRA_PP_oceanic,ELECTRICITY_OTHER,DISTRIBUTION_ELECTRICITY]=PROTRA_TO_allocated[REGIONS_9_I,TO_elec,PROTRA_PP_oceanic]*ZIDZ(TI_by_PROTRA_and_commodity[REGIONS_9_I,PROTRA_PP_oceanic,TI_oceanic], SUM(TI_by_PROTRA_and_commodity[REGIONS_9_I,PROTRA_PP_oceanic, NRG_TI_I!]))~~|</v>
      </c>
      <c r="AC51" t="str">
        <f t="shared" si="10"/>
        <v>[REGIONS_9_I,PROTRA_PP_oceanic,ELECTRICITY_OTHER,DISTRIBUTION_ELECTRICITY],</v>
      </c>
      <c r="AD51">
        <f t="shared" si="11"/>
        <v>1</v>
      </c>
      <c r="AE51" t="str">
        <f>IFERROR(IF(AD51=2,MATCH(AC51,$AC52:$AC$98,0),""),"")</f>
        <v/>
      </c>
      <c r="AF51" s="249" t="str">
        <f t="shared" si="12"/>
        <v>economy_energy_transformation_matrix_output[REGIONS_9_I,PROTRA_PP_oceanic,ELECTRICITY_OTHER,DISTRIBUTION_ELECTRICITY]=PROTRA_TO_allocated[REGIONS_9_I,TO_elec,PROTRA_PP_oceanic]*ZIDZ(TI_by_PROTRA_and_commodity[REGIONS_9_I,PROTRA_PP_oceanic,TI_oceanic], SUM(TI_by_PROTRA_and_commodity[REGIONS_9_I,PROTRA_PP_oceanic, NRG_TI_I!]))~~|</v>
      </c>
      <c r="AG51" s="249" t="str">
        <f t="shared" si="13"/>
        <v/>
      </c>
      <c r="AH51" s="249" t="str">
        <f>IFERROR(INDEX($AG52:$AG$98,AE51),"")</f>
        <v/>
      </c>
      <c r="AI51" s="253" t="str">
        <f t="shared" si="14"/>
        <v>economy_energy_transformation_matrix_output[REGIONS_9_I,PROTRA_PP_oceanic,ELECTRICITY_OTHER,DISTRIBUTION_ELECTRICITY]=PROTRA_TO_allocated[REGIONS_9_I,TO_elec,PROTRA_PP_oceanic]*ZIDZ(TI_by_PROTRA_and_commodity[REGIONS_9_I,PROTRA_PP_oceanic,TI_oceanic], SUM(TI_by_PROTRA_and_commodity[REGIONS_9_I,PROTRA_PP_oceanic, NRG_TI_I!]))~~|</v>
      </c>
      <c r="AJ51" s="262" t="str">
        <f t="shared" si="15"/>
        <v>IF_THEN_ELSE(NRG_PRO_I=PROTRA_PP_oceanic:AND:</v>
      </c>
      <c r="AK51" s="262" t="str">
        <f t="shared" si="16"/>
        <v>SECTORS_I=ELECTRICITY_OTHER:AND:</v>
      </c>
      <c r="AL51" s="262" t="str">
        <f t="shared" si="17"/>
        <v>SECTORS_MAP_I=DISTRIBUTION_ELECTRICITY,</v>
      </c>
      <c r="AM51" s="262" t="str">
        <f t="shared" si="18"/>
        <v>PROTRA_TO_allocated[REGIONS_9_I,TO_elec,PROTRA_PP_oceanic]*ZIDZ(TI_by_PROTRA_and_commodity[REGIONS_9_I,PROTRA_PP_oceanic,TI_oceanic], SUM(TI_by_PROTRA_and_commodity[REGIONS_9_I,PROTRA_PP_oceanic, NRG_TI_I!]))</v>
      </c>
      <c r="AN51" s="263" t="str">
        <f t="shared" si="19"/>
        <v>IF_THEN_ELSE(NRG_PRO_I=PROTRA_PP_oceanic:AND:SECTORS_I=ELECTRICITY_OTHER:AND:SECTORS_MAP_I=DISTRIBUTION_ELECTRICITY,PROTRA_TO_allocated[REGIONS_9_I,TO_elec,PROTRA_PP_oceanic]*ZIDZ(TI_by_PROTRA_and_commodity[REGIONS_9_I,PROTRA_PP_oceanic,TI_oceanic], SUM(TI_by_PROTRA_and_commodity[REGIONS_9_I,PROTRA_PP_oceanic, NRG_TI_I!])),</v>
      </c>
      <c r="AO51">
        <f t="shared" si="20"/>
        <v>1</v>
      </c>
    </row>
    <row r="52" spans="1:41" ht="58" x14ac:dyDescent="0.35">
      <c r="A52" s="224" t="s">
        <v>448</v>
      </c>
      <c r="B52" s="193" t="s">
        <v>442</v>
      </c>
      <c r="C52" s="193" t="s">
        <v>501</v>
      </c>
      <c r="E52" s="154" t="str">
        <f>Correspondance_TI_TO!A52</f>
        <v>PROTRA_PP_solar_open_space_PV</v>
      </c>
      <c r="F52" t="str">
        <f>Correspondance_TI_TO!C52</f>
        <v>TI_solar</v>
      </c>
      <c r="G52" t="str">
        <f>Correspondance_TI_TO!D52</f>
        <v>TO_elec</v>
      </c>
      <c r="H52" s="155"/>
      <c r="I52" s="154" t="str">
        <f>Correspondance_TI_TO!H52</f>
        <v>NA</v>
      </c>
      <c r="J52" s="185" t="str">
        <f>Correspondance_TI_TO!G52</f>
        <v>ELECTRICITY_SOLAR_PV</v>
      </c>
      <c r="K52" s="197" t="str">
        <f t="shared" si="4"/>
        <v/>
      </c>
      <c r="L52" s="193" t="str">
        <f t="shared" si="5"/>
        <v/>
      </c>
      <c r="M52" s="254" t="s">
        <v>752</v>
      </c>
      <c r="N52">
        <f t="shared" si="6"/>
        <v>0</v>
      </c>
      <c r="O52" t="str">
        <f>IFERROR(IF(N52=2,MATCH(L52,$L53:$L$98,0),""),"")</f>
        <v/>
      </c>
      <c r="P52" s="249" t="str">
        <f t="shared" si="7"/>
        <v/>
      </c>
      <c r="Q52" s="249" t="str">
        <f t="shared" si="8"/>
        <v/>
      </c>
      <c r="R52" s="249" t="str">
        <f>IFERROR(INDEX($Q53:$Q$98,O52),"")</f>
        <v/>
      </c>
      <c r="S52" s="253" t="str">
        <f t="shared" si="9"/>
        <v/>
      </c>
      <c r="V52" s="154" t="str">
        <f t="shared" si="21"/>
        <v>PROTRA_PP_solar_open_space_PV</v>
      </c>
      <c r="W52" t="str">
        <f t="shared" si="22"/>
        <v>TI_solar</v>
      </c>
      <c r="X52" t="str">
        <f t="shared" si="23"/>
        <v>TO_elec</v>
      </c>
      <c r="Y52" s="155"/>
      <c r="Z52" s="154" t="str">
        <f>Correspondance_TI_TO!I52</f>
        <v>ELECTRICITY_SOLAR_PV</v>
      </c>
      <c r="AA52" s="155" t="str">
        <f>Correspondance_TI_TO!J52</f>
        <v>DISTRIBUTION_ELECTRICITY</v>
      </c>
      <c r="AB52" s="197" t="str">
        <f t="shared" si="24"/>
        <v>economy_energy_transformation_matrix_output[REGIONS_9_I,PROTRA_PP_solar_open_space_PV,ELECTRICITY_SOLAR_PV,DISTRIBUTION_ELECTRICITY]=PROTRA_TO_allocated[REGIONS_9_I,TO_elec,PROTRA_PP_solar_open_space_PV]*ZIDZ(TI_by_PROTRA_and_commodity[REGIONS_9_I,PROTRA_PP_solar_open_space_PV,TI_solar], SUM(TI_by_PROTRA_and_commodity[REGIONS_9_I,PROTRA_PP_solar_open_space_PV, NRG_TI_I!]))~~|</v>
      </c>
      <c r="AC52" t="str">
        <f t="shared" si="10"/>
        <v>[REGIONS_9_I,PROTRA_PP_solar_open_space_PV,ELECTRICITY_SOLAR_PV,DISTRIBUTION_ELECTRICITY],</v>
      </c>
      <c r="AD52">
        <f t="shared" si="11"/>
        <v>1</v>
      </c>
      <c r="AE52" t="str">
        <f>IFERROR(IF(AD52=2,MATCH(AC52,$AC53:$AC$98,0),""),"")</f>
        <v/>
      </c>
      <c r="AF52" s="249" t="str">
        <f t="shared" si="12"/>
        <v>economy_energy_transformation_matrix_output[REGIONS_9_I,PROTRA_PP_solar_open_space_PV,ELECTRICITY_SOLAR_PV,DISTRIBUTION_ELECTRICITY]=PROTRA_TO_allocated[REGIONS_9_I,TO_elec,PROTRA_PP_solar_open_space_PV]*ZIDZ(TI_by_PROTRA_and_commodity[REGIONS_9_I,PROTRA_PP_solar_open_space_PV,TI_solar], SUM(TI_by_PROTRA_and_commodity[REGIONS_9_I,PROTRA_PP_solar_open_space_PV, NRG_TI_I!]))~~|</v>
      </c>
      <c r="AG52" s="249" t="str">
        <f t="shared" si="13"/>
        <v/>
      </c>
      <c r="AH52" s="249" t="str">
        <f>IFERROR(INDEX($AG53:$AG$98,AE52),"")</f>
        <v/>
      </c>
      <c r="AI52" s="253" t="str">
        <f t="shared" si="14"/>
        <v>economy_energy_transformation_matrix_output[REGIONS_9_I,PROTRA_PP_solar_open_space_PV,ELECTRICITY_SOLAR_PV,DISTRIBUTION_ELECTRICITY]=PROTRA_TO_allocated[REGIONS_9_I,TO_elec,PROTRA_PP_solar_open_space_PV]*ZIDZ(TI_by_PROTRA_and_commodity[REGIONS_9_I,PROTRA_PP_solar_open_space_PV,TI_solar], SUM(TI_by_PROTRA_and_commodity[REGIONS_9_I,PROTRA_PP_solar_open_space_PV, NRG_TI_I!]))~~|</v>
      </c>
      <c r="AJ52" s="262" t="str">
        <f t="shared" si="15"/>
        <v>IF_THEN_ELSE(NRG_PRO_I=PROTRA_PP_solar_open_space_PV:AND:</v>
      </c>
      <c r="AK52" s="262" t="str">
        <f t="shared" si="16"/>
        <v>SECTORS_I=ELECTRICITY_SOLAR_PV:AND:</v>
      </c>
      <c r="AL52" s="262" t="str">
        <f t="shared" si="17"/>
        <v>SECTORS_MAP_I=DISTRIBUTION_ELECTRICITY,</v>
      </c>
      <c r="AM52" s="262" t="str">
        <f t="shared" si="18"/>
        <v>PROTRA_TO_allocated[REGIONS_9_I,TO_elec,PROTRA_PP_solar_open_space_PV]*ZIDZ(TI_by_PROTRA_and_commodity[REGIONS_9_I,PROTRA_PP_solar_open_space_PV,TI_solar], SUM(TI_by_PROTRA_and_commodity[REGIONS_9_I,PROTRA_PP_solar_open_space_PV, NRG_TI_I!]))</v>
      </c>
      <c r="AN52" s="263" t="str">
        <f t="shared" si="19"/>
        <v>IF_THEN_ELSE(NRG_PRO_I=PROTRA_PP_solar_open_space_PV:AND:SECTORS_I=ELECTRICITY_SOLAR_PV:AND:SECTORS_MAP_I=DISTRIBUTION_ELECTRICITY,PROTRA_TO_allocated[REGIONS_9_I,TO_elec,PROTRA_PP_solar_open_space_PV]*ZIDZ(TI_by_PROTRA_and_commodity[REGIONS_9_I,PROTRA_PP_solar_open_space_PV,TI_solar], SUM(TI_by_PROTRA_and_commodity[REGIONS_9_I,PROTRA_PP_solar_open_space_PV, NRG_TI_I!])),</v>
      </c>
      <c r="AO52">
        <f t="shared" si="20"/>
        <v>1</v>
      </c>
    </row>
    <row r="53" spans="1:41" ht="58" x14ac:dyDescent="0.35">
      <c r="A53" s="224" t="s">
        <v>448</v>
      </c>
      <c r="B53" s="193" t="s">
        <v>442</v>
      </c>
      <c r="C53" s="193" t="s">
        <v>501</v>
      </c>
      <c r="E53" s="154" t="str">
        <f>Correspondance_TI_TO!A53</f>
        <v>PROTRA_PP_solar_CSP</v>
      </c>
      <c r="F53" t="str">
        <f>Correspondance_TI_TO!C53</f>
        <v>TI_solar</v>
      </c>
      <c r="G53" t="str">
        <f>Correspondance_TI_TO!D53</f>
        <v>TO_elec</v>
      </c>
      <c r="H53" s="155"/>
      <c r="I53" s="154" t="str">
        <f>Correspondance_TI_TO!H53</f>
        <v>NA</v>
      </c>
      <c r="J53" s="185" t="str">
        <f>Correspondance_TI_TO!G53</f>
        <v>ELECTRICITY_SOLAR_THERMAL</v>
      </c>
      <c r="K53" s="197" t="str">
        <f t="shared" si="4"/>
        <v/>
      </c>
      <c r="L53" s="193" t="str">
        <f t="shared" si="5"/>
        <v/>
      </c>
      <c r="M53" s="254" t="s">
        <v>746</v>
      </c>
      <c r="N53">
        <f t="shared" si="6"/>
        <v>0</v>
      </c>
      <c r="O53" t="str">
        <f>IFERROR(IF(N53=2,MATCH(L53,$L54:$L$98,0),""),"")</f>
        <v/>
      </c>
      <c r="P53" s="249" t="str">
        <f t="shared" si="7"/>
        <v/>
      </c>
      <c r="Q53" s="249" t="str">
        <f t="shared" si="8"/>
        <v/>
      </c>
      <c r="R53" s="249" t="str">
        <f>IFERROR(INDEX($Q54:$Q$98,O53),"")</f>
        <v/>
      </c>
      <c r="S53" s="253" t="str">
        <f t="shared" si="9"/>
        <v/>
      </c>
      <c r="V53" s="154" t="str">
        <f t="shared" si="21"/>
        <v>PROTRA_PP_solar_CSP</v>
      </c>
      <c r="W53" t="str">
        <f t="shared" si="22"/>
        <v>TI_solar</v>
      </c>
      <c r="X53" t="str">
        <f t="shared" si="23"/>
        <v>TO_elec</v>
      </c>
      <c r="Y53" s="155"/>
      <c r="Z53" s="154" t="str">
        <f>Correspondance_TI_TO!I53</f>
        <v>ELECTRICITY_SOLAR_THERMAL</v>
      </c>
      <c r="AA53" s="155" t="str">
        <f>Correspondance_TI_TO!J53</f>
        <v>DISTRIBUTION_ELECTRICITY</v>
      </c>
      <c r="AB53" s="197" t="str">
        <f t="shared" si="24"/>
        <v>economy_energy_transformation_matrix_output[REGIONS_9_I,PROTRA_PP_solar_CSP,ELECTRICITY_SOLAR_THERMAL,DISTRIBUTION_ELECTRICITY]=PROTRA_TO_allocated[REGIONS_9_I,TO_elec,PROTRA_PP_solar_CSP]*ZIDZ(TI_by_PROTRA_and_commodity[REGIONS_9_I,PROTRA_PP_solar_CSP,TI_solar], SUM(TI_by_PROTRA_and_commodity[REGIONS_9_I,PROTRA_PP_solar_CSP, NRG_TI_I!]))~~|</v>
      </c>
      <c r="AC53" t="str">
        <f t="shared" si="10"/>
        <v>[REGIONS_9_I,PROTRA_PP_solar_CSP,ELECTRICITY_SOLAR_THERMAL,DISTRIBUTION_ELECTRICITY],</v>
      </c>
      <c r="AD53">
        <f t="shared" si="11"/>
        <v>1</v>
      </c>
      <c r="AE53" t="str">
        <f>IFERROR(IF(AD53=2,MATCH(AC53,$AC54:$AC$98,0),""),"")</f>
        <v/>
      </c>
      <c r="AF53" s="249" t="str">
        <f t="shared" si="12"/>
        <v>economy_energy_transformation_matrix_output[REGIONS_9_I,PROTRA_PP_solar_CSP,ELECTRICITY_SOLAR_THERMAL,DISTRIBUTION_ELECTRICITY]=PROTRA_TO_allocated[REGIONS_9_I,TO_elec,PROTRA_PP_solar_CSP]*ZIDZ(TI_by_PROTRA_and_commodity[REGIONS_9_I,PROTRA_PP_solar_CSP,TI_solar], SUM(TI_by_PROTRA_and_commodity[REGIONS_9_I,PROTRA_PP_solar_CSP, NRG_TI_I!]))~~|</v>
      </c>
      <c r="AG53" s="249" t="str">
        <f t="shared" si="13"/>
        <v/>
      </c>
      <c r="AH53" s="249" t="str">
        <f>IFERROR(INDEX($AG54:$AG$98,AE53),"")</f>
        <v/>
      </c>
      <c r="AI53" s="253" t="str">
        <f t="shared" si="14"/>
        <v>economy_energy_transformation_matrix_output[REGIONS_9_I,PROTRA_PP_solar_CSP,ELECTRICITY_SOLAR_THERMAL,DISTRIBUTION_ELECTRICITY]=PROTRA_TO_allocated[REGIONS_9_I,TO_elec,PROTRA_PP_solar_CSP]*ZIDZ(TI_by_PROTRA_and_commodity[REGIONS_9_I,PROTRA_PP_solar_CSP,TI_solar], SUM(TI_by_PROTRA_and_commodity[REGIONS_9_I,PROTRA_PP_solar_CSP, NRG_TI_I!]))~~|</v>
      </c>
      <c r="AJ53" s="262" t="str">
        <f t="shared" si="15"/>
        <v>IF_THEN_ELSE(NRG_PRO_I=PROTRA_PP_solar_CSP:AND:</v>
      </c>
      <c r="AK53" s="262" t="str">
        <f t="shared" si="16"/>
        <v>SECTORS_I=ELECTRICITY_SOLAR_THERMAL:AND:</v>
      </c>
      <c r="AL53" s="262" t="str">
        <f t="shared" si="17"/>
        <v>SECTORS_MAP_I=DISTRIBUTION_ELECTRICITY,</v>
      </c>
      <c r="AM53" s="262" t="str">
        <f t="shared" si="18"/>
        <v>PROTRA_TO_allocated[REGIONS_9_I,TO_elec,PROTRA_PP_solar_CSP]*ZIDZ(TI_by_PROTRA_and_commodity[REGIONS_9_I,PROTRA_PP_solar_CSP,TI_solar], SUM(TI_by_PROTRA_and_commodity[REGIONS_9_I,PROTRA_PP_solar_CSP, NRG_TI_I!]))</v>
      </c>
      <c r="AN53" s="263" t="str">
        <f t="shared" si="19"/>
        <v>IF_THEN_ELSE(NRG_PRO_I=PROTRA_PP_solar_CSP:AND:SECTORS_I=ELECTRICITY_SOLAR_THERMAL:AND:SECTORS_MAP_I=DISTRIBUTION_ELECTRICITY,PROTRA_TO_allocated[REGIONS_9_I,TO_elec,PROTRA_PP_solar_CSP]*ZIDZ(TI_by_PROTRA_and_commodity[REGIONS_9_I,PROTRA_PP_solar_CSP,TI_solar], SUM(TI_by_PROTRA_and_commodity[REGIONS_9_I,PROTRA_PP_solar_CSP, NRG_TI_I!])),</v>
      </c>
      <c r="AO53">
        <f t="shared" si="20"/>
        <v>1</v>
      </c>
    </row>
    <row r="54" spans="1:41" ht="58" x14ac:dyDescent="0.35">
      <c r="A54" s="224" t="s">
        <v>448</v>
      </c>
      <c r="B54" s="193" t="s">
        <v>442</v>
      </c>
      <c r="C54" s="193" t="s">
        <v>501</v>
      </c>
      <c r="E54" s="154" t="str">
        <f>Correspondance_TI_TO!A54</f>
        <v>PROTRA_PP_solar_urban_PV</v>
      </c>
      <c r="F54" t="str">
        <f>Correspondance_TI_TO!C54</f>
        <v>TI_solar</v>
      </c>
      <c r="G54" t="str">
        <f>Correspondance_TI_TO!D54</f>
        <v>TO_elec</v>
      </c>
      <c r="H54" s="155"/>
      <c r="I54" s="154" t="str">
        <f>Correspondance_TI_TO!H54</f>
        <v>NA</v>
      </c>
      <c r="J54" s="185" t="str">
        <f>Correspondance_TI_TO!G54</f>
        <v>ELECTRICITY_SOLAR_PV</v>
      </c>
      <c r="K54" s="197" t="str">
        <f t="shared" si="4"/>
        <v/>
      </c>
      <c r="L54" s="193" t="str">
        <f t="shared" si="5"/>
        <v/>
      </c>
      <c r="M54" s="254" t="s">
        <v>742</v>
      </c>
      <c r="N54">
        <f t="shared" si="6"/>
        <v>0</v>
      </c>
      <c r="O54" t="str">
        <f>IFERROR(IF(N54=2,MATCH(L54,$L55:$L$98,0),""),"")</f>
        <v/>
      </c>
      <c r="P54" s="249" t="str">
        <f t="shared" si="7"/>
        <v/>
      </c>
      <c r="Q54" s="249" t="str">
        <f t="shared" si="8"/>
        <v/>
      </c>
      <c r="R54" s="249" t="str">
        <f>IFERROR(INDEX($Q55:$Q$98,O54),"")</f>
        <v/>
      </c>
      <c r="S54" s="253" t="str">
        <f t="shared" si="9"/>
        <v/>
      </c>
      <c r="V54" s="154" t="str">
        <f t="shared" si="21"/>
        <v>PROTRA_PP_solar_urban_PV</v>
      </c>
      <c r="W54" t="str">
        <f t="shared" si="22"/>
        <v>TI_solar</v>
      </c>
      <c r="X54" t="str">
        <f t="shared" si="23"/>
        <v>TO_elec</v>
      </c>
      <c r="Y54" s="155"/>
      <c r="Z54" s="154" t="str">
        <f>Correspondance_TI_TO!I54</f>
        <v>ELECTRICITY_SOLAR_PV</v>
      </c>
      <c r="AA54" s="155" t="str">
        <f>Correspondance_TI_TO!J54</f>
        <v>DISTRIBUTION_ELECTRICITY</v>
      </c>
      <c r="AB54" s="197" t="str">
        <f t="shared" si="24"/>
        <v>economy_energy_transformation_matrix_output[REGIONS_9_I,PROTRA_PP_solar_urban_PV,ELECTRICITY_SOLAR_PV,DISTRIBUTION_ELECTRICITY]=PROTRA_TO_allocated[REGIONS_9_I,TO_elec,PROTRA_PP_solar_urban_PV]*ZIDZ(TI_by_PROTRA_and_commodity[REGIONS_9_I,PROTRA_PP_solar_urban_PV,TI_solar], SUM(TI_by_PROTRA_and_commodity[REGIONS_9_I,PROTRA_PP_solar_urban_PV, NRG_TI_I!]))~~|</v>
      </c>
      <c r="AC54" t="str">
        <f t="shared" si="10"/>
        <v>[REGIONS_9_I,PROTRA_PP_solar_urban_PV,ELECTRICITY_SOLAR_PV,DISTRIBUTION_ELECTRICITY],</v>
      </c>
      <c r="AD54">
        <f t="shared" si="11"/>
        <v>1</v>
      </c>
      <c r="AE54" t="str">
        <f>IFERROR(IF(AD54=2,MATCH(AC54,$AC55:$AC$98,0),""),"")</f>
        <v/>
      </c>
      <c r="AF54" s="249" t="str">
        <f t="shared" si="12"/>
        <v>economy_energy_transformation_matrix_output[REGIONS_9_I,PROTRA_PP_solar_urban_PV,ELECTRICITY_SOLAR_PV,DISTRIBUTION_ELECTRICITY]=PROTRA_TO_allocated[REGIONS_9_I,TO_elec,PROTRA_PP_solar_urban_PV]*ZIDZ(TI_by_PROTRA_and_commodity[REGIONS_9_I,PROTRA_PP_solar_urban_PV,TI_solar], SUM(TI_by_PROTRA_and_commodity[REGIONS_9_I,PROTRA_PP_solar_urban_PV, NRG_TI_I!]))~~|</v>
      </c>
      <c r="AG54" s="249" t="str">
        <f t="shared" si="13"/>
        <v/>
      </c>
      <c r="AH54" s="249" t="str">
        <f>IFERROR(INDEX($AG55:$AG$98,AE54),"")</f>
        <v/>
      </c>
      <c r="AI54" s="253" t="str">
        <f t="shared" si="14"/>
        <v>economy_energy_transformation_matrix_output[REGIONS_9_I,PROTRA_PP_solar_urban_PV,ELECTRICITY_SOLAR_PV,DISTRIBUTION_ELECTRICITY]=PROTRA_TO_allocated[REGIONS_9_I,TO_elec,PROTRA_PP_solar_urban_PV]*ZIDZ(TI_by_PROTRA_and_commodity[REGIONS_9_I,PROTRA_PP_solar_urban_PV,TI_solar], SUM(TI_by_PROTRA_and_commodity[REGIONS_9_I,PROTRA_PP_solar_urban_PV, NRG_TI_I!]))~~|</v>
      </c>
      <c r="AJ54" s="262" t="str">
        <f t="shared" si="15"/>
        <v>IF_THEN_ELSE(NRG_PRO_I=PROTRA_PP_solar_urban_PV:AND:</v>
      </c>
      <c r="AK54" s="262" t="str">
        <f t="shared" si="16"/>
        <v>SECTORS_I=ELECTRICITY_SOLAR_PV:AND:</v>
      </c>
      <c r="AL54" s="262" t="str">
        <f t="shared" si="17"/>
        <v>SECTORS_MAP_I=DISTRIBUTION_ELECTRICITY,</v>
      </c>
      <c r="AM54" s="262" t="str">
        <f t="shared" si="18"/>
        <v>PROTRA_TO_allocated[REGIONS_9_I,TO_elec,PROTRA_PP_solar_urban_PV]*ZIDZ(TI_by_PROTRA_and_commodity[REGIONS_9_I,PROTRA_PP_solar_urban_PV,TI_solar], SUM(TI_by_PROTRA_and_commodity[REGIONS_9_I,PROTRA_PP_solar_urban_PV, NRG_TI_I!]))</v>
      </c>
      <c r="AN54" s="263" t="str">
        <f t="shared" si="19"/>
        <v>IF_THEN_ELSE(NRG_PRO_I=PROTRA_PP_solar_urban_PV:AND:SECTORS_I=ELECTRICITY_SOLAR_PV:AND:SECTORS_MAP_I=DISTRIBUTION_ELECTRICITY,PROTRA_TO_allocated[REGIONS_9_I,TO_elec,PROTRA_PP_solar_urban_PV]*ZIDZ(TI_by_PROTRA_and_commodity[REGIONS_9_I,PROTRA_PP_solar_urban_PV,TI_solar], SUM(TI_by_PROTRA_and_commodity[REGIONS_9_I,PROTRA_PP_solar_urban_PV, NRG_TI_I!])),</v>
      </c>
      <c r="AO54">
        <f t="shared" si="20"/>
        <v>1</v>
      </c>
    </row>
    <row r="55" spans="1:41" ht="58" x14ac:dyDescent="0.35">
      <c r="A55" s="225" t="s">
        <v>447</v>
      </c>
      <c r="B55" s="193" t="s">
        <v>442</v>
      </c>
      <c r="C55" s="193" t="s">
        <v>501</v>
      </c>
      <c r="E55" s="154" t="str">
        <f>Correspondance_TI_TO!A55</f>
        <v>PROTRA_PP_solid_fossil</v>
      </c>
      <c r="F55" t="str">
        <f>Correspondance_TI_TO!C55</f>
        <v>TI_solid_fossil</v>
      </c>
      <c r="G55" t="str">
        <f>Correspondance_TI_TO!D55</f>
        <v>TO_elec</v>
      </c>
      <c r="H55" s="155"/>
      <c r="I55" s="154" t="str">
        <f>Correspondance_TI_TO!H55</f>
        <v>MINING_COAL</v>
      </c>
      <c r="J55" s="185" t="str">
        <f>Correspondance_TI_TO!G55</f>
        <v>ELECTRICITY_COAL</v>
      </c>
      <c r="K55" s="197" t="str">
        <f t="shared" si="4"/>
        <v>economy_energy_transformation_matrix_input[REGIONS_9_I,PROTRA_PP_solid_fossil,MINING_COAL,ELECTRICITY_COAL]=TI_by_PROTRA_and_commodity[REGIONS_9_I,PROTRA_PP_solid_fossil,TI_solid_fossil]*ZIDZ(PROTRA_TO_allocated[REGIONS_9_I,TO_elec,PROTRA_PP_solid_fossil], SUM(PROTRA_TO_allocated[REGIONS_9_I,NRG_TO_I!,PROTRA_PP_solid_fossil]))~~|</v>
      </c>
      <c r="L55" s="193" t="str">
        <f t="shared" si="5"/>
        <v>[REGIONS_9_I,PROTRA_PP_solid_fossil,MINING_COAL,ELECTRICITY_COAL],</v>
      </c>
      <c r="M55" s="254" t="s">
        <v>743</v>
      </c>
      <c r="N55">
        <f t="shared" si="6"/>
        <v>1</v>
      </c>
      <c r="O55" t="str">
        <f>IFERROR(IF(N55=2,MATCH(L55,$L56:$L$98,0),""),"")</f>
        <v/>
      </c>
      <c r="P55" s="249" t="str">
        <f t="shared" si="7"/>
        <v>economy_energy_transformation_matrix_input[REGIONS_9_I,PROTRA_PP_solid_fossil,MINING_COAL,ELECTRICITY_COAL]=TI_by_PROTRA_and_commodity[REGIONS_9_I,PROTRA_PP_solid_fossil,TI_solid_fossil]*ZIDZ(PROTRA_TO_allocated[REGIONS_9_I,TO_elec,PROTRA_PP_solid_fossil], SUM(PROTRA_TO_allocated[REGIONS_9_I,NRG_TO_I!,PROTRA_PP_solid_fossil]))~~|</v>
      </c>
      <c r="Q55" s="249" t="str">
        <f t="shared" si="8"/>
        <v/>
      </c>
      <c r="R55" s="249" t="str">
        <f>IFERROR(INDEX($Q56:$Q$98,O55),"")</f>
        <v/>
      </c>
      <c r="S55" s="253" t="str">
        <f t="shared" si="9"/>
        <v>economy_energy_transformation_matrix_input[REGIONS_9_I,PROTRA_PP_solid_fossil,MINING_COAL,ELECTRICITY_COAL]=TI_by_PROTRA_and_commodity[REGIONS_9_I,PROTRA_PP_solid_fossil,TI_solid_fossil]*ZIDZ(PROTRA_TO_allocated[REGIONS_9_I,TO_elec,PROTRA_PP_solid_fossil], SUM(PROTRA_TO_allocated[REGIONS_9_I,NRG_TO_I!,PROTRA_PP_solid_fossil]))~~|</v>
      </c>
      <c r="V55" s="154" t="str">
        <f t="shared" si="21"/>
        <v>PROTRA_PP_solid_fossil</v>
      </c>
      <c r="W55" t="str">
        <f t="shared" si="22"/>
        <v>TI_solid_fossil</v>
      </c>
      <c r="X55" t="str">
        <f t="shared" si="23"/>
        <v>TO_elec</v>
      </c>
      <c r="Y55" s="155"/>
      <c r="Z55" s="154" t="str">
        <f>Correspondance_TI_TO!I55</f>
        <v>ELECTRICITY_COAL</v>
      </c>
      <c r="AA55" s="155" t="str">
        <f>Correspondance_TI_TO!J55</f>
        <v>DISTRIBUTION_ELECTRICITY</v>
      </c>
      <c r="AB55" s="197" t="str">
        <f t="shared" si="24"/>
        <v>economy_energy_transformation_matrix_output[REGIONS_9_I,PROTRA_PP_solid_fossil,ELECTRICITY_COAL,DISTRIBUTION_ELECTRICITY]=PROTRA_TO_allocated[REGIONS_9_I,TO_elec,PROTRA_PP_solid_fossil]*ZIDZ(TI_by_PROTRA_and_commodity[REGIONS_9_I,PROTRA_PP_solid_fossil,TI_solid_fossil], SUM(TI_by_PROTRA_and_commodity[REGIONS_9_I,PROTRA_PP_solid_fossil, NRG_TI_I!]))~~|</v>
      </c>
      <c r="AC55" t="str">
        <f t="shared" si="10"/>
        <v>[REGIONS_9_I,PROTRA_PP_solid_fossil,ELECTRICITY_COAL,DISTRIBUTION_ELECTRICITY],</v>
      </c>
      <c r="AD55">
        <f t="shared" si="11"/>
        <v>1</v>
      </c>
      <c r="AE55" t="str">
        <f>IFERROR(IF(AD55=2,MATCH(AC55,$AC56:$AC$98,0),""),"")</f>
        <v/>
      </c>
      <c r="AF55" s="249" t="str">
        <f t="shared" si="12"/>
        <v>economy_energy_transformation_matrix_output[REGIONS_9_I,PROTRA_PP_solid_fossil,ELECTRICITY_COAL,DISTRIBUTION_ELECTRICITY]=PROTRA_TO_allocated[REGIONS_9_I,TO_elec,PROTRA_PP_solid_fossil]*ZIDZ(TI_by_PROTRA_and_commodity[REGIONS_9_I,PROTRA_PP_solid_fossil,TI_solid_fossil], SUM(TI_by_PROTRA_and_commodity[REGIONS_9_I,PROTRA_PP_solid_fossil, NRG_TI_I!]))~~|</v>
      </c>
      <c r="AG55" s="249" t="str">
        <f t="shared" si="13"/>
        <v/>
      </c>
      <c r="AH55" s="249" t="str">
        <f>IFERROR(INDEX($AG56:$AG$98,AE55),"")</f>
        <v/>
      </c>
      <c r="AI55" s="253" t="str">
        <f t="shared" si="14"/>
        <v>economy_energy_transformation_matrix_output[REGIONS_9_I,PROTRA_PP_solid_fossil,ELECTRICITY_COAL,DISTRIBUTION_ELECTRICITY]=PROTRA_TO_allocated[REGIONS_9_I,TO_elec,PROTRA_PP_solid_fossil]*ZIDZ(TI_by_PROTRA_and_commodity[REGIONS_9_I,PROTRA_PP_solid_fossil,TI_solid_fossil], SUM(TI_by_PROTRA_and_commodity[REGIONS_9_I,PROTRA_PP_solid_fossil, NRG_TI_I!]))~~|</v>
      </c>
      <c r="AJ55" s="262" t="str">
        <f t="shared" si="15"/>
        <v>IF_THEN_ELSE(NRG_PRO_I=PROTRA_PP_solid_fossil:AND:</v>
      </c>
      <c r="AK55" s="262" t="str">
        <f t="shared" si="16"/>
        <v>SECTORS_I=ELECTRICITY_COAL:AND:</v>
      </c>
      <c r="AL55" s="262" t="str">
        <f t="shared" si="17"/>
        <v>SECTORS_MAP_I=DISTRIBUTION_ELECTRICITY,</v>
      </c>
      <c r="AM55" s="262" t="str">
        <f t="shared" si="18"/>
        <v>PROTRA_TO_allocated[REGIONS_9_I,TO_elec,PROTRA_PP_solid_fossil]*ZIDZ(TI_by_PROTRA_and_commodity[REGIONS_9_I,PROTRA_PP_solid_fossil,TI_solid_fossil], SUM(TI_by_PROTRA_and_commodity[REGIONS_9_I,PROTRA_PP_solid_fossil, NRG_TI_I!]))</v>
      </c>
      <c r="AN55" s="263" t="str">
        <f t="shared" si="19"/>
        <v>IF_THEN_ELSE(NRG_PRO_I=PROTRA_PP_solid_fossil:AND:SECTORS_I=ELECTRICITY_COAL:AND:SECTORS_MAP_I=DISTRIBUTION_ELECTRICITY,PROTRA_TO_allocated[REGIONS_9_I,TO_elec,PROTRA_PP_solid_fossil]*ZIDZ(TI_by_PROTRA_and_commodity[REGIONS_9_I,PROTRA_PP_solid_fossil,TI_solid_fossil], SUM(TI_by_PROTRA_and_commodity[REGIONS_9_I,PROTRA_PP_solid_fossil, NRG_TI_I!])),</v>
      </c>
      <c r="AO55">
        <f t="shared" si="20"/>
        <v>1</v>
      </c>
    </row>
    <row r="56" spans="1:41" ht="58" x14ac:dyDescent="0.35">
      <c r="A56" s="224" t="s">
        <v>447</v>
      </c>
      <c r="B56" s="193" t="s">
        <v>442</v>
      </c>
      <c r="C56" s="193" t="s">
        <v>501</v>
      </c>
      <c r="E56" s="154" t="str">
        <f>Correspondance_TI_TO!A56</f>
        <v>PROTRA_PP_waste</v>
      </c>
      <c r="F56" t="str">
        <f>Correspondance_TI_TO!C56</f>
        <v>TI_waste</v>
      </c>
      <c r="G56" t="str">
        <f>Correspondance_TI_TO!D56</f>
        <v>TO_elec</v>
      </c>
      <c r="H56" s="155"/>
      <c r="I56" s="154" t="str">
        <f>Correspondance_TI_TO!H56</f>
        <v>NA</v>
      </c>
      <c r="J56" s="185" t="str">
        <f>Correspondance_TI_TO!G56</f>
        <v>ELECTRICITY_OTHER</v>
      </c>
      <c r="K56" s="197" t="str">
        <f t="shared" si="4"/>
        <v/>
      </c>
      <c r="L56" s="193" t="str">
        <f t="shared" si="5"/>
        <v/>
      </c>
      <c r="M56" s="254" t="s">
        <v>747</v>
      </c>
      <c r="N56">
        <f t="shared" si="6"/>
        <v>0</v>
      </c>
      <c r="O56" t="str">
        <f>IFERROR(IF(N56=2,MATCH(L56,$L57:$L$98,0),""),"")</f>
        <v/>
      </c>
      <c r="P56" s="249" t="str">
        <f t="shared" si="7"/>
        <v/>
      </c>
      <c r="Q56" s="249" t="str">
        <f t="shared" si="8"/>
        <v/>
      </c>
      <c r="R56" s="249" t="str">
        <f>IFERROR(INDEX($Q57:$Q$98,O56),"")</f>
        <v/>
      </c>
      <c r="S56" s="253" t="str">
        <f t="shared" si="9"/>
        <v/>
      </c>
      <c r="V56" s="154" t="str">
        <f t="shared" si="21"/>
        <v>PROTRA_PP_waste</v>
      </c>
      <c r="W56" t="str">
        <f t="shared" si="22"/>
        <v>TI_waste</v>
      </c>
      <c r="X56" t="str">
        <f t="shared" si="23"/>
        <v>TO_elec</v>
      </c>
      <c r="Y56" s="155"/>
      <c r="Z56" s="154" t="str">
        <f>Correspondance_TI_TO!I56</f>
        <v>ELECTRICITY_OTHER</v>
      </c>
      <c r="AA56" s="155" t="str">
        <f>Correspondance_TI_TO!J56</f>
        <v>DISTRIBUTION_ELECTRICITY</v>
      </c>
      <c r="AB56" s="197" t="str">
        <f t="shared" si="24"/>
        <v>economy_energy_transformation_matrix_output[REGIONS_9_I,PROTRA_PP_waste,ELECTRICITY_OTHER,DISTRIBUTION_ELECTRICITY]=PROTRA_TO_allocated[REGIONS_9_I,TO_elec,PROTRA_PP_waste]*ZIDZ(TI_by_PROTRA_and_commodity[REGIONS_9_I,PROTRA_PP_waste,TI_waste], SUM(TI_by_PROTRA_and_commodity[REGIONS_9_I,PROTRA_PP_waste, NRG_TI_I!]))~~|</v>
      </c>
      <c r="AC56" t="str">
        <f t="shared" si="10"/>
        <v>[REGIONS_9_I,PROTRA_PP_waste,ELECTRICITY_OTHER,DISTRIBUTION_ELECTRICITY],</v>
      </c>
      <c r="AD56">
        <f t="shared" si="11"/>
        <v>1</v>
      </c>
      <c r="AE56" t="str">
        <f>IFERROR(IF(AD56=2,MATCH(AC56,$AC57:$AC$98,0),""),"")</f>
        <v/>
      </c>
      <c r="AF56" s="249" t="str">
        <f t="shared" si="12"/>
        <v>economy_energy_transformation_matrix_output[REGIONS_9_I,PROTRA_PP_waste,ELECTRICITY_OTHER,DISTRIBUTION_ELECTRICITY]=PROTRA_TO_allocated[REGIONS_9_I,TO_elec,PROTRA_PP_waste]*ZIDZ(TI_by_PROTRA_and_commodity[REGIONS_9_I,PROTRA_PP_waste,TI_waste], SUM(TI_by_PROTRA_and_commodity[REGIONS_9_I,PROTRA_PP_waste, NRG_TI_I!]))~~|</v>
      </c>
      <c r="AG56" s="249" t="str">
        <f t="shared" si="13"/>
        <v/>
      </c>
      <c r="AH56" s="249" t="str">
        <f>IFERROR(INDEX($AG57:$AG$98,AE56),"")</f>
        <v/>
      </c>
      <c r="AI56" s="253" t="str">
        <f t="shared" si="14"/>
        <v>economy_energy_transformation_matrix_output[REGIONS_9_I,PROTRA_PP_waste,ELECTRICITY_OTHER,DISTRIBUTION_ELECTRICITY]=PROTRA_TO_allocated[REGIONS_9_I,TO_elec,PROTRA_PP_waste]*ZIDZ(TI_by_PROTRA_and_commodity[REGIONS_9_I,PROTRA_PP_waste,TI_waste], SUM(TI_by_PROTRA_and_commodity[REGIONS_9_I,PROTRA_PP_waste, NRG_TI_I!]))~~|</v>
      </c>
      <c r="AJ56" s="262" t="str">
        <f t="shared" si="15"/>
        <v>IF_THEN_ELSE(NRG_PRO_I=PROTRA_PP_waste:AND:</v>
      </c>
      <c r="AK56" s="262" t="str">
        <f t="shared" si="16"/>
        <v>SECTORS_I=ELECTRICITY_OTHER:AND:</v>
      </c>
      <c r="AL56" s="262" t="str">
        <f t="shared" si="17"/>
        <v>SECTORS_MAP_I=DISTRIBUTION_ELECTRICITY,</v>
      </c>
      <c r="AM56" s="262" t="str">
        <f t="shared" si="18"/>
        <v>PROTRA_TO_allocated[REGIONS_9_I,TO_elec,PROTRA_PP_waste]*ZIDZ(TI_by_PROTRA_and_commodity[REGIONS_9_I,PROTRA_PP_waste,TI_waste], SUM(TI_by_PROTRA_and_commodity[REGIONS_9_I,PROTRA_PP_waste, NRG_TI_I!]))</v>
      </c>
      <c r="AN56" s="263" t="str">
        <f t="shared" si="19"/>
        <v>IF_THEN_ELSE(NRG_PRO_I=PROTRA_PP_waste:AND:SECTORS_I=ELECTRICITY_OTHER:AND:SECTORS_MAP_I=DISTRIBUTION_ELECTRICITY,PROTRA_TO_allocated[REGIONS_9_I,TO_elec,PROTRA_PP_waste]*ZIDZ(TI_by_PROTRA_and_commodity[REGIONS_9_I,PROTRA_PP_waste,TI_waste], SUM(TI_by_PROTRA_and_commodity[REGIONS_9_I,PROTRA_PP_waste, NRG_TI_I!])),</v>
      </c>
      <c r="AO56">
        <f t="shared" si="20"/>
        <v>1</v>
      </c>
    </row>
    <row r="57" spans="1:41" ht="58" x14ac:dyDescent="0.35">
      <c r="A57" s="224" t="s">
        <v>448</v>
      </c>
      <c r="B57" s="193" t="s">
        <v>442</v>
      </c>
      <c r="C57" s="193" t="s">
        <v>501</v>
      </c>
      <c r="E57" s="154" t="str">
        <f>Correspondance_TI_TO!A57</f>
        <v>PROTRA_PP_wind_onshore</v>
      </c>
      <c r="F57" t="str">
        <f>Correspondance_TI_TO!C57</f>
        <v>TI_wind</v>
      </c>
      <c r="G57" t="str">
        <f>Correspondance_TI_TO!D57</f>
        <v>TO_elec</v>
      </c>
      <c r="H57" s="155"/>
      <c r="I57" s="154" t="str">
        <f>Correspondance_TI_TO!H57</f>
        <v>NA</v>
      </c>
      <c r="J57" s="185" t="str">
        <f>Correspondance_TI_TO!G57</f>
        <v>ELECTRICITY_WIND</v>
      </c>
      <c r="K57" s="197" t="str">
        <f t="shared" si="4"/>
        <v/>
      </c>
      <c r="L57" s="193" t="str">
        <f t="shared" si="5"/>
        <v/>
      </c>
      <c r="M57" s="254" t="s">
        <v>748</v>
      </c>
      <c r="N57">
        <f t="shared" si="6"/>
        <v>0</v>
      </c>
      <c r="O57" t="str">
        <f>IFERROR(IF(N57=2,MATCH(L57,$L58:$L$98,0),""),"")</f>
        <v/>
      </c>
      <c r="P57" s="249" t="str">
        <f t="shared" si="7"/>
        <v/>
      </c>
      <c r="Q57" s="249" t="str">
        <f t="shared" si="8"/>
        <v/>
      </c>
      <c r="R57" s="249" t="str">
        <f>IFERROR(INDEX($Q58:$Q$98,O57),"")</f>
        <v/>
      </c>
      <c r="S57" s="253" t="str">
        <f t="shared" si="9"/>
        <v/>
      </c>
      <c r="V57" s="154" t="str">
        <f t="shared" si="21"/>
        <v>PROTRA_PP_wind_onshore</v>
      </c>
      <c r="W57" t="str">
        <f t="shared" si="22"/>
        <v>TI_wind</v>
      </c>
      <c r="X57" t="str">
        <f t="shared" si="23"/>
        <v>TO_elec</v>
      </c>
      <c r="Y57" s="155"/>
      <c r="Z57" s="154" t="str">
        <f>Correspondance_TI_TO!I57</f>
        <v>ELECTRICITY_WIND</v>
      </c>
      <c r="AA57" s="155" t="str">
        <f>Correspondance_TI_TO!J57</f>
        <v>DISTRIBUTION_ELECTRICITY</v>
      </c>
      <c r="AB57" s="197" t="str">
        <f t="shared" si="24"/>
        <v>economy_energy_transformation_matrix_output[REGIONS_9_I,PROTRA_PP_wind_onshore,ELECTRICITY_WIND,DISTRIBUTION_ELECTRICITY]=PROTRA_TO_allocated[REGIONS_9_I,TO_elec,PROTRA_PP_wind_onshore]*ZIDZ(TI_by_PROTRA_and_commodity[REGIONS_9_I,PROTRA_PP_wind_onshore,TI_wind], SUM(TI_by_PROTRA_and_commodity[REGIONS_9_I,PROTRA_PP_wind_onshore, NRG_TI_I!]))~~|</v>
      </c>
      <c r="AC57" t="str">
        <f t="shared" si="10"/>
        <v>[REGIONS_9_I,PROTRA_PP_wind_onshore,ELECTRICITY_WIND,DISTRIBUTION_ELECTRICITY],</v>
      </c>
      <c r="AD57">
        <f t="shared" si="11"/>
        <v>1</v>
      </c>
      <c r="AE57" t="str">
        <f>IFERROR(IF(AD57=2,MATCH(AC57,$AC58:$AC$98,0),""),"")</f>
        <v/>
      </c>
      <c r="AF57" s="249" t="str">
        <f t="shared" si="12"/>
        <v>economy_energy_transformation_matrix_output[REGIONS_9_I,PROTRA_PP_wind_onshore,ELECTRICITY_WIND,DISTRIBUTION_ELECTRICITY]=PROTRA_TO_allocated[REGIONS_9_I,TO_elec,PROTRA_PP_wind_onshore]*ZIDZ(TI_by_PROTRA_and_commodity[REGIONS_9_I,PROTRA_PP_wind_onshore,TI_wind], SUM(TI_by_PROTRA_and_commodity[REGIONS_9_I,PROTRA_PP_wind_onshore, NRG_TI_I!]))~~|</v>
      </c>
      <c r="AG57" s="249" t="str">
        <f t="shared" si="13"/>
        <v/>
      </c>
      <c r="AH57" s="249" t="str">
        <f>IFERROR(INDEX($AG58:$AG$98,AE57),"")</f>
        <v/>
      </c>
      <c r="AI57" s="253" t="str">
        <f t="shared" si="14"/>
        <v>economy_energy_transformation_matrix_output[REGIONS_9_I,PROTRA_PP_wind_onshore,ELECTRICITY_WIND,DISTRIBUTION_ELECTRICITY]=PROTRA_TO_allocated[REGIONS_9_I,TO_elec,PROTRA_PP_wind_onshore]*ZIDZ(TI_by_PROTRA_and_commodity[REGIONS_9_I,PROTRA_PP_wind_onshore,TI_wind], SUM(TI_by_PROTRA_and_commodity[REGIONS_9_I,PROTRA_PP_wind_onshore, NRG_TI_I!]))~~|</v>
      </c>
      <c r="AJ57" s="262" t="str">
        <f t="shared" si="15"/>
        <v>IF_THEN_ELSE(NRG_PRO_I=PROTRA_PP_wind_onshore:AND:</v>
      </c>
      <c r="AK57" s="262" t="str">
        <f t="shared" si="16"/>
        <v>SECTORS_I=ELECTRICITY_WIND:AND:</v>
      </c>
      <c r="AL57" s="262" t="str">
        <f t="shared" si="17"/>
        <v>SECTORS_MAP_I=DISTRIBUTION_ELECTRICITY,</v>
      </c>
      <c r="AM57" s="262" t="str">
        <f t="shared" si="18"/>
        <v>PROTRA_TO_allocated[REGIONS_9_I,TO_elec,PROTRA_PP_wind_onshore]*ZIDZ(TI_by_PROTRA_and_commodity[REGIONS_9_I,PROTRA_PP_wind_onshore,TI_wind], SUM(TI_by_PROTRA_and_commodity[REGIONS_9_I,PROTRA_PP_wind_onshore, NRG_TI_I!]))</v>
      </c>
      <c r="AN57" s="263" t="str">
        <f t="shared" si="19"/>
        <v>IF_THEN_ELSE(NRG_PRO_I=PROTRA_PP_wind_onshore:AND:SECTORS_I=ELECTRICITY_WIND:AND:SECTORS_MAP_I=DISTRIBUTION_ELECTRICITY,PROTRA_TO_allocated[REGIONS_9_I,TO_elec,PROTRA_PP_wind_onshore]*ZIDZ(TI_by_PROTRA_and_commodity[REGIONS_9_I,PROTRA_PP_wind_onshore,TI_wind], SUM(TI_by_PROTRA_and_commodity[REGIONS_9_I,PROTRA_PP_wind_onshore, NRG_TI_I!])),</v>
      </c>
      <c r="AO57">
        <f t="shared" si="20"/>
        <v>1</v>
      </c>
    </row>
    <row r="58" spans="1:41" ht="58" x14ac:dyDescent="0.35">
      <c r="A58" s="224" t="s">
        <v>448</v>
      </c>
      <c r="B58" s="193" t="s">
        <v>442</v>
      </c>
      <c r="C58" s="193" t="s">
        <v>501</v>
      </c>
      <c r="E58" s="154" t="str">
        <f>Correspondance_TI_TO!A58</f>
        <v>PROTRA_PP_wind_offshore</v>
      </c>
      <c r="F58" t="str">
        <f>Correspondance_TI_TO!C58</f>
        <v>TI_wind</v>
      </c>
      <c r="G58" t="str">
        <f>Correspondance_TI_TO!D58</f>
        <v>TO_elec</v>
      </c>
      <c r="H58" s="155"/>
      <c r="I58" s="154" t="str">
        <f>Correspondance_TI_TO!H58</f>
        <v>NA</v>
      </c>
      <c r="J58" s="185" t="str">
        <f>Correspondance_TI_TO!G58</f>
        <v>ELECTRICITY_WIND</v>
      </c>
      <c r="K58" s="197" t="str">
        <f t="shared" si="4"/>
        <v/>
      </c>
      <c r="L58" s="193" t="str">
        <f t="shared" si="5"/>
        <v/>
      </c>
      <c r="M58" s="255"/>
      <c r="N58">
        <f t="shared" si="6"/>
        <v>0</v>
      </c>
      <c r="O58" t="str">
        <f>IFERROR(IF(N58=2,MATCH(L58,$L59:$L$98,0),""),"")</f>
        <v/>
      </c>
      <c r="P58" s="249" t="str">
        <f t="shared" si="7"/>
        <v/>
      </c>
      <c r="Q58" s="249" t="str">
        <f t="shared" si="8"/>
        <v/>
      </c>
      <c r="R58" s="249" t="str">
        <f>IFERROR(INDEX($Q59:$Q$98,O58),"")</f>
        <v/>
      </c>
      <c r="S58" s="253" t="str">
        <f t="shared" si="9"/>
        <v/>
      </c>
      <c r="V58" s="154" t="str">
        <f t="shared" si="21"/>
        <v>PROTRA_PP_wind_offshore</v>
      </c>
      <c r="W58" t="str">
        <f t="shared" si="22"/>
        <v>TI_wind</v>
      </c>
      <c r="X58" t="str">
        <f t="shared" si="23"/>
        <v>TO_elec</v>
      </c>
      <c r="Y58" s="155"/>
      <c r="Z58" s="154" t="str">
        <f>Correspondance_TI_TO!I58</f>
        <v>ELECTRICITY_WIND</v>
      </c>
      <c r="AA58" s="155" t="str">
        <f>Correspondance_TI_TO!J58</f>
        <v>DISTRIBUTION_ELECTRICITY</v>
      </c>
      <c r="AB58" s="197" t="str">
        <f t="shared" si="24"/>
        <v>economy_energy_transformation_matrix_output[REGIONS_9_I,PROTRA_PP_wind_offshore,ELECTRICITY_WIND,DISTRIBUTION_ELECTRICITY]=PROTRA_TO_allocated[REGIONS_9_I,TO_elec,PROTRA_PP_wind_offshore]*ZIDZ(TI_by_PROTRA_and_commodity[REGIONS_9_I,PROTRA_PP_wind_offshore,TI_wind], SUM(TI_by_PROTRA_and_commodity[REGIONS_9_I,PROTRA_PP_wind_offshore, NRG_TI_I!]))~~|</v>
      </c>
      <c r="AC58" t="str">
        <f t="shared" si="10"/>
        <v>[REGIONS_9_I,PROTRA_PP_wind_offshore,ELECTRICITY_WIND,DISTRIBUTION_ELECTRICITY],</v>
      </c>
      <c r="AD58">
        <f t="shared" si="11"/>
        <v>1</v>
      </c>
      <c r="AE58" t="str">
        <f>IFERROR(IF(AD58=2,MATCH(AC58,$AC59:$AC$98,0),""),"")</f>
        <v/>
      </c>
      <c r="AF58" s="249" t="str">
        <f t="shared" si="12"/>
        <v>economy_energy_transformation_matrix_output[REGIONS_9_I,PROTRA_PP_wind_offshore,ELECTRICITY_WIND,DISTRIBUTION_ELECTRICITY]=PROTRA_TO_allocated[REGIONS_9_I,TO_elec,PROTRA_PP_wind_offshore]*ZIDZ(TI_by_PROTRA_and_commodity[REGIONS_9_I,PROTRA_PP_wind_offshore,TI_wind], SUM(TI_by_PROTRA_and_commodity[REGIONS_9_I,PROTRA_PP_wind_offshore, NRG_TI_I!]))~~|</v>
      </c>
      <c r="AG58" s="249" t="str">
        <f t="shared" si="13"/>
        <v/>
      </c>
      <c r="AH58" s="249" t="str">
        <f>IFERROR(INDEX($AG59:$AG$98,AE58),"")</f>
        <v/>
      </c>
      <c r="AI58" s="253" t="str">
        <f t="shared" si="14"/>
        <v>economy_energy_transformation_matrix_output[REGIONS_9_I,PROTRA_PP_wind_offshore,ELECTRICITY_WIND,DISTRIBUTION_ELECTRICITY]=PROTRA_TO_allocated[REGIONS_9_I,TO_elec,PROTRA_PP_wind_offshore]*ZIDZ(TI_by_PROTRA_and_commodity[REGIONS_9_I,PROTRA_PP_wind_offshore,TI_wind], SUM(TI_by_PROTRA_and_commodity[REGIONS_9_I,PROTRA_PP_wind_offshore, NRG_TI_I!]))~~|</v>
      </c>
      <c r="AJ58" s="262" t="str">
        <f t="shared" si="15"/>
        <v>IF_THEN_ELSE(NRG_PRO_I=PROTRA_PP_wind_offshore:AND:</v>
      </c>
      <c r="AK58" s="262" t="str">
        <f t="shared" si="16"/>
        <v>SECTORS_I=ELECTRICITY_WIND:AND:</v>
      </c>
      <c r="AL58" s="262" t="str">
        <f t="shared" si="17"/>
        <v>SECTORS_MAP_I=DISTRIBUTION_ELECTRICITY,</v>
      </c>
      <c r="AM58" s="262" t="str">
        <f t="shared" si="18"/>
        <v>PROTRA_TO_allocated[REGIONS_9_I,TO_elec,PROTRA_PP_wind_offshore]*ZIDZ(TI_by_PROTRA_and_commodity[REGIONS_9_I,PROTRA_PP_wind_offshore,TI_wind], SUM(TI_by_PROTRA_and_commodity[REGIONS_9_I,PROTRA_PP_wind_offshore, NRG_TI_I!]))</v>
      </c>
      <c r="AN58" s="263" t="str">
        <f t="shared" si="19"/>
        <v>IF_THEN_ELSE(NRG_PRO_I=PROTRA_PP_wind_offshore:AND:SECTORS_I=ELECTRICITY_WIND:AND:SECTORS_MAP_I=DISTRIBUTION_ELECTRICITY,PROTRA_TO_allocated[REGIONS_9_I,TO_elec,PROTRA_PP_wind_offshore]*ZIDZ(TI_by_PROTRA_and_commodity[REGIONS_9_I,PROTRA_PP_wind_offshore,TI_wind], SUM(TI_by_PROTRA_and_commodity[REGIONS_9_I,PROTRA_PP_wind_offshore, NRG_TI_I!])),</v>
      </c>
      <c r="AO58">
        <f t="shared" si="20"/>
        <v>1</v>
      </c>
    </row>
    <row r="59" spans="1:41" ht="58" x14ac:dyDescent="0.35">
      <c r="A59" s="225" t="s">
        <v>447</v>
      </c>
      <c r="B59" s="193" t="s">
        <v>442</v>
      </c>
      <c r="C59" s="193" t="s">
        <v>501</v>
      </c>
      <c r="E59" s="154" t="str">
        <f>Correspondance_TI_TO!A59</f>
        <v>PROTRA_PP_solid_fossil_CCS</v>
      </c>
      <c r="F59" t="str">
        <f>Correspondance_TI_TO!C59</f>
        <v>TI_solid_fossil</v>
      </c>
      <c r="G59" t="str">
        <f>Correspondance_TI_TO!D59</f>
        <v>TO_elec</v>
      </c>
      <c r="H59" s="155"/>
      <c r="I59" s="154" t="str">
        <f>Correspondance_TI_TO!H59</f>
        <v>MINING_COAL</v>
      </c>
      <c r="J59" s="185" t="str">
        <f>Correspondance_TI_TO!G59</f>
        <v>ELECTRICITY_COAL</v>
      </c>
      <c r="K59" s="197" t="str">
        <f t="shared" si="4"/>
        <v>economy_energy_transformation_matrix_input[REGIONS_9_I,PROTRA_PP_solid_fossil_CCS,MINING_COAL,ELECTRICITY_COAL]=TI_by_PROTRA_and_commodity[REGIONS_9_I,PROTRA_PP_solid_fossil_CCS,TI_solid_fossil]*ZIDZ(PROTRA_TO_allocated[REGIONS_9_I,TO_elec,PROTRA_PP_solid_fossil_CCS], SUM(PROTRA_TO_allocated[REGIONS_9_I,NRG_TO_I!,PROTRA_PP_solid_fossil_CCS]))~~|</v>
      </c>
      <c r="L59" s="193" t="str">
        <f t="shared" si="5"/>
        <v>[REGIONS_9_I,PROTRA_PP_solid_fossil_CCS,MINING_COAL,ELECTRICITY_COAL],</v>
      </c>
      <c r="M59" s="255"/>
      <c r="N59">
        <f t="shared" si="6"/>
        <v>1</v>
      </c>
      <c r="O59" t="str">
        <f>IFERROR(IF(N59=2,MATCH(L59,$L60:$L$98,0),""),"")</f>
        <v/>
      </c>
      <c r="P59" s="249" t="str">
        <f t="shared" si="7"/>
        <v>economy_energy_transformation_matrix_input[REGIONS_9_I,PROTRA_PP_solid_fossil_CCS,MINING_COAL,ELECTRICITY_COAL]=TI_by_PROTRA_and_commodity[REGIONS_9_I,PROTRA_PP_solid_fossil_CCS,TI_solid_fossil]*ZIDZ(PROTRA_TO_allocated[REGIONS_9_I,TO_elec,PROTRA_PP_solid_fossil_CCS], SUM(PROTRA_TO_allocated[REGIONS_9_I,NRG_TO_I!,PROTRA_PP_solid_fossil_CCS]))~~|</v>
      </c>
      <c r="Q59" s="249" t="str">
        <f t="shared" si="8"/>
        <v/>
      </c>
      <c r="R59" s="249" t="str">
        <f>IFERROR(INDEX($Q60:$Q$98,O59),"")</f>
        <v/>
      </c>
      <c r="S59" s="253" t="str">
        <f t="shared" si="9"/>
        <v>economy_energy_transformation_matrix_input[REGIONS_9_I,PROTRA_PP_solid_fossil_CCS,MINING_COAL,ELECTRICITY_COAL]=TI_by_PROTRA_and_commodity[REGIONS_9_I,PROTRA_PP_solid_fossil_CCS,TI_solid_fossil]*ZIDZ(PROTRA_TO_allocated[REGIONS_9_I,TO_elec,PROTRA_PP_solid_fossil_CCS], SUM(PROTRA_TO_allocated[REGIONS_9_I,NRG_TO_I!,PROTRA_PP_solid_fossil_CCS]))~~|</v>
      </c>
      <c r="V59" s="154" t="str">
        <f t="shared" si="21"/>
        <v>PROTRA_PP_solid_fossil_CCS</v>
      </c>
      <c r="W59" t="str">
        <f t="shared" si="22"/>
        <v>TI_solid_fossil</v>
      </c>
      <c r="X59" t="str">
        <f t="shared" si="23"/>
        <v>TO_elec</v>
      </c>
      <c r="Y59" s="155"/>
      <c r="Z59" s="154" t="str">
        <f>Correspondance_TI_TO!I59</f>
        <v>ELECTRICITY_COAL</v>
      </c>
      <c r="AA59" s="155" t="str">
        <f>Correspondance_TI_TO!J59</f>
        <v>DISTRIBUTION_ELECTRICITY</v>
      </c>
      <c r="AB59" s="197" t="str">
        <f t="shared" si="24"/>
        <v>economy_energy_transformation_matrix_output[REGIONS_9_I,PROTRA_PP_solid_fossil_CCS,ELECTRICITY_COAL,DISTRIBUTION_ELECTRICITY]=PROTRA_TO_allocated[REGIONS_9_I,TO_elec,PROTRA_PP_solid_fossil_CCS]*ZIDZ(TI_by_PROTRA_and_commodity[REGIONS_9_I,PROTRA_PP_solid_fossil_CCS,TI_solid_fossil], SUM(TI_by_PROTRA_and_commodity[REGIONS_9_I,PROTRA_PP_solid_fossil_CCS, NRG_TI_I!]))~~|</v>
      </c>
      <c r="AC59" t="str">
        <f t="shared" si="10"/>
        <v>[REGIONS_9_I,PROTRA_PP_solid_fossil_CCS,ELECTRICITY_COAL,DISTRIBUTION_ELECTRICITY],</v>
      </c>
      <c r="AD59">
        <f t="shared" si="11"/>
        <v>1</v>
      </c>
      <c r="AE59" t="str">
        <f>IFERROR(IF(AD59=2,MATCH(AC59,$AC60:$AC$98,0),""),"")</f>
        <v/>
      </c>
      <c r="AF59" s="249" t="str">
        <f t="shared" si="12"/>
        <v>economy_energy_transformation_matrix_output[REGIONS_9_I,PROTRA_PP_solid_fossil_CCS,ELECTRICITY_COAL,DISTRIBUTION_ELECTRICITY]=PROTRA_TO_allocated[REGIONS_9_I,TO_elec,PROTRA_PP_solid_fossil_CCS]*ZIDZ(TI_by_PROTRA_and_commodity[REGIONS_9_I,PROTRA_PP_solid_fossil_CCS,TI_solid_fossil], SUM(TI_by_PROTRA_and_commodity[REGIONS_9_I,PROTRA_PP_solid_fossil_CCS, NRG_TI_I!]))~~|</v>
      </c>
      <c r="AG59" s="249" t="str">
        <f t="shared" si="13"/>
        <v/>
      </c>
      <c r="AH59" s="249" t="str">
        <f>IFERROR(INDEX($AG60:$AG$98,AE59),"")</f>
        <v/>
      </c>
      <c r="AI59" s="253" t="str">
        <f t="shared" si="14"/>
        <v>economy_energy_transformation_matrix_output[REGIONS_9_I,PROTRA_PP_solid_fossil_CCS,ELECTRICITY_COAL,DISTRIBUTION_ELECTRICITY]=PROTRA_TO_allocated[REGIONS_9_I,TO_elec,PROTRA_PP_solid_fossil_CCS]*ZIDZ(TI_by_PROTRA_and_commodity[REGIONS_9_I,PROTRA_PP_solid_fossil_CCS,TI_solid_fossil], SUM(TI_by_PROTRA_and_commodity[REGIONS_9_I,PROTRA_PP_solid_fossil_CCS, NRG_TI_I!]))~~|</v>
      </c>
      <c r="AJ59" s="262" t="str">
        <f t="shared" si="15"/>
        <v>IF_THEN_ELSE(NRG_PRO_I=PROTRA_PP_solid_fossil_CCS:AND:</v>
      </c>
      <c r="AK59" s="262" t="str">
        <f t="shared" si="16"/>
        <v>SECTORS_I=ELECTRICITY_COAL:AND:</v>
      </c>
      <c r="AL59" s="262" t="str">
        <f t="shared" si="17"/>
        <v>SECTORS_MAP_I=DISTRIBUTION_ELECTRICITY,</v>
      </c>
      <c r="AM59" s="262" t="str">
        <f t="shared" si="18"/>
        <v>PROTRA_TO_allocated[REGIONS_9_I,TO_elec,PROTRA_PP_solid_fossil_CCS]*ZIDZ(TI_by_PROTRA_and_commodity[REGIONS_9_I,PROTRA_PP_solid_fossil_CCS,TI_solid_fossil], SUM(TI_by_PROTRA_and_commodity[REGIONS_9_I,PROTRA_PP_solid_fossil_CCS, NRG_TI_I!]))</v>
      </c>
      <c r="AN59" s="263" t="str">
        <f t="shared" si="19"/>
        <v>IF_THEN_ELSE(NRG_PRO_I=PROTRA_PP_solid_fossil_CCS:AND:SECTORS_I=ELECTRICITY_COAL:AND:SECTORS_MAP_I=DISTRIBUTION_ELECTRICITY,PROTRA_TO_allocated[REGIONS_9_I,TO_elec,PROTRA_PP_solid_fossil_CCS]*ZIDZ(TI_by_PROTRA_and_commodity[REGIONS_9_I,PROTRA_PP_solid_fossil_CCS,TI_solid_fossil], SUM(TI_by_PROTRA_and_commodity[REGIONS_9_I,PROTRA_PP_solid_fossil_CCS, NRG_TI_I!])),</v>
      </c>
      <c r="AO59">
        <f t="shared" si="20"/>
        <v>1</v>
      </c>
    </row>
    <row r="60" spans="1:41" ht="58" x14ac:dyDescent="0.35">
      <c r="A60" s="224" t="s">
        <v>447</v>
      </c>
      <c r="B60" s="193" t="s">
        <v>442</v>
      </c>
      <c r="C60" s="193" t="s">
        <v>501</v>
      </c>
      <c r="E60" s="154" t="str">
        <f>Correspondance_TI_TO!A60</f>
        <v>PROTRA_PP_waste_CCS</v>
      </c>
      <c r="F60" t="str">
        <f>Correspondance_TI_TO!C60</f>
        <v>TI_waste</v>
      </c>
      <c r="G60" t="str">
        <f>Correspondance_TI_TO!D60</f>
        <v>TO_elec</v>
      </c>
      <c r="H60" s="155"/>
      <c r="I60" s="154" t="str">
        <f>Correspondance_TI_TO!H60</f>
        <v>NA</v>
      </c>
      <c r="J60" s="185" t="str">
        <f>Correspondance_TI_TO!G60</f>
        <v>ELECTRICITY_OTHER</v>
      </c>
      <c r="K60" s="197" t="str">
        <f t="shared" si="4"/>
        <v/>
      </c>
      <c r="L60" s="193" t="str">
        <f t="shared" si="5"/>
        <v/>
      </c>
      <c r="M60" s="255"/>
      <c r="N60">
        <f t="shared" si="6"/>
        <v>0</v>
      </c>
      <c r="O60" t="str">
        <f>IFERROR(IF(N60=2,MATCH(L60,$L61:$L$98,0),""),"")</f>
        <v/>
      </c>
      <c r="P60" s="249" t="str">
        <f t="shared" si="7"/>
        <v/>
      </c>
      <c r="Q60" s="249" t="str">
        <f t="shared" si="8"/>
        <v/>
      </c>
      <c r="R60" s="249" t="str">
        <f>IFERROR(INDEX($Q61:$Q$98,O60),"")</f>
        <v/>
      </c>
      <c r="S60" s="253" t="str">
        <f t="shared" si="9"/>
        <v/>
      </c>
      <c r="V60" s="154" t="str">
        <f t="shared" si="21"/>
        <v>PROTRA_PP_waste_CCS</v>
      </c>
      <c r="W60" t="str">
        <f t="shared" si="22"/>
        <v>TI_waste</v>
      </c>
      <c r="X60" t="str">
        <f t="shared" si="23"/>
        <v>TO_elec</v>
      </c>
      <c r="Y60" s="155"/>
      <c r="Z60" s="154" t="str">
        <f>Correspondance_TI_TO!I60</f>
        <v>ELECTRICITY_OTHER</v>
      </c>
      <c r="AA60" s="155" t="str">
        <f>Correspondance_TI_TO!J60</f>
        <v>DISTRIBUTION_ELECTRICITY</v>
      </c>
      <c r="AB60" s="197" t="str">
        <f t="shared" si="24"/>
        <v>economy_energy_transformation_matrix_output[REGIONS_9_I,PROTRA_PP_waste_CCS,ELECTRICITY_OTHER,DISTRIBUTION_ELECTRICITY]=PROTRA_TO_allocated[REGIONS_9_I,TO_elec,PROTRA_PP_waste_CCS]*ZIDZ(TI_by_PROTRA_and_commodity[REGIONS_9_I,PROTRA_PP_waste_CCS,TI_waste], SUM(TI_by_PROTRA_and_commodity[REGIONS_9_I,PROTRA_PP_waste_CCS, NRG_TI_I!]))~~|</v>
      </c>
      <c r="AC60" t="str">
        <f t="shared" si="10"/>
        <v>[REGIONS_9_I,PROTRA_PP_waste_CCS,ELECTRICITY_OTHER,DISTRIBUTION_ELECTRICITY],</v>
      </c>
      <c r="AD60">
        <f t="shared" si="11"/>
        <v>1</v>
      </c>
      <c r="AE60" t="str">
        <f>IFERROR(IF(AD60=2,MATCH(AC60,$AC61:$AC$98,0),""),"")</f>
        <v/>
      </c>
      <c r="AF60" s="249" t="str">
        <f t="shared" si="12"/>
        <v>economy_energy_transformation_matrix_output[REGIONS_9_I,PROTRA_PP_waste_CCS,ELECTRICITY_OTHER,DISTRIBUTION_ELECTRICITY]=PROTRA_TO_allocated[REGIONS_9_I,TO_elec,PROTRA_PP_waste_CCS]*ZIDZ(TI_by_PROTRA_and_commodity[REGIONS_9_I,PROTRA_PP_waste_CCS,TI_waste], SUM(TI_by_PROTRA_and_commodity[REGIONS_9_I,PROTRA_PP_waste_CCS, NRG_TI_I!]))~~|</v>
      </c>
      <c r="AG60" s="249" t="str">
        <f t="shared" si="13"/>
        <v/>
      </c>
      <c r="AH60" s="249" t="str">
        <f>IFERROR(INDEX($AG61:$AG$98,AE60),"")</f>
        <v/>
      </c>
      <c r="AI60" s="253" t="str">
        <f t="shared" si="14"/>
        <v>economy_energy_transformation_matrix_output[REGIONS_9_I,PROTRA_PP_waste_CCS,ELECTRICITY_OTHER,DISTRIBUTION_ELECTRICITY]=PROTRA_TO_allocated[REGIONS_9_I,TO_elec,PROTRA_PP_waste_CCS]*ZIDZ(TI_by_PROTRA_and_commodity[REGIONS_9_I,PROTRA_PP_waste_CCS,TI_waste], SUM(TI_by_PROTRA_and_commodity[REGIONS_9_I,PROTRA_PP_waste_CCS, NRG_TI_I!]))~~|</v>
      </c>
      <c r="AJ60" s="262" t="str">
        <f t="shared" si="15"/>
        <v>IF_THEN_ELSE(NRG_PRO_I=PROTRA_PP_waste_CCS:AND:</v>
      </c>
      <c r="AK60" s="262" t="str">
        <f t="shared" si="16"/>
        <v>SECTORS_I=ELECTRICITY_OTHER:AND:</v>
      </c>
      <c r="AL60" s="262" t="str">
        <f t="shared" si="17"/>
        <v>SECTORS_MAP_I=DISTRIBUTION_ELECTRICITY,</v>
      </c>
      <c r="AM60" s="262" t="str">
        <f t="shared" si="18"/>
        <v>PROTRA_TO_allocated[REGIONS_9_I,TO_elec,PROTRA_PP_waste_CCS]*ZIDZ(TI_by_PROTRA_and_commodity[REGIONS_9_I,PROTRA_PP_waste_CCS,TI_waste], SUM(TI_by_PROTRA_and_commodity[REGIONS_9_I,PROTRA_PP_waste_CCS, NRG_TI_I!]))</v>
      </c>
      <c r="AN60" s="263" t="str">
        <f t="shared" si="19"/>
        <v>IF_THEN_ELSE(NRG_PRO_I=PROTRA_PP_waste_CCS:AND:SECTORS_I=ELECTRICITY_OTHER:AND:SECTORS_MAP_I=DISTRIBUTION_ELECTRICITY,PROTRA_TO_allocated[REGIONS_9_I,TO_elec,PROTRA_PP_waste_CCS]*ZIDZ(TI_by_PROTRA_and_commodity[REGIONS_9_I,PROTRA_PP_waste_CCS,TI_waste], SUM(TI_by_PROTRA_and_commodity[REGIONS_9_I,PROTRA_PP_waste_CCS, NRG_TI_I!])),</v>
      </c>
      <c r="AO60">
        <f t="shared" si="20"/>
        <v>1</v>
      </c>
    </row>
    <row r="61" spans="1:41" ht="87" x14ac:dyDescent="0.35">
      <c r="A61" s="224" t="s">
        <v>448</v>
      </c>
      <c r="B61" s="193" t="s">
        <v>442</v>
      </c>
      <c r="C61" s="193" t="s">
        <v>501</v>
      </c>
      <c r="E61" s="154" t="str">
        <f>Correspondance_TI_TO!A61</f>
        <v>PROTRA_blending_gas_fuels</v>
      </c>
      <c r="F61" t="str">
        <f>Correspondance_TI_TO!C61</f>
        <v>TI_gas_bio</v>
      </c>
      <c r="G61" t="str">
        <f>Correspondance_TI_TO!D61</f>
        <v>TO_gas</v>
      </c>
      <c r="H61" s="155"/>
      <c r="I61" s="154" t="str">
        <f>Correspondance_TI_TO!H61</f>
        <v>DISTRIBUTION_GAS</v>
      </c>
      <c r="J61" s="185" t="str">
        <f>Correspondance_TI_TO!G61</f>
        <v>DISTRIBUTION_GAS</v>
      </c>
      <c r="K61" s="197" t="str">
        <f t="shared" si="4"/>
        <v>economy_energy_transformation_matrix_input[REGIONS_9_I,PROTRA_blending_gas_fuels,DISTRIBUTION_GAS,DISTRIBUTION_GAS]=TI_by_PROTRA_and_commodity[REGIONS_9_I,PROTRA_blending_gas_fuels,TI_gas_bio]*ZIDZ(PROTRA_TO_allocated[REGIONS_9_I,TO_gas,PROTRA_blending_gas_fuels], SUM(PROTRA_TO_allocated[REGIONS_9_I,NRG_TO_I!,PROTRA_blending_gas_fuels]))~~|</v>
      </c>
      <c r="L61" s="193" t="str">
        <f t="shared" si="5"/>
        <v>[REGIONS_9_I,PROTRA_blending_gas_fuels,DISTRIBUTION_GAS,DISTRIBUTION_GAS],</v>
      </c>
      <c r="M61" s="255"/>
      <c r="N61">
        <f t="shared" si="6"/>
        <v>2</v>
      </c>
      <c r="O61">
        <f>IFERROR(IF(N61=2,MATCH(L61,$L62:$L$98,0),""),"")</f>
        <v>1</v>
      </c>
      <c r="P61" s="249" t="str">
        <f t="shared" si="7"/>
        <v>economy_energy_transformation_matrix_input[REGIONS_9_I,PROTRA_blending_gas_fuels,DISTRIBUTION_GAS,DISTRIBUTION_GAS]=TI_by_PROTRA_and_commodity[REGIONS_9_I,PROTRA_blending_gas_fuels,TI_gas_bio]*ZIDZ(PROTRA_TO_allocated[REGIONS_9_I,TO_gas,PROTRA_blending_gas_fuels], SUM(PROTRA_TO_allocated[REGIONS_9_I,NRG_TO_I!,PROTRA_blending_gas_fuels]))</v>
      </c>
      <c r="Q61" s="249" t="str">
        <f t="shared" si="8"/>
        <v>+TI_by_PROTRA_and_commodity[REGIONS_9_I,PROTRA_blending_gas_fuels,TI_gas_bio]*ZIDZ(PROTRA_TO_allocated[REGIONS_9_I,TO_gas,PROTRA_blending_gas_fuels], SUM(PROTRA_TO_allocated[REGIONS_9_I,NRG_TO_I!,PROTRA_blending_gas_fuels]))~~|</v>
      </c>
      <c r="R61" s="249" t="str">
        <f>IFERROR(INDEX($Q62:$Q$98,O61),"")</f>
        <v>+TI_by_PROTRA_and_commodity[REGIONS_9_I,PROTRA_blending_gas_fuels,TI_gas_fossil]*ZIDZ(PROTRA_TO_allocated[REGIONS_9_I,TO_gas,PROTRA_blending_gas_fuels], SUM(PROTRA_TO_allocated[REGIONS_9_I,NRG_TO_I!,PROTRA_blending_gas_fuels]))~~|</v>
      </c>
      <c r="S61" s="253" t="str">
        <f t="shared" si="9"/>
        <v>economy_energy_transformation_matrix_input[REGIONS_9_I,PROTRA_blending_gas_fuels,DISTRIBUTION_GAS,DISTRIBUTION_GAS]=TI_by_PROTRA_and_commodity[REGIONS_9_I,PROTRA_blending_gas_fuels,TI_gas_bio]*ZIDZ(PROTRA_TO_allocated[REGIONS_9_I,TO_gas,PROTRA_blending_gas_fuels], SUM(PROTRA_TO_allocated[REGIONS_9_I,NRG_TO_I!,PROTRA_blending_gas_fuels]))+TI_by_PROTRA_and_commodity[REGIONS_9_I,PROTRA_blending_gas_fuels,TI_gas_fossil]*ZIDZ(PROTRA_TO_allocated[REGIONS_9_I,TO_gas,PROTRA_blending_gas_fuels], SUM(PROTRA_TO_allocated[REGIONS_9_I,NRG_TO_I!,PROTRA_blending_gas_fuels]))~~|</v>
      </c>
      <c r="V61" s="154" t="str">
        <f t="shared" si="21"/>
        <v>PROTRA_blending_gas_fuels</v>
      </c>
      <c r="W61" t="str">
        <f t="shared" si="22"/>
        <v>TI_gas_bio</v>
      </c>
      <c r="X61" t="str">
        <f t="shared" si="23"/>
        <v>TO_gas</v>
      </c>
      <c r="Y61" s="155"/>
      <c r="Z61" s="154" t="str">
        <f>Correspondance_TI_TO!I61</f>
        <v>DISTRIBUTION_GAS</v>
      </c>
      <c r="AA61" s="155" t="str">
        <f>Correspondance_TI_TO!J61</f>
        <v>NA</v>
      </c>
      <c r="AB61" s="197" t="str">
        <f t="shared" si="24"/>
        <v/>
      </c>
      <c r="AC61" t="str">
        <f t="shared" si="10"/>
        <v/>
      </c>
      <c r="AD61">
        <f t="shared" si="11"/>
        <v>0</v>
      </c>
      <c r="AE61" t="str">
        <f>IFERROR(IF(AD61=2,MATCH(AC61,$AC62:$AC$98,0),""),"")</f>
        <v/>
      </c>
      <c r="AF61" s="249" t="str">
        <f t="shared" si="12"/>
        <v/>
      </c>
      <c r="AG61" s="249" t="str">
        <f t="shared" si="13"/>
        <v/>
      </c>
      <c r="AH61" s="249" t="str">
        <f>IFERROR(INDEX($AG62:$AG$98,AE61),"")</f>
        <v/>
      </c>
      <c r="AI61" s="253" t="str">
        <f t="shared" si="14"/>
        <v/>
      </c>
      <c r="AJ61" s="262" t="str">
        <f t="shared" si="15"/>
        <v>IF_THEN_ELSE(NRG_PRO_I=PROTRA_blending_gas_fuels:AND:</v>
      </c>
      <c r="AK61" s="262" t="str">
        <f t="shared" si="16"/>
        <v>SECTORS_I=DISTRIBUTION_GAS:AND:</v>
      </c>
      <c r="AL61" s="262" t="str">
        <f t="shared" si="17"/>
        <v>SECTORS_MAP_I=NA,</v>
      </c>
      <c r="AM61" s="262" t="str">
        <f t="shared" si="18"/>
        <v/>
      </c>
      <c r="AN61" s="263" t="str">
        <f t="shared" si="19"/>
        <v/>
      </c>
      <c r="AO61">
        <f t="shared" si="20"/>
        <v>0</v>
      </c>
    </row>
    <row r="62" spans="1:41" ht="58" x14ac:dyDescent="0.35">
      <c r="A62" s="224" t="s">
        <v>447</v>
      </c>
      <c r="B62" s="193" t="s">
        <v>442</v>
      </c>
      <c r="C62" s="193" t="s">
        <v>501</v>
      </c>
      <c r="E62" s="154" t="str">
        <f>Correspondance_TI_TO!A62</f>
        <v>PROTRA_blending_gas_fuels</v>
      </c>
      <c r="F62" t="str">
        <f>Correspondance_TI_TO!C62</f>
        <v>TI_gas_fossil</v>
      </c>
      <c r="G62" t="str">
        <f>Correspondance_TI_TO!D62</f>
        <v>TO_gas</v>
      </c>
      <c r="H62" s="155"/>
      <c r="I62" s="154" t="str">
        <f>Correspondance_TI_TO!H62</f>
        <v>DISTRIBUTION_GAS</v>
      </c>
      <c r="J62" s="185" t="str">
        <f>Correspondance_TI_TO!G62</f>
        <v>DISTRIBUTION_GAS</v>
      </c>
      <c r="K62" s="197" t="str">
        <f t="shared" si="4"/>
        <v>economy_energy_transformation_matrix_input[REGIONS_9_I,PROTRA_blending_gas_fuels,DISTRIBUTION_GAS,DISTRIBUTION_GAS]=TI_by_PROTRA_and_commodity[REGIONS_9_I,PROTRA_blending_gas_fuels,TI_gas_fossil]*ZIDZ(PROTRA_TO_allocated[REGIONS_9_I,TO_gas,PROTRA_blending_gas_fuels], SUM(PROTRA_TO_allocated[REGIONS_9_I,NRG_TO_I!,PROTRA_blending_gas_fuels]))~~|</v>
      </c>
      <c r="L62" s="193" t="str">
        <f t="shared" si="5"/>
        <v>[REGIONS_9_I,PROTRA_blending_gas_fuels,DISTRIBUTION_GAS,DISTRIBUTION_GAS],</v>
      </c>
      <c r="M62" s="255"/>
      <c r="N62">
        <f t="shared" si="6"/>
        <v>2</v>
      </c>
      <c r="O62" t="str">
        <f>IFERROR(IF(N62=2,MATCH(L62,$L63:$L$98,0),""),"")</f>
        <v/>
      </c>
      <c r="P62" s="249" t="str">
        <f t="shared" si="7"/>
        <v>economy_energy_transformation_matrix_input[REGIONS_9_I,PROTRA_blending_gas_fuels,DISTRIBUTION_GAS,DISTRIBUTION_GAS]=TI_by_PROTRA_and_commodity[REGIONS_9_I,PROTRA_blending_gas_fuels,TI_gas_fossil]*ZIDZ(PROTRA_TO_allocated[REGIONS_9_I,TO_gas,PROTRA_blending_gas_fuels], SUM(PROTRA_TO_allocated[REGIONS_9_I,NRG_TO_I!,PROTRA_blending_gas_fuels]))</v>
      </c>
      <c r="Q62" s="249" t="str">
        <f t="shared" si="8"/>
        <v>+TI_by_PROTRA_and_commodity[REGIONS_9_I,PROTRA_blending_gas_fuels,TI_gas_fossil]*ZIDZ(PROTRA_TO_allocated[REGIONS_9_I,TO_gas,PROTRA_blending_gas_fuels], SUM(PROTRA_TO_allocated[REGIONS_9_I,NRG_TO_I!,PROTRA_blending_gas_fuels]))~~|</v>
      </c>
      <c r="R62" s="249" t="str">
        <f>IFERROR(INDEX($Q63:$Q$98,O62),"")</f>
        <v/>
      </c>
      <c r="S62" s="253" t="str">
        <f t="shared" si="9"/>
        <v/>
      </c>
      <c r="V62" s="154" t="str">
        <f t="shared" si="21"/>
        <v>PROTRA_blending_gas_fuels</v>
      </c>
      <c r="W62" t="str">
        <f t="shared" si="22"/>
        <v>TI_gas_fossil</v>
      </c>
      <c r="X62" t="str">
        <f t="shared" si="23"/>
        <v>TO_gas</v>
      </c>
      <c r="Y62" s="155"/>
      <c r="Z62" s="154" t="str">
        <f>Correspondance_TI_TO!I62</f>
        <v>DISTRIBUTION_GAS</v>
      </c>
      <c r="AA62" s="155" t="str">
        <f>Correspondance_TI_TO!J62</f>
        <v>NA</v>
      </c>
      <c r="AB62" s="197" t="str">
        <f t="shared" si="24"/>
        <v/>
      </c>
      <c r="AC62" t="str">
        <f t="shared" si="10"/>
        <v/>
      </c>
      <c r="AD62">
        <f t="shared" si="11"/>
        <v>0</v>
      </c>
      <c r="AE62" t="str">
        <f>IFERROR(IF(AD62=2,MATCH(AC62,$AC63:$AC$98,0),""),"")</f>
        <v/>
      </c>
      <c r="AF62" s="249" t="str">
        <f t="shared" si="12"/>
        <v/>
      </c>
      <c r="AG62" s="249" t="str">
        <f t="shared" si="13"/>
        <v/>
      </c>
      <c r="AH62" s="249" t="str">
        <f>IFERROR(INDEX($AG63:$AG$98,AE62),"")</f>
        <v/>
      </c>
      <c r="AI62" s="253" t="str">
        <f t="shared" si="14"/>
        <v/>
      </c>
      <c r="AJ62" s="262" t="str">
        <f t="shared" si="15"/>
        <v>IF_THEN_ELSE(NRG_PRO_I=PROTRA_blending_gas_fuels:AND:</v>
      </c>
      <c r="AK62" s="262" t="str">
        <f t="shared" si="16"/>
        <v>SECTORS_I=DISTRIBUTION_GAS:AND:</v>
      </c>
      <c r="AL62" s="262" t="str">
        <f t="shared" si="17"/>
        <v>SECTORS_MAP_I=NA,</v>
      </c>
      <c r="AM62" s="262" t="str">
        <f t="shared" si="18"/>
        <v/>
      </c>
      <c r="AN62" s="263" t="str">
        <f t="shared" si="19"/>
        <v/>
      </c>
      <c r="AO62">
        <f t="shared" si="20"/>
        <v>0</v>
      </c>
    </row>
    <row r="63" spans="1:41" ht="87" x14ac:dyDescent="0.35">
      <c r="A63" s="224" t="s">
        <v>447</v>
      </c>
      <c r="B63" s="193" t="s">
        <v>442</v>
      </c>
      <c r="C63" s="193" t="s">
        <v>501</v>
      </c>
      <c r="E63" s="154" t="str">
        <f>Correspondance_TI_TO!A63</f>
        <v>PROTRA_blending_liquid_fuels</v>
      </c>
      <c r="F63" t="str">
        <f>Correspondance_TI_TO!C63</f>
        <v>TI_liquid_bio</v>
      </c>
      <c r="G63" t="str">
        <f>Correspondance_TI_TO!D63</f>
        <v>TO_liquid</v>
      </c>
      <c r="H63" s="155"/>
      <c r="I63" s="154" t="str">
        <f>Correspondance_TI_TO!H63</f>
        <v>REFINING</v>
      </c>
      <c r="J63" s="185" t="str">
        <f>Correspondance_TI_TO!G63</f>
        <v>REFINING</v>
      </c>
      <c r="K63" s="197" t="str">
        <f t="shared" si="4"/>
        <v>economy_energy_transformation_matrix_input[REGIONS_9_I,PROTRA_blending_liquid_fuels,REFINING,REFINING]=TI_by_PROTRA_and_commodity[REGIONS_9_I,PROTRA_blending_liquid_fuels,TI_liquid_bio]*ZIDZ(PROTRA_TO_allocated[REGIONS_9_I,TO_liquid,PROTRA_blending_liquid_fuels], SUM(PROTRA_TO_allocated[REGIONS_9_I,NRG_TO_I!,PROTRA_blending_liquid_fuels]))~~|</v>
      </c>
      <c r="L63" s="193" t="str">
        <f t="shared" si="5"/>
        <v>[REGIONS_9_I,PROTRA_blending_liquid_fuels,REFINING,REFINING],</v>
      </c>
      <c r="M63" s="255"/>
      <c r="N63">
        <f t="shared" si="6"/>
        <v>2</v>
      </c>
      <c r="O63">
        <f>IFERROR(IF(N63=2,MATCH(L63,$L64:$L$98,0),""),"")</f>
        <v>1</v>
      </c>
      <c r="P63" s="249" t="str">
        <f t="shared" si="7"/>
        <v>economy_energy_transformation_matrix_input[REGIONS_9_I,PROTRA_blending_liquid_fuels,REFINING,REFINING]=TI_by_PROTRA_and_commodity[REGIONS_9_I,PROTRA_blending_liquid_fuels,TI_liquid_bio]*ZIDZ(PROTRA_TO_allocated[REGIONS_9_I,TO_liquid,PROTRA_blending_liquid_fuels], SUM(PROTRA_TO_allocated[REGIONS_9_I,NRG_TO_I!,PROTRA_blending_liquid_fuels]))</v>
      </c>
      <c r="Q63" s="249" t="str">
        <f t="shared" si="8"/>
        <v>+TI_by_PROTRA_and_commodity[REGIONS_9_I,PROTRA_blending_liquid_fuels,TI_liquid_bio]*ZIDZ(PROTRA_TO_allocated[REGIONS_9_I,TO_liquid,PROTRA_blending_liquid_fuels], SUM(PROTRA_TO_allocated[REGIONS_9_I,NRG_TO_I!,PROTRA_blending_liquid_fuels]))~~|</v>
      </c>
      <c r="R63" s="249" t="str">
        <f>IFERROR(INDEX($Q64:$Q$98,O63),"")</f>
        <v>+TI_by_PROTRA_and_commodity[REGIONS_9_I,PROTRA_blending_liquid_fuels,TI_liquid_fossil]*ZIDZ(PROTRA_TO_allocated[REGIONS_9_I,TO_liquid,PROTRA_blending_liquid_fuels], SUM(PROTRA_TO_allocated[REGIONS_9_I,NRG_TO_I!,PROTRA_blending_liquid_fuels]))~~|</v>
      </c>
      <c r="S63" s="253" t="str">
        <f t="shared" si="9"/>
        <v>economy_energy_transformation_matrix_input[REGIONS_9_I,PROTRA_blending_liquid_fuels,REFINING,REFINING]=TI_by_PROTRA_and_commodity[REGIONS_9_I,PROTRA_blending_liquid_fuels,TI_liquid_bio]*ZIDZ(PROTRA_TO_allocated[REGIONS_9_I,TO_liquid,PROTRA_blending_liquid_fuels], SUM(PROTRA_TO_allocated[REGIONS_9_I,NRG_TO_I!,PROTRA_blending_liquid_fuels]))+TI_by_PROTRA_and_commodity[REGIONS_9_I,PROTRA_blending_liquid_fuels,TI_liquid_fossil]*ZIDZ(PROTRA_TO_allocated[REGIONS_9_I,TO_liquid,PROTRA_blending_liquid_fuels], SUM(PROTRA_TO_allocated[REGIONS_9_I,NRG_TO_I!,PROTRA_blending_liquid_fuels]))~~|</v>
      </c>
      <c r="V63" s="154" t="str">
        <f t="shared" si="21"/>
        <v>PROTRA_blending_liquid_fuels</v>
      </c>
      <c r="W63" t="str">
        <f t="shared" si="22"/>
        <v>TI_liquid_bio</v>
      </c>
      <c r="X63" t="str">
        <f t="shared" si="23"/>
        <v>TO_liquid</v>
      </c>
      <c r="Y63" s="155"/>
      <c r="Z63" s="154" t="str">
        <f>Correspondance_TI_TO!I63</f>
        <v>REFINING</v>
      </c>
      <c r="AA63" s="155" t="str">
        <f>Correspondance_TI_TO!J63</f>
        <v>NA</v>
      </c>
      <c r="AB63" s="197" t="str">
        <f t="shared" si="24"/>
        <v/>
      </c>
      <c r="AC63" t="str">
        <f t="shared" si="10"/>
        <v/>
      </c>
      <c r="AD63">
        <f t="shared" si="11"/>
        <v>0</v>
      </c>
      <c r="AE63" t="str">
        <f>IFERROR(IF(AD63=2,MATCH(AC63,$AC64:$AC$98,0),""),"")</f>
        <v/>
      </c>
      <c r="AF63" s="249" t="str">
        <f t="shared" si="12"/>
        <v/>
      </c>
      <c r="AG63" s="249" t="str">
        <f t="shared" si="13"/>
        <v/>
      </c>
      <c r="AH63" s="249" t="str">
        <f>IFERROR(INDEX($AG64:$AG$98,AE63),"")</f>
        <v/>
      </c>
      <c r="AI63" s="253" t="str">
        <f t="shared" si="14"/>
        <v/>
      </c>
      <c r="AJ63" s="262" t="str">
        <f t="shared" si="15"/>
        <v>IF_THEN_ELSE(NRG_PRO_I=PROTRA_blending_liquid_fuels:AND:</v>
      </c>
      <c r="AK63" s="262" t="str">
        <f t="shared" si="16"/>
        <v>SECTORS_I=REFINING:AND:</v>
      </c>
      <c r="AL63" s="262" t="str">
        <f t="shared" si="17"/>
        <v>SECTORS_MAP_I=NA,</v>
      </c>
      <c r="AM63" s="262" t="str">
        <f t="shared" si="18"/>
        <v/>
      </c>
      <c r="AN63" s="263" t="str">
        <f t="shared" si="19"/>
        <v/>
      </c>
      <c r="AO63">
        <f t="shared" si="20"/>
        <v>0</v>
      </c>
    </row>
    <row r="64" spans="1:41" ht="58" x14ac:dyDescent="0.35">
      <c r="A64" s="224" t="s">
        <v>447</v>
      </c>
      <c r="B64" s="193" t="s">
        <v>442</v>
      </c>
      <c r="C64" s="193" t="s">
        <v>501</v>
      </c>
      <c r="E64" s="154" t="str">
        <f>Correspondance_TI_TO!A64</f>
        <v>PROTRA_blending_liquid_fuels</v>
      </c>
      <c r="F64" t="str">
        <f>Correspondance_TI_TO!C64</f>
        <v>TI_liquid_fossil</v>
      </c>
      <c r="G64" t="str">
        <f>Correspondance_TI_TO!D64</f>
        <v>TO_liquid</v>
      </c>
      <c r="H64" s="155"/>
      <c r="I64" s="154" t="str">
        <f>Correspondance_TI_TO!H64</f>
        <v>REFINING</v>
      </c>
      <c r="J64" s="185" t="str">
        <f>Correspondance_TI_TO!G64</f>
        <v>REFINING</v>
      </c>
      <c r="K64" s="197" t="str">
        <f t="shared" si="4"/>
        <v>economy_energy_transformation_matrix_input[REGIONS_9_I,PROTRA_blending_liquid_fuels,REFINING,REFINING]=TI_by_PROTRA_and_commodity[REGIONS_9_I,PROTRA_blending_liquid_fuels,TI_liquid_fossil]*ZIDZ(PROTRA_TO_allocated[REGIONS_9_I,TO_liquid,PROTRA_blending_liquid_fuels], SUM(PROTRA_TO_allocated[REGIONS_9_I,NRG_TO_I!,PROTRA_blending_liquid_fuels]))~~|</v>
      </c>
      <c r="L64" s="193" t="str">
        <f t="shared" si="5"/>
        <v>[REGIONS_9_I,PROTRA_blending_liquid_fuels,REFINING,REFINING],</v>
      </c>
      <c r="M64" s="255"/>
      <c r="N64">
        <f t="shared" si="6"/>
        <v>2</v>
      </c>
      <c r="O64" t="str">
        <f>IFERROR(IF(N64=2,MATCH(L64,$L65:$L$98,0),""),"")</f>
        <v/>
      </c>
      <c r="P64" s="249" t="str">
        <f t="shared" si="7"/>
        <v>economy_energy_transformation_matrix_input[REGIONS_9_I,PROTRA_blending_liquid_fuels,REFINING,REFINING]=TI_by_PROTRA_and_commodity[REGIONS_9_I,PROTRA_blending_liquid_fuels,TI_liquid_fossil]*ZIDZ(PROTRA_TO_allocated[REGIONS_9_I,TO_liquid,PROTRA_blending_liquid_fuels], SUM(PROTRA_TO_allocated[REGIONS_9_I,NRG_TO_I!,PROTRA_blending_liquid_fuels]))</v>
      </c>
      <c r="Q64" s="249" t="str">
        <f t="shared" si="8"/>
        <v>+TI_by_PROTRA_and_commodity[REGIONS_9_I,PROTRA_blending_liquid_fuels,TI_liquid_fossil]*ZIDZ(PROTRA_TO_allocated[REGIONS_9_I,TO_liquid,PROTRA_blending_liquid_fuels], SUM(PROTRA_TO_allocated[REGIONS_9_I,NRG_TO_I!,PROTRA_blending_liquid_fuels]))~~|</v>
      </c>
      <c r="R64" s="249" t="str">
        <f>IFERROR(INDEX($Q65:$Q$98,O64),"")</f>
        <v/>
      </c>
      <c r="S64" s="253" t="str">
        <f t="shared" si="9"/>
        <v/>
      </c>
      <c r="V64" s="154" t="str">
        <f t="shared" si="21"/>
        <v>PROTRA_blending_liquid_fuels</v>
      </c>
      <c r="W64" t="str">
        <f t="shared" si="22"/>
        <v>TI_liquid_fossil</v>
      </c>
      <c r="X64" t="str">
        <f t="shared" si="23"/>
        <v>TO_liquid</v>
      </c>
      <c r="Y64" s="155"/>
      <c r="Z64" s="154" t="str">
        <f>Correspondance_TI_TO!I64</f>
        <v>REFINING</v>
      </c>
      <c r="AA64" s="155" t="str">
        <f>Correspondance_TI_TO!J64</f>
        <v>NA</v>
      </c>
      <c r="AB64" s="197" t="str">
        <f t="shared" si="24"/>
        <v/>
      </c>
      <c r="AC64" t="str">
        <f t="shared" si="10"/>
        <v/>
      </c>
      <c r="AD64">
        <f t="shared" si="11"/>
        <v>0</v>
      </c>
      <c r="AE64" t="str">
        <f>IFERROR(IF(AD64=2,MATCH(AC64,$AC65:$AC$98,0),""),"")</f>
        <v/>
      </c>
      <c r="AF64" s="249" t="str">
        <f t="shared" si="12"/>
        <v/>
      </c>
      <c r="AG64" s="249" t="str">
        <f t="shared" si="13"/>
        <v/>
      </c>
      <c r="AH64" s="249" t="str">
        <f>IFERROR(INDEX($AG65:$AG$98,AE64),"")</f>
        <v/>
      </c>
      <c r="AI64" s="253" t="str">
        <f t="shared" si="14"/>
        <v/>
      </c>
      <c r="AJ64" s="262" t="str">
        <f t="shared" si="15"/>
        <v>IF_THEN_ELSE(NRG_PRO_I=PROTRA_blending_liquid_fuels:AND:</v>
      </c>
      <c r="AK64" s="262" t="str">
        <f t="shared" si="16"/>
        <v>SECTORS_I=REFINING:AND:</v>
      </c>
      <c r="AL64" s="262" t="str">
        <f t="shared" si="17"/>
        <v>SECTORS_MAP_I=NA,</v>
      </c>
      <c r="AM64" s="262" t="str">
        <f t="shared" si="18"/>
        <v/>
      </c>
      <c r="AN64" s="263" t="str">
        <f t="shared" si="19"/>
        <v/>
      </c>
      <c r="AO64">
        <f t="shared" si="20"/>
        <v>0</v>
      </c>
    </row>
    <row r="65" spans="1:41" ht="87" x14ac:dyDescent="0.35">
      <c r="A65" s="238"/>
      <c r="B65" s="193" t="s">
        <v>442</v>
      </c>
      <c r="C65" s="193" t="s">
        <v>501</v>
      </c>
      <c r="D65" s="70"/>
      <c r="E65" s="230" t="str">
        <f>Correspondance_TI_TO!A65</f>
        <v>PROTRA_PP_gas_fuels_CCS</v>
      </c>
      <c r="F65" s="70" t="str">
        <f>Correspondance_TI_TO!C65</f>
        <v>TI_gas_bio</v>
      </c>
      <c r="G65" s="70" t="str">
        <f>Correspondance_TI_TO!D65</f>
        <v>TO_elec</v>
      </c>
      <c r="H65" s="229"/>
      <c r="I65" s="230" t="str">
        <f>Correspondance_TI_TO!H65</f>
        <v>DISTRIBUTION_GAS</v>
      </c>
      <c r="J65" s="239" t="str">
        <f>Correspondance_TI_TO!G65</f>
        <v>ELECTRICITY_GAS</v>
      </c>
      <c r="K65" s="197" t="str">
        <f t="shared" si="4"/>
        <v>economy_energy_transformation_matrix_input[REGIONS_9_I,PROTRA_PP_gas_fuels_CCS,DISTRIBUTION_GAS,ELECTRICITY_GAS]=TI_by_PROTRA_and_commodity[REGIONS_9_I,PROTRA_PP_gas_fuels_CCS,TI_gas_bio]*ZIDZ(PROTRA_TO_allocated[REGIONS_9_I,TO_elec,PROTRA_PP_gas_fuels_CCS], SUM(PROTRA_TO_allocated[REGIONS_9_I,NRG_TO_I!,PROTRA_PP_gas_fuels_CCS]))~~|</v>
      </c>
      <c r="L65" s="193" t="str">
        <f t="shared" si="5"/>
        <v>[REGIONS_9_I,PROTRA_PP_gas_fuels_CCS,DISTRIBUTION_GAS,ELECTRICITY_GAS],</v>
      </c>
      <c r="M65" s="255"/>
      <c r="N65">
        <f t="shared" si="6"/>
        <v>2</v>
      </c>
      <c r="O65">
        <f>IFERROR(IF(N65=2,MATCH(L65,$L66:$L$98,0),""),"")</f>
        <v>1</v>
      </c>
      <c r="P65" s="249" t="str">
        <f t="shared" si="7"/>
        <v>economy_energy_transformation_matrix_input[REGIONS_9_I,PROTRA_PP_gas_fuels_CCS,DISTRIBUTION_GAS,ELECTRICITY_GAS]=TI_by_PROTRA_and_commodity[REGIONS_9_I,PROTRA_PP_gas_fuels_CCS,TI_gas_bio]*ZIDZ(PROTRA_TO_allocated[REGIONS_9_I,TO_elec,PROTRA_PP_gas_fuels_CCS], SUM(PROTRA_TO_allocated[REGIONS_9_I,NRG_TO_I!,PROTRA_PP_gas_fuels_CCS]))</v>
      </c>
      <c r="Q65" s="249" t="str">
        <f t="shared" si="8"/>
        <v>+TI_by_PROTRA_and_commodity[REGIONS_9_I,PROTRA_PP_gas_fuels_CCS,TI_gas_bio]*ZIDZ(PROTRA_TO_allocated[REGIONS_9_I,TO_elec,PROTRA_PP_gas_fuels_CCS], SUM(PROTRA_TO_allocated[REGIONS_9_I,NRG_TO_I!,PROTRA_PP_gas_fuels_CCS]))~~|</v>
      </c>
      <c r="R65" s="249" t="str">
        <f>IFERROR(INDEX($Q66:$Q$98,O65),"")</f>
        <v>+TI_by_PROTRA_and_commodity[REGIONS_9_I,PROTRA_PP_gas_fuels_CCS,TI_gas_fossil]*ZIDZ(PROTRA_TO_allocated[REGIONS_9_I,TO_elec,PROTRA_PP_gas_fuels_CCS], SUM(PROTRA_TO_allocated[REGIONS_9_I,NRG_TO_I!,PROTRA_PP_gas_fuels_CCS]))~~|</v>
      </c>
      <c r="S65" s="253" t="str">
        <f t="shared" si="9"/>
        <v>economy_energy_transformation_matrix_input[REGIONS_9_I,PROTRA_PP_gas_fuels_CCS,DISTRIBUTION_GAS,ELECTRICITY_GAS]=TI_by_PROTRA_and_commodity[REGIONS_9_I,PROTRA_PP_gas_fuels_CCS,TI_gas_bio]*ZIDZ(PROTRA_TO_allocated[REGIONS_9_I,TO_elec,PROTRA_PP_gas_fuels_CCS], SUM(PROTRA_TO_allocated[REGIONS_9_I,NRG_TO_I!,PROTRA_PP_gas_fuels_CCS]))+TI_by_PROTRA_and_commodity[REGIONS_9_I,PROTRA_PP_gas_fuels_CCS,TI_gas_fossil]*ZIDZ(PROTRA_TO_allocated[REGIONS_9_I,TO_elec,PROTRA_PP_gas_fuels_CCS], SUM(PROTRA_TO_allocated[REGIONS_9_I,NRG_TO_I!,PROTRA_PP_gas_fuels_CCS]))~~|</v>
      </c>
      <c r="U65" s="70"/>
      <c r="V65" s="230" t="str">
        <f t="shared" ref="V65:X68" si="25">E65</f>
        <v>PROTRA_PP_gas_fuels_CCS</v>
      </c>
      <c r="W65" s="70" t="str">
        <f t="shared" si="25"/>
        <v>TI_gas_bio</v>
      </c>
      <c r="X65" s="70" t="str">
        <f t="shared" si="25"/>
        <v>TO_elec</v>
      </c>
      <c r="Y65" s="229"/>
      <c r="Z65" s="230" t="str">
        <f>Correspondance_TI_TO!I65</f>
        <v>ELECTRICITY_GAS</v>
      </c>
      <c r="AA65" s="229" t="str">
        <f>Correspondance_TI_TO!J65</f>
        <v>DISTRIBUTION_ELECTRICITY</v>
      </c>
      <c r="AB65" s="197" t="str">
        <f t="shared" si="24"/>
        <v>economy_energy_transformation_matrix_output[REGIONS_9_I,PROTRA_PP_gas_fuels_CCS,ELECTRICITY_GAS,DISTRIBUTION_ELECTRICITY]=PROTRA_TO_allocated[REGIONS_9_I,TO_elec,PROTRA_PP_gas_fuels_CCS]*ZIDZ(TI_by_PROTRA_and_commodity[REGIONS_9_I,PROTRA_PP_gas_fuels_CCS,TI_gas_bio], SUM(TI_by_PROTRA_and_commodity[REGIONS_9_I,PROTRA_PP_gas_fuels_CCS, NRG_TI_I!]))~~|</v>
      </c>
      <c r="AC65" t="str">
        <f t="shared" si="10"/>
        <v>[REGIONS_9_I,PROTRA_PP_gas_fuels_CCS,ELECTRICITY_GAS,DISTRIBUTION_ELECTRICITY],</v>
      </c>
      <c r="AD65">
        <f t="shared" si="11"/>
        <v>2</v>
      </c>
      <c r="AE65">
        <f>IFERROR(IF(AD65=2,MATCH(AC65,$AC66:$AC$98,0),""),"")</f>
        <v>1</v>
      </c>
      <c r="AF65" s="249" t="str">
        <f t="shared" si="12"/>
        <v>economy_energy_transformation_matrix_output[REGIONS_9_I,PROTRA_PP_gas_fuels_CCS,ELECTRICITY_GAS,DISTRIBUTION_ELECTRICITY]=PROTRA_TO_allocated[REGIONS_9_I,TO_elec,PROTRA_PP_gas_fuels_CCS]*ZIDZ(TI_by_PROTRA_and_commodity[REGIONS_9_I,PROTRA_PP_gas_fuels_CCS,TI_gas_bio], SUM(TI_by_PROTRA_and_commodity[REGIONS_9_I,PROTRA_PP_gas_fuels_CCS, NRG_TI_I!]))</v>
      </c>
      <c r="AG65" s="249" t="str">
        <f t="shared" si="13"/>
        <v>+PROTRA_TO_allocated[REGIONS_9_I,TO_elec,PROTRA_PP_gas_fuels_CCS]*ZIDZ(TI_by_PROTRA_and_commodity[REGIONS_9_I,PROTRA_PP_gas_fuels_CCS,TI_gas_bio], SUM(TI_by_PROTRA_and_commodity[REGIONS_9_I,PROTRA_PP_gas_fuels_CCS, NRG_TI_I!]))~~|</v>
      </c>
      <c r="AH65" s="249" t="str">
        <f>IFERROR(INDEX($AG66:$AG$98,AE65),"")</f>
        <v>+PROTRA_TO_allocated[REGIONS_9_I,TO_elec,PROTRA_PP_gas_fuels_CCS]*ZIDZ(TI_by_PROTRA_and_commodity[REGIONS_9_I,PROTRA_PP_gas_fuels_CCS,TI_gas_fossil], SUM(TI_by_PROTRA_and_commodity[REGIONS_9_I,PROTRA_PP_gas_fuels_CCS, NRG_TI_I!]))~~|</v>
      </c>
      <c r="AI65" s="253" t="str">
        <f t="shared" si="14"/>
        <v>economy_energy_transformation_matrix_output[REGIONS_9_I,PROTRA_PP_gas_fuels_CCS,ELECTRICITY_GAS,DISTRIBUTION_ELECTRICITY]=PROTRA_TO_allocated[REGIONS_9_I,TO_elec,PROTRA_PP_gas_fuels_CCS]*ZIDZ(TI_by_PROTRA_and_commodity[REGIONS_9_I,PROTRA_PP_gas_fuels_CCS,TI_gas_bio], SUM(TI_by_PROTRA_and_commodity[REGIONS_9_I,PROTRA_PP_gas_fuels_CCS, NRG_TI_I!]))+PROTRA_TO_allocated[REGIONS_9_I,TO_elec,PROTRA_PP_gas_fuels_CCS]*ZIDZ(TI_by_PROTRA_and_commodity[REGIONS_9_I,PROTRA_PP_gas_fuels_CCS,TI_gas_fossil], SUM(TI_by_PROTRA_and_commodity[REGIONS_9_I,PROTRA_PP_gas_fuels_CCS, NRG_TI_I!]))~~|</v>
      </c>
      <c r="AJ65" s="262" t="str">
        <f t="shared" si="15"/>
        <v>IF_THEN_ELSE(NRG_PRO_I=PROTRA_PP_gas_fuels_CCS:AND:</v>
      </c>
      <c r="AK65" s="262" t="str">
        <f t="shared" si="16"/>
        <v>SECTORS_I=ELECTRICITY_GAS:AND:</v>
      </c>
      <c r="AL65" s="262" t="str">
        <f t="shared" si="17"/>
        <v>SECTORS_MAP_I=DISTRIBUTION_ELECTRICITY,</v>
      </c>
      <c r="AM65" s="262" t="str">
        <f t="shared" si="18"/>
        <v>PROTRA_TO_allocated[REGIONS_9_I,TO_elec,PROTRA_PP_gas_fuels_CCS]*ZIDZ(TI_by_PROTRA_and_commodity[REGIONS_9_I,PROTRA_PP_gas_fuels_CCS,TI_gas_bio], SUM(TI_by_PROTRA_and_commodity[REGIONS_9_I,PROTRA_PP_gas_fuels_CCS, NRG_TI_I!]))+PROTRA_TO_allocated[REGIONS_9_I,TO_elec,PROTRA_PP_gas_fuels_CCS]*ZIDZ(TI_by_PROTRA_and_commodity[REGIONS_9_I,PROTRA_PP_gas_fuels_CCS,TI_gas_fossil], SUM(TI_by_PROTRA_and_commodity[REGIONS_9_I,PROTRA_PP_gas_fuels_CCS, NRG_TI_I!]))</v>
      </c>
      <c r="AN65" s="263" t="str">
        <f t="shared" si="19"/>
        <v>IF_THEN_ELSE(NRG_PRO_I=PROTRA_PP_gas_fuels_CCS:AND:SECTORS_I=ELECTRICITY_GAS:AND:SECTORS_MAP_I=DISTRIBUTION_ELECTRICITY,PROTRA_TO_allocated[REGIONS_9_I,TO_elec,PROTRA_PP_gas_fuels_CCS]*ZIDZ(TI_by_PROTRA_and_commodity[REGIONS_9_I,PROTRA_PP_gas_fuels_CCS,TI_gas_bio], SUM(TI_by_PROTRA_and_commodity[REGIONS_9_I,PROTRA_PP_gas_fuels_CCS, NRG_TI_I!]))+PROTRA_TO_allocated[REGIONS_9_I,TO_elec,PROTRA_PP_gas_fuels_CCS]*ZIDZ(TI_by_PROTRA_and_commodity[REGIONS_9_I,PROTRA_PP_gas_fuels_CCS,TI_gas_fossil], SUM(TI_by_PROTRA_and_commodity[REGIONS_9_I,PROTRA_PP_gas_fuels_CCS, NRG_TI_I!])),</v>
      </c>
      <c r="AO65">
        <f t="shared" si="20"/>
        <v>1</v>
      </c>
    </row>
    <row r="66" spans="1:41" ht="58" x14ac:dyDescent="0.35">
      <c r="A66" s="238"/>
      <c r="B66" s="193" t="s">
        <v>442</v>
      </c>
      <c r="C66" s="193" t="s">
        <v>501</v>
      </c>
      <c r="D66" s="70"/>
      <c r="E66" s="230" t="str">
        <f>Correspondance_TI_TO!A66</f>
        <v>PROTRA_PP_gas_fuels_CCS</v>
      </c>
      <c r="F66" s="70" t="str">
        <f>Correspondance_TI_TO!C66</f>
        <v>TI_gas_fossil</v>
      </c>
      <c r="G66" s="70" t="str">
        <f>Correspondance_TI_TO!D66</f>
        <v>TO_elec</v>
      </c>
      <c r="H66" s="229"/>
      <c r="I66" s="230" t="str">
        <f>Correspondance_TI_TO!H66</f>
        <v>DISTRIBUTION_GAS</v>
      </c>
      <c r="J66" s="239" t="str">
        <f>Correspondance_TI_TO!G66</f>
        <v>ELECTRICITY_GAS</v>
      </c>
      <c r="K66" s="197" t="str">
        <f t="shared" si="4"/>
        <v>economy_energy_transformation_matrix_input[REGIONS_9_I,PROTRA_PP_gas_fuels_CCS,DISTRIBUTION_GAS,ELECTRICITY_GAS]=TI_by_PROTRA_and_commodity[REGIONS_9_I,PROTRA_PP_gas_fuels_CCS,TI_gas_fossil]*ZIDZ(PROTRA_TO_allocated[REGIONS_9_I,TO_elec,PROTRA_PP_gas_fuels_CCS], SUM(PROTRA_TO_allocated[REGIONS_9_I,NRG_TO_I!,PROTRA_PP_gas_fuels_CCS]))~~|</v>
      </c>
      <c r="L66" s="193" t="str">
        <f t="shared" si="5"/>
        <v>[REGIONS_9_I,PROTRA_PP_gas_fuels_CCS,DISTRIBUTION_GAS,ELECTRICITY_GAS],</v>
      </c>
      <c r="M66" s="255"/>
      <c r="N66">
        <f t="shared" si="6"/>
        <v>2</v>
      </c>
      <c r="O66" t="str">
        <f>IFERROR(IF(N66=2,MATCH(L66,$L67:$L$98,0),""),"")</f>
        <v/>
      </c>
      <c r="P66" s="249" t="str">
        <f t="shared" si="7"/>
        <v>economy_energy_transformation_matrix_input[REGIONS_9_I,PROTRA_PP_gas_fuels_CCS,DISTRIBUTION_GAS,ELECTRICITY_GAS]=TI_by_PROTRA_and_commodity[REGIONS_9_I,PROTRA_PP_gas_fuels_CCS,TI_gas_fossil]*ZIDZ(PROTRA_TO_allocated[REGIONS_9_I,TO_elec,PROTRA_PP_gas_fuels_CCS], SUM(PROTRA_TO_allocated[REGIONS_9_I,NRG_TO_I!,PROTRA_PP_gas_fuels_CCS]))</v>
      </c>
      <c r="Q66" s="249" t="str">
        <f t="shared" si="8"/>
        <v>+TI_by_PROTRA_and_commodity[REGIONS_9_I,PROTRA_PP_gas_fuels_CCS,TI_gas_fossil]*ZIDZ(PROTRA_TO_allocated[REGIONS_9_I,TO_elec,PROTRA_PP_gas_fuels_CCS], SUM(PROTRA_TO_allocated[REGIONS_9_I,NRG_TO_I!,PROTRA_PP_gas_fuels_CCS]))~~|</v>
      </c>
      <c r="R66" s="249" t="str">
        <f>IFERROR(INDEX($Q67:$Q$98,O66),"")</f>
        <v/>
      </c>
      <c r="S66" s="253" t="str">
        <f t="shared" si="9"/>
        <v/>
      </c>
      <c r="U66" s="70"/>
      <c r="V66" s="230" t="str">
        <f t="shared" si="25"/>
        <v>PROTRA_PP_gas_fuels_CCS</v>
      </c>
      <c r="W66" s="70" t="str">
        <f t="shared" si="25"/>
        <v>TI_gas_fossil</v>
      </c>
      <c r="X66" s="70" t="str">
        <f t="shared" si="25"/>
        <v>TO_elec</v>
      </c>
      <c r="Y66" s="229"/>
      <c r="Z66" s="230" t="str">
        <f>Correspondance_TI_TO!I66</f>
        <v>ELECTRICITY_GAS</v>
      </c>
      <c r="AA66" s="229" t="str">
        <f>Correspondance_TI_TO!J66</f>
        <v>DISTRIBUTION_ELECTRICITY</v>
      </c>
      <c r="AB66" s="197" t="str">
        <f t="shared" si="24"/>
        <v>economy_energy_transformation_matrix_output[REGIONS_9_I,PROTRA_PP_gas_fuels_CCS,ELECTRICITY_GAS,DISTRIBUTION_ELECTRICITY]=PROTRA_TO_allocated[REGIONS_9_I,TO_elec,PROTRA_PP_gas_fuels_CCS]*ZIDZ(TI_by_PROTRA_and_commodity[REGIONS_9_I,PROTRA_PP_gas_fuels_CCS,TI_gas_fossil], SUM(TI_by_PROTRA_and_commodity[REGIONS_9_I,PROTRA_PP_gas_fuels_CCS, NRG_TI_I!]))~~|</v>
      </c>
      <c r="AC66" t="str">
        <f t="shared" si="10"/>
        <v>[REGIONS_9_I,PROTRA_PP_gas_fuels_CCS,ELECTRICITY_GAS,DISTRIBUTION_ELECTRICITY],</v>
      </c>
      <c r="AD66">
        <f t="shared" si="11"/>
        <v>2</v>
      </c>
      <c r="AE66" t="str">
        <f>IFERROR(IF(AD66=2,MATCH(AC66,$AC67:$AC$98,0),""),"")</f>
        <v/>
      </c>
      <c r="AF66" s="249" t="str">
        <f t="shared" si="12"/>
        <v>economy_energy_transformation_matrix_output[REGIONS_9_I,PROTRA_PP_gas_fuels_CCS,ELECTRICITY_GAS,DISTRIBUTION_ELECTRICITY]=PROTRA_TO_allocated[REGIONS_9_I,TO_elec,PROTRA_PP_gas_fuels_CCS]*ZIDZ(TI_by_PROTRA_and_commodity[REGIONS_9_I,PROTRA_PP_gas_fuels_CCS,TI_gas_fossil], SUM(TI_by_PROTRA_and_commodity[REGIONS_9_I,PROTRA_PP_gas_fuels_CCS, NRG_TI_I!]))</v>
      </c>
      <c r="AG66" s="249" t="str">
        <f t="shared" si="13"/>
        <v>+PROTRA_TO_allocated[REGIONS_9_I,TO_elec,PROTRA_PP_gas_fuels_CCS]*ZIDZ(TI_by_PROTRA_and_commodity[REGIONS_9_I,PROTRA_PP_gas_fuels_CCS,TI_gas_fossil], SUM(TI_by_PROTRA_and_commodity[REGIONS_9_I,PROTRA_PP_gas_fuels_CCS, NRG_TI_I!]))~~|</v>
      </c>
      <c r="AH66" s="249" t="str">
        <f>IFERROR(INDEX($AG67:$AG$98,AE66),"")</f>
        <v/>
      </c>
      <c r="AI66" s="253" t="str">
        <f t="shared" si="14"/>
        <v/>
      </c>
      <c r="AJ66" s="262" t="str">
        <f t="shared" si="15"/>
        <v>IF_THEN_ELSE(NRG_PRO_I=PROTRA_PP_gas_fuels_CCS:AND:</v>
      </c>
      <c r="AK66" s="262" t="str">
        <f t="shared" si="16"/>
        <v>SECTORS_I=ELECTRICITY_GAS:AND:</v>
      </c>
      <c r="AL66" s="262" t="str">
        <f t="shared" si="17"/>
        <v>SECTORS_MAP_I=DISTRIBUTION_ELECTRICITY,</v>
      </c>
      <c r="AM66" s="262" t="str">
        <f t="shared" si="18"/>
        <v/>
      </c>
      <c r="AN66" s="263" t="str">
        <f t="shared" si="19"/>
        <v/>
      </c>
      <c r="AO66">
        <f t="shared" si="20"/>
        <v>0</v>
      </c>
    </row>
    <row r="67" spans="1:41" ht="87" x14ac:dyDescent="0.35">
      <c r="A67" s="238"/>
      <c r="B67" s="193" t="s">
        <v>442</v>
      </c>
      <c r="C67" s="193" t="s">
        <v>501</v>
      </c>
      <c r="D67" s="70"/>
      <c r="E67" s="230" t="str">
        <f>Correspondance_TI_TO!A67</f>
        <v>PROTRA_PP_liquid_fuels_CCS</v>
      </c>
      <c r="F67" s="70" t="str">
        <f>Correspondance_TI_TO!C67</f>
        <v>TI_liquid_bio</v>
      </c>
      <c r="G67" s="70" t="str">
        <f>Correspondance_TI_TO!D67</f>
        <v>TO_elec</v>
      </c>
      <c r="H67" s="229"/>
      <c r="I67" s="230" t="str">
        <f>Correspondance_TI_TO!H67</f>
        <v>REFINING</v>
      </c>
      <c r="J67" s="239" t="str">
        <f>Correspondance_TI_TO!G67</f>
        <v>ELECTRICITY_OIL</v>
      </c>
      <c r="K67" s="197" t="str">
        <f t="shared" si="4"/>
        <v>economy_energy_transformation_matrix_input[REGIONS_9_I,PROTRA_PP_liquid_fuels_CCS,REFINING,ELECTRICITY_OIL]=TI_by_PROTRA_and_commodity[REGIONS_9_I,PROTRA_PP_liquid_fuels_CCS,TI_liquid_bio]*ZIDZ(PROTRA_TO_allocated[REGIONS_9_I,TO_elec,PROTRA_PP_liquid_fuels_CCS], SUM(PROTRA_TO_allocated[REGIONS_9_I,NRG_TO_I!,PROTRA_PP_liquid_fuels_CCS]))~~|</v>
      </c>
      <c r="L67" s="193" t="str">
        <f t="shared" si="5"/>
        <v>[REGIONS_9_I,PROTRA_PP_liquid_fuels_CCS,REFINING,ELECTRICITY_OIL],</v>
      </c>
      <c r="M67" s="255"/>
      <c r="N67">
        <f t="shared" si="6"/>
        <v>2</v>
      </c>
      <c r="O67">
        <f>IFERROR(IF(N67=2,MATCH(L67,$L68:$L$98,0),""),"")</f>
        <v>1</v>
      </c>
      <c r="P67" s="249" t="str">
        <f t="shared" si="7"/>
        <v>economy_energy_transformation_matrix_input[REGIONS_9_I,PROTRA_PP_liquid_fuels_CCS,REFINING,ELECTRICITY_OIL]=TI_by_PROTRA_and_commodity[REGIONS_9_I,PROTRA_PP_liquid_fuels_CCS,TI_liquid_bio]*ZIDZ(PROTRA_TO_allocated[REGIONS_9_I,TO_elec,PROTRA_PP_liquid_fuels_CCS], SUM(PROTRA_TO_allocated[REGIONS_9_I,NRG_TO_I!,PROTRA_PP_liquid_fuels_CCS]))</v>
      </c>
      <c r="Q67" s="249" t="str">
        <f t="shared" si="8"/>
        <v>+TI_by_PROTRA_and_commodity[REGIONS_9_I,PROTRA_PP_liquid_fuels_CCS,TI_liquid_bio]*ZIDZ(PROTRA_TO_allocated[REGIONS_9_I,TO_elec,PROTRA_PP_liquid_fuels_CCS], SUM(PROTRA_TO_allocated[REGIONS_9_I,NRG_TO_I!,PROTRA_PP_liquid_fuels_CCS]))~~|</v>
      </c>
      <c r="R67" s="249" t="str">
        <f>IFERROR(INDEX($Q68:$Q$98,O67),"")</f>
        <v>+TI_by_PROTRA_and_commodity[REGIONS_9_I,PROTRA_PP_liquid_fuels_CCS,TI_liquid_fossil]*ZIDZ(PROTRA_TO_allocated[REGIONS_9_I,TO_elec,PROTRA_PP_liquid_fuels_CCS], SUM(PROTRA_TO_allocated[REGIONS_9_I,NRG_TO_I!,PROTRA_PP_liquid_fuels_CCS]))~~|</v>
      </c>
      <c r="S67" s="253" t="str">
        <f t="shared" si="9"/>
        <v>economy_energy_transformation_matrix_input[REGIONS_9_I,PROTRA_PP_liquid_fuels_CCS,REFINING,ELECTRICITY_OIL]=TI_by_PROTRA_and_commodity[REGIONS_9_I,PROTRA_PP_liquid_fuels_CCS,TI_liquid_bio]*ZIDZ(PROTRA_TO_allocated[REGIONS_9_I,TO_elec,PROTRA_PP_liquid_fuels_CCS], SUM(PROTRA_TO_allocated[REGIONS_9_I,NRG_TO_I!,PROTRA_PP_liquid_fuels_CCS]))+TI_by_PROTRA_and_commodity[REGIONS_9_I,PROTRA_PP_liquid_fuels_CCS,TI_liquid_fossil]*ZIDZ(PROTRA_TO_allocated[REGIONS_9_I,TO_elec,PROTRA_PP_liquid_fuels_CCS], SUM(PROTRA_TO_allocated[REGIONS_9_I,NRG_TO_I!,PROTRA_PP_liquid_fuels_CCS]))~~|</v>
      </c>
      <c r="U67" s="70"/>
      <c r="V67" s="230" t="str">
        <f t="shared" si="25"/>
        <v>PROTRA_PP_liquid_fuels_CCS</v>
      </c>
      <c r="W67" s="70" t="str">
        <f t="shared" si="25"/>
        <v>TI_liquid_bio</v>
      </c>
      <c r="X67" s="70" t="str">
        <f t="shared" si="25"/>
        <v>TO_elec</v>
      </c>
      <c r="Y67" s="229"/>
      <c r="Z67" s="230" t="str">
        <f>Correspondance_TI_TO!I67</f>
        <v>ELECTRICITY_OIL</v>
      </c>
      <c r="AA67" s="229" t="str">
        <f>Correspondance_TI_TO!J67</f>
        <v>DISTRIBUTION_ELECTRICITY</v>
      </c>
      <c r="AB67" s="197" t="str">
        <f t="shared" si="24"/>
        <v>economy_energy_transformation_matrix_output[REGIONS_9_I,PROTRA_PP_liquid_fuels_CCS,ELECTRICITY_OIL,DISTRIBUTION_ELECTRICITY]=PROTRA_TO_allocated[REGIONS_9_I,TO_elec,PROTRA_PP_liquid_fuels_CCS]*ZIDZ(TI_by_PROTRA_and_commodity[REGIONS_9_I,PROTRA_PP_liquid_fuels_CCS,TI_liquid_bio], SUM(TI_by_PROTRA_and_commodity[REGIONS_9_I,PROTRA_PP_liquid_fuels_CCS, NRG_TI_I!]))~~|</v>
      </c>
      <c r="AC67" t="str">
        <f t="shared" si="10"/>
        <v>[REGIONS_9_I,PROTRA_PP_liquid_fuels_CCS,ELECTRICITY_OIL,DISTRIBUTION_ELECTRICITY],</v>
      </c>
      <c r="AD67">
        <f t="shared" si="11"/>
        <v>2</v>
      </c>
      <c r="AE67">
        <f>IFERROR(IF(AD67=2,MATCH(AC67,$AC68:$AC$98,0),""),"")</f>
        <v>1</v>
      </c>
      <c r="AF67" s="249" t="str">
        <f t="shared" si="12"/>
        <v>economy_energy_transformation_matrix_output[REGIONS_9_I,PROTRA_PP_liquid_fuels_CCS,ELECTRICITY_OIL,DISTRIBUTION_ELECTRICITY]=PROTRA_TO_allocated[REGIONS_9_I,TO_elec,PROTRA_PP_liquid_fuels_CCS]*ZIDZ(TI_by_PROTRA_and_commodity[REGIONS_9_I,PROTRA_PP_liquid_fuels_CCS,TI_liquid_bio], SUM(TI_by_PROTRA_and_commodity[REGIONS_9_I,PROTRA_PP_liquid_fuels_CCS, NRG_TI_I!]))</v>
      </c>
      <c r="AG67" s="249" t="str">
        <f t="shared" si="13"/>
        <v>+PROTRA_TO_allocated[REGIONS_9_I,TO_elec,PROTRA_PP_liquid_fuels_CCS]*ZIDZ(TI_by_PROTRA_and_commodity[REGIONS_9_I,PROTRA_PP_liquid_fuels_CCS,TI_liquid_bio], SUM(TI_by_PROTRA_and_commodity[REGIONS_9_I,PROTRA_PP_liquid_fuels_CCS, NRG_TI_I!]))~~|</v>
      </c>
      <c r="AH67" s="249" t="str">
        <f>IFERROR(INDEX($AG68:$AG$98,AE67),"")</f>
        <v>+PROTRA_TO_allocated[REGIONS_9_I,TO_elec,PROTRA_PP_liquid_fuels_CCS]*ZIDZ(TI_by_PROTRA_and_commodity[REGIONS_9_I,PROTRA_PP_liquid_fuels_CCS,TI_liquid_fossil], SUM(TI_by_PROTRA_and_commodity[REGIONS_9_I,PROTRA_PP_liquid_fuels_CCS, NRG_TI_I!]))~~|</v>
      </c>
      <c r="AI67" s="253" t="str">
        <f t="shared" si="14"/>
        <v>economy_energy_transformation_matrix_output[REGIONS_9_I,PROTRA_PP_liquid_fuels_CCS,ELECTRICITY_OIL,DISTRIBUTION_ELECTRICITY]=PROTRA_TO_allocated[REGIONS_9_I,TO_elec,PROTRA_PP_liquid_fuels_CCS]*ZIDZ(TI_by_PROTRA_and_commodity[REGIONS_9_I,PROTRA_PP_liquid_fuels_CCS,TI_liquid_bio], SUM(TI_by_PROTRA_and_commodity[REGIONS_9_I,PROTRA_PP_liquid_fuels_CCS, NRG_TI_I!]))+PROTRA_TO_allocated[REGIONS_9_I,TO_elec,PROTRA_PP_liquid_fuels_CCS]*ZIDZ(TI_by_PROTRA_and_commodity[REGIONS_9_I,PROTRA_PP_liquid_fuels_CCS,TI_liquid_fossil], SUM(TI_by_PROTRA_and_commodity[REGIONS_9_I,PROTRA_PP_liquid_fuels_CCS, NRG_TI_I!]))~~|</v>
      </c>
      <c r="AJ67" s="262" t="str">
        <f t="shared" si="15"/>
        <v>IF_THEN_ELSE(NRG_PRO_I=PROTRA_PP_liquid_fuels_CCS:AND:</v>
      </c>
      <c r="AK67" s="262" t="str">
        <f t="shared" si="16"/>
        <v>SECTORS_I=ELECTRICITY_OIL:AND:</v>
      </c>
      <c r="AL67" s="262" t="str">
        <f t="shared" si="17"/>
        <v>SECTORS_MAP_I=DISTRIBUTION_ELECTRICITY,</v>
      </c>
      <c r="AM67" s="262" t="str">
        <f t="shared" si="18"/>
        <v>PROTRA_TO_allocated[REGIONS_9_I,TO_elec,PROTRA_PP_liquid_fuels_CCS]*ZIDZ(TI_by_PROTRA_and_commodity[REGIONS_9_I,PROTRA_PP_liquid_fuels_CCS,TI_liquid_bio], SUM(TI_by_PROTRA_and_commodity[REGIONS_9_I,PROTRA_PP_liquid_fuels_CCS, NRG_TI_I!]))+PROTRA_TO_allocated[REGIONS_9_I,TO_elec,PROTRA_PP_liquid_fuels_CCS]*ZIDZ(TI_by_PROTRA_and_commodity[REGIONS_9_I,PROTRA_PP_liquid_fuels_CCS,TI_liquid_fossil], SUM(TI_by_PROTRA_and_commodity[REGIONS_9_I,PROTRA_PP_liquid_fuels_CCS, NRG_TI_I!]))</v>
      </c>
      <c r="AN67" s="263" t="str">
        <f t="shared" si="19"/>
        <v>IF_THEN_ELSE(NRG_PRO_I=PROTRA_PP_liquid_fuels_CCS:AND:SECTORS_I=ELECTRICITY_OIL:AND:SECTORS_MAP_I=DISTRIBUTION_ELECTRICITY,PROTRA_TO_allocated[REGIONS_9_I,TO_elec,PROTRA_PP_liquid_fuels_CCS]*ZIDZ(TI_by_PROTRA_and_commodity[REGIONS_9_I,PROTRA_PP_liquid_fuels_CCS,TI_liquid_bio], SUM(TI_by_PROTRA_and_commodity[REGIONS_9_I,PROTRA_PP_liquid_fuels_CCS, NRG_TI_I!]))+PROTRA_TO_allocated[REGIONS_9_I,TO_elec,PROTRA_PP_liquid_fuels_CCS]*ZIDZ(TI_by_PROTRA_and_commodity[REGIONS_9_I,PROTRA_PP_liquid_fuels_CCS,TI_liquid_fossil], SUM(TI_by_PROTRA_and_commodity[REGIONS_9_I,PROTRA_PP_liquid_fuels_CCS, NRG_TI_I!])),</v>
      </c>
      <c r="AO67">
        <f t="shared" si="20"/>
        <v>1</v>
      </c>
    </row>
    <row r="68" spans="1:41" ht="58" x14ac:dyDescent="0.35">
      <c r="A68" s="238"/>
      <c r="B68" s="193" t="s">
        <v>442</v>
      </c>
      <c r="C68" s="193" t="s">
        <v>501</v>
      </c>
      <c r="D68" s="70"/>
      <c r="E68" s="230" t="str">
        <f>Correspondance_TI_TO!A68</f>
        <v>PROTRA_PP_liquid_fuels_CCS</v>
      </c>
      <c r="F68" s="70" t="str">
        <f>Correspondance_TI_TO!C68</f>
        <v>TI_liquid_fossil</v>
      </c>
      <c r="G68" s="70" t="str">
        <f>Correspondance_TI_TO!D68</f>
        <v>TO_elec</v>
      </c>
      <c r="H68" s="229"/>
      <c r="I68" s="230" t="str">
        <f>Correspondance_TI_TO!H68</f>
        <v>REFINING</v>
      </c>
      <c r="J68" s="239" t="str">
        <f>Correspondance_TI_TO!G68</f>
        <v>ELECTRICITY_OIL</v>
      </c>
      <c r="K68" s="197" t="str">
        <f t="shared" si="4"/>
        <v>economy_energy_transformation_matrix_input[REGIONS_9_I,PROTRA_PP_liquid_fuels_CCS,REFINING,ELECTRICITY_OIL]=TI_by_PROTRA_and_commodity[REGIONS_9_I,PROTRA_PP_liquid_fuels_CCS,TI_liquid_fossil]*ZIDZ(PROTRA_TO_allocated[REGIONS_9_I,TO_elec,PROTRA_PP_liquid_fuels_CCS], SUM(PROTRA_TO_allocated[REGIONS_9_I,NRG_TO_I!,PROTRA_PP_liquid_fuels_CCS]))~~|</v>
      </c>
      <c r="L68" s="193" t="str">
        <f t="shared" si="5"/>
        <v>[REGIONS_9_I,PROTRA_PP_liquid_fuels_CCS,REFINING,ELECTRICITY_OIL],</v>
      </c>
      <c r="M68" s="255"/>
      <c r="N68">
        <f t="shared" si="6"/>
        <v>2</v>
      </c>
      <c r="O68" t="str">
        <f>IFERROR(IF(N68=2,MATCH(L68,$L69:$L$98,0),""),"")</f>
        <v/>
      </c>
      <c r="P68" s="249" t="str">
        <f>IF(N68&lt;=1,K68,
IF(I68="NA","",
$K$3&amp;"[REGIONS_9_I,"&amp;E68&amp;","&amp;I68&amp;","&amp;J68&amp;"]="&amp;C68&amp;""&amp;E68&amp;","&amp;F68&amp;"]*ZIDZ("&amp;B68&amp;G68&amp;","&amp;E68&amp;"], SUM("&amp;B68&amp;"NRG_TO_I!,"&amp;E68&amp;"]))"))</f>
        <v>economy_energy_transformation_matrix_input[REGIONS_9_I,PROTRA_PP_liquid_fuels_CCS,REFINING,ELECTRICITY_OIL]=TI_by_PROTRA_and_commodity[REGIONS_9_I,PROTRA_PP_liquid_fuels_CCS,TI_liquid_fossil]*ZIDZ(PROTRA_TO_allocated[REGIONS_9_I,TO_elec,PROTRA_PP_liquid_fuels_CCS], SUM(PROTRA_TO_allocated[REGIONS_9_I,NRG_TO_I!,PROTRA_PP_liquid_fuels_CCS]))</v>
      </c>
      <c r="Q68" s="249" t="str">
        <f>IF(N68&lt;=1,"",
IF(I68="NA","",
"+"&amp;C68&amp;""&amp;E68&amp;","&amp;F68&amp;"]*ZIDZ("&amp;B68&amp;G68&amp;","&amp;E68&amp;"], SUM("&amp;B68&amp;"NRG_TO_I!,"&amp;E68&amp;"]))~~|")
)</f>
        <v>+TI_by_PROTRA_and_commodity[REGIONS_9_I,PROTRA_PP_liquid_fuels_CCS,TI_liquid_fossil]*ZIDZ(PROTRA_TO_allocated[REGIONS_9_I,TO_elec,PROTRA_PP_liquid_fuels_CCS], SUM(PROTRA_TO_allocated[REGIONS_9_I,NRG_TO_I!,PROTRA_PP_liquid_fuels_CCS]))~~|</v>
      </c>
      <c r="R68" s="249" t="str">
        <f>IFERROR(INDEX($Q69:$Q$98,O68),"")</f>
        <v/>
      </c>
      <c r="S68" s="253" t="str">
        <f t="shared" si="9"/>
        <v/>
      </c>
      <c r="U68" s="70"/>
      <c r="V68" s="230" t="str">
        <f t="shared" si="25"/>
        <v>PROTRA_PP_liquid_fuels_CCS</v>
      </c>
      <c r="W68" s="70" t="str">
        <f t="shared" si="25"/>
        <v>TI_liquid_fossil</v>
      </c>
      <c r="X68" s="70" t="str">
        <f t="shared" si="25"/>
        <v>TO_elec</v>
      </c>
      <c r="Y68" s="229"/>
      <c r="Z68" s="230" t="str">
        <f>Correspondance_TI_TO!I68</f>
        <v>ELECTRICITY_OIL</v>
      </c>
      <c r="AA68" s="229" t="str">
        <f>Correspondance_TI_TO!J68</f>
        <v>DISTRIBUTION_ELECTRICITY</v>
      </c>
      <c r="AB68" s="197" t="str">
        <f t="shared" ref="AB68:AB98" si="26">IF(AA68="NA","",$AB$3&amp;"[REGIONS_9_I,"&amp;E68&amp;","&amp;Z68&amp;","&amp;AA68&amp;"]="&amp;B68&amp;""&amp;G68&amp;","&amp;E68&amp;"]*ZIDZ("&amp;C68&amp;E68&amp;","&amp;F68&amp;"], SUM("&amp;C68&amp;E68&amp;", NRG_TI_I!]))~~|")</f>
        <v>economy_energy_transformation_matrix_output[REGIONS_9_I,PROTRA_PP_liquid_fuels_CCS,ELECTRICITY_OIL,DISTRIBUTION_ELECTRICITY]=PROTRA_TO_allocated[REGIONS_9_I,TO_elec,PROTRA_PP_liquid_fuels_CCS]*ZIDZ(TI_by_PROTRA_and_commodity[REGIONS_9_I,PROTRA_PP_liquid_fuels_CCS,TI_liquid_fossil], SUM(TI_by_PROTRA_and_commodity[REGIONS_9_I,PROTRA_PP_liquid_fuels_CCS, NRG_TI_I!]))~~|</v>
      </c>
      <c r="AC68" t="str">
        <f t="shared" si="10"/>
        <v>[REGIONS_9_I,PROTRA_PP_liquid_fuels_CCS,ELECTRICITY_OIL,DISTRIBUTION_ELECTRICITY],</v>
      </c>
      <c r="AD68">
        <f t="shared" si="11"/>
        <v>2</v>
      </c>
      <c r="AE68" t="str">
        <f>IFERROR(IF(AD68=2,MATCH(AC68,$AC69:$AC$98,0),""),"")</f>
        <v/>
      </c>
      <c r="AF68" s="249" t="str">
        <f t="shared" si="12"/>
        <v>economy_energy_transformation_matrix_output[REGIONS_9_I,PROTRA_PP_liquid_fuels_CCS,ELECTRICITY_OIL,DISTRIBUTION_ELECTRICITY]=PROTRA_TO_allocated[REGIONS_9_I,TO_elec,PROTRA_PP_liquid_fuels_CCS]*ZIDZ(TI_by_PROTRA_and_commodity[REGIONS_9_I,PROTRA_PP_liquid_fuels_CCS,TI_liquid_fossil], SUM(TI_by_PROTRA_and_commodity[REGIONS_9_I,PROTRA_PP_liquid_fuels_CCS, NRG_TI_I!]))</v>
      </c>
      <c r="AG68" s="249" t="str">
        <f t="shared" si="13"/>
        <v>+PROTRA_TO_allocated[REGIONS_9_I,TO_elec,PROTRA_PP_liquid_fuels_CCS]*ZIDZ(TI_by_PROTRA_and_commodity[REGIONS_9_I,PROTRA_PP_liquid_fuels_CCS,TI_liquid_fossil], SUM(TI_by_PROTRA_and_commodity[REGIONS_9_I,PROTRA_PP_liquid_fuels_CCS, NRG_TI_I!]))~~|</v>
      </c>
      <c r="AH68" s="249" t="str">
        <f>IFERROR(INDEX($AG69:$AG$98,AE68),"")</f>
        <v/>
      </c>
      <c r="AI68" s="253" t="str">
        <f t="shared" si="14"/>
        <v/>
      </c>
      <c r="AJ68" s="262" t="str">
        <f t="shared" si="15"/>
        <v>IF_THEN_ELSE(NRG_PRO_I=PROTRA_PP_liquid_fuels_CCS:AND:</v>
      </c>
      <c r="AK68" s="262" t="str">
        <f t="shared" si="16"/>
        <v>SECTORS_I=ELECTRICITY_OIL:AND:</v>
      </c>
      <c r="AL68" s="262" t="str">
        <f t="shared" si="17"/>
        <v>SECTORS_MAP_I=DISTRIBUTION_ELECTRICITY,</v>
      </c>
      <c r="AM68" s="262" t="str">
        <f t="shared" si="18"/>
        <v/>
      </c>
      <c r="AN68" s="263" t="str">
        <f t="shared" si="19"/>
        <v/>
      </c>
      <c r="AO68">
        <f t="shared" si="20"/>
        <v>0</v>
      </c>
    </row>
    <row r="69" spans="1:41" ht="87" x14ac:dyDescent="0.35">
      <c r="A69" s="224" t="s">
        <v>444</v>
      </c>
      <c r="B69" s="194" t="s">
        <v>498</v>
      </c>
      <c r="C69" s="194" t="s">
        <v>499</v>
      </c>
      <c r="E69" s="154" t="str">
        <f>Correspondance_TI_TO!A69</f>
        <v>PROREF_refinery_bio</v>
      </c>
      <c r="F69" t="str">
        <f>Correspondance_TI_TO!C69</f>
        <v>PE_agriculture_products</v>
      </c>
      <c r="G69" t="str">
        <f>Correspondance_TI_TO!D69</f>
        <v>TI_gas_bio</v>
      </c>
      <c r="H69" s="155"/>
      <c r="I69" s="154" t="str">
        <f>Correspondance_TI_TO!H69</f>
        <v>CROPS</v>
      </c>
      <c r="J69" s="185" t="str">
        <f>Correspondance_TI_TO!G69</f>
        <v>REFINING</v>
      </c>
      <c r="K69" s="198" t="str">
        <f>IF(I69="NA","",
$K$3&amp;"[REGIONS_9_I,"&amp;E69&amp;","&amp;I69&amp;","&amp;J69&amp;"]="&amp;C69&amp;""&amp;E69&amp;","&amp;F69&amp;"]*ZIDZ("&amp;B69&amp;E69&amp;","&amp;G69&amp;"], SUM("&amp;B69&amp;E69&amp;",NRG_TI_I!]))~~|")</f>
        <v>economy_energy_transformation_matrix_input[REGIONS_9_I,PROREF_refinery_bio,CROPS,REFINING]=PE_by_PROREF_and_commodity[REGIONS_9_I,PROREF_refinery_bio,PE_agriculture_products]*ZIDZ(TI_by_PROREF_and_commodity[REGIONS_9_I,PROREF_refinery_bio,TI_gas_bio], SUM(TI_by_PROREF_and_commodity[REGIONS_9_I,PROREF_refinery_bio,NRG_TI_I!]))~~|</v>
      </c>
      <c r="L69" s="193" t="str">
        <f t="shared" ref="L69:L98" si="27">IF(I69="NA","","[REGIONS_9_I,"&amp;E69&amp;","&amp;I69&amp;","&amp;J69&amp;"],")</f>
        <v>[REGIONS_9_I,PROREF_refinery_bio,CROPS,REFINING],</v>
      </c>
      <c r="M69" s="255"/>
      <c r="N69">
        <f t="shared" ref="N69:N98" si="28">IF(L69&lt;&gt;"",COUNTIF($L$4:$L$98,L69),0)</f>
        <v>2</v>
      </c>
      <c r="O69">
        <f>IFERROR(IF(N69=2,MATCH(L69,$L70:$L$98,0),""),"")</f>
        <v>3</v>
      </c>
      <c r="P69" s="249" t="str">
        <f>IF(N69&lt;=1,K69,
IF(I69="NA","",
$K$3&amp;"[REGIONS_9_I,"&amp;E69&amp;","&amp;I69&amp;","&amp;J69&amp;"]="&amp;C69&amp;""&amp;E69&amp;","&amp;F69&amp;"]*ZIDZ("&amp;B69&amp;E69&amp;","&amp;G69&amp;"], SUM("&amp;B69&amp;E69&amp;",NRG_TI_I!]))"))</f>
        <v>economy_energy_transformation_matrix_input[REGIONS_9_I,PROREF_refinery_bio,CROPS,REFINING]=PE_by_PROREF_and_commodity[REGIONS_9_I,PROREF_refinery_bio,PE_agriculture_products]*ZIDZ(TI_by_PROREF_and_commodity[REGIONS_9_I,PROREF_refinery_bio,TI_gas_bio], SUM(TI_by_PROREF_and_commodity[REGIONS_9_I,PROREF_refinery_bio,NRG_TI_I!]))</v>
      </c>
      <c r="Q69" s="249" t="str">
        <f>IF(N69&lt;=1,"",
IF(I69="NA","",
"+"&amp;C69&amp;""&amp;E69&amp;","&amp;F69&amp;"]*ZIDZ("&amp;B69&amp;E69&amp;","&amp;G69&amp;"], SUM("&amp;B69&amp;E69&amp;",NRG_TI_I!]))~~|")
)</f>
        <v>+PE_by_PROREF_and_commodity[REGIONS_9_I,PROREF_refinery_bio,PE_agriculture_products]*ZIDZ(TI_by_PROREF_and_commodity[REGIONS_9_I,PROREF_refinery_bio,TI_gas_bio], SUM(TI_by_PROREF_and_commodity[REGIONS_9_I,PROREF_refinery_bio,NRG_TI_I!]))~~|</v>
      </c>
      <c r="R69" s="249" t="str">
        <f>IFERROR(INDEX($Q70:$Q$98,O69),"")</f>
        <v>+PE_by_PROREF_and_commodity[REGIONS_9_I,PROREF_refinery_bio,PE_agriculture_products]*ZIDZ(TI_by_PROREF_and_commodity[REGIONS_9_I,PROREF_refinery_bio,TI_liquid_bio], SUM(TI_by_PROREF_and_commodity[REGIONS_9_I,PROREF_refinery_bio,NRG_TI_I!]))~~|</v>
      </c>
      <c r="S69" s="253" t="str">
        <f t="shared" ref="S69:S98" si="29">IF(N69=0,"",
IF(N69=1,P69,
IF(AND(N69=2,O69&lt;&gt;""),P69&amp;R69,"")))</f>
        <v>economy_energy_transformation_matrix_input[REGIONS_9_I,PROREF_refinery_bio,CROPS,REFINING]=PE_by_PROREF_and_commodity[REGIONS_9_I,PROREF_refinery_bio,PE_agriculture_products]*ZIDZ(TI_by_PROREF_and_commodity[REGIONS_9_I,PROREF_refinery_bio,TI_gas_bio], SUM(TI_by_PROREF_and_commodity[REGIONS_9_I,PROREF_refinery_bio,NRG_TI_I!]))+PE_by_PROREF_and_commodity[REGIONS_9_I,PROREF_refinery_bio,PE_agriculture_products]*ZIDZ(TI_by_PROREF_and_commodity[REGIONS_9_I,PROREF_refinery_bio,TI_liquid_bio], SUM(TI_by_PROREF_and_commodity[REGIONS_9_I,PROREF_refinery_bio,NRG_TI_I!]))~~|</v>
      </c>
      <c r="V69" s="154" t="str">
        <f t="shared" ref="V69:V98" si="30">E69</f>
        <v>PROREF_refinery_bio</v>
      </c>
      <c r="W69" t="str">
        <f t="shared" ref="W69:W98" si="31">F69</f>
        <v>PE_agriculture_products</v>
      </c>
      <c r="X69" t="str">
        <f t="shared" ref="X69:X98" si="32">G69</f>
        <v>TI_gas_bio</v>
      </c>
      <c r="Y69" s="155"/>
      <c r="Z69" s="154" t="str">
        <f>Correspondance_TI_TO!I69</f>
        <v>REFINING</v>
      </c>
      <c r="AA69" s="155" t="str">
        <f>Correspondance_TI_TO!J69</f>
        <v>NA</v>
      </c>
      <c r="AB69" s="197" t="str">
        <f t="shared" si="26"/>
        <v/>
      </c>
      <c r="AC69" t="str">
        <f t="shared" ref="AC69:AC98" si="33">IF(AA69="NA","","[REGIONS_9_I,"&amp;V69&amp;","&amp;Z69&amp;","&amp;AA69&amp;"],")</f>
        <v/>
      </c>
      <c r="AD69">
        <f t="shared" ref="AD69:AD98" si="34">IF(AC69&lt;&gt;"",COUNTIF($AC$4:$AC$98,AC69),0)</f>
        <v>0</v>
      </c>
      <c r="AE69" t="str">
        <f>IFERROR(IF(AD69=2,MATCH(AC69,$AC70:$AC$98,0),""),"")</f>
        <v/>
      </c>
      <c r="AF69" s="249" t="str">
        <f t="shared" ref="AF69:AF98" si="35">IF(AD69&lt;=1,AB69,
IF(AA69="NA","",
$AB$3&amp;"[REGIONS_9_I,"&amp;E69&amp;","&amp;Z69&amp;","&amp;AA69&amp;"]="&amp;B69&amp;""&amp;G69&amp;","&amp;E69&amp;"]*ZIDZ("&amp;C69&amp;E69&amp;","&amp;F69&amp;"], SUM("&amp;C69&amp;E69&amp;", NRG_TI_I!]))"
))</f>
        <v/>
      </c>
      <c r="AG69" s="249" t="str">
        <f t="shared" ref="AG69:AG98" si="36">IF(AD69&lt;=1,"",
IF(AA69="NA","",
"+"&amp;B69&amp;""&amp;G69&amp;","&amp;E69&amp;"]*ZIDZ("&amp;C69&amp;E69&amp;","&amp;F69&amp;"], SUM("&amp;C69&amp;E69&amp;", NRG_TI_I!]))~~|"
))</f>
        <v/>
      </c>
      <c r="AH69" s="249" t="str">
        <f>IFERROR(INDEX($AG70:$AG$98,AE69),"")</f>
        <v/>
      </c>
      <c r="AI69" s="253" t="str">
        <f t="shared" ref="AI69:AI98" si="37">IF(AD69=0,"",
IF(AD69=1,AF69,
IF(AND(AD69=2,AE69&lt;&gt;""),AF69&amp;AH69,"")))</f>
        <v/>
      </c>
      <c r="AJ69" s="262" t="str">
        <f t="shared" ref="AJ69:AJ98" si="38">"IF_THEN_ELSE(NRG_PRO_I="&amp;V69&amp;":AND:"</f>
        <v>IF_THEN_ELSE(NRG_PRO_I=PROREF_refinery_bio:AND:</v>
      </c>
      <c r="AK69" s="262" t="str">
        <f t="shared" ref="AK69:AK98" si="39">"SECTORS_I="&amp;Z69&amp;":AND:"</f>
        <v>SECTORS_I=REFINING:AND:</v>
      </c>
      <c r="AL69" s="262" t="str">
        <f t="shared" ref="AL69:AL98" si="40">"SECTORS_MAP_I="&amp;AA69&amp;","</f>
        <v>SECTORS_MAP_I=NA,</v>
      </c>
      <c r="AM69" s="262" t="str">
        <f t="shared" ref="AM69:AM98" si="41">IF(AI69&lt;&gt;"",MID(AI69,FIND("=",AI69)+1,LEN(AI69)-FIND("=",AI69)-3),"")</f>
        <v/>
      </c>
      <c r="AN69" s="263" t="str">
        <f t="shared" ref="AN69:AN98" si="42">IF(AI69&lt;&gt;"",AJ69&amp;AK69&amp;AL69&amp;AM69&amp;",","")</f>
        <v/>
      </c>
      <c r="AO69">
        <f t="shared" ref="AO69:AO98" si="43">IF(AN69&lt;&gt;"",1,0)</f>
        <v>0</v>
      </c>
    </row>
    <row r="70" spans="1:41" ht="87" x14ac:dyDescent="0.35">
      <c r="A70" s="224" t="s">
        <v>444</v>
      </c>
      <c r="B70" s="194" t="s">
        <v>498</v>
      </c>
      <c r="C70" s="194" t="s">
        <v>499</v>
      </c>
      <c r="E70" s="154" t="str">
        <f>Correspondance_TI_TO!A70</f>
        <v>PROREF_refinery_bio</v>
      </c>
      <c r="F70" t="str">
        <f>Correspondance_TI_TO!C70</f>
        <v>PE_forestry_products</v>
      </c>
      <c r="G70" t="str">
        <f>Correspondance_TI_TO!D70</f>
        <v>TI_gas_bio</v>
      </c>
      <c r="H70" s="155"/>
      <c r="I70" s="154" t="str">
        <f>Correspondance_TI_TO!H70</f>
        <v>FORESTRY</v>
      </c>
      <c r="J70" s="185" t="str">
        <f>Correspondance_TI_TO!G70</f>
        <v>REFINING</v>
      </c>
      <c r="K70" s="198" t="str">
        <f t="shared" ref="K70:K83" si="44">IF(I70="NA","",$K$3&amp;"[REGIONS_9_I,"&amp;E70&amp;","&amp;I70&amp;","&amp;J70&amp;"]="&amp;C70&amp;""&amp;E70&amp;","&amp;F70&amp;"]*ZIDZ("&amp;B70&amp;E70&amp;","&amp;G70&amp;"], SUM("&amp;B70&amp;E70&amp;",NRG_TI_I!]))~~|")</f>
        <v>economy_energy_transformation_matrix_input[REGIONS_9_I,PROREF_refinery_bio,FORESTRY,REFINING]=PE_by_PROREF_and_commodity[REGIONS_9_I,PROREF_refinery_bio,PE_forestry_products]*ZIDZ(TI_by_PROREF_and_commodity[REGIONS_9_I,PROREF_refinery_bio,TI_gas_bio], SUM(TI_by_PROREF_and_commodity[REGIONS_9_I,PROREF_refinery_bio,NRG_TI_I!]))~~|</v>
      </c>
      <c r="L70" s="193" t="str">
        <f t="shared" si="27"/>
        <v>[REGIONS_9_I,PROREF_refinery_bio,FORESTRY,REFINING],</v>
      </c>
      <c r="M70" s="255"/>
      <c r="N70">
        <f t="shared" si="28"/>
        <v>2</v>
      </c>
      <c r="O70">
        <f>IFERROR(IF(N70=2,MATCH(L70,$L71:$L$98,0),""),"")</f>
        <v>3</v>
      </c>
      <c r="P70" s="249" t="str">
        <f t="shared" ref="P70:P83" si="45">IF(N70&lt;=1,K70,
IF(I70="NA","",
$K$3&amp;"[REGIONS_9_I,"&amp;E70&amp;","&amp;I70&amp;","&amp;J70&amp;"]="&amp;C70&amp;""&amp;E70&amp;","&amp;F70&amp;"]*ZIDZ("&amp;B70&amp;E70&amp;","&amp;G70&amp;"], SUM("&amp;B70&amp;E70&amp;",NRG_TI_I!]))"))</f>
        <v>economy_energy_transformation_matrix_input[REGIONS_9_I,PROREF_refinery_bio,FORESTRY,REFINING]=PE_by_PROREF_and_commodity[REGIONS_9_I,PROREF_refinery_bio,PE_forestry_products]*ZIDZ(TI_by_PROREF_and_commodity[REGIONS_9_I,PROREF_refinery_bio,TI_gas_bio], SUM(TI_by_PROREF_and_commodity[REGIONS_9_I,PROREF_refinery_bio,NRG_TI_I!]))</v>
      </c>
      <c r="Q70" s="249" t="str">
        <f t="shared" ref="Q70:Q82" si="46">IF(N70&lt;=1,"",
IF(I70="NA","",
"+"&amp;C70&amp;""&amp;E70&amp;","&amp;F70&amp;"]*ZIDZ("&amp;B70&amp;E70&amp;","&amp;G70&amp;"], SUM("&amp;B70&amp;E70&amp;",NRG_TI_I!]))~~|")
)</f>
        <v>+PE_by_PROREF_and_commodity[REGIONS_9_I,PROREF_refinery_bio,PE_forestry_products]*ZIDZ(TI_by_PROREF_and_commodity[REGIONS_9_I,PROREF_refinery_bio,TI_gas_bio], SUM(TI_by_PROREF_and_commodity[REGIONS_9_I,PROREF_refinery_bio,NRG_TI_I!]))~~|</v>
      </c>
      <c r="R70" s="249" t="str">
        <f>IFERROR(INDEX($Q71:$Q$98,O70),"")</f>
        <v>+PE_by_PROREF_and_commodity[REGIONS_9_I,PROREF_refinery_bio,PE_forestry_products]*ZIDZ(TI_by_PROREF_and_commodity[REGIONS_9_I,PROREF_refinery_bio,TI_liquid_bio], SUM(TI_by_PROREF_and_commodity[REGIONS_9_I,PROREF_refinery_bio,NRG_TI_I!]))~~|</v>
      </c>
      <c r="S70" s="253" t="str">
        <f t="shared" si="29"/>
        <v>economy_energy_transformation_matrix_input[REGIONS_9_I,PROREF_refinery_bio,FORESTRY,REFINING]=PE_by_PROREF_and_commodity[REGIONS_9_I,PROREF_refinery_bio,PE_forestry_products]*ZIDZ(TI_by_PROREF_and_commodity[REGIONS_9_I,PROREF_refinery_bio,TI_gas_bio], SUM(TI_by_PROREF_and_commodity[REGIONS_9_I,PROREF_refinery_bio,NRG_TI_I!]))+PE_by_PROREF_and_commodity[REGIONS_9_I,PROREF_refinery_bio,PE_forestry_products]*ZIDZ(TI_by_PROREF_and_commodity[REGIONS_9_I,PROREF_refinery_bio,TI_liquid_bio], SUM(TI_by_PROREF_and_commodity[REGIONS_9_I,PROREF_refinery_bio,NRG_TI_I!]))~~|</v>
      </c>
      <c r="V70" s="154" t="str">
        <f t="shared" si="30"/>
        <v>PROREF_refinery_bio</v>
      </c>
      <c r="W70" t="str">
        <f t="shared" si="31"/>
        <v>PE_forestry_products</v>
      </c>
      <c r="X70" t="str">
        <f t="shared" si="32"/>
        <v>TI_gas_bio</v>
      </c>
      <c r="Y70" s="155"/>
      <c r="Z70" s="154" t="str">
        <f>Correspondance_TI_TO!I70</f>
        <v>REFINING</v>
      </c>
      <c r="AA70" s="155" t="str">
        <f>Correspondance_TI_TO!J70</f>
        <v>NA</v>
      </c>
      <c r="AB70" s="197" t="str">
        <f t="shared" si="26"/>
        <v/>
      </c>
      <c r="AC70" t="str">
        <f t="shared" si="33"/>
        <v/>
      </c>
      <c r="AD70">
        <f t="shared" si="34"/>
        <v>0</v>
      </c>
      <c r="AE70" t="str">
        <f>IFERROR(IF(AD70=2,MATCH(AC70,$AC71:$AC$98,0),""),"")</f>
        <v/>
      </c>
      <c r="AF70" s="249" t="str">
        <f t="shared" si="35"/>
        <v/>
      </c>
      <c r="AG70" s="249" t="str">
        <f t="shared" si="36"/>
        <v/>
      </c>
      <c r="AH70" s="249" t="str">
        <f>IFERROR(INDEX($AG71:$AG$98,AE70),"")</f>
        <v/>
      </c>
      <c r="AI70" s="253" t="str">
        <f t="shared" si="37"/>
        <v/>
      </c>
      <c r="AJ70" s="262" t="str">
        <f t="shared" si="38"/>
        <v>IF_THEN_ELSE(NRG_PRO_I=PROREF_refinery_bio:AND:</v>
      </c>
      <c r="AK70" s="262" t="str">
        <f t="shared" si="39"/>
        <v>SECTORS_I=REFINING:AND:</v>
      </c>
      <c r="AL70" s="262" t="str">
        <f t="shared" si="40"/>
        <v>SECTORS_MAP_I=NA,</v>
      </c>
      <c r="AM70" s="262" t="str">
        <f t="shared" si="41"/>
        <v/>
      </c>
      <c r="AN70" s="263" t="str">
        <f t="shared" si="42"/>
        <v/>
      </c>
      <c r="AO70">
        <f t="shared" si="43"/>
        <v>0</v>
      </c>
    </row>
    <row r="71" spans="1:41" ht="29" x14ac:dyDescent="0.35">
      <c r="A71" s="224" t="s">
        <v>444</v>
      </c>
      <c r="B71" s="194" t="s">
        <v>498</v>
      </c>
      <c r="C71" s="194" t="s">
        <v>499</v>
      </c>
      <c r="E71" s="154" t="str">
        <f>Correspondance_TI_TO!A71</f>
        <v>PROREF_refinery_bio</v>
      </c>
      <c r="F71" t="str">
        <f>Correspondance_TI_TO!C71</f>
        <v>PE_waste</v>
      </c>
      <c r="G71" t="str">
        <f>Correspondance_TI_TO!D71</f>
        <v>TI_gas_bio</v>
      </c>
      <c r="H71" s="155"/>
      <c r="I71" s="154" t="str">
        <f>Correspondance_TI_TO!H71</f>
        <v>NA</v>
      </c>
      <c r="J71" s="185" t="str">
        <f>Correspondance_TI_TO!G71</f>
        <v>REFINING</v>
      </c>
      <c r="K71" s="198" t="str">
        <f t="shared" si="44"/>
        <v/>
      </c>
      <c r="L71" s="193" t="str">
        <f t="shared" si="27"/>
        <v/>
      </c>
      <c r="M71" s="255"/>
      <c r="N71">
        <f t="shared" si="28"/>
        <v>0</v>
      </c>
      <c r="O71" t="str">
        <f>IFERROR(IF(N71=2,MATCH(L71,$L72:$L$98,0),""),"")</f>
        <v/>
      </c>
      <c r="P71" s="249" t="str">
        <f t="shared" si="45"/>
        <v/>
      </c>
      <c r="Q71" s="249" t="str">
        <f t="shared" si="46"/>
        <v/>
      </c>
      <c r="R71" s="249" t="str">
        <f>IFERROR(INDEX($Q72:$Q$98,O71),"")</f>
        <v/>
      </c>
      <c r="S71" s="253" t="str">
        <f t="shared" si="29"/>
        <v/>
      </c>
      <c r="V71" s="154" t="str">
        <f t="shared" si="30"/>
        <v>PROREF_refinery_bio</v>
      </c>
      <c r="W71" t="str">
        <f t="shared" si="31"/>
        <v>PE_waste</v>
      </c>
      <c r="X71" t="str">
        <f t="shared" si="32"/>
        <v>TI_gas_bio</v>
      </c>
      <c r="Y71" s="155"/>
      <c r="Z71" s="154" t="str">
        <f>Correspondance_TI_TO!I71</f>
        <v>REFINING</v>
      </c>
      <c r="AA71" s="155" t="str">
        <f>Correspondance_TI_TO!J71</f>
        <v>NA</v>
      </c>
      <c r="AB71" s="197" t="str">
        <f t="shared" si="26"/>
        <v/>
      </c>
      <c r="AC71" t="str">
        <f t="shared" si="33"/>
        <v/>
      </c>
      <c r="AD71">
        <f t="shared" si="34"/>
        <v>0</v>
      </c>
      <c r="AE71" t="str">
        <f>IFERROR(IF(AD71=2,MATCH(AC71,$AC72:$AC$98,0),""),"")</f>
        <v/>
      </c>
      <c r="AF71" s="249" t="str">
        <f t="shared" si="35"/>
        <v/>
      </c>
      <c r="AG71" s="249" t="str">
        <f t="shared" si="36"/>
        <v/>
      </c>
      <c r="AH71" s="249" t="str">
        <f>IFERROR(INDEX($AG72:$AG$98,AE71),"")</f>
        <v/>
      </c>
      <c r="AI71" s="253" t="str">
        <f t="shared" si="37"/>
        <v/>
      </c>
      <c r="AJ71" s="262" t="str">
        <f t="shared" si="38"/>
        <v>IF_THEN_ELSE(NRG_PRO_I=PROREF_refinery_bio:AND:</v>
      </c>
      <c r="AK71" s="262" t="str">
        <f t="shared" si="39"/>
        <v>SECTORS_I=REFINING:AND:</v>
      </c>
      <c r="AL71" s="262" t="str">
        <f t="shared" si="40"/>
        <v>SECTORS_MAP_I=NA,</v>
      </c>
      <c r="AM71" s="262" t="str">
        <f t="shared" si="41"/>
        <v/>
      </c>
      <c r="AN71" s="263" t="str">
        <f t="shared" si="42"/>
        <v/>
      </c>
      <c r="AO71">
        <f t="shared" si="43"/>
        <v>0</v>
      </c>
    </row>
    <row r="72" spans="1:41" ht="58" x14ac:dyDescent="0.35">
      <c r="A72" s="224" t="s">
        <v>444</v>
      </c>
      <c r="B72" s="194" t="s">
        <v>498</v>
      </c>
      <c r="C72" s="194" t="s">
        <v>499</v>
      </c>
      <c r="E72" s="154" t="str">
        <f>Correspondance_TI_TO!A72</f>
        <v>PROREF_refinery_bio</v>
      </c>
      <c r="F72" t="str">
        <f>Correspondance_TI_TO!C72</f>
        <v>PE_agriculture_products</v>
      </c>
      <c r="G72" t="str">
        <f>Correspondance_TI_TO!D72</f>
        <v>TI_liquid_bio</v>
      </c>
      <c r="H72" s="155"/>
      <c r="I72" s="154" t="str">
        <f>Correspondance_TI_TO!H72</f>
        <v>CROPS</v>
      </c>
      <c r="J72" s="185" t="str">
        <f>Correspondance_TI_TO!G72</f>
        <v>REFINING</v>
      </c>
      <c r="K72" s="198" t="str">
        <f t="shared" si="44"/>
        <v>economy_energy_transformation_matrix_input[REGIONS_9_I,PROREF_refinery_bio,CROPS,REFINING]=PE_by_PROREF_and_commodity[REGIONS_9_I,PROREF_refinery_bio,PE_agriculture_products]*ZIDZ(TI_by_PROREF_and_commodity[REGIONS_9_I,PROREF_refinery_bio,TI_liquid_bio], SUM(TI_by_PROREF_and_commodity[REGIONS_9_I,PROREF_refinery_bio,NRG_TI_I!]))~~|</v>
      </c>
      <c r="L72" s="193" t="str">
        <f t="shared" si="27"/>
        <v>[REGIONS_9_I,PROREF_refinery_bio,CROPS,REFINING],</v>
      </c>
      <c r="M72" s="255"/>
      <c r="N72">
        <f t="shared" si="28"/>
        <v>2</v>
      </c>
      <c r="O72" t="str">
        <f>IFERROR(IF(N72=2,MATCH(L72,$L73:$L$98,0),""),"")</f>
        <v/>
      </c>
      <c r="P72" s="249" t="str">
        <f t="shared" si="45"/>
        <v>economy_energy_transformation_matrix_input[REGIONS_9_I,PROREF_refinery_bio,CROPS,REFINING]=PE_by_PROREF_and_commodity[REGIONS_9_I,PROREF_refinery_bio,PE_agriculture_products]*ZIDZ(TI_by_PROREF_and_commodity[REGIONS_9_I,PROREF_refinery_bio,TI_liquid_bio], SUM(TI_by_PROREF_and_commodity[REGIONS_9_I,PROREF_refinery_bio,NRG_TI_I!]))</v>
      </c>
      <c r="Q72" s="249" t="str">
        <f t="shared" si="46"/>
        <v>+PE_by_PROREF_and_commodity[REGIONS_9_I,PROREF_refinery_bio,PE_agriculture_products]*ZIDZ(TI_by_PROREF_and_commodity[REGIONS_9_I,PROREF_refinery_bio,TI_liquid_bio], SUM(TI_by_PROREF_and_commodity[REGIONS_9_I,PROREF_refinery_bio,NRG_TI_I!]))~~|</v>
      </c>
      <c r="R72" s="249" t="str">
        <f>IFERROR(INDEX($Q73:$Q$98,O72),"")</f>
        <v/>
      </c>
      <c r="S72" s="253" t="str">
        <f t="shared" si="29"/>
        <v/>
      </c>
      <c r="V72" s="154" t="str">
        <f t="shared" si="30"/>
        <v>PROREF_refinery_bio</v>
      </c>
      <c r="W72" t="str">
        <f t="shared" si="31"/>
        <v>PE_agriculture_products</v>
      </c>
      <c r="X72" t="str">
        <f t="shared" si="32"/>
        <v>TI_liquid_bio</v>
      </c>
      <c r="Y72" s="155"/>
      <c r="Z72" s="154" t="str">
        <f>Correspondance_TI_TO!I72</f>
        <v>REFINING</v>
      </c>
      <c r="AA72" s="155" t="str">
        <f>Correspondance_TI_TO!J72</f>
        <v>NA</v>
      </c>
      <c r="AB72" s="197" t="str">
        <f t="shared" si="26"/>
        <v/>
      </c>
      <c r="AC72" t="str">
        <f t="shared" si="33"/>
        <v/>
      </c>
      <c r="AD72">
        <f t="shared" si="34"/>
        <v>0</v>
      </c>
      <c r="AE72" t="str">
        <f>IFERROR(IF(AD72=2,MATCH(AC72,$AC73:$AC$98,0),""),"")</f>
        <v/>
      </c>
      <c r="AF72" s="249" t="str">
        <f t="shared" si="35"/>
        <v/>
      </c>
      <c r="AG72" s="249" t="str">
        <f t="shared" si="36"/>
        <v/>
      </c>
      <c r="AH72" s="249" t="str">
        <f>IFERROR(INDEX($AG73:$AG$98,AE72),"")</f>
        <v/>
      </c>
      <c r="AI72" s="253" t="str">
        <f t="shared" si="37"/>
        <v/>
      </c>
      <c r="AJ72" s="262" t="str">
        <f t="shared" si="38"/>
        <v>IF_THEN_ELSE(NRG_PRO_I=PROREF_refinery_bio:AND:</v>
      </c>
      <c r="AK72" s="262" t="str">
        <f t="shared" si="39"/>
        <v>SECTORS_I=REFINING:AND:</v>
      </c>
      <c r="AL72" s="262" t="str">
        <f t="shared" si="40"/>
        <v>SECTORS_MAP_I=NA,</v>
      </c>
      <c r="AM72" s="262" t="str">
        <f t="shared" si="41"/>
        <v/>
      </c>
      <c r="AN72" s="263" t="str">
        <f t="shared" si="42"/>
        <v/>
      </c>
      <c r="AO72">
        <f t="shared" si="43"/>
        <v>0</v>
      </c>
    </row>
    <row r="73" spans="1:41" ht="58" x14ac:dyDescent="0.35">
      <c r="A73" s="224" t="s">
        <v>444</v>
      </c>
      <c r="B73" s="194" t="s">
        <v>498</v>
      </c>
      <c r="C73" s="194" t="s">
        <v>499</v>
      </c>
      <c r="E73" s="154" t="str">
        <f>Correspondance_TI_TO!A73</f>
        <v>PROREF_refinery_bio</v>
      </c>
      <c r="F73" t="str">
        <f>Correspondance_TI_TO!C73</f>
        <v>PE_forestry_products</v>
      </c>
      <c r="G73" t="str">
        <f>Correspondance_TI_TO!D73</f>
        <v>TI_liquid_bio</v>
      </c>
      <c r="H73" s="155"/>
      <c r="I73" s="154" t="str">
        <f>Correspondance_TI_TO!H73</f>
        <v>FORESTRY</v>
      </c>
      <c r="J73" s="185" t="str">
        <f>Correspondance_TI_TO!G73</f>
        <v>REFINING</v>
      </c>
      <c r="K73" s="198" t="str">
        <f t="shared" si="44"/>
        <v>economy_energy_transformation_matrix_input[REGIONS_9_I,PROREF_refinery_bio,FORESTRY,REFINING]=PE_by_PROREF_and_commodity[REGIONS_9_I,PROREF_refinery_bio,PE_forestry_products]*ZIDZ(TI_by_PROREF_and_commodity[REGIONS_9_I,PROREF_refinery_bio,TI_liquid_bio], SUM(TI_by_PROREF_and_commodity[REGIONS_9_I,PROREF_refinery_bio,NRG_TI_I!]))~~|</v>
      </c>
      <c r="L73" s="193" t="str">
        <f t="shared" si="27"/>
        <v>[REGIONS_9_I,PROREF_refinery_bio,FORESTRY,REFINING],</v>
      </c>
      <c r="M73" s="255"/>
      <c r="N73">
        <f t="shared" si="28"/>
        <v>2</v>
      </c>
      <c r="O73" t="str">
        <f>IFERROR(IF(N73=2,MATCH(L73,$L74:$L$98,0),""),"")</f>
        <v/>
      </c>
      <c r="P73" s="249" t="str">
        <f t="shared" si="45"/>
        <v>economy_energy_transformation_matrix_input[REGIONS_9_I,PROREF_refinery_bio,FORESTRY,REFINING]=PE_by_PROREF_and_commodity[REGIONS_9_I,PROREF_refinery_bio,PE_forestry_products]*ZIDZ(TI_by_PROREF_and_commodity[REGIONS_9_I,PROREF_refinery_bio,TI_liquid_bio], SUM(TI_by_PROREF_and_commodity[REGIONS_9_I,PROREF_refinery_bio,NRG_TI_I!]))</v>
      </c>
      <c r="Q73" s="249" t="str">
        <f t="shared" si="46"/>
        <v>+PE_by_PROREF_and_commodity[REGIONS_9_I,PROREF_refinery_bio,PE_forestry_products]*ZIDZ(TI_by_PROREF_and_commodity[REGIONS_9_I,PROREF_refinery_bio,TI_liquid_bio], SUM(TI_by_PROREF_and_commodity[REGIONS_9_I,PROREF_refinery_bio,NRG_TI_I!]))~~|</v>
      </c>
      <c r="R73" s="249" t="str">
        <f>IFERROR(INDEX($Q74:$Q$98,O73),"")</f>
        <v/>
      </c>
      <c r="S73" s="253" t="str">
        <f t="shared" si="29"/>
        <v/>
      </c>
      <c r="V73" s="154" t="str">
        <f t="shared" si="30"/>
        <v>PROREF_refinery_bio</v>
      </c>
      <c r="W73" t="str">
        <f t="shared" si="31"/>
        <v>PE_forestry_products</v>
      </c>
      <c r="X73" t="str">
        <f t="shared" si="32"/>
        <v>TI_liquid_bio</v>
      </c>
      <c r="Y73" s="155"/>
      <c r="Z73" s="154" t="str">
        <f>Correspondance_TI_TO!I73</f>
        <v>REFINING</v>
      </c>
      <c r="AA73" s="155" t="str">
        <f>Correspondance_TI_TO!J73</f>
        <v>NA</v>
      </c>
      <c r="AB73" s="197" t="str">
        <f t="shared" si="26"/>
        <v/>
      </c>
      <c r="AC73" t="str">
        <f t="shared" si="33"/>
        <v/>
      </c>
      <c r="AD73">
        <f t="shared" si="34"/>
        <v>0</v>
      </c>
      <c r="AE73" t="str">
        <f>IFERROR(IF(AD73=2,MATCH(AC73,$AC74:$AC$98,0),""),"")</f>
        <v/>
      </c>
      <c r="AF73" s="249" t="str">
        <f t="shared" si="35"/>
        <v/>
      </c>
      <c r="AG73" s="249" t="str">
        <f t="shared" si="36"/>
        <v/>
      </c>
      <c r="AH73" s="249" t="str">
        <f>IFERROR(INDEX($AG74:$AG$98,AE73),"")</f>
        <v/>
      </c>
      <c r="AI73" s="253" t="str">
        <f t="shared" si="37"/>
        <v/>
      </c>
      <c r="AJ73" s="262" t="str">
        <f t="shared" si="38"/>
        <v>IF_THEN_ELSE(NRG_PRO_I=PROREF_refinery_bio:AND:</v>
      </c>
      <c r="AK73" s="262" t="str">
        <f t="shared" si="39"/>
        <v>SECTORS_I=REFINING:AND:</v>
      </c>
      <c r="AL73" s="262" t="str">
        <f t="shared" si="40"/>
        <v>SECTORS_MAP_I=NA,</v>
      </c>
      <c r="AM73" s="262" t="str">
        <f t="shared" si="41"/>
        <v/>
      </c>
      <c r="AN73" s="263" t="str">
        <f t="shared" si="42"/>
        <v/>
      </c>
      <c r="AO73">
        <f t="shared" si="43"/>
        <v>0</v>
      </c>
    </row>
    <row r="74" spans="1:41" ht="29" x14ac:dyDescent="0.35">
      <c r="A74" s="224" t="s">
        <v>444</v>
      </c>
      <c r="B74" s="194" t="s">
        <v>498</v>
      </c>
      <c r="C74" s="194" t="s">
        <v>499</v>
      </c>
      <c r="E74" s="154" t="str">
        <f>Correspondance_TI_TO!A74</f>
        <v>PROREF_refinery_bio</v>
      </c>
      <c r="F74" t="str">
        <f>Correspondance_TI_TO!C74</f>
        <v>PE_waste</v>
      </c>
      <c r="G74" t="str">
        <f>Correspondance_TI_TO!D74</f>
        <v>TI_liquid_bio</v>
      </c>
      <c r="H74" s="155"/>
      <c r="I74" s="154" t="str">
        <f>Correspondance_TI_TO!H74</f>
        <v>NA</v>
      </c>
      <c r="J74" s="185" t="str">
        <f>Correspondance_TI_TO!G74</f>
        <v>REFINING</v>
      </c>
      <c r="K74" s="198" t="str">
        <f t="shared" si="44"/>
        <v/>
      </c>
      <c r="L74" s="193" t="str">
        <f t="shared" si="27"/>
        <v/>
      </c>
      <c r="M74" s="255"/>
      <c r="N74">
        <f t="shared" si="28"/>
        <v>0</v>
      </c>
      <c r="O74" t="str">
        <f>IFERROR(IF(N74=2,MATCH(L74,$L75:$L$98,0),""),"")</f>
        <v/>
      </c>
      <c r="P74" s="249" t="str">
        <f t="shared" si="45"/>
        <v/>
      </c>
      <c r="Q74" s="249" t="str">
        <f t="shared" si="46"/>
        <v/>
      </c>
      <c r="R74" s="249" t="str">
        <f>IFERROR(INDEX($Q75:$Q$98,O74),"")</f>
        <v/>
      </c>
      <c r="S74" s="253" t="str">
        <f t="shared" si="29"/>
        <v/>
      </c>
      <c r="V74" s="154" t="str">
        <f t="shared" si="30"/>
        <v>PROREF_refinery_bio</v>
      </c>
      <c r="W74" t="str">
        <f t="shared" si="31"/>
        <v>PE_waste</v>
      </c>
      <c r="X74" t="str">
        <f t="shared" si="32"/>
        <v>TI_liquid_bio</v>
      </c>
      <c r="Y74" s="155"/>
      <c r="Z74" s="154" t="str">
        <f>Correspondance_TI_TO!I74</f>
        <v>REFINING</v>
      </c>
      <c r="AA74" s="155" t="str">
        <f>Correspondance_TI_TO!J74</f>
        <v>NA</v>
      </c>
      <c r="AB74" s="197" t="str">
        <f t="shared" si="26"/>
        <v/>
      </c>
      <c r="AC74" t="str">
        <f t="shared" si="33"/>
        <v/>
      </c>
      <c r="AD74">
        <f t="shared" si="34"/>
        <v>0</v>
      </c>
      <c r="AE74" t="str">
        <f>IFERROR(IF(AD74=2,MATCH(AC74,$AC75:$AC$98,0),""),"")</f>
        <v/>
      </c>
      <c r="AF74" s="249" t="str">
        <f t="shared" si="35"/>
        <v/>
      </c>
      <c r="AG74" s="249" t="str">
        <f t="shared" si="36"/>
        <v/>
      </c>
      <c r="AH74" s="249" t="str">
        <f>IFERROR(INDEX($AG75:$AG$98,AE74),"")</f>
        <v/>
      </c>
      <c r="AI74" s="253" t="str">
        <f t="shared" si="37"/>
        <v/>
      </c>
      <c r="AJ74" s="262" t="str">
        <f t="shared" si="38"/>
        <v>IF_THEN_ELSE(NRG_PRO_I=PROREF_refinery_bio:AND:</v>
      </c>
      <c r="AK74" s="262" t="str">
        <f t="shared" si="39"/>
        <v>SECTORS_I=REFINING:AND:</v>
      </c>
      <c r="AL74" s="262" t="str">
        <f t="shared" si="40"/>
        <v>SECTORS_MAP_I=NA,</v>
      </c>
      <c r="AM74" s="262" t="str">
        <f t="shared" si="41"/>
        <v/>
      </c>
      <c r="AN74" s="263" t="str">
        <f t="shared" si="42"/>
        <v/>
      </c>
      <c r="AO74">
        <f t="shared" si="43"/>
        <v>0</v>
      </c>
    </row>
    <row r="75" spans="1:41" ht="58" x14ac:dyDescent="0.35">
      <c r="A75" s="224" t="s">
        <v>444</v>
      </c>
      <c r="B75" s="194" t="s">
        <v>498</v>
      </c>
      <c r="C75" s="194" t="s">
        <v>499</v>
      </c>
      <c r="E75" s="154" t="str">
        <f>Correspondance_TI_TO!A75</f>
        <v>PROREF_refinery_bio</v>
      </c>
      <c r="F75" t="str">
        <f>Correspondance_TI_TO!C75</f>
        <v>PE_agriculture_products</v>
      </c>
      <c r="G75" t="str">
        <f>Correspondance_TI_TO!D75</f>
        <v>TI_hydrogen</v>
      </c>
      <c r="H75" s="155"/>
      <c r="I75" s="154" t="str">
        <f>Correspondance_TI_TO!H75</f>
        <v>CROPS</v>
      </c>
      <c r="J75" s="185" t="str">
        <f>Correspondance_TI_TO!G75</f>
        <v>HYDROGEN_PRODUCTION</v>
      </c>
      <c r="K75" s="198" t="str">
        <f t="shared" si="44"/>
        <v>economy_energy_transformation_matrix_input[REGIONS_9_I,PROREF_refinery_bio,CROPS,HYDROGEN_PRODUCTION]=PE_by_PROREF_and_commodity[REGIONS_9_I,PROREF_refinery_bio,PE_agriculture_products]*ZIDZ(TI_by_PROREF_and_commodity[REGIONS_9_I,PROREF_refinery_bio,TI_hydrogen], SUM(TI_by_PROREF_and_commodity[REGIONS_9_I,PROREF_refinery_bio,NRG_TI_I!]))~~|</v>
      </c>
      <c r="L75" s="193" t="str">
        <f t="shared" si="27"/>
        <v>[REGIONS_9_I,PROREF_refinery_bio,CROPS,HYDROGEN_PRODUCTION],</v>
      </c>
      <c r="M75" s="255"/>
      <c r="N75">
        <f t="shared" si="28"/>
        <v>1</v>
      </c>
      <c r="O75" t="str">
        <f>IFERROR(IF(N75=2,MATCH(L75,$L76:$L$98,0),""),"")</f>
        <v/>
      </c>
      <c r="P75" s="249" t="str">
        <f t="shared" si="45"/>
        <v>economy_energy_transformation_matrix_input[REGIONS_9_I,PROREF_refinery_bio,CROPS,HYDROGEN_PRODUCTION]=PE_by_PROREF_and_commodity[REGIONS_9_I,PROREF_refinery_bio,PE_agriculture_products]*ZIDZ(TI_by_PROREF_and_commodity[REGIONS_9_I,PROREF_refinery_bio,TI_hydrogen], SUM(TI_by_PROREF_and_commodity[REGIONS_9_I,PROREF_refinery_bio,NRG_TI_I!]))~~|</v>
      </c>
      <c r="Q75" s="249" t="str">
        <f t="shared" si="46"/>
        <v/>
      </c>
      <c r="R75" s="249" t="str">
        <f>IFERROR(INDEX($Q76:$Q$98,O75),"")</f>
        <v/>
      </c>
      <c r="S75" s="253" t="str">
        <f t="shared" si="29"/>
        <v>economy_energy_transformation_matrix_input[REGIONS_9_I,PROREF_refinery_bio,CROPS,HYDROGEN_PRODUCTION]=PE_by_PROREF_and_commodity[REGIONS_9_I,PROREF_refinery_bio,PE_agriculture_products]*ZIDZ(TI_by_PROREF_and_commodity[REGIONS_9_I,PROREF_refinery_bio,TI_hydrogen], SUM(TI_by_PROREF_and_commodity[REGIONS_9_I,PROREF_refinery_bio,NRG_TI_I!]))~~|</v>
      </c>
      <c r="V75" s="154" t="str">
        <f t="shared" si="30"/>
        <v>PROREF_refinery_bio</v>
      </c>
      <c r="W75" t="str">
        <f t="shared" si="31"/>
        <v>PE_agriculture_products</v>
      </c>
      <c r="X75" t="str">
        <f t="shared" si="32"/>
        <v>TI_hydrogen</v>
      </c>
      <c r="Y75" s="155"/>
      <c r="Z75" s="154" t="str">
        <f>Correspondance_TI_TO!I75</f>
        <v>HYDROGEN_PRODUCTION</v>
      </c>
      <c r="AA75" s="155" t="str">
        <f>Correspondance_TI_TO!J75</f>
        <v>NA</v>
      </c>
      <c r="AB75" s="197" t="str">
        <f t="shared" si="26"/>
        <v/>
      </c>
      <c r="AC75" t="str">
        <f t="shared" si="33"/>
        <v/>
      </c>
      <c r="AD75">
        <f t="shared" si="34"/>
        <v>0</v>
      </c>
      <c r="AE75" t="str">
        <f>IFERROR(IF(AD75=2,MATCH(AC75,$AC76:$AC$98,0),""),"")</f>
        <v/>
      </c>
      <c r="AF75" s="249" t="str">
        <f t="shared" si="35"/>
        <v/>
      </c>
      <c r="AG75" s="249" t="str">
        <f t="shared" si="36"/>
        <v/>
      </c>
      <c r="AH75" s="249" t="str">
        <f>IFERROR(INDEX($AG76:$AG$98,AE75),"")</f>
        <v/>
      </c>
      <c r="AI75" s="253" t="str">
        <f t="shared" si="37"/>
        <v/>
      </c>
      <c r="AJ75" s="262" t="str">
        <f t="shared" si="38"/>
        <v>IF_THEN_ELSE(NRG_PRO_I=PROREF_refinery_bio:AND:</v>
      </c>
      <c r="AK75" s="262" t="str">
        <f t="shared" si="39"/>
        <v>SECTORS_I=HYDROGEN_PRODUCTION:AND:</v>
      </c>
      <c r="AL75" s="262" t="str">
        <f t="shared" si="40"/>
        <v>SECTORS_MAP_I=NA,</v>
      </c>
      <c r="AM75" s="262" t="str">
        <f t="shared" si="41"/>
        <v/>
      </c>
      <c r="AN75" s="263" t="str">
        <f t="shared" si="42"/>
        <v/>
      </c>
      <c r="AO75">
        <f t="shared" si="43"/>
        <v>0</v>
      </c>
    </row>
    <row r="76" spans="1:41" ht="58" x14ac:dyDescent="0.35">
      <c r="A76" s="224" t="s">
        <v>444</v>
      </c>
      <c r="B76" s="194" t="s">
        <v>498</v>
      </c>
      <c r="C76" s="194" t="s">
        <v>499</v>
      </c>
      <c r="E76" s="154" t="str">
        <f>Correspondance_TI_TO!A76</f>
        <v>PROREF_refinery_bio</v>
      </c>
      <c r="F76" t="str">
        <f>Correspondance_TI_TO!C76</f>
        <v>PE_forestry_products</v>
      </c>
      <c r="G76" t="str">
        <f>Correspondance_TI_TO!D76</f>
        <v>TI_hydrogen</v>
      </c>
      <c r="H76" s="155"/>
      <c r="I76" s="154" t="str">
        <f>Correspondance_TI_TO!H76</f>
        <v>FORESTRY</v>
      </c>
      <c r="J76" s="185" t="str">
        <f>Correspondance_TI_TO!G76</f>
        <v>HYDROGEN_PRODUCTION</v>
      </c>
      <c r="K76" s="198" t="str">
        <f t="shared" si="44"/>
        <v>economy_energy_transformation_matrix_input[REGIONS_9_I,PROREF_refinery_bio,FORESTRY,HYDROGEN_PRODUCTION]=PE_by_PROREF_and_commodity[REGIONS_9_I,PROREF_refinery_bio,PE_forestry_products]*ZIDZ(TI_by_PROREF_and_commodity[REGIONS_9_I,PROREF_refinery_bio,TI_hydrogen], SUM(TI_by_PROREF_and_commodity[REGIONS_9_I,PROREF_refinery_bio,NRG_TI_I!]))~~|</v>
      </c>
      <c r="L76" s="193" t="str">
        <f t="shared" si="27"/>
        <v>[REGIONS_9_I,PROREF_refinery_bio,FORESTRY,HYDROGEN_PRODUCTION],</v>
      </c>
      <c r="M76" s="255"/>
      <c r="N76">
        <f t="shared" si="28"/>
        <v>1</v>
      </c>
      <c r="O76" t="str">
        <f>IFERROR(IF(N76=2,MATCH(L76,$L77:$L$98,0),""),"")</f>
        <v/>
      </c>
      <c r="P76" s="249" t="str">
        <f t="shared" si="45"/>
        <v>economy_energy_transformation_matrix_input[REGIONS_9_I,PROREF_refinery_bio,FORESTRY,HYDROGEN_PRODUCTION]=PE_by_PROREF_and_commodity[REGIONS_9_I,PROREF_refinery_bio,PE_forestry_products]*ZIDZ(TI_by_PROREF_and_commodity[REGIONS_9_I,PROREF_refinery_bio,TI_hydrogen], SUM(TI_by_PROREF_and_commodity[REGIONS_9_I,PROREF_refinery_bio,NRG_TI_I!]))~~|</v>
      </c>
      <c r="Q76" s="249" t="str">
        <f t="shared" si="46"/>
        <v/>
      </c>
      <c r="R76" s="249" t="str">
        <f>IFERROR(INDEX($Q77:$Q$98,O76),"")</f>
        <v/>
      </c>
      <c r="S76" s="253" t="str">
        <f t="shared" si="29"/>
        <v>economy_energy_transformation_matrix_input[REGIONS_9_I,PROREF_refinery_bio,FORESTRY,HYDROGEN_PRODUCTION]=PE_by_PROREF_and_commodity[REGIONS_9_I,PROREF_refinery_bio,PE_forestry_products]*ZIDZ(TI_by_PROREF_and_commodity[REGIONS_9_I,PROREF_refinery_bio,TI_hydrogen], SUM(TI_by_PROREF_and_commodity[REGIONS_9_I,PROREF_refinery_bio,NRG_TI_I!]))~~|</v>
      </c>
      <c r="V76" s="154" t="str">
        <f t="shared" si="30"/>
        <v>PROREF_refinery_bio</v>
      </c>
      <c r="W76" t="str">
        <f t="shared" si="31"/>
        <v>PE_forestry_products</v>
      </c>
      <c r="X76" t="str">
        <f t="shared" si="32"/>
        <v>TI_hydrogen</v>
      </c>
      <c r="Y76" s="155"/>
      <c r="Z76" s="154" t="str">
        <f>Correspondance_TI_TO!I76</f>
        <v>HYDROGEN_PRODUCTION</v>
      </c>
      <c r="AA76" s="155" t="str">
        <f>Correspondance_TI_TO!J76</f>
        <v>NA</v>
      </c>
      <c r="AB76" s="197" t="str">
        <f t="shared" si="26"/>
        <v/>
      </c>
      <c r="AC76" t="str">
        <f t="shared" si="33"/>
        <v/>
      </c>
      <c r="AD76">
        <f t="shared" si="34"/>
        <v>0</v>
      </c>
      <c r="AE76" t="str">
        <f>IFERROR(IF(AD76=2,MATCH(AC76,$AC77:$AC$98,0),""),"")</f>
        <v/>
      </c>
      <c r="AF76" s="249" t="str">
        <f t="shared" si="35"/>
        <v/>
      </c>
      <c r="AG76" s="249" t="str">
        <f t="shared" si="36"/>
        <v/>
      </c>
      <c r="AH76" s="249" t="str">
        <f>IFERROR(INDEX($AG77:$AG$98,AE76),"")</f>
        <v/>
      </c>
      <c r="AI76" s="253" t="str">
        <f t="shared" si="37"/>
        <v/>
      </c>
      <c r="AJ76" s="262" t="str">
        <f t="shared" si="38"/>
        <v>IF_THEN_ELSE(NRG_PRO_I=PROREF_refinery_bio:AND:</v>
      </c>
      <c r="AK76" s="262" t="str">
        <f t="shared" si="39"/>
        <v>SECTORS_I=HYDROGEN_PRODUCTION:AND:</v>
      </c>
      <c r="AL76" s="262" t="str">
        <f t="shared" si="40"/>
        <v>SECTORS_MAP_I=NA,</v>
      </c>
      <c r="AM76" s="262" t="str">
        <f t="shared" si="41"/>
        <v/>
      </c>
      <c r="AN76" s="263" t="str">
        <f t="shared" si="42"/>
        <v/>
      </c>
      <c r="AO76">
        <f t="shared" si="43"/>
        <v>0</v>
      </c>
    </row>
    <row r="77" spans="1:41" ht="29" x14ac:dyDescent="0.35">
      <c r="A77" s="224" t="s">
        <v>444</v>
      </c>
      <c r="B77" s="194" t="s">
        <v>498</v>
      </c>
      <c r="C77" s="194" t="s">
        <v>499</v>
      </c>
      <c r="E77" s="154" t="str">
        <f>Correspondance_TI_TO!A77</f>
        <v>PROREF_refinery_bio</v>
      </c>
      <c r="F77" t="str">
        <f>Correspondance_TI_TO!C77</f>
        <v>PE_waste</v>
      </c>
      <c r="G77" t="str">
        <f>Correspondance_TI_TO!D77</f>
        <v>TI_hydrogen</v>
      </c>
      <c r="H77" s="155"/>
      <c r="I77" s="154" t="str">
        <f>Correspondance_TI_TO!H77</f>
        <v>NA</v>
      </c>
      <c r="J77" s="185" t="str">
        <f>Correspondance_TI_TO!G77</f>
        <v>HYDROGEN_PRODUCTION</v>
      </c>
      <c r="K77" s="198" t="str">
        <f t="shared" si="44"/>
        <v/>
      </c>
      <c r="L77" s="193" t="str">
        <f t="shared" si="27"/>
        <v/>
      </c>
      <c r="M77" s="255"/>
      <c r="N77">
        <f t="shared" si="28"/>
        <v>0</v>
      </c>
      <c r="O77" t="str">
        <f>IFERROR(IF(N77=2,MATCH(L77,$L78:$L$98,0),""),"")</f>
        <v/>
      </c>
      <c r="P77" s="249" t="str">
        <f t="shared" si="45"/>
        <v/>
      </c>
      <c r="Q77" s="249" t="str">
        <f t="shared" si="46"/>
        <v/>
      </c>
      <c r="R77" s="249" t="str">
        <f>IFERROR(INDEX($Q78:$Q$98,O77),"")</f>
        <v/>
      </c>
      <c r="S77" s="253" t="str">
        <f t="shared" si="29"/>
        <v/>
      </c>
      <c r="V77" s="154" t="str">
        <f t="shared" si="30"/>
        <v>PROREF_refinery_bio</v>
      </c>
      <c r="W77" t="str">
        <f t="shared" si="31"/>
        <v>PE_waste</v>
      </c>
      <c r="X77" t="str">
        <f t="shared" si="32"/>
        <v>TI_hydrogen</v>
      </c>
      <c r="Y77" s="155"/>
      <c r="Z77" s="154" t="str">
        <f>Correspondance_TI_TO!I77</f>
        <v>HYDROGEN_PRODUCTION</v>
      </c>
      <c r="AA77" s="155" t="str">
        <f>Correspondance_TI_TO!J77</f>
        <v>NA</v>
      </c>
      <c r="AB77" s="197" t="str">
        <f t="shared" si="26"/>
        <v/>
      </c>
      <c r="AC77" t="str">
        <f t="shared" si="33"/>
        <v/>
      </c>
      <c r="AD77">
        <f t="shared" si="34"/>
        <v>0</v>
      </c>
      <c r="AE77" t="str">
        <f>IFERROR(IF(AD77=2,MATCH(AC77,$AC78:$AC$98,0),""),"")</f>
        <v/>
      </c>
      <c r="AF77" s="249" t="str">
        <f t="shared" si="35"/>
        <v/>
      </c>
      <c r="AG77" s="249" t="str">
        <f t="shared" si="36"/>
        <v/>
      </c>
      <c r="AH77" s="249" t="str">
        <f>IFERROR(INDEX($AG78:$AG$98,AE77),"")</f>
        <v/>
      </c>
      <c r="AI77" s="253" t="str">
        <f t="shared" si="37"/>
        <v/>
      </c>
      <c r="AJ77" s="262" t="str">
        <f t="shared" si="38"/>
        <v>IF_THEN_ELSE(NRG_PRO_I=PROREF_refinery_bio:AND:</v>
      </c>
      <c r="AK77" s="262" t="str">
        <f t="shared" si="39"/>
        <v>SECTORS_I=HYDROGEN_PRODUCTION:AND:</v>
      </c>
      <c r="AL77" s="262" t="str">
        <f t="shared" si="40"/>
        <v>SECTORS_MAP_I=NA,</v>
      </c>
      <c r="AM77" s="262" t="str">
        <f t="shared" si="41"/>
        <v/>
      </c>
      <c r="AN77" s="263" t="str">
        <f t="shared" si="42"/>
        <v/>
      </c>
      <c r="AO77">
        <f t="shared" si="43"/>
        <v>0</v>
      </c>
    </row>
    <row r="78" spans="1:41" ht="87" x14ac:dyDescent="0.35">
      <c r="A78" s="224" t="s">
        <v>444</v>
      </c>
      <c r="B78" s="194" t="s">
        <v>498</v>
      </c>
      <c r="C78" s="194" t="s">
        <v>499</v>
      </c>
      <c r="E78" s="154" t="str">
        <f>Correspondance_TI_TO!A78</f>
        <v>PROREF_refinery_coal</v>
      </c>
      <c r="F78" t="str">
        <f>Correspondance_TI_TO!C78</f>
        <v>PE_coal</v>
      </c>
      <c r="G78" t="str">
        <f>Correspondance_TI_TO!D78</f>
        <v>TI_gas_fossil</v>
      </c>
      <c r="H78" s="155"/>
      <c r="I78" s="154" t="str">
        <f>Correspondance_TI_TO!H78</f>
        <v>MINING_COAL</v>
      </c>
      <c r="J78" s="185" t="str">
        <f>Correspondance_TI_TO!G78</f>
        <v>REFINING</v>
      </c>
      <c r="K78" s="198" t="str">
        <f t="shared" si="44"/>
        <v>economy_energy_transformation_matrix_input[REGIONS_9_I,PROREF_refinery_coal,MINING_COAL,REFINING]=PE_by_PROREF_and_commodity[REGIONS_9_I,PROREF_refinery_coal,PE_coal]*ZIDZ(TI_by_PROREF_and_commodity[REGIONS_9_I,PROREF_refinery_coal,TI_gas_fossil], SUM(TI_by_PROREF_and_commodity[REGIONS_9_I,PROREF_refinery_coal,NRG_TI_I!]))~~|</v>
      </c>
      <c r="L78" s="193" t="str">
        <f t="shared" si="27"/>
        <v>[REGIONS_9_I,PROREF_refinery_coal,MINING_COAL,REFINING],</v>
      </c>
      <c r="M78" s="255"/>
      <c r="N78">
        <f t="shared" si="28"/>
        <v>2</v>
      </c>
      <c r="O78">
        <f>IFERROR(IF(N78=2,MATCH(L78,$L79:$L$98,0),""),"")</f>
        <v>1</v>
      </c>
      <c r="P78" s="249" t="str">
        <f t="shared" si="45"/>
        <v>economy_energy_transformation_matrix_input[REGIONS_9_I,PROREF_refinery_coal,MINING_COAL,REFINING]=PE_by_PROREF_and_commodity[REGIONS_9_I,PROREF_refinery_coal,PE_coal]*ZIDZ(TI_by_PROREF_and_commodity[REGIONS_9_I,PROREF_refinery_coal,TI_gas_fossil], SUM(TI_by_PROREF_and_commodity[REGIONS_9_I,PROREF_refinery_coal,NRG_TI_I!]))</v>
      </c>
      <c r="Q78" s="249" t="str">
        <f t="shared" si="46"/>
        <v>+PE_by_PROREF_and_commodity[REGIONS_9_I,PROREF_refinery_coal,PE_coal]*ZIDZ(TI_by_PROREF_and_commodity[REGIONS_9_I,PROREF_refinery_coal,TI_gas_fossil], SUM(TI_by_PROREF_and_commodity[REGIONS_9_I,PROREF_refinery_coal,NRG_TI_I!]))~~|</v>
      </c>
      <c r="R78" s="249" t="str">
        <f>IFERROR(INDEX($Q79:$Q$98,O78),"")</f>
        <v>+PE_by_PROREF_and_commodity[REGIONS_9_I,PROREF_refinery_coal,PE_coal]*ZIDZ(TI_by_PROREF_and_commodity[REGIONS_9_I,PROREF_refinery_coal,TI_liquid_fossil], SUM(TI_by_PROREF_and_commodity[REGIONS_9_I,PROREF_refinery_coal,NRG_TI_I!]))~~|</v>
      </c>
      <c r="S78" s="253" t="str">
        <f t="shared" si="29"/>
        <v>economy_energy_transformation_matrix_input[REGIONS_9_I,PROREF_refinery_coal,MINING_COAL,REFINING]=PE_by_PROREF_and_commodity[REGIONS_9_I,PROREF_refinery_coal,PE_coal]*ZIDZ(TI_by_PROREF_and_commodity[REGIONS_9_I,PROREF_refinery_coal,TI_gas_fossil], SUM(TI_by_PROREF_and_commodity[REGIONS_9_I,PROREF_refinery_coal,NRG_TI_I!]))+PE_by_PROREF_and_commodity[REGIONS_9_I,PROREF_refinery_coal,PE_coal]*ZIDZ(TI_by_PROREF_and_commodity[REGIONS_9_I,PROREF_refinery_coal,TI_liquid_fossil], SUM(TI_by_PROREF_and_commodity[REGIONS_9_I,PROREF_refinery_coal,NRG_TI_I!]))~~|</v>
      </c>
      <c r="V78" s="154" t="str">
        <f t="shared" si="30"/>
        <v>PROREF_refinery_coal</v>
      </c>
      <c r="W78" t="str">
        <f t="shared" si="31"/>
        <v>PE_coal</v>
      </c>
      <c r="X78" t="str">
        <f t="shared" si="32"/>
        <v>TI_gas_fossil</v>
      </c>
      <c r="Y78" s="155"/>
      <c r="Z78" s="154" t="str">
        <f>Correspondance_TI_TO!I78</f>
        <v>REFINING</v>
      </c>
      <c r="AA78" s="155" t="str">
        <f>Correspondance_TI_TO!J78</f>
        <v>NA</v>
      </c>
      <c r="AB78" s="197" t="str">
        <f t="shared" si="26"/>
        <v/>
      </c>
      <c r="AC78" t="str">
        <f t="shared" si="33"/>
        <v/>
      </c>
      <c r="AD78">
        <f t="shared" si="34"/>
        <v>0</v>
      </c>
      <c r="AE78" t="str">
        <f>IFERROR(IF(AD78=2,MATCH(AC78,$AC79:$AC$98,0),""),"")</f>
        <v/>
      </c>
      <c r="AF78" s="249" t="str">
        <f t="shared" si="35"/>
        <v/>
      </c>
      <c r="AG78" s="249" t="str">
        <f t="shared" si="36"/>
        <v/>
      </c>
      <c r="AH78" s="249" t="str">
        <f>IFERROR(INDEX($AG79:$AG$98,AE78),"")</f>
        <v/>
      </c>
      <c r="AI78" s="253" t="str">
        <f t="shared" si="37"/>
        <v/>
      </c>
      <c r="AJ78" s="262" t="str">
        <f t="shared" si="38"/>
        <v>IF_THEN_ELSE(NRG_PRO_I=PROREF_refinery_coal:AND:</v>
      </c>
      <c r="AK78" s="262" t="str">
        <f t="shared" si="39"/>
        <v>SECTORS_I=REFINING:AND:</v>
      </c>
      <c r="AL78" s="262" t="str">
        <f t="shared" si="40"/>
        <v>SECTORS_MAP_I=NA,</v>
      </c>
      <c r="AM78" s="262" t="str">
        <f t="shared" si="41"/>
        <v/>
      </c>
      <c r="AN78" s="263" t="str">
        <f t="shared" si="42"/>
        <v/>
      </c>
      <c r="AO78">
        <f t="shared" si="43"/>
        <v>0</v>
      </c>
    </row>
    <row r="79" spans="1:41" ht="58" x14ac:dyDescent="0.35">
      <c r="A79" s="224" t="s">
        <v>450</v>
      </c>
      <c r="B79" s="194" t="s">
        <v>498</v>
      </c>
      <c r="C79" s="194" t="s">
        <v>499</v>
      </c>
      <c r="E79" s="154" t="str">
        <f>Correspondance_TI_TO!A79</f>
        <v>PROREF_refinery_coal</v>
      </c>
      <c r="F79" t="str">
        <f>Correspondance_TI_TO!C79</f>
        <v>PE_coal</v>
      </c>
      <c r="G79" t="str">
        <f>Correspondance_TI_TO!D79</f>
        <v>TI_liquid_fossil</v>
      </c>
      <c r="H79" s="155"/>
      <c r="I79" s="154" t="str">
        <f>Correspondance_TI_TO!H79</f>
        <v>MINING_COAL</v>
      </c>
      <c r="J79" s="185" t="str">
        <f>Correspondance_TI_TO!G79</f>
        <v>REFINING</v>
      </c>
      <c r="K79" s="198" t="str">
        <f t="shared" si="44"/>
        <v>economy_energy_transformation_matrix_input[REGIONS_9_I,PROREF_refinery_coal,MINING_COAL,REFINING]=PE_by_PROREF_and_commodity[REGIONS_9_I,PROREF_refinery_coal,PE_coal]*ZIDZ(TI_by_PROREF_and_commodity[REGIONS_9_I,PROREF_refinery_coal,TI_liquid_fossil], SUM(TI_by_PROREF_and_commodity[REGIONS_9_I,PROREF_refinery_coal,NRG_TI_I!]))~~|</v>
      </c>
      <c r="L79" s="193" t="str">
        <f t="shared" si="27"/>
        <v>[REGIONS_9_I,PROREF_refinery_coal,MINING_COAL,REFINING],</v>
      </c>
      <c r="M79" s="255"/>
      <c r="N79">
        <f t="shared" si="28"/>
        <v>2</v>
      </c>
      <c r="O79" t="str">
        <f>IFERROR(IF(N79=2,MATCH(L79,$L80:$L$98,0),""),"")</f>
        <v/>
      </c>
      <c r="P79" s="249" t="str">
        <f t="shared" si="45"/>
        <v>economy_energy_transformation_matrix_input[REGIONS_9_I,PROREF_refinery_coal,MINING_COAL,REFINING]=PE_by_PROREF_and_commodity[REGIONS_9_I,PROREF_refinery_coal,PE_coal]*ZIDZ(TI_by_PROREF_and_commodity[REGIONS_9_I,PROREF_refinery_coal,TI_liquid_fossil], SUM(TI_by_PROREF_and_commodity[REGIONS_9_I,PROREF_refinery_coal,NRG_TI_I!]))</v>
      </c>
      <c r="Q79" s="249" t="str">
        <f t="shared" si="46"/>
        <v>+PE_by_PROREF_and_commodity[REGIONS_9_I,PROREF_refinery_coal,PE_coal]*ZIDZ(TI_by_PROREF_and_commodity[REGIONS_9_I,PROREF_refinery_coal,TI_liquid_fossil], SUM(TI_by_PROREF_and_commodity[REGIONS_9_I,PROREF_refinery_coal,NRG_TI_I!]))~~|</v>
      </c>
      <c r="R79" s="249" t="str">
        <f>IFERROR(INDEX($Q80:$Q$98,O79),"")</f>
        <v/>
      </c>
      <c r="S79" s="253" t="str">
        <f t="shared" si="29"/>
        <v/>
      </c>
      <c r="V79" s="154" t="str">
        <f t="shared" si="30"/>
        <v>PROREF_refinery_coal</v>
      </c>
      <c r="W79" t="str">
        <f t="shared" si="31"/>
        <v>PE_coal</v>
      </c>
      <c r="X79" t="str">
        <f t="shared" si="32"/>
        <v>TI_liquid_fossil</v>
      </c>
      <c r="Y79" s="155"/>
      <c r="Z79" s="154" t="str">
        <f>Correspondance_TI_TO!I79</f>
        <v>REFINING</v>
      </c>
      <c r="AA79" s="155" t="str">
        <f>Correspondance_TI_TO!J79</f>
        <v>NA</v>
      </c>
      <c r="AB79" s="197" t="str">
        <f t="shared" si="26"/>
        <v/>
      </c>
      <c r="AC79" t="str">
        <f t="shared" si="33"/>
        <v/>
      </c>
      <c r="AD79">
        <f t="shared" si="34"/>
        <v>0</v>
      </c>
      <c r="AE79" t="str">
        <f>IFERROR(IF(AD79=2,MATCH(AC79,$AC80:$AC$98,0),""),"")</f>
        <v/>
      </c>
      <c r="AF79" s="249" t="str">
        <f t="shared" si="35"/>
        <v/>
      </c>
      <c r="AG79" s="249" t="str">
        <f t="shared" si="36"/>
        <v/>
      </c>
      <c r="AH79" s="249" t="str">
        <f>IFERROR(INDEX($AG80:$AG$98,AE79),"")</f>
        <v/>
      </c>
      <c r="AI79" s="253" t="str">
        <f t="shared" si="37"/>
        <v/>
      </c>
      <c r="AJ79" s="262" t="str">
        <f t="shared" si="38"/>
        <v>IF_THEN_ELSE(NRG_PRO_I=PROREF_refinery_coal:AND:</v>
      </c>
      <c r="AK79" s="262" t="str">
        <f t="shared" si="39"/>
        <v>SECTORS_I=REFINING:AND:</v>
      </c>
      <c r="AL79" s="262" t="str">
        <f t="shared" si="40"/>
        <v>SECTORS_MAP_I=NA,</v>
      </c>
      <c r="AM79" s="262" t="str">
        <f t="shared" si="41"/>
        <v/>
      </c>
      <c r="AN79" s="263" t="str">
        <f t="shared" si="42"/>
        <v/>
      </c>
      <c r="AO79">
        <f t="shared" si="43"/>
        <v>0</v>
      </c>
    </row>
    <row r="80" spans="1:41" ht="58" x14ac:dyDescent="0.35">
      <c r="A80" s="224" t="s">
        <v>450</v>
      </c>
      <c r="B80" s="194" t="s">
        <v>498</v>
      </c>
      <c r="C80" s="194" t="s">
        <v>499</v>
      </c>
      <c r="E80" s="154" t="str">
        <f>Correspondance_TI_TO!A80</f>
        <v>PROREF_refinery_coal</v>
      </c>
      <c r="F80" t="str">
        <f>Correspondance_TI_TO!C80</f>
        <v>PE_coal</v>
      </c>
      <c r="G80" t="str">
        <f>Correspondance_TI_TO!D80</f>
        <v>TI_hydrogen</v>
      </c>
      <c r="H80" s="155"/>
      <c r="I80" s="154" t="str">
        <f>Correspondance_TI_TO!H80</f>
        <v>MINING_COAL</v>
      </c>
      <c r="J80" s="185" t="str">
        <f>Correspondance_TI_TO!G80</f>
        <v>HYDROGEN_PRODUCTION</v>
      </c>
      <c r="K80" s="198" t="str">
        <f t="shared" si="44"/>
        <v>economy_energy_transformation_matrix_input[REGIONS_9_I,PROREF_refinery_coal,MINING_COAL,HYDROGEN_PRODUCTION]=PE_by_PROREF_and_commodity[REGIONS_9_I,PROREF_refinery_coal,PE_coal]*ZIDZ(TI_by_PROREF_and_commodity[REGIONS_9_I,PROREF_refinery_coal,TI_hydrogen], SUM(TI_by_PROREF_and_commodity[REGIONS_9_I,PROREF_refinery_coal,NRG_TI_I!]))~~|</v>
      </c>
      <c r="L80" s="193" t="str">
        <f t="shared" si="27"/>
        <v>[REGIONS_9_I,PROREF_refinery_coal,MINING_COAL,HYDROGEN_PRODUCTION],</v>
      </c>
      <c r="M80" s="255"/>
      <c r="N80">
        <f t="shared" si="28"/>
        <v>1</v>
      </c>
      <c r="O80" t="str">
        <f>IFERROR(IF(N80=2,MATCH(L80,$L81:$L$98,0),""),"")</f>
        <v/>
      </c>
      <c r="P80" s="249" t="str">
        <f t="shared" si="45"/>
        <v>economy_energy_transformation_matrix_input[REGIONS_9_I,PROREF_refinery_coal,MINING_COAL,HYDROGEN_PRODUCTION]=PE_by_PROREF_and_commodity[REGIONS_9_I,PROREF_refinery_coal,PE_coal]*ZIDZ(TI_by_PROREF_and_commodity[REGIONS_9_I,PROREF_refinery_coal,TI_hydrogen], SUM(TI_by_PROREF_and_commodity[REGIONS_9_I,PROREF_refinery_coal,NRG_TI_I!]))~~|</v>
      </c>
      <c r="Q80" s="249" t="str">
        <f t="shared" si="46"/>
        <v/>
      </c>
      <c r="R80" s="249" t="str">
        <f>IFERROR(INDEX($Q81:$Q$98,O80),"")</f>
        <v/>
      </c>
      <c r="S80" s="253" t="str">
        <f t="shared" si="29"/>
        <v>economy_energy_transformation_matrix_input[REGIONS_9_I,PROREF_refinery_coal,MINING_COAL,HYDROGEN_PRODUCTION]=PE_by_PROREF_and_commodity[REGIONS_9_I,PROREF_refinery_coal,PE_coal]*ZIDZ(TI_by_PROREF_and_commodity[REGIONS_9_I,PROREF_refinery_coal,TI_hydrogen], SUM(TI_by_PROREF_and_commodity[REGIONS_9_I,PROREF_refinery_coal,NRG_TI_I!]))~~|</v>
      </c>
      <c r="V80" s="154" t="str">
        <f t="shared" si="30"/>
        <v>PROREF_refinery_coal</v>
      </c>
      <c r="W80" t="str">
        <f t="shared" si="31"/>
        <v>PE_coal</v>
      </c>
      <c r="X80" t="str">
        <f t="shared" si="32"/>
        <v>TI_hydrogen</v>
      </c>
      <c r="Y80" s="155"/>
      <c r="Z80" s="154" t="str">
        <f>Correspondance_TI_TO!I80</f>
        <v>HYDROGEN_PRODUCTION</v>
      </c>
      <c r="AA80" s="155" t="str">
        <f>Correspondance_TI_TO!J80</f>
        <v>NA</v>
      </c>
      <c r="AB80" s="197" t="str">
        <f t="shared" si="26"/>
        <v/>
      </c>
      <c r="AC80" t="str">
        <f t="shared" si="33"/>
        <v/>
      </c>
      <c r="AD80">
        <f t="shared" si="34"/>
        <v>0</v>
      </c>
      <c r="AE80" t="str">
        <f>IFERROR(IF(AD80=2,MATCH(AC80,$AC81:$AC$98,0),""),"")</f>
        <v/>
      </c>
      <c r="AF80" s="249" t="str">
        <f t="shared" si="35"/>
        <v/>
      </c>
      <c r="AG80" s="249" t="str">
        <f t="shared" si="36"/>
        <v/>
      </c>
      <c r="AH80" s="249" t="str">
        <f>IFERROR(INDEX($AG81:$AG$98,AE80),"")</f>
        <v/>
      </c>
      <c r="AI80" s="253" t="str">
        <f t="shared" si="37"/>
        <v/>
      </c>
      <c r="AJ80" s="262" t="str">
        <f t="shared" si="38"/>
        <v>IF_THEN_ELSE(NRG_PRO_I=PROREF_refinery_coal:AND:</v>
      </c>
      <c r="AK80" s="262" t="str">
        <f t="shared" si="39"/>
        <v>SECTORS_I=HYDROGEN_PRODUCTION:AND:</v>
      </c>
      <c r="AL80" s="262" t="str">
        <f t="shared" si="40"/>
        <v>SECTORS_MAP_I=NA,</v>
      </c>
      <c r="AM80" s="262" t="str">
        <f t="shared" si="41"/>
        <v/>
      </c>
      <c r="AN80" s="263" t="str">
        <f t="shared" si="42"/>
        <v/>
      </c>
      <c r="AO80">
        <f t="shared" si="43"/>
        <v>0</v>
      </c>
    </row>
    <row r="81" spans="1:41" ht="87" x14ac:dyDescent="0.35">
      <c r="A81" s="224" t="s">
        <v>450</v>
      </c>
      <c r="B81" s="194" t="s">
        <v>498</v>
      </c>
      <c r="C81" s="194" t="s">
        <v>499</v>
      </c>
      <c r="E81" s="154" t="str">
        <f>Correspondance_TI_TO!A81</f>
        <v>PROREF_refinery_oil</v>
      </c>
      <c r="F81" t="str">
        <f>Correspondance_TI_TO!C81</f>
        <v>PE_oil</v>
      </c>
      <c r="G81" t="str">
        <f>Correspondance_TI_TO!D81</f>
        <v>TI_gas_fossil</v>
      </c>
      <c r="H81" s="155"/>
      <c r="I81" s="154" t="str">
        <f>Correspondance_TI_TO!H81</f>
        <v>EXTRACTION_OIL</v>
      </c>
      <c r="J81" s="185" t="str">
        <f>Correspondance_TI_TO!G81</f>
        <v>REFINING</v>
      </c>
      <c r="K81" s="198" t="str">
        <f t="shared" si="44"/>
        <v>economy_energy_transformation_matrix_input[REGIONS_9_I,PROREF_refinery_oil,EXTRACTION_OIL,REFINING]=PE_by_PROREF_and_commodity[REGIONS_9_I,PROREF_refinery_oil,PE_oil]*ZIDZ(TI_by_PROREF_and_commodity[REGIONS_9_I,PROREF_refinery_oil,TI_gas_fossil], SUM(TI_by_PROREF_and_commodity[REGIONS_9_I,PROREF_refinery_oil,NRG_TI_I!]))~~|</v>
      </c>
      <c r="L81" s="193" t="str">
        <f t="shared" si="27"/>
        <v>[REGIONS_9_I,PROREF_refinery_oil,EXTRACTION_OIL,REFINING],</v>
      </c>
      <c r="M81" s="255"/>
      <c r="N81">
        <f t="shared" si="28"/>
        <v>2</v>
      </c>
      <c r="O81">
        <f>IFERROR(IF(N81=2,MATCH(L81,$L82:$L$98,0),""),"")</f>
        <v>1</v>
      </c>
      <c r="P81" s="249" t="str">
        <f t="shared" si="45"/>
        <v>economy_energy_transformation_matrix_input[REGIONS_9_I,PROREF_refinery_oil,EXTRACTION_OIL,REFINING]=PE_by_PROREF_and_commodity[REGIONS_9_I,PROREF_refinery_oil,PE_oil]*ZIDZ(TI_by_PROREF_and_commodity[REGIONS_9_I,PROREF_refinery_oil,TI_gas_fossil], SUM(TI_by_PROREF_and_commodity[REGIONS_9_I,PROREF_refinery_oil,NRG_TI_I!]))</v>
      </c>
      <c r="Q81" s="249" t="str">
        <f t="shared" si="46"/>
        <v>+PE_by_PROREF_and_commodity[REGIONS_9_I,PROREF_refinery_oil,PE_oil]*ZIDZ(TI_by_PROREF_and_commodity[REGIONS_9_I,PROREF_refinery_oil,TI_gas_fossil], SUM(TI_by_PROREF_and_commodity[REGIONS_9_I,PROREF_refinery_oil,NRG_TI_I!]))~~|</v>
      </c>
      <c r="R81" s="249" t="str">
        <f>IFERROR(INDEX($Q82:$Q$98,O81),"")</f>
        <v>+PE_by_PROREF_and_commodity[REGIONS_9_I,PROREF_refinery_oil,PE_oil]*ZIDZ(TI_by_PROREF_and_commodity[REGIONS_9_I,PROREF_refinery_oil,TI_liquid_fossil], SUM(TI_by_PROREF_and_commodity[REGIONS_9_I,PROREF_refinery_oil,NRG_TI_I!]))~~|</v>
      </c>
      <c r="S81" s="253" t="str">
        <f t="shared" si="29"/>
        <v>economy_energy_transformation_matrix_input[REGIONS_9_I,PROREF_refinery_oil,EXTRACTION_OIL,REFINING]=PE_by_PROREF_and_commodity[REGIONS_9_I,PROREF_refinery_oil,PE_oil]*ZIDZ(TI_by_PROREF_and_commodity[REGIONS_9_I,PROREF_refinery_oil,TI_gas_fossil], SUM(TI_by_PROREF_and_commodity[REGIONS_9_I,PROREF_refinery_oil,NRG_TI_I!]))+PE_by_PROREF_and_commodity[REGIONS_9_I,PROREF_refinery_oil,PE_oil]*ZIDZ(TI_by_PROREF_and_commodity[REGIONS_9_I,PROREF_refinery_oil,TI_liquid_fossil], SUM(TI_by_PROREF_and_commodity[REGIONS_9_I,PROREF_refinery_oil,NRG_TI_I!]))~~|</v>
      </c>
      <c r="V81" s="154" t="str">
        <f t="shared" si="30"/>
        <v>PROREF_refinery_oil</v>
      </c>
      <c r="W81" t="str">
        <f t="shared" si="31"/>
        <v>PE_oil</v>
      </c>
      <c r="X81" t="str">
        <f t="shared" si="32"/>
        <v>TI_gas_fossil</v>
      </c>
      <c r="Y81" s="155"/>
      <c r="Z81" s="154" t="str">
        <f>Correspondance_TI_TO!I81</f>
        <v>REFINING</v>
      </c>
      <c r="AA81" s="155" t="str">
        <f>Correspondance_TI_TO!J81</f>
        <v>NA</v>
      </c>
      <c r="AB81" s="197" t="str">
        <f t="shared" si="26"/>
        <v/>
      </c>
      <c r="AC81" t="str">
        <f t="shared" si="33"/>
        <v/>
      </c>
      <c r="AD81">
        <f t="shared" si="34"/>
        <v>0</v>
      </c>
      <c r="AE81" t="str">
        <f>IFERROR(IF(AD81=2,MATCH(AC81,$AC82:$AC$98,0),""),"")</f>
        <v/>
      </c>
      <c r="AF81" s="249" t="str">
        <f t="shared" si="35"/>
        <v/>
      </c>
      <c r="AG81" s="249" t="str">
        <f t="shared" si="36"/>
        <v/>
      </c>
      <c r="AH81" s="249" t="str">
        <f>IFERROR(INDEX($AG82:$AG$98,AE81),"")</f>
        <v/>
      </c>
      <c r="AI81" s="253" t="str">
        <f t="shared" si="37"/>
        <v/>
      </c>
      <c r="AJ81" s="262" t="str">
        <f t="shared" si="38"/>
        <v>IF_THEN_ELSE(NRG_PRO_I=PROREF_refinery_oil:AND:</v>
      </c>
      <c r="AK81" s="262" t="str">
        <f t="shared" si="39"/>
        <v>SECTORS_I=REFINING:AND:</v>
      </c>
      <c r="AL81" s="262" t="str">
        <f t="shared" si="40"/>
        <v>SECTORS_MAP_I=NA,</v>
      </c>
      <c r="AM81" s="262" t="str">
        <f t="shared" si="41"/>
        <v/>
      </c>
      <c r="AN81" s="263" t="str">
        <f t="shared" si="42"/>
        <v/>
      </c>
      <c r="AO81">
        <f t="shared" si="43"/>
        <v>0</v>
      </c>
    </row>
    <row r="82" spans="1:41" ht="58" x14ac:dyDescent="0.35">
      <c r="A82" s="224" t="s">
        <v>445</v>
      </c>
      <c r="B82" s="194" t="s">
        <v>498</v>
      </c>
      <c r="C82" s="194" t="s">
        <v>499</v>
      </c>
      <c r="E82" s="154" t="str">
        <f>Correspondance_TI_TO!A82</f>
        <v>PROREF_refinery_oil</v>
      </c>
      <c r="F82" t="str">
        <f>Correspondance_TI_TO!C82</f>
        <v>PE_oil</v>
      </c>
      <c r="G82" t="str">
        <f>Correspondance_TI_TO!D82</f>
        <v>TI_liquid_fossil</v>
      </c>
      <c r="H82" s="155"/>
      <c r="I82" s="154" t="str">
        <f>Correspondance_TI_TO!H82</f>
        <v>EXTRACTION_OIL</v>
      </c>
      <c r="J82" s="185" t="str">
        <f>Correspondance_TI_TO!G82</f>
        <v>REFINING</v>
      </c>
      <c r="K82" s="198" t="str">
        <f t="shared" si="44"/>
        <v>economy_energy_transformation_matrix_input[REGIONS_9_I,PROREF_refinery_oil,EXTRACTION_OIL,REFINING]=PE_by_PROREF_and_commodity[REGIONS_9_I,PROREF_refinery_oil,PE_oil]*ZIDZ(TI_by_PROREF_and_commodity[REGIONS_9_I,PROREF_refinery_oil,TI_liquid_fossil], SUM(TI_by_PROREF_and_commodity[REGIONS_9_I,PROREF_refinery_oil,NRG_TI_I!]))~~|</v>
      </c>
      <c r="L82" s="193" t="str">
        <f t="shared" si="27"/>
        <v>[REGIONS_9_I,PROREF_refinery_oil,EXTRACTION_OIL,REFINING],</v>
      </c>
      <c r="M82" s="255"/>
      <c r="N82">
        <f>IF(L82&lt;&gt;"",COUNTIF($L$4:$L$98,L82),0)</f>
        <v>2</v>
      </c>
      <c r="O82" t="str">
        <f>IFERROR(IF(N82=2,MATCH(L82,$L83:$L$98,0),""),"")</f>
        <v/>
      </c>
      <c r="P82" s="249" t="str">
        <f t="shared" si="45"/>
        <v>economy_energy_transformation_matrix_input[REGIONS_9_I,PROREF_refinery_oil,EXTRACTION_OIL,REFINING]=PE_by_PROREF_and_commodity[REGIONS_9_I,PROREF_refinery_oil,PE_oil]*ZIDZ(TI_by_PROREF_and_commodity[REGIONS_9_I,PROREF_refinery_oil,TI_liquid_fossil], SUM(TI_by_PROREF_and_commodity[REGIONS_9_I,PROREF_refinery_oil,NRG_TI_I!]))</v>
      </c>
      <c r="Q82" s="249" t="str">
        <f t="shared" si="46"/>
        <v>+PE_by_PROREF_and_commodity[REGIONS_9_I,PROREF_refinery_oil,PE_oil]*ZIDZ(TI_by_PROREF_and_commodity[REGIONS_9_I,PROREF_refinery_oil,TI_liquid_fossil], SUM(TI_by_PROREF_and_commodity[REGIONS_9_I,PROREF_refinery_oil,NRG_TI_I!]))~~|</v>
      </c>
      <c r="R82" s="249" t="str">
        <f>IFERROR(INDEX($Q83:$Q$98,O82),"")</f>
        <v/>
      </c>
      <c r="S82" s="253" t="str">
        <f t="shared" si="29"/>
        <v/>
      </c>
      <c r="V82" s="154" t="str">
        <f t="shared" si="30"/>
        <v>PROREF_refinery_oil</v>
      </c>
      <c r="W82" t="str">
        <f t="shared" si="31"/>
        <v>PE_oil</v>
      </c>
      <c r="X82" t="str">
        <f t="shared" si="32"/>
        <v>TI_liquid_fossil</v>
      </c>
      <c r="Y82" s="155"/>
      <c r="Z82" s="154" t="str">
        <f>Correspondance_TI_TO!I82</f>
        <v>REFINING</v>
      </c>
      <c r="AA82" s="155" t="str">
        <f>Correspondance_TI_TO!J82</f>
        <v>NA</v>
      </c>
      <c r="AB82" s="197" t="str">
        <f t="shared" si="26"/>
        <v/>
      </c>
      <c r="AC82" t="str">
        <f t="shared" si="33"/>
        <v/>
      </c>
      <c r="AD82">
        <f t="shared" si="34"/>
        <v>0</v>
      </c>
      <c r="AE82" t="str">
        <f>IFERROR(IF(AD82=2,MATCH(AC82,$AC83:$AC$98,0),""),"")</f>
        <v/>
      </c>
      <c r="AF82" s="249" t="str">
        <f t="shared" si="35"/>
        <v/>
      </c>
      <c r="AG82" s="249" t="str">
        <f t="shared" si="36"/>
        <v/>
      </c>
      <c r="AH82" s="249" t="str">
        <f>IFERROR(INDEX($AG83:$AG$98,AE82),"")</f>
        <v/>
      </c>
      <c r="AI82" s="253" t="str">
        <f t="shared" si="37"/>
        <v/>
      </c>
      <c r="AJ82" s="262" t="str">
        <f t="shared" si="38"/>
        <v>IF_THEN_ELSE(NRG_PRO_I=PROREF_refinery_oil:AND:</v>
      </c>
      <c r="AK82" s="262" t="str">
        <f t="shared" si="39"/>
        <v>SECTORS_I=REFINING:AND:</v>
      </c>
      <c r="AL82" s="262" t="str">
        <f t="shared" si="40"/>
        <v>SECTORS_MAP_I=NA,</v>
      </c>
      <c r="AM82" s="262" t="str">
        <f t="shared" si="41"/>
        <v/>
      </c>
      <c r="AN82" s="263" t="str">
        <f t="shared" si="42"/>
        <v/>
      </c>
      <c r="AO82">
        <f t="shared" si="43"/>
        <v>0</v>
      </c>
    </row>
    <row r="83" spans="1:41" ht="87" x14ac:dyDescent="0.35">
      <c r="A83" s="224" t="s">
        <v>445</v>
      </c>
      <c r="B83" s="194" t="s">
        <v>498</v>
      </c>
      <c r="C83" s="194" t="s">
        <v>499</v>
      </c>
      <c r="E83" s="154" t="str">
        <f>Correspondance_TI_TO!A83</f>
        <v>PROREF_transformation_PE_natural_gas_2_TI_hydrogen</v>
      </c>
      <c r="F83" t="str">
        <f>Correspondance_TI_TO!C83</f>
        <v>PE_natural_gas</v>
      </c>
      <c r="G83" t="str">
        <f>Correspondance_TI_TO!D83</f>
        <v>TI_hydrogen</v>
      </c>
      <c r="H83" s="155"/>
      <c r="I83" s="154" t="str">
        <f>Correspondance_TI_TO!H83</f>
        <v>DISTRIBUTION_GAS</v>
      </c>
      <c r="J83" s="185" t="str">
        <f>Correspondance_TI_TO!G83</f>
        <v>HYDROGEN_PRODUCTION</v>
      </c>
      <c r="K83" s="198" t="str">
        <f t="shared" si="44"/>
        <v>economy_energy_transformation_matrix_input[REGIONS_9_I,PROREF_transformation_PE_natural_gas_2_TI_hydrogen,DISTRIBUTION_GAS,HYDROGEN_PRODUCTION]=PE_by_PROREF_and_commodity[REGIONS_9_I,PROREF_transformation_PE_natural_gas_2_TI_hydrogen,PE_natural_gas]*ZIDZ(TI_by_PROREF_and_commodity[REGIONS_9_I,PROREF_transformation_PE_natural_gas_2_TI_hydrogen,TI_hydrogen], SUM(TI_by_PROREF_and_commodity[REGIONS_9_I,PROREF_transformation_PE_natural_gas_2_TI_hydrogen,NRG_TI_I!]))~~|</v>
      </c>
      <c r="L83" s="193" t="str">
        <f t="shared" si="27"/>
        <v>[REGIONS_9_I,PROREF_transformation_PE_natural_gas_2_TI_hydrogen,DISTRIBUTION_GAS,HYDROGEN_PRODUCTION],</v>
      </c>
      <c r="M83" s="255"/>
      <c r="N83">
        <f t="shared" si="28"/>
        <v>1</v>
      </c>
      <c r="O83" t="str">
        <f>IFERROR(IF(N83=2,MATCH(L83,$L84:$L$98,0),""),"")</f>
        <v/>
      </c>
      <c r="P83" s="249" t="str">
        <f t="shared" si="45"/>
        <v>economy_energy_transformation_matrix_input[REGIONS_9_I,PROREF_transformation_PE_natural_gas_2_TI_hydrogen,DISTRIBUTION_GAS,HYDROGEN_PRODUCTION]=PE_by_PROREF_and_commodity[REGIONS_9_I,PROREF_transformation_PE_natural_gas_2_TI_hydrogen,PE_natural_gas]*ZIDZ(TI_by_PROREF_and_commodity[REGIONS_9_I,PROREF_transformation_PE_natural_gas_2_TI_hydrogen,TI_hydrogen], SUM(TI_by_PROREF_and_commodity[REGIONS_9_I,PROREF_transformation_PE_natural_gas_2_TI_hydrogen,NRG_TI_I!]))~~|</v>
      </c>
      <c r="Q83" s="249" t="str">
        <f>IF(N83&lt;=1,"",
IF(I83="NA","",
"+"&amp;C83&amp;""&amp;E83&amp;","&amp;F83&amp;"]*ZIDZ("&amp;B83&amp;E83&amp;","&amp;G83&amp;"], SUM("&amp;B83&amp;E83&amp;",NRG_TI_I!]))~~|")
)</f>
        <v/>
      </c>
      <c r="R83" s="249" t="str">
        <f>IFERROR(INDEX($Q84:$Q$98,O83),"")</f>
        <v/>
      </c>
      <c r="S83" s="253" t="str">
        <f t="shared" si="29"/>
        <v>economy_energy_transformation_matrix_input[REGIONS_9_I,PROREF_transformation_PE_natural_gas_2_TI_hydrogen,DISTRIBUTION_GAS,HYDROGEN_PRODUCTION]=PE_by_PROREF_and_commodity[REGIONS_9_I,PROREF_transformation_PE_natural_gas_2_TI_hydrogen,PE_natural_gas]*ZIDZ(TI_by_PROREF_and_commodity[REGIONS_9_I,PROREF_transformation_PE_natural_gas_2_TI_hydrogen,TI_hydrogen], SUM(TI_by_PROREF_and_commodity[REGIONS_9_I,PROREF_transformation_PE_natural_gas_2_TI_hydrogen,NRG_TI_I!]))~~|</v>
      </c>
      <c r="V83" s="154" t="str">
        <f t="shared" si="30"/>
        <v>PROREF_transformation_PE_natural_gas_2_TI_hydrogen</v>
      </c>
      <c r="W83" t="str">
        <f t="shared" si="31"/>
        <v>PE_natural_gas</v>
      </c>
      <c r="X83" t="str">
        <f t="shared" si="32"/>
        <v>TI_hydrogen</v>
      </c>
      <c r="Y83" s="155"/>
      <c r="Z83" s="154" t="str">
        <f>Correspondance_TI_TO!I83</f>
        <v>HYDROGEN_PRODUCTION</v>
      </c>
      <c r="AA83" s="155" t="str">
        <f>Correspondance_TI_TO!J83</f>
        <v>NA</v>
      </c>
      <c r="AB83" s="197" t="str">
        <f t="shared" si="26"/>
        <v/>
      </c>
      <c r="AC83" t="str">
        <f t="shared" si="33"/>
        <v/>
      </c>
      <c r="AD83">
        <f t="shared" si="34"/>
        <v>0</v>
      </c>
      <c r="AE83" t="str">
        <f>IFERROR(IF(AD83=2,MATCH(AC83,$AC84:$AC$98,0),""),"")</f>
        <v/>
      </c>
      <c r="AF83" s="249" t="str">
        <f t="shared" si="35"/>
        <v/>
      </c>
      <c r="AG83" s="249" t="str">
        <f t="shared" si="36"/>
        <v/>
      </c>
      <c r="AH83" s="249" t="str">
        <f>IFERROR(INDEX($AG84:$AG$98,AE83),"")</f>
        <v/>
      </c>
      <c r="AI83" s="253" t="str">
        <f t="shared" si="37"/>
        <v/>
      </c>
      <c r="AJ83" s="262" t="str">
        <f t="shared" si="38"/>
        <v>IF_THEN_ELSE(NRG_PRO_I=PROREF_transformation_PE_natural_gas_2_TI_hydrogen:AND:</v>
      </c>
      <c r="AK83" s="262" t="str">
        <f t="shared" si="39"/>
        <v>SECTORS_I=HYDROGEN_PRODUCTION:AND:</v>
      </c>
      <c r="AL83" s="262" t="str">
        <f t="shared" si="40"/>
        <v>SECTORS_MAP_I=NA,</v>
      </c>
      <c r="AM83" s="262" t="str">
        <f t="shared" si="41"/>
        <v/>
      </c>
      <c r="AN83" s="263" t="str">
        <f t="shared" si="42"/>
        <v/>
      </c>
      <c r="AO83">
        <f t="shared" si="43"/>
        <v>0</v>
      </c>
    </row>
    <row r="84" spans="1:41" ht="43.5" x14ac:dyDescent="0.35">
      <c r="A84" s="224" t="s">
        <v>448</v>
      </c>
      <c r="D84" s="195" t="s">
        <v>494</v>
      </c>
      <c r="E84" s="154" t="str">
        <f>Correspondance_TI_TO!A84</f>
        <v>PROSUP_transmission_losses_elec</v>
      </c>
      <c r="F84" t="str">
        <f>Correspondance_TI_TO!C84</f>
        <v>TO_elec</v>
      </c>
      <c r="G84" t="str">
        <f>Correspondance_TI_TO!D84</f>
        <v>FE_elec</v>
      </c>
      <c r="H84" s="155"/>
      <c r="I84" s="154" t="str">
        <f>Correspondance_TI_TO!H84</f>
        <v>DISTRIBUTION_ELECTRICITY</v>
      </c>
      <c r="J84" s="185" t="str">
        <f>Correspondance_TI_TO!G84</f>
        <v>DISTRIBUTION_ELECTRICITY</v>
      </c>
      <c r="K84" s="200" t="str">
        <f xml:space="preserve"> CONCATENATE($K$3,"[REGIONS_9_I,",E84,",",I84,",",J84,"]=",D84,F84,"]~~|")</f>
        <v>economy_energy_transformation_matrix_input[REGIONS_9_I,PROSUP_transmission_losses_elec,DISTRIBUTION_ELECTRICITY,DISTRIBUTION_ELECTRICITY]=PROSUP_transmission_losses[REGIONS_9_I,TO_elec]~~|</v>
      </c>
      <c r="L84" s="193" t="str">
        <f t="shared" si="27"/>
        <v>[REGIONS_9_I,PROSUP_transmission_losses_elec,DISTRIBUTION_ELECTRICITY,DISTRIBUTION_ELECTRICITY],</v>
      </c>
      <c r="M84" s="255"/>
      <c r="N84">
        <f t="shared" si="28"/>
        <v>1</v>
      </c>
      <c r="O84" t="str">
        <f>IFERROR(IF(N84=2,MATCH(L84,$L85:$L$98,0),""),"")</f>
        <v/>
      </c>
      <c r="P84" s="249" t="str">
        <f>IF(N84&lt;=1,K84,
IF(I84="NA","",
"ERROR"))</f>
        <v>economy_energy_transformation_matrix_input[REGIONS_9_I,PROSUP_transmission_losses_elec,DISTRIBUTION_ELECTRICITY,DISTRIBUTION_ELECTRICITY]=PROSUP_transmission_losses[REGIONS_9_I,TO_elec]~~|</v>
      </c>
      <c r="Q84" s="251"/>
      <c r="R84" s="249" t="str">
        <f>IFERROR(INDEX($Q85:$Q$98,O84),"")</f>
        <v/>
      </c>
      <c r="S84" s="253" t="str">
        <f t="shared" si="29"/>
        <v>economy_energy_transformation_matrix_input[REGIONS_9_I,PROSUP_transmission_losses_elec,DISTRIBUTION_ELECTRICITY,DISTRIBUTION_ELECTRICITY]=PROSUP_transmission_losses[REGIONS_9_I,TO_elec]~~|</v>
      </c>
      <c r="V84" s="154" t="str">
        <f t="shared" si="30"/>
        <v>PROSUP_transmission_losses_elec</v>
      </c>
      <c r="W84" t="str">
        <f t="shared" si="31"/>
        <v>TO_elec</v>
      </c>
      <c r="X84" t="str">
        <f t="shared" si="32"/>
        <v>FE_elec</v>
      </c>
      <c r="Y84" s="155"/>
      <c r="Z84" s="154" t="str">
        <f>Correspondance_TI_TO!I84</f>
        <v>DISTRIBUTION_ELECTRICITY</v>
      </c>
      <c r="AA84" s="155" t="str">
        <f>Correspondance_TI_TO!J84</f>
        <v>NA</v>
      </c>
      <c r="AB84" s="197" t="str">
        <f t="shared" si="26"/>
        <v/>
      </c>
      <c r="AC84" t="str">
        <f t="shared" si="33"/>
        <v/>
      </c>
      <c r="AD84">
        <f t="shared" si="34"/>
        <v>0</v>
      </c>
      <c r="AE84" t="str">
        <f>IFERROR(IF(AD84=2,MATCH(AC84,$AC85:$AC$98,0),""),"")</f>
        <v/>
      </c>
      <c r="AF84" s="249" t="str">
        <f t="shared" si="35"/>
        <v/>
      </c>
      <c r="AG84" s="249" t="str">
        <f t="shared" si="36"/>
        <v/>
      </c>
      <c r="AH84" s="249" t="str">
        <f>IFERROR(INDEX($AG85:$AG$98,AE84),"")</f>
        <v/>
      </c>
      <c r="AI84" s="253" t="str">
        <f t="shared" si="37"/>
        <v/>
      </c>
      <c r="AJ84" s="262" t="str">
        <f t="shared" si="38"/>
        <v>IF_THEN_ELSE(NRG_PRO_I=PROSUP_transmission_losses_elec:AND:</v>
      </c>
      <c r="AK84" s="262" t="str">
        <f t="shared" si="39"/>
        <v>SECTORS_I=DISTRIBUTION_ELECTRICITY:AND:</v>
      </c>
      <c r="AL84" s="262" t="str">
        <f t="shared" si="40"/>
        <v>SECTORS_MAP_I=NA,</v>
      </c>
      <c r="AM84" s="262" t="str">
        <f t="shared" si="41"/>
        <v/>
      </c>
      <c r="AN84" s="263" t="str">
        <f t="shared" si="42"/>
        <v/>
      </c>
      <c r="AO84">
        <f t="shared" si="43"/>
        <v>0</v>
      </c>
    </row>
    <row r="85" spans="1:41" ht="43.5" x14ac:dyDescent="0.35">
      <c r="A85" s="224" t="s">
        <v>448</v>
      </c>
      <c r="D85" s="195" t="s">
        <v>494</v>
      </c>
      <c r="E85" s="154" t="str">
        <f>Correspondance_TI_TO!A85</f>
        <v>PROSUP_transmission_losses_gas</v>
      </c>
      <c r="F85" t="str">
        <f>Correspondance_TI_TO!C85</f>
        <v>TO_gas</v>
      </c>
      <c r="G85" t="str">
        <f>Correspondance_TI_TO!D85</f>
        <v>FE_gas</v>
      </c>
      <c r="H85" s="155"/>
      <c r="I85" s="154" t="str">
        <f>Correspondance_TI_TO!H85</f>
        <v>DISTRIBUTION_GAS</v>
      </c>
      <c r="J85" s="185" t="str">
        <f>Correspondance_TI_TO!G85</f>
        <v>DISTRIBUTION_GAS</v>
      </c>
      <c r="K85" s="200" t="str">
        <f t="shared" ref="K85:K98" si="47" xml:space="preserve"> CONCATENATE($K$3,"[REGIONS_9_I,",E85,",",I85,",",J85,"]=",D85,F85,"]~~|")</f>
        <v>economy_energy_transformation_matrix_input[REGIONS_9_I,PROSUP_transmission_losses_gas,DISTRIBUTION_GAS,DISTRIBUTION_GAS]=PROSUP_transmission_losses[REGIONS_9_I,TO_gas]~~|</v>
      </c>
      <c r="L85" s="193" t="str">
        <f t="shared" si="27"/>
        <v>[REGIONS_9_I,PROSUP_transmission_losses_gas,DISTRIBUTION_GAS,DISTRIBUTION_GAS],</v>
      </c>
      <c r="M85" s="255"/>
      <c r="N85">
        <f t="shared" si="28"/>
        <v>1</v>
      </c>
      <c r="O85" t="str">
        <f>IFERROR(IF(N85=2,MATCH(L85,$L86:$L$98,0),""),"")</f>
        <v/>
      </c>
      <c r="P85" s="249" t="str">
        <f t="shared" ref="P85:P98" si="48">IF(N85&lt;=1,K85,
IF(I85="NA","",
"ERROR"))</f>
        <v>economy_energy_transformation_matrix_input[REGIONS_9_I,PROSUP_transmission_losses_gas,DISTRIBUTION_GAS,DISTRIBUTION_GAS]=PROSUP_transmission_losses[REGIONS_9_I,TO_gas]~~|</v>
      </c>
      <c r="Q85" s="251"/>
      <c r="R85" s="249" t="str">
        <f>IFERROR(INDEX($Q86:$Q$98,O85),"")</f>
        <v/>
      </c>
      <c r="S85" s="253" t="str">
        <f t="shared" si="29"/>
        <v>economy_energy_transformation_matrix_input[REGIONS_9_I,PROSUP_transmission_losses_gas,DISTRIBUTION_GAS,DISTRIBUTION_GAS]=PROSUP_transmission_losses[REGIONS_9_I,TO_gas]~~|</v>
      </c>
      <c r="V85" s="154" t="str">
        <f t="shared" si="30"/>
        <v>PROSUP_transmission_losses_gas</v>
      </c>
      <c r="W85" t="str">
        <f t="shared" si="31"/>
        <v>TO_gas</v>
      </c>
      <c r="X85" t="str">
        <f t="shared" si="32"/>
        <v>FE_gas</v>
      </c>
      <c r="Y85" s="155"/>
      <c r="Z85" s="154" t="str">
        <f>Correspondance_TI_TO!I85</f>
        <v>DISTRIBUTION_GAS</v>
      </c>
      <c r="AA85" s="155" t="str">
        <f>Correspondance_TI_TO!J85</f>
        <v>NA</v>
      </c>
      <c r="AB85" s="197" t="str">
        <f t="shared" si="26"/>
        <v/>
      </c>
      <c r="AC85" t="str">
        <f t="shared" si="33"/>
        <v/>
      </c>
      <c r="AD85">
        <f t="shared" si="34"/>
        <v>0</v>
      </c>
      <c r="AE85" t="str">
        <f>IFERROR(IF(AD85=2,MATCH(AC85,$AC86:$AC$98,0),""),"")</f>
        <v/>
      </c>
      <c r="AF85" s="249" t="str">
        <f t="shared" si="35"/>
        <v/>
      </c>
      <c r="AG85" s="249" t="str">
        <f t="shared" si="36"/>
        <v/>
      </c>
      <c r="AH85" s="249" t="str">
        <f>IFERROR(INDEX($AG86:$AG$98,AE85),"")</f>
        <v/>
      </c>
      <c r="AI85" s="253" t="str">
        <f t="shared" si="37"/>
        <v/>
      </c>
      <c r="AJ85" s="262" t="str">
        <f t="shared" si="38"/>
        <v>IF_THEN_ELSE(NRG_PRO_I=PROSUP_transmission_losses_gas:AND:</v>
      </c>
      <c r="AK85" s="262" t="str">
        <f t="shared" si="39"/>
        <v>SECTORS_I=DISTRIBUTION_GAS:AND:</v>
      </c>
      <c r="AL85" s="262" t="str">
        <f t="shared" si="40"/>
        <v>SECTORS_MAP_I=NA,</v>
      </c>
      <c r="AM85" s="262" t="str">
        <f t="shared" si="41"/>
        <v/>
      </c>
      <c r="AN85" s="263" t="str">
        <f t="shared" si="42"/>
        <v/>
      </c>
      <c r="AO85">
        <f t="shared" si="43"/>
        <v>0</v>
      </c>
    </row>
    <row r="86" spans="1:41" ht="43.5" x14ac:dyDescent="0.35">
      <c r="A86" s="224" t="s">
        <v>448</v>
      </c>
      <c r="D86" s="195" t="s">
        <v>494</v>
      </c>
      <c r="E86" s="154" t="str">
        <f>Correspondance_TI_TO!A86</f>
        <v>PROSUP_transmission_losses_heat</v>
      </c>
      <c r="F86" t="str">
        <f>Correspondance_TI_TO!C86</f>
        <v>TO_heat</v>
      </c>
      <c r="G86" t="str">
        <f>Correspondance_TI_TO!D86</f>
        <v>FE_heat</v>
      </c>
      <c r="H86" s="155"/>
      <c r="I86" s="154" t="str">
        <f>Correspondance_TI_TO!H86</f>
        <v>STEAM_HOT_WATER</v>
      </c>
      <c r="J86" s="185" t="str">
        <f>Correspondance_TI_TO!G86</f>
        <v>STEAM_HOT_WATER</v>
      </c>
      <c r="K86" s="200" t="str">
        <f t="shared" si="47"/>
        <v>economy_energy_transformation_matrix_input[REGIONS_9_I,PROSUP_transmission_losses_heat,STEAM_HOT_WATER,STEAM_HOT_WATER]=PROSUP_transmission_losses[REGIONS_9_I,TO_heat]~~|</v>
      </c>
      <c r="L86" s="193" t="str">
        <f t="shared" si="27"/>
        <v>[REGIONS_9_I,PROSUP_transmission_losses_heat,STEAM_HOT_WATER,STEAM_HOT_WATER],</v>
      </c>
      <c r="M86" s="255"/>
      <c r="N86">
        <f t="shared" si="28"/>
        <v>1</v>
      </c>
      <c r="O86" t="str">
        <f>IFERROR(IF(N86=2,MATCH(L86,$L87:$L$98,0),""),"")</f>
        <v/>
      </c>
      <c r="P86" s="249" t="str">
        <f t="shared" si="48"/>
        <v>economy_energy_transformation_matrix_input[REGIONS_9_I,PROSUP_transmission_losses_heat,STEAM_HOT_WATER,STEAM_HOT_WATER]=PROSUP_transmission_losses[REGIONS_9_I,TO_heat]~~|</v>
      </c>
      <c r="Q86" s="251"/>
      <c r="R86" s="249" t="str">
        <f>IFERROR(INDEX($Q87:$Q$98,O86),"")</f>
        <v/>
      </c>
      <c r="S86" s="253" t="str">
        <f t="shared" si="29"/>
        <v>economy_energy_transformation_matrix_input[REGIONS_9_I,PROSUP_transmission_losses_heat,STEAM_HOT_WATER,STEAM_HOT_WATER]=PROSUP_transmission_losses[REGIONS_9_I,TO_heat]~~|</v>
      </c>
      <c r="V86" s="154" t="str">
        <f t="shared" si="30"/>
        <v>PROSUP_transmission_losses_heat</v>
      </c>
      <c r="W86" t="str">
        <f t="shared" si="31"/>
        <v>TO_heat</v>
      </c>
      <c r="X86" t="str">
        <f t="shared" si="32"/>
        <v>FE_heat</v>
      </c>
      <c r="Y86" s="155"/>
      <c r="Z86" s="154" t="str">
        <f>Correspondance_TI_TO!I86</f>
        <v>STEAM_HOT_WATER</v>
      </c>
      <c r="AA86" s="155" t="str">
        <f>Correspondance_TI_TO!J86</f>
        <v>NA</v>
      </c>
      <c r="AB86" s="197" t="str">
        <f t="shared" si="26"/>
        <v/>
      </c>
      <c r="AC86" t="str">
        <f t="shared" si="33"/>
        <v/>
      </c>
      <c r="AD86">
        <f t="shared" si="34"/>
        <v>0</v>
      </c>
      <c r="AE86" t="str">
        <f>IFERROR(IF(AD86=2,MATCH(AC86,$AC87:$AC$98,0),""),"")</f>
        <v/>
      </c>
      <c r="AF86" s="249" t="str">
        <f t="shared" si="35"/>
        <v/>
      </c>
      <c r="AG86" s="249" t="str">
        <f t="shared" si="36"/>
        <v/>
      </c>
      <c r="AH86" s="249" t="str">
        <f>IFERROR(INDEX($AG87:$AG$98,AE86),"")</f>
        <v/>
      </c>
      <c r="AI86" s="253" t="str">
        <f t="shared" si="37"/>
        <v/>
      </c>
      <c r="AJ86" s="262" t="str">
        <f t="shared" si="38"/>
        <v>IF_THEN_ELSE(NRG_PRO_I=PROSUP_transmission_losses_heat:AND:</v>
      </c>
      <c r="AK86" s="262" t="str">
        <f t="shared" si="39"/>
        <v>SECTORS_I=STEAM_HOT_WATER:AND:</v>
      </c>
      <c r="AL86" s="262" t="str">
        <f t="shared" si="40"/>
        <v>SECTORS_MAP_I=NA,</v>
      </c>
      <c r="AM86" s="262" t="str">
        <f t="shared" si="41"/>
        <v/>
      </c>
      <c r="AN86" s="263" t="str">
        <f t="shared" si="42"/>
        <v/>
      </c>
      <c r="AO86">
        <f t="shared" si="43"/>
        <v>0</v>
      </c>
    </row>
    <row r="87" spans="1:41" ht="43.5" x14ac:dyDescent="0.35">
      <c r="A87" s="224" t="s">
        <v>448</v>
      </c>
      <c r="D87" s="195" t="s">
        <v>495</v>
      </c>
      <c r="E87" s="154" t="str">
        <f>Correspondance_TI_TO!A87</f>
        <v>PROSUP_storage_losses_elec</v>
      </c>
      <c r="F87" t="str">
        <f>Correspondance_TI_TO!C87</f>
        <v>TO_elec</v>
      </c>
      <c r="G87" t="str">
        <f>Correspondance_TI_TO!D87</f>
        <v>FE_elec</v>
      </c>
      <c r="H87" s="155"/>
      <c r="I87" s="154" t="str">
        <f>Correspondance_TI_TO!H87</f>
        <v>DISTRIBUTION_ELECTRICITY</v>
      </c>
      <c r="J87" s="185" t="str">
        <f>Correspondance_TI_TO!G87</f>
        <v>DISTRIBUTION_ELECTRICITY</v>
      </c>
      <c r="K87" s="200" t="str">
        <f t="shared" si="47"/>
        <v>economy_energy_transformation_matrix_input[REGIONS_9_I,PROSUP_storage_losses_elec,DISTRIBUTION_ELECTRICITY,DISTRIBUTION_ELECTRICITY]=PROSUP_storage_losses[REGIONS_9_I,TO_elec]~~|</v>
      </c>
      <c r="L87" s="193" t="str">
        <f t="shared" si="27"/>
        <v>[REGIONS_9_I,PROSUP_storage_losses_elec,DISTRIBUTION_ELECTRICITY,DISTRIBUTION_ELECTRICITY],</v>
      </c>
      <c r="M87" s="255"/>
      <c r="N87">
        <f t="shared" si="28"/>
        <v>1</v>
      </c>
      <c r="O87" t="str">
        <f>IFERROR(IF(N87=2,MATCH(L87,$L88:$L$98,0),""),"")</f>
        <v/>
      </c>
      <c r="P87" s="249" t="str">
        <f t="shared" si="48"/>
        <v>economy_energy_transformation_matrix_input[REGIONS_9_I,PROSUP_storage_losses_elec,DISTRIBUTION_ELECTRICITY,DISTRIBUTION_ELECTRICITY]=PROSUP_storage_losses[REGIONS_9_I,TO_elec]~~|</v>
      </c>
      <c r="Q87" s="251"/>
      <c r="R87" s="249" t="str">
        <f>IFERROR(INDEX($Q88:$Q$98,O87),"")</f>
        <v/>
      </c>
      <c r="S87" s="253" t="str">
        <f t="shared" si="29"/>
        <v>economy_energy_transformation_matrix_input[REGIONS_9_I,PROSUP_storage_losses_elec,DISTRIBUTION_ELECTRICITY,DISTRIBUTION_ELECTRICITY]=PROSUP_storage_losses[REGIONS_9_I,TO_elec]~~|</v>
      </c>
      <c r="V87" s="154" t="str">
        <f t="shared" si="30"/>
        <v>PROSUP_storage_losses_elec</v>
      </c>
      <c r="W87" t="str">
        <f t="shared" si="31"/>
        <v>TO_elec</v>
      </c>
      <c r="X87" t="str">
        <f t="shared" si="32"/>
        <v>FE_elec</v>
      </c>
      <c r="Y87" s="155"/>
      <c r="Z87" s="154" t="str">
        <f>Correspondance_TI_TO!I87</f>
        <v>DISTRIBUTION_ELECTRICITY</v>
      </c>
      <c r="AA87" s="155" t="str">
        <f>Correspondance_TI_TO!J87</f>
        <v>NA</v>
      </c>
      <c r="AB87" s="197" t="str">
        <f t="shared" si="26"/>
        <v/>
      </c>
      <c r="AC87" t="str">
        <f t="shared" si="33"/>
        <v/>
      </c>
      <c r="AD87">
        <f t="shared" si="34"/>
        <v>0</v>
      </c>
      <c r="AE87" t="str">
        <f>IFERROR(IF(AD87=2,MATCH(AC87,$AC88:$AC$98,0),""),"")</f>
        <v/>
      </c>
      <c r="AF87" s="249" t="str">
        <f t="shared" si="35"/>
        <v/>
      </c>
      <c r="AG87" s="249" t="str">
        <f t="shared" si="36"/>
        <v/>
      </c>
      <c r="AH87" s="249" t="str">
        <f>IFERROR(INDEX($AG88:$AG$98,AE87),"")</f>
        <v/>
      </c>
      <c r="AI87" s="253" t="str">
        <f t="shared" si="37"/>
        <v/>
      </c>
      <c r="AJ87" s="262" t="str">
        <f t="shared" si="38"/>
        <v>IF_THEN_ELSE(NRG_PRO_I=PROSUP_storage_losses_elec:AND:</v>
      </c>
      <c r="AK87" s="262" t="str">
        <f t="shared" si="39"/>
        <v>SECTORS_I=DISTRIBUTION_ELECTRICITY:AND:</v>
      </c>
      <c r="AL87" s="262" t="str">
        <f t="shared" si="40"/>
        <v>SECTORS_MAP_I=NA,</v>
      </c>
      <c r="AM87" s="262" t="str">
        <f t="shared" si="41"/>
        <v/>
      </c>
      <c r="AN87" s="263" t="str">
        <f t="shared" si="42"/>
        <v/>
      </c>
      <c r="AO87">
        <f t="shared" si="43"/>
        <v>0</v>
      </c>
    </row>
    <row r="88" spans="1:41" ht="43.5" x14ac:dyDescent="0.35">
      <c r="A88" s="224" t="s">
        <v>448</v>
      </c>
      <c r="D88" s="195" t="s">
        <v>495</v>
      </c>
      <c r="E88" s="154" t="str">
        <f>Correspondance_TI_TO!A88</f>
        <v>PROSUP_storage_losses_gas</v>
      </c>
      <c r="F88" t="str">
        <f>Correspondance_TI_TO!C88</f>
        <v>TO_gas</v>
      </c>
      <c r="G88" t="str">
        <f>Correspondance_TI_TO!D88</f>
        <v>FE_gas</v>
      </c>
      <c r="H88" s="155"/>
      <c r="I88" s="154" t="str">
        <f>Correspondance_TI_TO!H88</f>
        <v>DISTRIBUTION_GAS</v>
      </c>
      <c r="J88" s="185" t="str">
        <f>Correspondance_TI_TO!G88</f>
        <v>DISTRIBUTION_GAS</v>
      </c>
      <c r="K88" s="200" t="str">
        <f t="shared" si="47"/>
        <v>economy_energy_transformation_matrix_input[REGIONS_9_I,PROSUP_storage_losses_gas,DISTRIBUTION_GAS,DISTRIBUTION_GAS]=PROSUP_storage_losses[REGIONS_9_I,TO_gas]~~|</v>
      </c>
      <c r="L88" s="193" t="str">
        <f t="shared" si="27"/>
        <v>[REGIONS_9_I,PROSUP_storage_losses_gas,DISTRIBUTION_GAS,DISTRIBUTION_GAS],</v>
      </c>
      <c r="M88" s="255"/>
      <c r="N88">
        <f t="shared" si="28"/>
        <v>1</v>
      </c>
      <c r="O88" t="str">
        <f>IFERROR(IF(N88=2,MATCH(L88,$L89:$L$98,0),""),"")</f>
        <v/>
      </c>
      <c r="P88" s="249" t="str">
        <f t="shared" si="48"/>
        <v>economy_energy_transformation_matrix_input[REGIONS_9_I,PROSUP_storage_losses_gas,DISTRIBUTION_GAS,DISTRIBUTION_GAS]=PROSUP_storage_losses[REGIONS_9_I,TO_gas]~~|</v>
      </c>
      <c r="Q88" s="251"/>
      <c r="R88" s="249" t="str">
        <f>IFERROR(INDEX($Q89:$Q$98,O88),"")</f>
        <v/>
      </c>
      <c r="S88" s="253" t="str">
        <f t="shared" si="29"/>
        <v>economy_energy_transformation_matrix_input[REGIONS_9_I,PROSUP_storage_losses_gas,DISTRIBUTION_GAS,DISTRIBUTION_GAS]=PROSUP_storage_losses[REGIONS_9_I,TO_gas]~~|</v>
      </c>
      <c r="V88" s="154" t="str">
        <f t="shared" si="30"/>
        <v>PROSUP_storage_losses_gas</v>
      </c>
      <c r="W88" t="str">
        <f t="shared" si="31"/>
        <v>TO_gas</v>
      </c>
      <c r="X88" t="str">
        <f t="shared" si="32"/>
        <v>FE_gas</v>
      </c>
      <c r="Y88" s="155"/>
      <c r="Z88" s="154" t="str">
        <f>Correspondance_TI_TO!I88</f>
        <v>DISTRIBUTION_GAS</v>
      </c>
      <c r="AA88" s="155" t="str">
        <f>Correspondance_TI_TO!J88</f>
        <v>NA</v>
      </c>
      <c r="AB88" s="197" t="str">
        <f t="shared" si="26"/>
        <v/>
      </c>
      <c r="AC88" t="str">
        <f t="shared" si="33"/>
        <v/>
      </c>
      <c r="AD88">
        <f t="shared" si="34"/>
        <v>0</v>
      </c>
      <c r="AE88" t="str">
        <f>IFERROR(IF(AD88=2,MATCH(AC88,$AC89:$AC$98,0),""),"")</f>
        <v/>
      </c>
      <c r="AF88" s="249" t="str">
        <f t="shared" si="35"/>
        <v/>
      </c>
      <c r="AG88" s="249" t="str">
        <f t="shared" si="36"/>
        <v/>
      </c>
      <c r="AH88" s="249" t="str">
        <f>IFERROR(INDEX($AG89:$AG$98,AE88),"")</f>
        <v/>
      </c>
      <c r="AI88" s="253" t="str">
        <f t="shared" si="37"/>
        <v/>
      </c>
      <c r="AJ88" s="262" t="str">
        <f t="shared" si="38"/>
        <v>IF_THEN_ELSE(NRG_PRO_I=PROSUP_storage_losses_gas:AND:</v>
      </c>
      <c r="AK88" s="262" t="str">
        <f t="shared" si="39"/>
        <v>SECTORS_I=DISTRIBUTION_GAS:AND:</v>
      </c>
      <c r="AL88" s="262" t="str">
        <f t="shared" si="40"/>
        <v>SECTORS_MAP_I=NA,</v>
      </c>
      <c r="AM88" s="262" t="str">
        <f t="shared" si="41"/>
        <v/>
      </c>
      <c r="AN88" s="263" t="str">
        <f t="shared" si="42"/>
        <v/>
      </c>
      <c r="AO88">
        <f t="shared" si="43"/>
        <v>0</v>
      </c>
    </row>
    <row r="89" spans="1:41" ht="43.5" x14ac:dyDescent="0.35">
      <c r="A89" s="224" t="s">
        <v>448</v>
      </c>
      <c r="D89" s="195" t="s">
        <v>495</v>
      </c>
      <c r="E89" s="154" t="str">
        <f>Correspondance_TI_TO!A89</f>
        <v>PROSUP_storage_losses_heat</v>
      </c>
      <c r="F89" t="str">
        <f>Correspondance_TI_TO!C89</f>
        <v>TO_heat</v>
      </c>
      <c r="G89" t="str">
        <f>Correspondance_TI_TO!D89</f>
        <v>FE_heat</v>
      </c>
      <c r="H89" s="155"/>
      <c r="I89" s="154" t="str">
        <f>Correspondance_TI_TO!H89</f>
        <v>STEAM_HOT_WATER</v>
      </c>
      <c r="J89" s="185" t="str">
        <f>Correspondance_TI_TO!G89</f>
        <v>STEAM_HOT_WATER</v>
      </c>
      <c r="K89" s="200" t="str">
        <f t="shared" si="47"/>
        <v>economy_energy_transformation_matrix_input[REGIONS_9_I,PROSUP_storage_losses_heat,STEAM_HOT_WATER,STEAM_HOT_WATER]=PROSUP_storage_losses[REGIONS_9_I,TO_heat]~~|</v>
      </c>
      <c r="L89" s="193" t="str">
        <f t="shared" si="27"/>
        <v>[REGIONS_9_I,PROSUP_storage_losses_heat,STEAM_HOT_WATER,STEAM_HOT_WATER],</v>
      </c>
      <c r="M89" s="255"/>
      <c r="N89">
        <f t="shared" si="28"/>
        <v>1</v>
      </c>
      <c r="O89" t="str">
        <f>IFERROR(IF(N89=2,MATCH(L89,$L90:$L$98,0),""),"")</f>
        <v/>
      </c>
      <c r="P89" s="249" t="str">
        <f t="shared" si="48"/>
        <v>economy_energy_transformation_matrix_input[REGIONS_9_I,PROSUP_storage_losses_heat,STEAM_HOT_WATER,STEAM_HOT_WATER]=PROSUP_storage_losses[REGIONS_9_I,TO_heat]~~|</v>
      </c>
      <c r="Q89" s="251"/>
      <c r="R89" s="249" t="str">
        <f>IFERROR(INDEX($Q90:$Q$98,O89),"")</f>
        <v/>
      </c>
      <c r="S89" s="253" t="str">
        <f t="shared" si="29"/>
        <v>economy_energy_transformation_matrix_input[REGIONS_9_I,PROSUP_storage_losses_heat,STEAM_HOT_WATER,STEAM_HOT_WATER]=PROSUP_storage_losses[REGIONS_9_I,TO_heat]~~|</v>
      </c>
      <c r="V89" s="154" t="str">
        <f t="shared" si="30"/>
        <v>PROSUP_storage_losses_heat</v>
      </c>
      <c r="W89" t="str">
        <f t="shared" si="31"/>
        <v>TO_heat</v>
      </c>
      <c r="X89" t="str">
        <f t="shared" si="32"/>
        <v>FE_heat</v>
      </c>
      <c r="Y89" s="155"/>
      <c r="Z89" s="154" t="str">
        <f>Correspondance_TI_TO!I89</f>
        <v>STEAM_HOT_WATER</v>
      </c>
      <c r="AA89" s="155" t="str">
        <f>Correspondance_TI_TO!J89</f>
        <v>NA</v>
      </c>
      <c r="AB89" s="197" t="str">
        <f t="shared" si="26"/>
        <v/>
      </c>
      <c r="AC89" t="str">
        <f t="shared" si="33"/>
        <v/>
      </c>
      <c r="AD89">
        <f t="shared" si="34"/>
        <v>0</v>
      </c>
      <c r="AE89" t="str">
        <f>IFERROR(IF(AD89=2,MATCH(AC89,$AC90:$AC$98,0),""),"")</f>
        <v/>
      </c>
      <c r="AF89" s="249" t="str">
        <f t="shared" si="35"/>
        <v/>
      </c>
      <c r="AG89" s="249" t="str">
        <f t="shared" si="36"/>
        <v/>
      </c>
      <c r="AH89" s="249" t="str">
        <f>IFERROR(INDEX($AG90:$AG$98,AE89),"")</f>
        <v/>
      </c>
      <c r="AI89" s="253" t="str">
        <f t="shared" si="37"/>
        <v/>
      </c>
      <c r="AJ89" s="262" t="str">
        <f t="shared" si="38"/>
        <v>IF_THEN_ELSE(NRG_PRO_I=PROSUP_storage_losses_heat:AND:</v>
      </c>
      <c r="AK89" s="262" t="str">
        <f t="shared" si="39"/>
        <v>SECTORS_I=STEAM_HOT_WATER:AND:</v>
      </c>
      <c r="AL89" s="262" t="str">
        <f t="shared" si="40"/>
        <v>SECTORS_MAP_I=NA,</v>
      </c>
      <c r="AM89" s="262" t="str">
        <f t="shared" si="41"/>
        <v/>
      </c>
      <c r="AN89" s="263" t="str">
        <f t="shared" si="42"/>
        <v/>
      </c>
      <c r="AO89">
        <f t="shared" si="43"/>
        <v>0</v>
      </c>
    </row>
    <row r="90" spans="1:41" ht="43.5" x14ac:dyDescent="0.35">
      <c r="A90" s="224" t="s">
        <v>448</v>
      </c>
      <c r="D90" s="201" t="s">
        <v>502</v>
      </c>
      <c r="E90" s="154" t="str">
        <f>Correspondance_TI_TO!A90</f>
        <v>PROSUP_elec_2_heat</v>
      </c>
      <c r="F90" t="str">
        <f>Correspondance_TI_TO!C90</f>
        <v>TO_elec</v>
      </c>
      <c r="G90" t="str">
        <f>Correspondance_TI_TO!D90</f>
        <v>FE_heat</v>
      </c>
      <c r="H90" s="155"/>
      <c r="I90" s="154" t="str">
        <f>Correspondance_TI_TO!H90</f>
        <v>DISTRIBUTION_ELECTRICITY</v>
      </c>
      <c r="J90" s="185" t="str">
        <f>Correspondance_TI_TO!G90</f>
        <v>STEAM_HOT_WATER</v>
      </c>
      <c r="K90" s="200" t="str">
        <f t="shared" si="47"/>
        <v>economy_energy_transformation_matrix_input[REGIONS_9_I,PROSUP_elec_2_heat,DISTRIBUTION_ELECTRICITY,STEAM_HOT_WATER]=PROSUP flexibility technologies[REGIONS_9_I, PROSUP_elec_2_heat,TO_elec]~~|</v>
      </c>
      <c r="L90" s="193" t="str">
        <f t="shared" si="27"/>
        <v>[REGIONS_9_I,PROSUP_elec_2_heat,DISTRIBUTION_ELECTRICITY,STEAM_HOT_WATER],</v>
      </c>
      <c r="M90" s="255"/>
      <c r="N90">
        <f t="shared" si="28"/>
        <v>1</v>
      </c>
      <c r="O90" t="str">
        <f>IFERROR(IF(N90=2,MATCH(L90,$L91:$L$98,0),""),"")</f>
        <v/>
      </c>
      <c r="P90" s="249" t="str">
        <f t="shared" si="48"/>
        <v>economy_energy_transformation_matrix_input[REGIONS_9_I,PROSUP_elec_2_heat,DISTRIBUTION_ELECTRICITY,STEAM_HOT_WATER]=PROSUP flexibility technologies[REGIONS_9_I, PROSUP_elec_2_heat,TO_elec]~~|</v>
      </c>
      <c r="Q90" s="251"/>
      <c r="R90" s="249" t="str">
        <f>IFERROR(INDEX($Q91:$Q$98,O90),"")</f>
        <v/>
      </c>
      <c r="S90" s="253" t="str">
        <f t="shared" si="29"/>
        <v>economy_energy_transformation_matrix_input[REGIONS_9_I,PROSUP_elec_2_heat,DISTRIBUTION_ELECTRICITY,STEAM_HOT_WATER]=PROSUP flexibility technologies[REGIONS_9_I, PROSUP_elec_2_heat,TO_elec]~~|</v>
      </c>
      <c r="V90" s="154" t="str">
        <f t="shared" si="30"/>
        <v>PROSUP_elec_2_heat</v>
      </c>
      <c r="W90" t="str">
        <f t="shared" si="31"/>
        <v>TO_elec</v>
      </c>
      <c r="X90" t="str">
        <f t="shared" si="32"/>
        <v>FE_heat</v>
      </c>
      <c r="Y90" s="155"/>
      <c r="Z90" s="154" t="str">
        <f>Correspondance_TI_TO!I90</f>
        <v>STEAM_HOT_WATER</v>
      </c>
      <c r="AA90" s="155" t="str">
        <f>Correspondance_TI_TO!J90</f>
        <v>NA</v>
      </c>
      <c r="AB90" s="197" t="str">
        <f t="shared" si="26"/>
        <v/>
      </c>
      <c r="AC90" t="str">
        <f t="shared" si="33"/>
        <v/>
      </c>
      <c r="AD90">
        <f t="shared" si="34"/>
        <v>0</v>
      </c>
      <c r="AE90" t="str">
        <f>IFERROR(IF(AD90=2,MATCH(AC90,$AC91:$AC$98,0),""),"")</f>
        <v/>
      </c>
      <c r="AF90" s="249" t="str">
        <f t="shared" si="35"/>
        <v/>
      </c>
      <c r="AG90" s="249" t="str">
        <f t="shared" si="36"/>
        <v/>
      </c>
      <c r="AH90" s="249" t="str">
        <f>IFERROR(INDEX($AG91:$AG$98,AE90),"")</f>
        <v/>
      </c>
      <c r="AI90" s="253" t="str">
        <f t="shared" si="37"/>
        <v/>
      </c>
      <c r="AJ90" s="262" t="str">
        <f t="shared" si="38"/>
        <v>IF_THEN_ELSE(NRG_PRO_I=PROSUP_elec_2_heat:AND:</v>
      </c>
      <c r="AK90" s="262" t="str">
        <f t="shared" si="39"/>
        <v>SECTORS_I=STEAM_HOT_WATER:AND:</v>
      </c>
      <c r="AL90" s="262" t="str">
        <f t="shared" si="40"/>
        <v>SECTORS_MAP_I=NA,</v>
      </c>
      <c r="AM90" s="262" t="str">
        <f t="shared" si="41"/>
        <v/>
      </c>
      <c r="AN90" s="263" t="str">
        <f t="shared" si="42"/>
        <v/>
      </c>
      <c r="AO90">
        <f t="shared" si="43"/>
        <v>0</v>
      </c>
    </row>
    <row r="91" spans="1:41" ht="43.5" x14ac:dyDescent="0.35">
      <c r="A91" s="224" t="s">
        <v>448</v>
      </c>
      <c r="D91" s="201" t="s">
        <v>503</v>
      </c>
      <c r="E91" s="154" t="str">
        <f>Correspondance_TI_TO!A91</f>
        <v>PROSUP_hydrogen_2_liquid</v>
      </c>
      <c r="F91" t="str">
        <f>Correspondance_TI_TO!C91</f>
        <v>TO_elec</v>
      </c>
      <c r="G91" t="str">
        <f>Correspondance_TI_TO!D91</f>
        <v>FE_liquid</v>
      </c>
      <c r="H91" s="155"/>
      <c r="I91" s="154" t="str">
        <f>Correspondance_TI_TO!H91</f>
        <v>DISTRIBUTION_ELECTRICITY</v>
      </c>
      <c r="J91" s="185" t="str">
        <f>Correspondance_TI_TO!G91</f>
        <v>HYDROGEN_PRODUCTION</v>
      </c>
      <c r="K91" s="200" t="str">
        <f t="shared" si="47"/>
        <v>economy_energy_transformation_matrix_input[REGIONS_9_I,PROSUP_hydrogen_2_liquid,DISTRIBUTION_ELECTRICITY,HYDROGEN_PRODUCTION]=PROSUP flexibility technologies[REGIONS_9_I,PROSUP_elec_2_liquid,TO_elec]~~|</v>
      </c>
      <c r="L91" s="193" t="str">
        <f t="shared" si="27"/>
        <v>[REGIONS_9_I,PROSUP_hydrogen_2_liquid,DISTRIBUTION_ELECTRICITY,HYDROGEN_PRODUCTION],</v>
      </c>
      <c r="M91" s="255"/>
      <c r="N91">
        <f t="shared" si="28"/>
        <v>1</v>
      </c>
      <c r="O91" t="str">
        <f>IFERROR(IF(N91=2,MATCH(L91,$L92:$L$98,0),""),"")</f>
        <v/>
      </c>
      <c r="P91" s="249" t="str">
        <f t="shared" si="48"/>
        <v>economy_energy_transformation_matrix_input[REGIONS_9_I,PROSUP_hydrogen_2_liquid,DISTRIBUTION_ELECTRICITY,HYDROGEN_PRODUCTION]=PROSUP flexibility technologies[REGIONS_9_I,PROSUP_elec_2_liquid,TO_elec]~~|</v>
      </c>
      <c r="Q91" s="251"/>
      <c r="R91" s="249" t="str">
        <f>IFERROR(INDEX($Q92:$Q$98,O91),"")</f>
        <v/>
      </c>
      <c r="S91" s="253" t="str">
        <f t="shared" si="29"/>
        <v>economy_energy_transformation_matrix_input[REGIONS_9_I,PROSUP_hydrogen_2_liquid,DISTRIBUTION_ELECTRICITY,HYDROGEN_PRODUCTION]=PROSUP flexibility technologies[REGIONS_9_I,PROSUP_elec_2_liquid,TO_elec]~~|</v>
      </c>
      <c r="V91" s="154" t="str">
        <f t="shared" si="30"/>
        <v>PROSUP_hydrogen_2_liquid</v>
      </c>
      <c r="W91" t="str">
        <f t="shared" si="31"/>
        <v>TO_elec</v>
      </c>
      <c r="X91" t="str">
        <f t="shared" si="32"/>
        <v>FE_liquid</v>
      </c>
      <c r="Y91" s="155"/>
      <c r="Z91" s="154" t="str">
        <f>Correspondance_TI_TO!I91</f>
        <v>HYDROGEN_PRODUCTION</v>
      </c>
      <c r="AA91" s="155" t="str">
        <f>Correspondance_TI_TO!J91</f>
        <v>NA</v>
      </c>
      <c r="AB91" s="197" t="str">
        <f t="shared" si="26"/>
        <v/>
      </c>
      <c r="AC91" t="str">
        <f t="shared" si="33"/>
        <v/>
      </c>
      <c r="AD91">
        <f t="shared" si="34"/>
        <v>0</v>
      </c>
      <c r="AE91" t="str">
        <f>IFERROR(IF(AD91=2,MATCH(AC91,$AC92:$AC$98,0),""),"")</f>
        <v/>
      </c>
      <c r="AF91" s="249" t="str">
        <f t="shared" si="35"/>
        <v/>
      </c>
      <c r="AG91" s="249" t="str">
        <f t="shared" si="36"/>
        <v/>
      </c>
      <c r="AH91" s="249" t="str">
        <f>IFERROR(INDEX($AG92:$AG$98,AE91),"")</f>
        <v/>
      </c>
      <c r="AI91" s="253" t="str">
        <f t="shared" si="37"/>
        <v/>
      </c>
      <c r="AJ91" s="262" t="str">
        <f t="shared" si="38"/>
        <v>IF_THEN_ELSE(NRG_PRO_I=PROSUP_hydrogen_2_liquid:AND:</v>
      </c>
      <c r="AK91" s="262" t="str">
        <f t="shared" si="39"/>
        <v>SECTORS_I=HYDROGEN_PRODUCTION:AND:</v>
      </c>
      <c r="AL91" s="262" t="str">
        <f t="shared" si="40"/>
        <v>SECTORS_MAP_I=NA,</v>
      </c>
      <c r="AM91" s="262" t="str">
        <f t="shared" si="41"/>
        <v/>
      </c>
      <c r="AN91" s="263" t="str">
        <f t="shared" si="42"/>
        <v/>
      </c>
      <c r="AO91">
        <f t="shared" si="43"/>
        <v>0</v>
      </c>
    </row>
    <row r="92" spans="1:41" ht="43.5" x14ac:dyDescent="0.35">
      <c r="A92" s="224" t="s">
        <v>448</v>
      </c>
      <c r="D92" s="201" t="s">
        <v>504</v>
      </c>
      <c r="E92" s="154" t="str">
        <f>Correspondance_TI_TO!A92</f>
        <v>PROSUP_hydrogen_2_gas</v>
      </c>
      <c r="F92" t="str">
        <f>Correspondance_TI_TO!C92</f>
        <v>TO_elec</v>
      </c>
      <c r="G92" t="str">
        <f>Correspondance_TI_TO!D92</f>
        <v>FE_gas</v>
      </c>
      <c r="H92" s="155"/>
      <c r="I92" s="154" t="str">
        <f>Correspondance_TI_TO!H92</f>
        <v>DISTRIBUTION_ELECTRICITY</v>
      </c>
      <c r="J92" s="185" t="str">
        <f>Correspondance_TI_TO!G92</f>
        <v>HYDROGEN_PRODUCTION</v>
      </c>
      <c r="K92" s="200" t="str">
        <f t="shared" si="47"/>
        <v>economy_energy_transformation_matrix_input[REGIONS_9_I,PROSUP_hydrogen_2_gas,DISTRIBUTION_ELECTRICITY,HYDROGEN_PRODUCTION]=PROSUP flexibility technologies[REGIONS_9_I,PROSUP_elec_2_gas,TO_elec]~~|</v>
      </c>
      <c r="L92" s="193" t="str">
        <f t="shared" si="27"/>
        <v>[REGIONS_9_I,PROSUP_hydrogen_2_gas,DISTRIBUTION_ELECTRICITY,HYDROGEN_PRODUCTION],</v>
      </c>
      <c r="M92" s="255"/>
      <c r="N92">
        <f t="shared" si="28"/>
        <v>1</v>
      </c>
      <c r="O92" t="str">
        <f>IFERROR(IF(N92=2,MATCH(L92,$L93:$L$98,0),""),"")</f>
        <v/>
      </c>
      <c r="P92" s="249" t="str">
        <f t="shared" si="48"/>
        <v>economy_energy_transformation_matrix_input[REGIONS_9_I,PROSUP_hydrogen_2_gas,DISTRIBUTION_ELECTRICITY,HYDROGEN_PRODUCTION]=PROSUP flexibility technologies[REGIONS_9_I,PROSUP_elec_2_gas,TO_elec]~~|</v>
      </c>
      <c r="Q92" s="251"/>
      <c r="R92" s="249" t="str">
        <f>IFERROR(INDEX($Q93:$Q$98,O92),"")</f>
        <v/>
      </c>
      <c r="S92" s="253" t="str">
        <f t="shared" si="29"/>
        <v>economy_energy_transformation_matrix_input[REGIONS_9_I,PROSUP_hydrogen_2_gas,DISTRIBUTION_ELECTRICITY,HYDROGEN_PRODUCTION]=PROSUP flexibility technologies[REGIONS_9_I,PROSUP_elec_2_gas,TO_elec]~~|</v>
      </c>
      <c r="V92" s="154" t="str">
        <f t="shared" si="30"/>
        <v>PROSUP_hydrogen_2_gas</v>
      </c>
      <c r="W92" t="str">
        <f t="shared" si="31"/>
        <v>TO_elec</v>
      </c>
      <c r="X92" t="str">
        <f t="shared" si="32"/>
        <v>FE_gas</v>
      </c>
      <c r="Y92" s="155"/>
      <c r="Z92" s="154" t="str">
        <f>Correspondance_TI_TO!I92</f>
        <v>HYDROGEN_PRODUCTION</v>
      </c>
      <c r="AA92" s="155" t="str">
        <f>Correspondance_TI_TO!J92</f>
        <v>NA</v>
      </c>
      <c r="AB92" s="197" t="str">
        <f t="shared" si="26"/>
        <v/>
      </c>
      <c r="AC92" t="str">
        <f t="shared" si="33"/>
        <v/>
      </c>
      <c r="AD92">
        <f t="shared" si="34"/>
        <v>0</v>
      </c>
      <c r="AE92" t="str">
        <f>IFERROR(IF(AD92=2,MATCH(AC92,$AC93:$AC$98,0),""),"")</f>
        <v/>
      </c>
      <c r="AF92" s="249" t="str">
        <f t="shared" si="35"/>
        <v/>
      </c>
      <c r="AG92" s="249" t="str">
        <f t="shared" si="36"/>
        <v/>
      </c>
      <c r="AH92" s="249" t="str">
        <f>IFERROR(INDEX($AG93:$AG$98,AE92),"")</f>
        <v/>
      </c>
      <c r="AI92" s="253" t="str">
        <f t="shared" si="37"/>
        <v/>
      </c>
      <c r="AJ92" s="262" t="str">
        <f t="shared" si="38"/>
        <v>IF_THEN_ELSE(NRG_PRO_I=PROSUP_hydrogen_2_gas:AND:</v>
      </c>
      <c r="AK92" s="262" t="str">
        <f t="shared" si="39"/>
        <v>SECTORS_I=HYDROGEN_PRODUCTION:AND:</v>
      </c>
      <c r="AL92" s="262" t="str">
        <f t="shared" si="40"/>
        <v>SECTORS_MAP_I=NA,</v>
      </c>
      <c r="AM92" s="262" t="str">
        <f t="shared" si="41"/>
        <v/>
      </c>
      <c r="AN92" s="263" t="str">
        <f t="shared" si="42"/>
        <v/>
      </c>
      <c r="AO92">
        <f t="shared" si="43"/>
        <v>0</v>
      </c>
    </row>
    <row r="93" spans="1:41" ht="43.5" x14ac:dyDescent="0.35">
      <c r="A93" s="224" t="s">
        <v>448</v>
      </c>
      <c r="D93" s="195" t="s">
        <v>500</v>
      </c>
      <c r="E93" s="154" t="str">
        <f>Correspondance_TI_TO!A93</f>
        <v>PROSUP_sector_energy_own_consumption_elec</v>
      </c>
      <c r="F93" t="str">
        <f>Correspondance_TI_TO!C93</f>
        <v>TO_elec</v>
      </c>
      <c r="G93" t="str">
        <f>Correspondance_TI_TO!D93</f>
        <v>FE_elec</v>
      </c>
      <c r="H93" s="155"/>
      <c r="I93" s="154" t="str">
        <f>Correspondance_TI_TO!H93</f>
        <v>DISTRIBUTION_ELECTRICITY</v>
      </c>
      <c r="J93" s="185" t="str">
        <f>Correspondance_TI_TO!G93</f>
        <v>DISTRIBUTION_ELECTRICITY</v>
      </c>
      <c r="K93" s="200" t="str">
        <f t="shared" si="47"/>
        <v>economy_energy_transformation_matrix_input[REGIONS_9_I,PROSUP_sector_energy_own_consumption_elec,DISTRIBUTION_ELECTRICITY,DISTRIBUTION_ELECTRICITY]=PROSUP_sector_energy_own_consumption_per_commodity[REGIONS_9_I,TO_elec]~~|</v>
      </c>
      <c r="L93" s="193" t="str">
        <f t="shared" si="27"/>
        <v>[REGIONS_9_I,PROSUP_sector_energy_own_consumption_elec,DISTRIBUTION_ELECTRICITY,DISTRIBUTION_ELECTRICITY],</v>
      </c>
      <c r="M93" s="255"/>
      <c r="N93">
        <f t="shared" si="28"/>
        <v>1</v>
      </c>
      <c r="O93" t="str">
        <f>IFERROR(IF(N93=2,MATCH(L93,$L94:$L$98,0),""),"")</f>
        <v/>
      </c>
      <c r="P93" s="249" t="str">
        <f t="shared" si="48"/>
        <v>economy_energy_transformation_matrix_input[REGIONS_9_I,PROSUP_sector_energy_own_consumption_elec,DISTRIBUTION_ELECTRICITY,DISTRIBUTION_ELECTRICITY]=PROSUP_sector_energy_own_consumption_per_commodity[REGIONS_9_I,TO_elec]~~|</v>
      </c>
      <c r="Q93" s="251"/>
      <c r="R93" s="249" t="str">
        <f>IFERROR(INDEX($Q94:$Q$98,O93),"")</f>
        <v/>
      </c>
      <c r="S93" s="253" t="str">
        <f t="shared" si="29"/>
        <v>economy_energy_transformation_matrix_input[REGIONS_9_I,PROSUP_sector_energy_own_consumption_elec,DISTRIBUTION_ELECTRICITY,DISTRIBUTION_ELECTRICITY]=PROSUP_sector_energy_own_consumption_per_commodity[REGIONS_9_I,TO_elec]~~|</v>
      </c>
      <c r="V93" s="154" t="str">
        <f t="shared" si="30"/>
        <v>PROSUP_sector_energy_own_consumption_elec</v>
      </c>
      <c r="W93" t="str">
        <f t="shared" si="31"/>
        <v>TO_elec</v>
      </c>
      <c r="X93" t="str">
        <f t="shared" si="32"/>
        <v>FE_elec</v>
      </c>
      <c r="Y93" s="155"/>
      <c r="Z93" s="154" t="str">
        <f>Correspondance_TI_TO!I93</f>
        <v>DISTRIBUTION_ELECTRICITY</v>
      </c>
      <c r="AA93" s="155" t="str">
        <f>Correspondance_TI_TO!J93</f>
        <v>NA</v>
      </c>
      <c r="AB93" s="197" t="str">
        <f t="shared" si="26"/>
        <v/>
      </c>
      <c r="AC93" t="str">
        <f t="shared" si="33"/>
        <v/>
      </c>
      <c r="AD93">
        <f t="shared" si="34"/>
        <v>0</v>
      </c>
      <c r="AE93" t="str">
        <f>IFERROR(IF(AD93=2,MATCH(AC93,$AC94:$AC$98,0),""),"")</f>
        <v/>
      </c>
      <c r="AF93" s="249" t="str">
        <f t="shared" si="35"/>
        <v/>
      </c>
      <c r="AG93" s="249" t="str">
        <f t="shared" si="36"/>
        <v/>
      </c>
      <c r="AH93" s="249" t="str">
        <f>IFERROR(INDEX($AG94:$AG$98,AE93),"")</f>
        <v/>
      </c>
      <c r="AI93" s="253" t="str">
        <f t="shared" si="37"/>
        <v/>
      </c>
      <c r="AJ93" s="262" t="str">
        <f t="shared" si="38"/>
        <v>IF_THEN_ELSE(NRG_PRO_I=PROSUP_sector_energy_own_consumption_elec:AND:</v>
      </c>
      <c r="AK93" s="262" t="str">
        <f t="shared" si="39"/>
        <v>SECTORS_I=DISTRIBUTION_ELECTRICITY:AND:</v>
      </c>
      <c r="AL93" s="262" t="str">
        <f t="shared" si="40"/>
        <v>SECTORS_MAP_I=NA,</v>
      </c>
      <c r="AM93" s="262" t="str">
        <f t="shared" si="41"/>
        <v/>
      </c>
      <c r="AN93" s="263" t="str">
        <f t="shared" si="42"/>
        <v/>
      </c>
      <c r="AO93">
        <f t="shared" si="43"/>
        <v>0</v>
      </c>
    </row>
    <row r="94" spans="1:41" ht="43.5" x14ac:dyDescent="0.35">
      <c r="A94" s="224" t="s">
        <v>448</v>
      </c>
      <c r="D94" s="195" t="s">
        <v>500</v>
      </c>
      <c r="E94" s="154" t="str">
        <f>Correspondance_TI_TO!A94</f>
        <v>PROSUP_sector_energy_own_consumption_gas</v>
      </c>
      <c r="F94" t="str">
        <f>Correspondance_TI_TO!C94</f>
        <v>TO_gas</v>
      </c>
      <c r="G94" t="str">
        <f>Correspondance_TI_TO!D94</f>
        <v>FE_gas</v>
      </c>
      <c r="H94" s="155"/>
      <c r="I94" s="154" t="str">
        <f>Correspondance_TI_TO!H94</f>
        <v>DISTRIBUTION_GAS</v>
      </c>
      <c r="J94" s="185" t="str">
        <f>Correspondance_TI_TO!G94</f>
        <v>DISTRIBUTION_GAS</v>
      </c>
      <c r="K94" s="200" t="str">
        <f t="shared" si="47"/>
        <v>economy_energy_transformation_matrix_input[REGIONS_9_I,PROSUP_sector_energy_own_consumption_gas,DISTRIBUTION_GAS,DISTRIBUTION_GAS]=PROSUP_sector_energy_own_consumption_per_commodity[REGIONS_9_I,TO_gas]~~|</v>
      </c>
      <c r="L94" s="193" t="str">
        <f t="shared" si="27"/>
        <v>[REGIONS_9_I,PROSUP_sector_energy_own_consumption_gas,DISTRIBUTION_GAS,DISTRIBUTION_GAS],</v>
      </c>
      <c r="M94" s="255"/>
      <c r="N94">
        <f t="shared" si="28"/>
        <v>1</v>
      </c>
      <c r="O94" t="str">
        <f>IFERROR(IF(N94=2,MATCH(L94,$L95:$L$98,0),""),"")</f>
        <v/>
      </c>
      <c r="P94" s="249" t="str">
        <f t="shared" si="48"/>
        <v>economy_energy_transformation_matrix_input[REGIONS_9_I,PROSUP_sector_energy_own_consumption_gas,DISTRIBUTION_GAS,DISTRIBUTION_GAS]=PROSUP_sector_energy_own_consumption_per_commodity[REGIONS_9_I,TO_gas]~~|</v>
      </c>
      <c r="Q94" s="251"/>
      <c r="R94" s="249" t="str">
        <f>IFERROR(INDEX($Q95:$Q$98,O94),"")</f>
        <v/>
      </c>
      <c r="S94" s="253" t="str">
        <f t="shared" si="29"/>
        <v>economy_energy_transformation_matrix_input[REGIONS_9_I,PROSUP_sector_energy_own_consumption_gas,DISTRIBUTION_GAS,DISTRIBUTION_GAS]=PROSUP_sector_energy_own_consumption_per_commodity[REGIONS_9_I,TO_gas]~~|</v>
      </c>
      <c r="V94" s="154" t="str">
        <f t="shared" si="30"/>
        <v>PROSUP_sector_energy_own_consumption_gas</v>
      </c>
      <c r="W94" t="str">
        <f t="shared" si="31"/>
        <v>TO_gas</v>
      </c>
      <c r="X94" t="str">
        <f t="shared" si="32"/>
        <v>FE_gas</v>
      </c>
      <c r="Y94" s="155"/>
      <c r="Z94" s="154" t="str">
        <f>Correspondance_TI_TO!I94</f>
        <v>DISTRIBUTION_GAS</v>
      </c>
      <c r="AA94" s="155" t="str">
        <f>Correspondance_TI_TO!J94</f>
        <v>NA</v>
      </c>
      <c r="AB94" s="197" t="str">
        <f t="shared" si="26"/>
        <v/>
      </c>
      <c r="AC94" t="str">
        <f t="shared" si="33"/>
        <v/>
      </c>
      <c r="AD94">
        <f t="shared" si="34"/>
        <v>0</v>
      </c>
      <c r="AE94" t="str">
        <f>IFERROR(IF(AD94=2,MATCH(AC94,$AC95:$AC$98,0),""),"")</f>
        <v/>
      </c>
      <c r="AF94" s="249" t="str">
        <f t="shared" si="35"/>
        <v/>
      </c>
      <c r="AG94" s="249" t="str">
        <f t="shared" si="36"/>
        <v/>
      </c>
      <c r="AH94" s="249" t="str">
        <f>IFERROR(INDEX($AG95:$AG$98,AE94),"")</f>
        <v/>
      </c>
      <c r="AI94" s="253" t="str">
        <f t="shared" si="37"/>
        <v/>
      </c>
      <c r="AJ94" s="262" t="str">
        <f t="shared" si="38"/>
        <v>IF_THEN_ELSE(NRG_PRO_I=PROSUP_sector_energy_own_consumption_gas:AND:</v>
      </c>
      <c r="AK94" s="262" t="str">
        <f t="shared" si="39"/>
        <v>SECTORS_I=DISTRIBUTION_GAS:AND:</v>
      </c>
      <c r="AL94" s="262" t="str">
        <f t="shared" si="40"/>
        <v>SECTORS_MAP_I=NA,</v>
      </c>
      <c r="AM94" s="262" t="str">
        <f t="shared" si="41"/>
        <v/>
      </c>
      <c r="AN94" s="263" t="str">
        <f t="shared" si="42"/>
        <v/>
      </c>
      <c r="AO94">
        <f t="shared" si="43"/>
        <v>0</v>
      </c>
    </row>
    <row r="95" spans="1:41" ht="43.5" x14ac:dyDescent="0.35">
      <c r="A95" s="224" t="s">
        <v>448</v>
      </c>
      <c r="D95" s="195" t="s">
        <v>500</v>
      </c>
      <c r="E95" s="154" t="str">
        <f>Correspondance_TI_TO!A95</f>
        <v>PROSUP_sector_energy_own_consumption_heat</v>
      </c>
      <c r="F95" t="str">
        <f>Correspondance_TI_TO!C95</f>
        <v>TO_heat</v>
      </c>
      <c r="G95" t="str">
        <f>Correspondance_TI_TO!D95</f>
        <v>FE_heat</v>
      </c>
      <c r="H95" s="155"/>
      <c r="I95" s="154" t="str">
        <f>Correspondance_TI_TO!H95</f>
        <v>STEAM_HOT_WATER</v>
      </c>
      <c r="J95" s="185" t="str">
        <f>Correspondance_TI_TO!G95</f>
        <v>STEAM_HOT_WATER</v>
      </c>
      <c r="K95" s="200" t="str">
        <f t="shared" si="47"/>
        <v>economy_energy_transformation_matrix_input[REGIONS_9_I,PROSUP_sector_energy_own_consumption_heat,STEAM_HOT_WATER,STEAM_HOT_WATER]=PROSUP_sector_energy_own_consumption_per_commodity[REGIONS_9_I,TO_heat]~~|</v>
      </c>
      <c r="L95" s="193" t="str">
        <f t="shared" si="27"/>
        <v>[REGIONS_9_I,PROSUP_sector_energy_own_consumption_heat,STEAM_HOT_WATER,STEAM_HOT_WATER],</v>
      </c>
      <c r="M95" s="255"/>
      <c r="N95">
        <f t="shared" si="28"/>
        <v>1</v>
      </c>
      <c r="O95" t="str">
        <f>IFERROR(IF(N95=2,MATCH(L95,$L96:$L$98,0),""),"")</f>
        <v/>
      </c>
      <c r="P95" s="249" t="str">
        <f t="shared" si="48"/>
        <v>economy_energy_transformation_matrix_input[REGIONS_9_I,PROSUP_sector_energy_own_consumption_heat,STEAM_HOT_WATER,STEAM_HOT_WATER]=PROSUP_sector_energy_own_consumption_per_commodity[REGIONS_9_I,TO_heat]~~|</v>
      </c>
      <c r="Q95" s="251"/>
      <c r="R95" s="249" t="str">
        <f>IFERROR(INDEX($Q96:$Q$98,O95),"")</f>
        <v/>
      </c>
      <c r="S95" s="253" t="str">
        <f t="shared" si="29"/>
        <v>economy_energy_transformation_matrix_input[REGIONS_9_I,PROSUP_sector_energy_own_consumption_heat,STEAM_HOT_WATER,STEAM_HOT_WATER]=PROSUP_sector_energy_own_consumption_per_commodity[REGIONS_9_I,TO_heat]~~|</v>
      </c>
      <c r="V95" s="154" t="str">
        <f t="shared" si="30"/>
        <v>PROSUP_sector_energy_own_consumption_heat</v>
      </c>
      <c r="W95" t="str">
        <f t="shared" si="31"/>
        <v>TO_heat</v>
      </c>
      <c r="X95" t="str">
        <f t="shared" si="32"/>
        <v>FE_heat</v>
      </c>
      <c r="Y95" s="155"/>
      <c r="Z95" s="154" t="str">
        <f>Correspondance_TI_TO!I95</f>
        <v>STEAM_HOT_WATER</v>
      </c>
      <c r="AA95" s="155" t="str">
        <f>Correspondance_TI_TO!J95</f>
        <v>NA</v>
      </c>
      <c r="AB95" s="197" t="str">
        <f t="shared" si="26"/>
        <v/>
      </c>
      <c r="AC95" t="str">
        <f t="shared" si="33"/>
        <v/>
      </c>
      <c r="AD95">
        <f t="shared" si="34"/>
        <v>0</v>
      </c>
      <c r="AE95" t="str">
        <f>IFERROR(IF(AD95=2,MATCH(AC95,$AC96:$AC$98,0),""),"")</f>
        <v/>
      </c>
      <c r="AF95" s="249" t="str">
        <f t="shared" si="35"/>
        <v/>
      </c>
      <c r="AG95" s="249" t="str">
        <f t="shared" si="36"/>
        <v/>
      </c>
      <c r="AH95" s="249" t="str">
        <f>IFERROR(INDEX($AG96:$AG$98,AE95),"")</f>
        <v/>
      </c>
      <c r="AI95" s="253" t="str">
        <f t="shared" si="37"/>
        <v/>
      </c>
      <c r="AJ95" s="262" t="str">
        <f t="shared" si="38"/>
        <v>IF_THEN_ELSE(NRG_PRO_I=PROSUP_sector_energy_own_consumption_heat:AND:</v>
      </c>
      <c r="AK95" s="262" t="str">
        <f t="shared" si="39"/>
        <v>SECTORS_I=STEAM_HOT_WATER:AND:</v>
      </c>
      <c r="AL95" s="262" t="str">
        <f t="shared" si="40"/>
        <v>SECTORS_MAP_I=NA,</v>
      </c>
      <c r="AM95" s="262" t="str">
        <f t="shared" si="41"/>
        <v/>
      </c>
      <c r="AN95" s="263" t="str">
        <f t="shared" si="42"/>
        <v/>
      </c>
      <c r="AO95">
        <f t="shared" si="43"/>
        <v>0</v>
      </c>
    </row>
    <row r="96" spans="1:41" ht="44" thickBot="1" x14ac:dyDescent="0.4">
      <c r="A96" s="224" t="s">
        <v>448</v>
      </c>
      <c r="D96" s="195" t="s">
        <v>500</v>
      </c>
      <c r="E96" s="154" t="str">
        <f>Correspondance_TI_TO!A96</f>
        <v>PROSUP_sector_energy_own_consumption_liquid</v>
      </c>
      <c r="F96" t="str">
        <f>Correspondance_TI_TO!C96</f>
        <v>TO_liquid</v>
      </c>
      <c r="G96" t="str">
        <f>Correspondance_TI_TO!D96</f>
        <v>FE_liquid</v>
      </c>
      <c r="H96" s="155"/>
      <c r="I96" s="154" t="str">
        <f>Correspondance_TI_TO!H96</f>
        <v>REFINING</v>
      </c>
      <c r="J96" s="185" t="str">
        <f>Correspondance_TI_TO!G96</f>
        <v>REFINING</v>
      </c>
      <c r="K96" s="200" t="str">
        <f t="shared" si="47"/>
        <v>economy_energy_transformation_matrix_input[REGIONS_9_I,PROSUP_sector_energy_own_consumption_liquid,REFINING,REFINING]=PROSUP_sector_energy_own_consumption_per_commodity[REGIONS_9_I,TO_liquid]~~|</v>
      </c>
      <c r="L96" s="193" t="str">
        <f t="shared" si="27"/>
        <v>[REGIONS_9_I,PROSUP_sector_energy_own_consumption_liquid,REFINING,REFINING],</v>
      </c>
      <c r="M96" s="255"/>
      <c r="N96">
        <f t="shared" si="28"/>
        <v>1</v>
      </c>
      <c r="O96" t="str">
        <f>IFERROR(IF(N96=2,MATCH(L96,$L97:$L$98,0),""),"")</f>
        <v/>
      </c>
      <c r="P96" s="249" t="str">
        <f t="shared" si="48"/>
        <v>economy_energy_transformation_matrix_input[REGIONS_9_I,PROSUP_sector_energy_own_consumption_liquid,REFINING,REFINING]=PROSUP_sector_energy_own_consumption_per_commodity[REGIONS_9_I,TO_liquid]~~|</v>
      </c>
      <c r="Q96" s="251"/>
      <c r="R96" s="249" t="str">
        <f>IFERROR(INDEX($Q97:$Q$98,O96),"")</f>
        <v/>
      </c>
      <c r="S96" s="253" t="str">
        <f t="shared" si="29"/>
        <v>economy_energy_transformation_matrix_input[REGIONS_9_I,PROSUP_sector_energy_own_consumption_liquid,REFINING,REFINING]=PROSUP_sector_energy_own_consumption_per_commodity[REGIONS_9_I,TO_liquid]~~|</v>
      </c>
      <c r="V96" s="154" t="str">
        <f t="shared" si="30"/>
        <v>PROSUP_sector_energy_own_consumption_liquid</v>
      </c>
      <c r="W96" t="str">
        <f t="shared" si="31"/>
        <v>TO_liquid</v>
      </c>
      <c r="X96" t="str">
        <f t="shared" si="32"/>
        <v>FE_liquid</v>
      </c>
      <c r="Y96" s="155"/>
      <c r="Z96" s="154" t="str">
        <f>Correspondance_TI_TO!I96</f>
        <v>REFINING</v>
      </c>
      <c r="AA96" s="155" t="str">
        <f>Correspondance_TI_TO!J96</f>
        <v>NA</v>
      </c>
      <c r="AB96" s="197" t="str">
        <f t="shared" si="26"/>
        <v/>
      </c>
      <c r="AC96" t="str">
        <f t="shared" si="33"/>
        <v/>
      </c>
      <c r="AD96">
        <f t="shared" si="34"/>
        <v>0</v>
      </c>
      <c r="AE96" t="str">
        <f>IFERROR(IF(AD96=2,MATCH(AC96,$AC97:$AC$98,0),""),"")</f>
        <v/>
      </c>
      <c r="AF96" s="249" t="str">
        <f t="shared" si="35"/>
        <v/>
      </c>
      <c r="AG96" s="249" t="str">
        <f t="shared" si="36"/>
        <v/>
      </c>
      <c r="AH96" s="249" t="str">
        <f>IFERROR(INDEX($AG97:$AG$98,AE96),"")</f>
        <v/>
      </c>
      <c r="AI96" s="253" t="str">
        <f t="shared" si="37"/>
        <v/>
      </c>
      <c r="AJ96" s="262" t="str">
        <f t="shared" si="38"/>
        <v>IF_THEN_ELSE(NRG_PRO_I=PROSUP_sector_energy_own_consumption_liquid:AND:</v>
      </c>
      <c r="AK96" s="262" t="str">
        <f t="shared" si="39"/>
        <v>SECTORS_I=REFINING:AND:</v>
      </c>
      <c r="AL96" s="262" t="str">
        <f t="shared" si="40"/>
        <v>SECTORS_MAP_I=NA,</v>
      </c>
      <c r="AM96" s="262" t="str">
        <f t="shared" si="41"/>
        <v/>
      </c>
      <c r="AN96" s="263" t="str">
        <f t="shared" si="42"/>
        <v/>
      </c>
      <c r="AO96">
        <f t="shared" si="43"/>
        <v>0</v>
      </c>
    </row>
    <row r="97" spans="1:41" ht="44" thickBot="1" x14ac:dyDescent="0.4">
      <c r="A97" s="224" t="s">
        <v>448</v>
      </c>
      <c r="D97" s="201" t="s">
        <v>505</v>
      </c>
      <c r="E97" s="154" t="str">
        <f>Correspondance_TI_TO!A97</f>
        <v>PROSUP_elec_2_hydrogen</v>
      </c>
      <c r="F97" t="str">
        <f>Correspondance_TI_TO!C97</f>
        <v>TO_elec</v>
      </c>
      <c r="G97" t="str">
        <f>Correspondance_TI_TO!D97</f>
        <v>FE_hydrogen</v>
      </c>
      <c r="H97" s="192"/>
      <c r="I97" s="154" t="str">
        <f>Correspondance_TI_TO!H97</f>
        <v>DISTRIBUTION_ELECTRICITY</v>
      </c>
      <c r="J97" s="185" t="str">
        <f>Correspondance_TI_TO!G97</f>
        <v>HYDROGEN_PRODUCTION</v>
      </c>
      <c r="K97" s="200" t="str">
        <f t="shared" si="47"/>
        <v>economy_energy_transformation_matrix_input[REGIONS_9_I,PROSUP_elec_2_hydrogen,DISTRIBUTION_ELECTRICITY,HYDROGEN_PRODUCTION]=PROSUP flexibility technologies[REGIONS_9_I,PROSUP_elec_2_hydrogen,TO_elec]~~|</v>
      </c>
      <c r="L97" s="193" t="str">
        <f t="shared" si="27"/>
        <v>[REGIONS_9_I,PROSUP_elec_2_hydrogen,DISTRIBUTION_ELECTRICITY,HYDROGEN_PRODUCTION],</v>
      </c>
      <c r="M97" s="255"/>
      <c r="N97">
        <f t="shared" si="28"/>
        <v>1</v>
      </c>
      <c r="O97" t="str">
        <f>IFERROR(IF(N97=2,MATCH(L97,$L98:$L$98,0),""),"")</f>
        <v/>
      </c>
      <c r="P97" s="249" t="str">
        <f t="shared" si="48"/>
        <v>economy_energy_transformation_matrix_input[REGIONS_9_I,PROSUP_elec_2_hydrogen,DISTRIBUTION_ELECTRICITY,HYDROGEN_PRODUCTION]=PROSUP flexibility technologies[REGIONS_9_I,PROSUP_elec_2_hydrogen,TO_elec]~~|</v>
      </c>
      <c r="Q97" s="251"/>
      <c r="R97" s="249" t="str">
        <f>IFERROR(INDEX($Q98:$Q$98,O97),"")</f>
        <v/>
      </c>
      <c r="S97" s="253" t="str">
        <f t="shared" si="29"/>
        <v>economy_energy_transformation_matrix_input[REGIONS_9_I,PROSUP_elec_2_hydrogen,DISTRIBUTION_ELECTRICITY,HYDROGEN_PRODUCTION]=PROSUP flexibility technologies[REGIONS_9_I,PROSUP_elec_2_hydrogen,TO_elec]~~|</v>
      </c>
      <c r="V97" s="154" t="str">
        <f t="shared" si="30"/>
        <v>PROSUP_elec_2_hydrogen</v>
      </c>
      <c r="W97" t="str">
        <f t="shared" si="31"/>
        <v>TO_elec</v>
      </c>
      <c r="X97" t="str">
        <f t="shared" si="32"/>
        <v>FE_hydrogen</v>
      </c>
      <c r="Y97" s="155"/>
      <c r="Z97" s="154" t="str">
        <f>Correspondance_TI_TO!I97</f>
        <v>HYDROGEN_PRODUCTION</v>
      </c>
      <c r="AA97" s="155" t="str">
        <f>Correspondance_TI_TO!J97</f>
        <v>NA</v>
      </c>
      <c r="AB97" s="197" t="str">
        <f t="shared" si="26"/>
        <v/>
      </c>
      <c r="AC97" t="str">
        <f t="shared" si="33"/>
        <v/>
      </c>
      <c r="AD97">
        <f t="shared" si="34"/>
        <v>0</v>
      </c>
      <c r="AE97" t="str">
        <f>IFERROR(IF(AD97=2,MATCH(AC97,$AC98:$AC$98,0),""),"")</f>
        <v/>
      </c>
      <c r="AF97" s="249" t="str">
        <f t="shared" si="35"/>
        <v/>
      </c>
      <c r="AG97" s="249" t="str">
        <f t="shared" si="36"/>
        <v/>
      </c>
      <c r="AH97" s="249" t="str">
        <f>IFERROR(INDEX($AG98:$AG$98,AE97),"")</f>
        <v/>
      </c>
      <c r="AI97" s="253" t="str">
        <f t="shared" si="37"/>
        <v/>
      </c>
      <c r="AJ97" s="262" t="str">
        <f t="shared" si="38"/>
        <v>IF_THEN_ELSE(NRG_PRO_I=PROSUP_elec_2_hydrogen:AND:</v>
      </c>
      <c r="AK97" s="262" t="str">
        <f t="shared" si="39"/>
        <v>SECTORS_I=HYDROGEN_PRODUCTION:AND:</v>
      </c>
      <c r="AL97" s="262" t="str">
        <f t="shared" si="40"/>
        <v>SECTORS_MAP_I=NA,</v>
      </c>
      <c r="AM97" s="262" t="str">
        <f t="shared" si="41"/>
        <v/>
      </c>
      <c r="AN97" s="263" t="str">
        <f t="shared" si="42"/>
        <v/>
      </c>
      <c r="AO97">
        <f t="shared" si="43"/>
        <v>0</v>
      </c>
    </row>
    <row r="98" spans="1:41" ht="44" thickBot="1" x14ac:dyDescent="0.4">
      <c r="A98" s="212"/>
      <c r="D98" s="195" t="s">
        <v>500</v>
      </c>
      <c r="E98" s="154" t="str">
        <f>Correspondance_TI_TO!A98</f>
        <v>PROSUP_sector_energy_own_consumption_solid_fossil</v>
      </c>
      <c r="F98" t="str">
        <f>Correspondance_TI_TO!C98</f>
        <v>TO_solid_fossil</v>
      </c>
      <c r="G98" t="str">
        <f>Correspondance_TI_TO!D98</f>
        <v>FE_solid_fossil</v>
      </c>
      <c r="H98" s="192"/>
      <c r="I98" s="154" t="str">
        <f>Correspondance_TI_TO!H98</f>
        <v>MINING_COAL</v>
      </c>
      <c r="J98" s="185" t="str">
        <f>Correspondance_TI_TO!G98</f>
        <v>ELECTRICITY_COAL</v>
      </c>
      <c r="K98" s="200" t="str">
        <f t="shared" si="47"/>
        <v>economy_energy_transformation_matrix_input[REGIONS_9_I,PROSUP_sector_energy_own_consumption_solid_fossil,MINING_COAL,ELECTRICITY_COAL]=PROSUP_sector_energy_own_consumption_per_commodity[REGIONS_9_I,TO_solid_fossil]~~|</v>
      </c>
      <c r="L98" s="193" t="str">
        <f t="shared" si="27"/>
        <v>[REGIONS_9_I,PROSUP_sector_energy_own_consumption_solid_fossil,MINING_COAL,ELECTRICITY_COAL],</v>
      </c>
      <c r="M98" s="255"/>
      <c r="N98">
        <f t="shared" si="28"/>
        <v>1</v>
      </c>
      <c r="O98" t="str">
        <f>IFERROR(IF(N98=2,MATCH(L98,$L$98:$L99,0),""),"")</f>
        <v/>
      </c>
      <c r="P98" s="249" t="str">
        <f t="shared" si="48"/>
        <v>economy_energy_transformation_matrix_input[REGIONS_9_I,PROSUP_sector_energy_own_consumption_solid_fossil,MINING_COAL,ELECTRICITY_COAL]=PROSUP_sector_energy_own_consumption_per_commodity[REGIONS_9_I,TO_solid_fossil]~~|</v>
      </c>
      <c r="Q98" s="251"/>
      <c r="R98" s="249" t="str">
        <f>IFERROR(INDEX($Q$98:$Q99,O98),"")</f>
        <v/>
      </c>
      <c r="S98" s="253" t="str">
        <f t="shared" si="29"/>
        <v>economy_energy_transformation_matrix_input[REGIONS_9_I,PROSUP_sector_energy_own_consumption_solid_fossil,MINING_COAL,ELECTRICITY_COAL]=PROSUP_sector_energy_own_consumption_per_commodity[REGIONS_9_I,TO_solid_fossil]~~|</v>
      </c>
      <c r="V98" s="154" t="str">
        <f t="shared" si="30"/>
        <v>PROSUP_sector_energy_own_consumption_solid_fossil</v>
      </c>
      <c r="W98" t="str">
        <f t="shared" si="31"/>
        <v>TO_solid_fossil</v>
      </c>
      <c r="X98" t="str">
        <f t="shared" si="32"/>
        <v>FE_solid_fossil</v>
      </c>
      <c r="Y98" s="155"/>
      <c r="Z98" s="154" t="str">
        <f>Correspondance_TI_TO!I98</f>
        <v>ELECTRICITY_COAL</v>
      </c>
      <c r="AA98" s="155" t="str">
        <f>Correspondance_TI_TO!J98</f>
        <v>NA</v>
      </c>
      <c r="AB98" s="197" t="str">
        <f t="shared" si="26"/>
        <v/>
      </c>
      <c r="AC98" t="str">
        <f t="shared" si="33"/>
        <v/>
      </c>
      <c r="AD98">
        <f t="shared" si="34"/>
        <v>0</v>
      </c>
      <c r="AE98" t="str">
        <f>IFERROR(IF(AD98=2,MATCH(AC98,$AC$98:$AC99,0),""),"")</f>
        <v/>
      </c>
      <c r="AF98" s="249" t="str">
        <f t="shared" si="35"/>
        <v/>
      </c>
      <c r="AG98" s="249" t="str">
        <f t="shared" si="36"/>
        <v/>
      </c>
      <c r="AH98" s="249" t="str">
        <f>IFERROR(INDEX($AG$98:$AG99,AE98),"")</f>
        <v/>
      </c>
      <c r="AI98" s="253" t="str">
        <f t="shared" si="37"/>
        <v/>
      </c>
      <c r="AJ98" s="262" t="str">
        <f t="shared" si="38"/>
        <v>IF_THEN_ELSE(NRG_PRO_I=PROSUP_sector_energy_own_consumption_solid_fossil:AND:</v>
      </c>
      <c r="AK98" s="262" t="str">
        <f t="shared" si="39"/>
        <v>SECTORS_I=ELECTRICITY_COAL:AND:</v>
      </c>
      <c r="AL98" s="262" t="str">
        <f t="shared" si="40"/>
        <v>SECTORS_MAP_I=NA,</v>
      </c>
      <c r="AM98" s="262" t="str">
        <f t="shared" si="41"/>
        <v/>
      </c>
      <c r="AN98" s="263" t="str">
        <f t="shared" si="42"/>
        <v/>
      </c>
      <c r="AO98">
        <f t="shared" si="43"/>
        <v>0</v>
      </c>
    </row>
  </sheetData>
  <mergeCells count="3">
    <mergeCell ref="E1:K2"/>
    <mergeCell ref="V1:AB2"/>
    <mergeCell ref="AC1:AI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O75"/>
  <sheetViews>
    <sheetView zoomScale="25" zoomScaleNormal="25" workbookViewId="0">
      <selection activeCell="Y2" sqref="Y2:Y39"/>
    </sheetView>
  </sheetViews>
  <sheetFormatPr baseColWidth="10" defaultRowHeight="14.5" x14ac:dyDescent="0.35"/>
  <cols>
    <col min="1" max="1" width="116.26953125" style="130" customWidth="1"/>
    <col min="3" max="3" width="27" customWidth="1"/>
    <col min="5" max="5" width="106.26953125" customWidth="1"/>
    <col min="9" max="9" width="137.54296875" customWidth="1"/>
    <col min="21" max="21" width="119.26953125" style="130" customWidth="1"/>
    <col min="22" max="22" width="88.26953125" style="130" hidden="1" customWidth="1"/>
    <col min="24" max="24" width="107.7265625" hidden="1" customWidth="1"/>
    <col min="25" max="25" width="105.7265625" customWidth="1"/>
    <col min="35" max="35" width="69" customWidth="1"/>
    <col min="36" max="36" width="52.26953125" bestFit="1" customWidth="1"/>
    <col min="40" max="41" width="41.7265625" customWidth="1"/>
  </cols>
  <sheetData>
    <row r="1" spans="1:41" x14ac:dyDescent="0.35">
      <c r="A1" s="130" t="s">
        <v>702</v>
      </c>
      <c r="D1">
        <f>COUNTIF(D2:D75,"!!!")</f>
        <v>20</v>
      </c>
      <c r="I1" t="s">
        <v>769</v>
      </c>
      <c r="U1" s="130" t="s">
        <v>845</v>
      </c>
      <c r="V1" s="130" t="s">
        <v>845</v>
      </c>
      <c r="AI1" t="s">
        <v>855</v>
      </c>
      <c r="AN1" s="90" t="s">
        <v>856</v>
      </c>
      <c r="AO1" s="153"/>
    </row>
    <row r="2" spans="1:41" ht="101.5" x14ac:dyDescent="0.35">
      <c r="A2" s="130" t="s">
        <v>679</v>
      </c>
      <c r="B2">
        <f>SEARCH("=",A2)</f>
        <v>102</v>
      </c>
      <c r="C2" t="str">
        <f>LEFT(A2,B2)</f>
        <v>economy_energy_transformation_matrix_input[REGIONS_9_I,PROREF_refinery_bio,CROPS,HYDROGEN_PRODUCTION]=</v>
      </c>
      <c r="D2" t="str">
        <f>IF(C2=C3,"!!!","")</f>
        <v/>
      </c>
      <c r="E2" s="246" t="s">
        <v>679</v>
      </c>
      <c r="I2" s="193" t="s">
        <v>755</v>
      </c>
      <c r="U2" s="130" t="s">
        <v>777</v>
      </c>
      <c r="V2" s="130" t="s">
        <v>778</v>
      </c>
      <c r="W2" t="str">
        <f>IF(V2=V3,"!!!")</f>
        <v>!!!</v>
      </c>
      <c r="X2" t="str">
        <f>IF(W2="!!!","",V2)</f>
        <v/>
      </c>
      <c r="Y2" s="130" t="s">
        <v>847</v>
      </c>
      <c r="AI2" s="154" t="s">
        <v>313</v>
      </c>
      <c r="AJ2" t="str">
        <f t="shared" ref="AJ2:AJ33" si="0">AI2&amp;","</f>
        <v>PROREF_refinery_bio,</v>
      </c>
      <c r="AN2" s="154" t="s">
        <v>472</v>
      </c>
      <c r="AO2" s="155" t="str">
        <f>AN2&amp;","</f>
        <v>DISTRIBUTION_GAS,</v>
      </c>
    </row>
    <row r="3" spans="1:41" ht="87" x14ac:dyDescent="0.35">
      <c r="A3" s="130" t="s">
        <v>675</v>
      </c>
      <c r="B3">
        <f t="shared" ref="B3:B66" si="1">SEARCH("=",A3)</f>
        <v>91</v>
      </c>
      <c r="C3" t="str">
        <f t="shared" ref="C3:C66" si="2">LEFT(A3,B3)</f>
        <v>economy_energy_transformation_matrix_input[REGIONS_9_I,PROREF_refinery_bio,CROPS,REFINING]=</v>
      </c>
      <c r="D3" t="str">
        <f t="shared" ref="D3:D66" si="3">IF(C3=C4,"!!!","")</f>
        <v>!!!</v>
      </c>
      <c r="E3" s="246" t="s">
        <v>703</v>
      </c>
      <c r="I3" s="193" t="s">
        <v>753</v>
      </c>
      <c r="J3" t="b">
        <f>IF(I3=I2,"!!!")</f>
        <v>0</v>
      </c>
      <c r="U3" s="130" t="s">
        <v>779</v>
      </c>
      <c r="V3" s="130" t="s">
        <v>778</v>
      </c>
      <c r="W3" t="b">
        <f t="shared" ref="W3:W39" si="4">IF(V3=V4,"!!!")</f>
        <v>0</v>
      </c>
      <c r="X3" t="str">
        <f t="shared" ref="X3:X39" si="5">IF(W3="!!!","",V3)</f>
        <v>[REGIONS_9_I,PROTRA_CHP_gas_fuels,ELECTRICITY_GAS,DISTRIBUTION_ELECTRICITY],</v>
      </c>
      <c r="Y3" s="130"/>
      <c r="AI3" s="154" t="s">
        <v>314</v>
      </c>
      <c r="AJ3" t="str">
        <f t="shared" si="0"/>
        <v>PROREF_refinery_coal,</v>
      </c>
      <c r="AN3" s="154" t="s">
        <v>455</v>
      </c>
      <c r="AO3" s="155" t="str">
        <f t="shared" ref="AO3:AO20" si="6">AN3&amp;","</f>
        <v>MINING_COAL,</v>
      </c>
    </row>
    <row r="4" spans="1:41" ht="101.5" x14ac:dyDescent="0.35">
      <c r="A4" s="130" t="s">
        <v>677</v>
      </c>
      <c r="B4">
        <f t="shared" si="1"/>
        <v>91</v>
      </c>
      <c r="C4" t="str">
        <f t="shared" si="2"/>
        <v>economy_energy_transformation_matrix_input[REGIONS_9_I,PROREF_refinery_bio,CROPS,REFINING]=</v>
      </c>
      <c r="D4" t="str">
        <f t="shared" si="3"/>
        <v/>
      </c>
      <c r="E4" s="247"/>
      <c r="I4" s="193"/>
      <c r="J4" t="b">
        <f t="shared" ref="J4:J67" si="7">IF(I4=I3,"!!!")</f>
        <v>0</v>
      </c>
      <c r="U4" s="130" t="s">
        <v>786</v>
      </c>
      <c r="V4" s="130" t="s">
        <v>787</v>
      </c>
      <c r="W4" t="str">
        <f t="shared" si="4"/>
        <v>!!!</v>
      </c>
      <c r="X4" t="str">
        <f t="shared" si="5"/>
        <v/>
      </c>
      <c r="Y4" s="130" t="s">
        <v>848</v>
      </c>
      <c r="AI4" s="154" t="s">
        <v>315</v>
      </c>
      <c r="AJ4" t="str">
        <f t="shared" si="0"/>
        <v>PROREF_refinery_oil,</v>
      </c>
      <c r="AN4" s="154" t="s">
        <v>454</v>
      </c>
      <c r="AO4" s="155" t="str">
        <f t="shared" si="6"/>
        <v>FORESTRY,</v>
      </c>
    </row>
    <row r="5" spans="1:41" ht="58" x14ac:dyDescent="0.35">
      <c r="A5" s="130" t="s">
        <v>680</v>
      </c>
      <c r="B5">
        <f t="shared" si="1"/>
        <v>105</v>
      </c>
      <c r="C5" t="str">
        <f t="shared" si="2"/>
        <v>economy_energy_transformation_matrix_input[REGIONS_9_I,PROREF_refinery_bio,FORESTRY,HYDROGEN_PRODUCTION]=</v>
      </c>
      <c r="D5" t="str">
        <f t="shared" si="3"/>
        <v/>
      </c>
      <c r="E5" s="246" t="s">
        <v>680</v>
      </c>
      <c r="I5" s="193" t="s">
        <v>756</v>
      </c>
      <c r="J5" t="b">
        <f t="shared" si="7"/>
        <v>0</v>
      </c>
      <c r="U5" s="130" t="s">
        <v>788</v>
      </c>
      <c r="V5" s="130" t="s">
        <v>787</v>
      </c>
      <c r="W5" t="b">
        <f t="shared" si="4"/>
        <v>0</v>
      </c>
      <c r="X5" t="str">
        <f t="shared" si="5"/>
        <v>[REGIONS_9_I,PROTRA_CHP_gas_fuels_CCS,ELECTRICITY_GAS,DISTRIBUTION_ELECTRICITY],</v>
      </c>
      <c r="AI5" s="154" t="s">
        <v>324</v>
      </c>
      <c r="AJ5" t="str">
        <f t="shared" si="0"/>
        <v>PROREF_transformation_PE_natural_gas_2_TI_hydrogen,</v>
      </c>
      <c r="AN5" s="154" t="s">
        <v>461</v>
      </c>
      <c r="AO5" s="155" t="str">
        <f t="shared" si="6"/>
        <v>REFINING,</v>
      </c>
    </row>
    <row r="6" spans="1:41" ht="87" x14ac:dyDescent="0.35">
      <c r="A6" s="130" t="s">
        <v>676</v>
      </c>
      <c r="B6">
        <f t="shared" si="1"/>
        <v>94</v>
      </c>
      <c r="C6" t="str">
        <f t="shared" si="2"/>
        <v>economy_energy_transformation_matrix_input[REGIONS_9_I,PROREF_refinery_bio,FORESTRY,REFINING]=</v>
      </c>
      <c r="D6" t="str">
        <f t="shared" si="3"/>
        <v>!!!</v>
      </c>
      <c r="E6" s="246" t="s">
        <v>704</v>
      </c>
      <c r="I6" s="193" t="s">
        <v>754</v>
      </c>
      <c r="J6" t="b">
        <f t="shared" si="7"/>
        <v>0</v>
      </c>
      <c r="U6" s="130" t="s">
        <v>780</v>
      </c>
      <c r="V6" s="130" t="s">
        <v>781</v>
      </c>
      <c r="W6" t="b">
        <f t="shared" si="4"/>
        <v>0</v>
      </c>
      <c r="X6" t="str">
        <f t="shared" si="5"/>
        <v>[REGIONS_9_I,PROTRA_CHP_geothermal,ELECTRICITY_OTHER,DISTRIBUTION_ELECTRICITY],</v>
      </c>
      <c r="Y6" s="130" t="s">
        <v>780</v>
      </c>
      <c r="AI6" s="154" t="s">
        <v>491</v>
      </c>
      <c r="AJ6" t="str">
        <f t="shared" si="0"/>
        <v>PROSUP_elec_2_gas,</v>
      </c>
      <c r="AN6" s="154" t="s">
        <v>459</v>
      </c>
      <c r="AO6" s="155" t="str">
        <f t="shared" si="6"/>
        <v>MINING_URANIUM_THORIUM,</v>
      </c>
    </row>
    <row r="7" spans="1:41" ht="101.5" x14ac:dyDescent="0.35">
      <c r="A7" s="130" t="s">
        <v>678</v>
      </c>
      <c r="B7">
        <f t="shared" si="1"/>
        <v>94</v>
      </c>
      <c r="C7" t="str">
        <f t="shared" si="2"/>
        <v>economy_energy_transformation_matrix_input[REGIONS_9_I,PROREF_refinery_bio,FORESTRY,REFINING]=</v>
      </c>
      <c r="D7" t="str">
        <f t="shared" si="3"/>
        <v/>
      </c>
      <c r="E7" s="247"/>
      <c r="I7" s="193"/>
      <c r="J7" t="b">
        <f t="shared" si="7"/>
        <v>0</v>
      </c>
      <c r="U7" s="130" t="s">
        <v>793</v>
      </c>
      <c r="V7" s="130" t="s">
        <v>794</v>
      </c>
      <c r="W7" t="str">
        <f t="shared" si="4"/>
        <v>!!!</v>
      </c>
      <c r="X7" t="str">
        <f t="shared" si="5"/>
        <v/>
      </c>
      <c r="Y7" s="130" t="s">
        <v>849</v>
      </c>
      <c r="AI7" s="154" t="s">
        <v>489</v>
      </c>
      <c r="AJ7" t="str">
        <f t="shared" si="0"/>
        <v>PROSUP_elec_2_heat,</v>
      </c>
      <c r="AN7" s="154" t="s">
        <v>453</v>
      </c>
      <c r="AO7" s="155" t="str">
        <f t="shared" si="6"/>
        <v>CROPS,</v>
      </c>
    </row>
    <row r="8" spans="1:41" ht="58" x14ac:dyDescent="0.35">
      <c r="A8" s="130" t="s">
        <v>683</v>
      </c>
      <c r="B8">
        <f t="shared" si="1"/>
        <v>109</v>
      </c>
      <c r="C8" t="str">
        <f t="shared" si="2"/>
        <v>economy_energy_transformation_matrix_input[REGIONS_9_I,PROREF_refinery_coal,MINING_COAL,HYDROGEN_PRODUCTION]=</v>
      </c>
      <c r="D8" t="str">
        <f t="shared" si="3"/>
        <v/>
      </c>
      <c r="E8" s="246" t="s">
        <v>683</v>
      </c>
      <c r="I8" s="193" t="s">
        <v>758</v>
      </c>
      <c r="J8" t="b">
        <f t="shared" si="7"/>
        <v>0</v>
      </c>
      <c r="U8" s="130" t="s">
        <v>795</v>
      </c>
      <c r="V8" s="130" t="s">
        <v>794</v>
      </c>
      <c r="W8" t="b">
        <f t="shared" si="4"/>
        <v>0</v>
      </c>
      <c r="X8" t="str">
        <f t="shared" si="5"/>
        <v>[REGIONS_9_I,PROTRA_CHP_liquid_fuels,ELECTRICITY_OIL,DISTRIBUTION_ELECTRICITY],</v>
      </c>
      <c r="AI8" s="154" t="s">
        <v>492</v>
      </c>
      <c r="AJ8" t="str">
        <f t="shared" si="0"/>
        <v>PROSUP_elec_2_hydrogen,</v>
      </c>
      <c r="AN8" s="154" t="s">
        <v>456</v>
      </c>
      <c r="AO8" s="155" t="str">
        <f t="shared" si="6"/>
        <v>EXTRACTION_OIL,</v>
      </c>
    </row>
    <row r="9" spans="1:41" ht="101.5" x14ac:dyDescent="0.35">
      <c r="A9" s="130" t="s">
        <v>681</v>
      </c>
      <c r="B9">
        <f t="shared" si="1"/>
        <v>98</v>
      </c>
      <c r="C9" t="str">
        <f t="shared" si="2"/>
        <v>economy_energy_transformation_matrix_input[REGIONS_9_I,PROREF_refinery_coal,MINING_COAL,REFINING]=</v>
      </c>
      <c r="D9" t="str">
        <f t="shared" si="3"/>
        <v>!!!</v>
      </c>
      <c r="E9" s="246" t="s">
        <v>846</v>
      </c>
      <c r="I9" s="193" t="s">
        <v>757</v>
      </c>
      <c r="J9" t="b">
        <f t="shared" si="7"/>
        <v>0</v>
      </c>
      <c r="U9" s="130" t="s">
        <v>796</v>
      </c>
      <c r="V9" s="130" t="s">
        <v>797</v>
      </c>
      <c r="W9" t="str">
        <f t="shared" si="4"/>
        <v>!!!</v>
      </c>
      <c r="X9" t="str">
        <f t="shared" si="5"/>
        <v/>
      </c>
      <c r="Y9" s="130" t="s">
        <v>850</v>
      </c>
      <c r="AI9" s="154" t="s">
        <v>490</v>
      </c>
      <c r="AJ9" t="str">
        <f t="shared" si="0"/>
        <v>PROSUP_elec_2_liquid,</v>
      </c>
      <c r="AN9" s="154" t="s">
        <v>471</v>
      </c>
      <c r="AO9" s="155" t="str">
        <f t="shared" si="6"/>
        <v>DISTRIBUTION_ELECTRICITY,</v>
      </c>
    </row>
    <row r="10" spans="1:41" ht="58" x14ac:dyDescent="0.35">
      <c r="A10" s="130" t="s">
        <v>682</v>
      </c>
      <c r="B10">
        <f t="shared" si="1"/>
        <v>98</v>
      </c>
      <c r="C10" t="str">
        <f t="shared" si="2"/>
        <v>economy_energy_transformation_matrix_input[REGIONS_9_I,PROREF_refinery_coal,MINING_COAL,REFINING]=</v>
      </c>
      <c r="D10" t="str">
        <f t="shared" si="3"/>
        <v/>
      </c>
      <c r="E10" s="247"/>
      <c r="I10" s="193"/>
      <c r="J10" t="b">
        <f t="shared" si="7"/>
        <v>0</v>
      </c>
      <c r="U10" s="130" t="s">
        <v>798</v>
      </c>
      <c r="V10" s="130" t="s">
        <v>797</v>
      </c>
      <c r="W10" t="b">
        <f t="shared" si="4"/>
        <v>0</v>
      </c>
      <c r="X10" t="str">
        <f t="shared" si="5"/>
        <v>[REGIONS_9_I,PROTRA_CHP_liquid_fuels_CCS,ELECTRICITY_OIL,DISTRIBUTION_ELECTRICITY],</v>
      </c>
      <c r="AI10" s="154" t="s">
        <v>485</v>
      </c>
      <c r="AJ10" t="str">
        <f t="shared" si="0"/>
        <v>PROSUP_sector_energy_own_consumption_elec,</v>
      </c>
      <c r="AN10" s="154" t="s">
        <v>473</v>
      </c>
      <c r="AO10" s="155" t="str">
        <f t="shared" si="6"/>
        <v>STEAM_HOT_WATER,</v>
      </c>
    </row>
    <row r="11" spans="1:41" ht="87" x14ac:dyDescent="0.35">
      <c r="A11" s="130" t="s">
        <v>684</v>
      </c>
      <c r="B11">
        <f t="shared" si="1"/>
        <v>100</v>
      </c>
      <c r="C11" t="str">
        <f t="shared" si="2"/>
        <v>economy_energy_transformation_matrix_input[REGIONS_9_I,PROREF_refinery_oil,EXTRACTION_OIL,REFINING]=</v>
      </c>
      <c r="D11" t="str">
        <f t="shared" si="3"/>
        <v>!!!</v>
      </c>
      <c r="E11" s="246" t="s">
        <v>705</v>
      </c>
      <c r="I11" s="193" t="s">
        <v>759</v>
      </c>
      <c r="J11" t="b">
        <f t="shared" si="7"/>
        <v>0</v>
      </c>
      <c r="U11" s="130" t="s">
        <v>799</v>
      </c>
      <c r="V11" s="130" t="s">
        <v>800</v>
      </c>
      <c r="W11" t="b">
        <f t="shared" si="4"/>
        <v>0</v>
      </c>
      <c r="X11" t="str">
        <f t="shared" si="5"/>
        <v>[REGIONS_9_I,PROTRA_CHP_solid_bio,ELECTRICITY_OTHER,DISTRIBUTION_ELECTRICITY],</v>
      </c>
      <c r="Y11" s="130" t="s">
        <v>799</v>
      </c>
      <c r="AI11" s="154" t="s">
        <v>486</v>
      </c>
      <c r="AJ11" t="str">
        <f t="shared" si="0"/>
        <v>PROSUP_sector_energy_own_consumption_gas,</v>
      </c>
      <c r="AN11" s="154" t="s">
        <v>463</v>
      </c>
      <c r="AO11" s="155" t="str">
        <f t="shared" si="6"/>
        <v>ELECTRICITY_GAS,</v>
      </c>
    </row>
    <row r="12" spans="1:41" ht="58" x14ac:dyDescent="0.35">
      <c r="A12" s="130" t="s">
        <v>685</v>
      </c>
      <c r="B12">
        <f t="shared" si="1"/>
        <v>100</v>
      </c>
      <c r="C12" t="str">
        <f t="shared" si="2"/>
        <v>economy_energy_transformation_matrix_input[REGIONS_9_I,PROREF_refinery_oil,EXTRACTION_OIL,REFINING]=</v>
      </c>
      <c r="D12" t="str">
        <f t="shared" si="3"/>
        <v/>
      </c>
      <c r="E12" s="247"/>
      <c r="I12" s="193"/>
      <c r="J12" t="b">
        <f t="shared" si="7"/>
        <v>0</v>
      </c>
      <c r="U12" s="130" t="s">
        <v>791</v>
      </c>
      <c r="V12" s="130" t="s">
        <v>792</v>
      </c>
      <c r="W12" t="b">
        <f t="shared" si="4"/>
        <v>0</v>
      </c>
      <c r="X12" t="str">
        <f t="shared" si="5"/>
        <v>[REGIONS_9_I,PROTRA_CHP_solid_bio_CCS,ELECTRICITY_OTHER,DISTRIBUTION_ELECTRICITY],</v>
      </c>
      <c r="Y12" s="130" t="s">
        <v>791</v>
      </c>
      <c r="AI12" s="154" t="s">
        <v>487</v>
      </c>
      <c r="AJ12" t="str">
        <f t="shared" si="0"/>
        <v>PROSUP_sector_energy_own_consumption_heat,</v>
      </c>
      <c r="AN12" s="154" t="s">
        <v>470</v>
      </c>
      <c r="AO12" s="155" t="str">
        <f t="shared" si="6"/>
        <v>ELECTRICITY_OTHER,</v>
      </c>
    </row>
    <row r="13" spans="1:41" ht="87" x14ac:dyDescent="0.35">
      <c r="A13" s="130" t="s">
        <v>686</v>
      </c>
      <c r="B13">
        <f t="shared" si="1"/>
        <v>144</v>
      </c>
      <c r="C13" t="str">
        <f t="shared" si="2"/>
        <v>economy_energy_transformation_matrix_input[REGIONS_9_I,PROREF_transformation_PE_natural_gas_2_TI_hydrogen,DISTRIBUTION_GAS,HYDROGEN_PRODUCTION]=</v>
      </c>
      <c r="D13" t="str">
        <f t="shared" si="3"/>
        <v/>
      </c>
      <c r="E13" s="246" t="s">
        <v>686</v>
      </c>
      <c r="I13" s="193" t="s">
        <v>770</v>
      </c>
      <c r="J13" t="b">
        <f t="shared" si="7"/>
        <v>0</v>
      </c>
      <c r="U13" s="130" t="s">
        <v>782</v>
      </c>
      <c r="V13" s="130" t="s">
        <v>783</v>
      </c>
      <c r="W13" t="b">
        <f t="shared" si="4"/>
        <v>0</v>
      </c>
      <c r="X13" t="str">
        <f t="shared" si="5"/>
        <v>[REGIONS_9_I,PROTRA_CHP_solid_fossil,ELECTRICITY_COAL,DISTRIBUTION_ELECTRICITY],</v>
      </c>
      <c r="Y13" s="130" t="s">
        <v>782</v>
      </c>
      <c r="AI13" s="154" t="s">
        <v>488</v>
      </c>
      <c r="AJ13" t="str">
        <f t="shared" si="0"/>
        <v>PROSUP_sector_energy_own_consumption_liquid,</v>
      </c>
      <c r="AN13" s="154" t="s">
        <v>462</v>
      </c>
      <c r="AO13" s="155" t="str">
        <f t="shared" si="6"/>
        <v>ELECTRICITY_COAL,</v>
      </c>
    </row>
    <row r="14" spans="1:41" ht="58" x14ac:dyDescent="0.35">
      <c r="A14" s="130" t="s">
        <v>695</v>
      </c>
      <c r="B14">
        <f t="shared" si="1"/>
        <v>119</v>
      </c>
      <c r="C14" t="str">
        <f t="shared" si="2"/>
        <v>economy_energy_transformation_matrix_input[REGIONS_9_I,PROSUP_elec_2_gas,DISTRIBUTION_ELECTRICITY,HYDROGEN_PRODUCTION]=</v>
      </c>
      <c r="D14" t="str">
        <f t="shared" si="3"/>
        <v/>
      </c>
      <c r="E14" s="246" t="s">
        <v>695</v>
      </c>
      <c r="I14" s="193" t="s">
        <v>766</v>
      </c>
      <c r="J14" t="b">
        <f t="shared" si="7"/>
        <v>0</v>
      </c>
      <c r="U14" s="130" t="s">
        <v>789</v>
      </c>
      <c r="V14" s="130" t="s">
        <v>790</v>
      </c>
      <c r="W14" t="b">
        <f t="shared" si="4"/>
        <v>0</v>
      </c>
      <c r="X14" t="str">
        <f t="shared" si="5"/>
        <v>[REGIONS_9_I,PROTRA_CHP_solid_fossil_CCS,ELECTRICITY_COAL,DISTRIBUTION_ELECTRICITY],</v>
      </c>
      <c r="Y14" s="130" t="s">
        <v>789</v>
      </c>
      <c r="AI14" s="154" t="s">
        <v>613</v>
      </c>
      <c r="AJ14" t="str">
        <f t="shared" si="0"/>
        <v>PROSUP_sector_energy_own_consumption_solid_fossil,</v>
      </c>
      <c r="AN14" s="154" t="s">
        <v>467</v>
      </c>
      <c r="AO14" s="155" t="str">
        <f t="shared" si="6"/>
        <v>ELECTRICITY_OIL,</v>
      </c>
    </row>
    <row r="15" spans="1:41" ht="58" x14ac:dyDescent="0.35">
      <c r="A15" s="130" t="s">
        <v>693</v>
      </c>
      <c r="B15">
        <f t="shared" si="1"/>
        <v>116</v>
      </c>
      <c r="C15" t="str">
        <f t="shared" si="2"/>
        <v>economy_energy_transformation_matrix_input[REGIONS_9_I,PROSUP_elec_2_heat,DISTRIBUTION_ELECTRICITY,STEAM_HOT_WATER]=</v>
      </c>
      <c r="D15" t="str">
        <f t="shared" si="3"/>
        <v/>
      </c>
      <c r="E15" s="246" t="s">
        <v>693</v>
      </c>
      <c r="I15" s="193" t="s">
        <v>764</v>
      </c>
      <c r="J15" t="b">
        <f t="shared" si="7"/>
        <v>0</v>
      </c>
      <c r="U15" s="130" t="s">
        <v>784</v>
      </c>
      <c r="V15" s="130" t="s">
        <v>785</v>
      </c>
      <c r="W15" t="b">
        <f t="shared" si="4"/>
        <v>0</v>
      </c>
      <c r="X15" t="str">
        <f t="shared" si="5"/>
        <v>[REGIONS_9_I,PROTRA_CHP_waste,ELECTRICITY_OTHER,DISTRIBUTION_ELECTRICITY],</v>
      </c>
      <c r="Y15" s="130" t="s">
        <v>784</v>
      </c>
      <c r="AI15" s="154" t="s">
        <v>482</v>
      </c>
      <c r="AJ15" t="str">
        <f t="shared" si="0"/>
        <v>PROSUP_storage_losses_elec,</v>
      </c>
      <c r="AN15" s="154" t="s">
        <v>465</v>
      </c>
      <c r="AO15" s="155" t="str">
        <f t="shared" si="6"/>
        <v>ELECTRICITY_HYDRO,</v>
      </c>
    </row>
    <row r="16" spans="1:41" ht="87" x14ac:dyDescent="0.35">
      <c r="A16" s="130" t="s">
        <v>700</v>
      </c>
      <c r="B16">
        <f t="shared" si="1"/>
        <v>124</v>
      </c>
      <c r="C16" t="str">
        <f t="shared" si="2"/>
        <v>economy_energy_transformation_matrix_input[REGIONS_9_I,PROSUP_elec_2_hydrogen,DISTRIBUTION_ELECTRICITY,HYDROGEN_PRODUCTION]=</v>
      </c>
      <c r="D16" t="str">
        <f t="shared" si="3"/>
        <v/>
      </c>
      <c r="E16" s="246" t="s">
        <v>700</v>
      </c>
      <c r="I16" s="193" t="s">
        <v>768</v>
      </c>
      <c r="J16" t="b">
        <f t="shared" si="7"/>
        <v>0</v>
      </c>
      <c r="U16" s="130" t="s">
        <v>805</v>
      </c>
      <c r="V16" s="130" t="s">
        <v>806</v>
      </c>
      <c r="W16" t="str">
        <f t="shared" si="4"/>
        <v>!!!</v>
      </c>
      <c r="X16" t="str">
        <f t="shared" si="5"/>
        <v/>
      </c>
      <c r="Y16" s="130" t="s">
        <v>851</v>
      </c>
      <c r="AI16" s="154" t="s">
        <v>483</v>
      </c>
      <c r="AJ16" t="str">
        <f t="shared" si="0"/>
        <v>PROSUP_storage_losses_gas,</v>
      </c>
      <c r="AN16" s="154" t="s">
        <v>464</v>
      </c>
      <c r="AO16" s="155" t="str">
        <f t="shared" si="6"/>
        <v>ELECTRICITY_NUCLEAR,</v>
      </c>
    </row>
    <row r="17" spans="1:41" ht="43.5" x14ac:dyDescent="0.35">
      <c r="A17" s="130" t="s">
        <v>694</v>
      </c>
      <c r="B17">
        <f t="shared" si="1"/>
        <v>122</v>
      </c>
      <c r="C17" t="str">
        <f t="shared" si="2"/>
        <v>economy_energy_transformation_matrix_input[REGIONS_9_I,PROSUP_elec_2_liquid,DISTRIBUTION_ELECTRICITY,HYDROGEN_PRODUCTION]=</v>
      </c>
      <c r="D17" t="str">
        <f t="shared" si="3"/>
        <v/>
      </c>
      <c r="E17" s="246" t="s">
        <v>694</v>
      </c>
      <c r="I17" s="193" t="s">
        <v>765</v>
      </c>
      <c r="J17" t="b">
        <f t="shared" si="7"/>
        <v>0</v>
      </c>
      <c r="U17" s="130" t="s">
        <v>807</v>
      </c>
      <c r="V17" s="130" t="s">
        <v>806</v>
      </c>
      <c r="W17" t="b">
        <f t="shared" si="4"/>
        <v>0</v>
      </c>
      <c r="X17" t="str">
        <f t="shared" si="5"/>
        <v>[REGIONS_9_I,PROTRA_PP_gas_fuels,ELECTRICITY_GAS,DISTRIBUTION_ELECTRICITY],</v>
      </c>
      <c r="AI17" s="154" t="s">
        <v>484</v>
      </c>
      <c r="AJ17" t="str">
        <f t="shared" si="0"/>
        <v>PROSUP_storage_losses_heat,</v>
      </c>
      <c r="AN17" s="154" t="s">
        <v>468</v>
      </c>
      <c r="AO17" s="155" t="str">
        <f t="shared" si="6"/>
        <v>ELECTRICITY_SOLAR_PV,</v>
      </c>
    </row>
    <row r="18" spans="1:41" ht="101.5" x14ac:dyDescent="0.35">
      <c r="A18" s="130" t="s">
        <v>696</v>
      </c>
      <c r="B18">
        <f t="shared" si="1"/>
        <v>148</v>
      </c>
      <c r="C18" t="str">
        <f t="shared" si="2"/>
        <v>economy_energy_transformation_matrix_input[REGIONS_9_I,PROSUP_sector_energy_own_consumption_elec,DISTRIBUTION_ELECTRICITY,DISTRIBUTION_ELECTRICITY]=</v>
      </c>
      <c r="D18" t="str">
        <f t="shared" si="3"/>
        <v/>
      </c>
      <c r="E18" s="246" t="s">
        <v>696</v>
      </c>
      <c r="I18" s="193" t="s">
        <v>773</v>
      </c>
      <c r="J18" t="b">
        <f t="shared" si="7"/>
        <v>0</v>
      </c>
      <c r="U18" s="130" t="s">
        <v>839</v>
      </c>
      <c r="V18" s="130" t="s">
        <v>840</v>
      </c>
      <c r="W18" t="str">
        <f t="shared" si="4"/>
        <v>!!!</v>
      </c>
      <c r="X18" t="str">
        <f t="shared" si="5"/>
        <v/>
      </c>
      <c r="Y18" s="130" t="s">
        <v>852</v>
      </c>
      <c r="AI18" s="154" t="s">
        <v>479</v>
      </c>
      <c r="AJ18" t="str">
        <f t="shared" si="0"/>
        <v>PROSUP_transmission_losses_elec,</v>
      </c>
      <c r="AN18" s="154" t="s">
        <v>469</v>
      </c>
      <c r="AO18" s="155" t="str">
        <f t="shared" si="6"/>
        <v>ELECTRICITY_SOLAR_THERMAL,</v>
      </c>
    </row>
    <row r="19" spans="1:41" ht="43.5" x14ac:dyDescent="0.35">
      <c r="A19" s="130" t="s">
        <v>697</v>
      </c>
      <c r="B19">
        <f t="shared" si="1"/>
        <v>131</v>
      </c>
      <c r="C19" t="str">
        <f t="shared" si="2"/>
        <v>economy_energy_transformation_matrix_input[REGIONS_9_I,PROSUP_sector_energy_own_consumption_gas,DISTRIBUTION_GAS,DISTRIBUTION_GAS]=</v>
      </c>
      <c r="D19" t="str">
        <f t="shared" si="3"/>
        <v/>
      </c>
      <c r="E19" s="246" t="s">
        <v>697</v>
      </c>
      <c r="I19" s="193" t="s">
        <v>774</v>
      </c>
      <c r="J19" t="b">
        <f t="shared" si="7"/>
        <v>0</v>
      </c>
      <c r="U19" s="130" t="s">
        <v>841</v>
      </c>
      <c r="V19" s="130" t="s">
        <v>840</v>
      </c>
      <c r="W19" t="b">
        <f t="shared" si="4"/>
        <v>0</v>
      </c>
      <c r="X19" t="str">
        <f t="shared" si="5"/>
        <v>[REGIONS_9_I,PROTRA_PP_gas_fuels_CCS,ELECTRICITY_GAS,DISTRIBUTION_ELECTRICITY],</v>
      </c>
      <c r="AI19" s="154" t="s">
        <v>480</v>
      </c>
      <c r="AJ19" t="str">
        <f t="shared" si="0"/>
        <v>PROSUP_transmission_losses_gas,</v>
      </c>
      <c r="AN19" s="154" t="s">
        <v>466</v>
      </c>
      <c r="AO19" s="155" t="str">
        <f t="shared" si="6"/>
        <v>ELECTRICITY_WIND,</v>
      </c>
    </row>
    <row r="20" spans="1:41" ht="58.5" thickBot="1" x14ac:dyDescent="0.4">
      <c r="A20" s="130" t="s">
        <v>698</v>
      </c>
      <c r="B20">
        <f t="shared" si="1"/>
        <v>130</v>
      </c>
      <c r="C20" t="str">
        <f t="shared" si="2"/>
        <v>economy_energy_transformation_matrix_input[REGIONS_9_I,PROSUP_sector_energy_own_consumption_heat,STEAM_HOT_WATER,STEAM_HOT_WATER]=</v>
      </c>
      <c r="D20" t="str">
        <f t="shared" si="3"/>
        <v/>
      </c>
      <c r="E20" s="246" t="s">
        <v>698</v>
      </c>
      <c r="I20" s="193" t="s">
        <v>775</v>
      </c>
      <c r="J20" t="b">
        <f t="shared" si="7"/>
        <v>0</v>
      </c>
      <c r="U20" s="130" t="s">
        <v>808</v>
      </c>
      <c r="V20" s="130" t="s">
        <v>809</v>
      </c>
      <c r="W20" t="b">
        <f t="shared" si="4"/>
        <v>0</v>
      </c>
      <c r="X20" t="str">
        <f t="shared" si="5"/>
        <v>[REGIONS_9_I,PROTRA_PP_geothermal,STEAM_HOT_WATER,DISTRIBUTION_ELECTRICITY],</v>
      </c>
      <c r="Y20" s="130" t="s">
        <v>808</v>
      </c>
      <c r="AI20" s="154" t="s">
        <v>481</v>
      </c>
      <c r="AJ20" t="str">
        <f t="shared" si="0"/>
        <v>PROSUP_transmission_losses_heat,</v>
      </c>
      <c r="AN20" s="156" t="s">
        <v>451</v>
      </c>
      <c r="AO20" s="157" t="str">
        <f t="shared" si="6"/>
        <v>HYDROGEN_PRODUCTION,</v>
      </c>
    </row>
    <row r="21" spans="1:41" ht="58" x14ac:dyDescent="0.35">
      <c r="A21" s="130" t="s">
        <v>699</v>
      </c>
      <c r="B21">
        <f t="shared" si="1"/>
        <v>118</v>
      </c>
      <c r="C21" t="str">
        <f t="shared" si="2"/>
        <v>economy_energy_transformation_matrix_input[REGIONS_9_I,PROSUP_sector_energy_own_consumption_liquid,REFINING,REFINING]=</v>
      </c>
      <c r="D21" t="str">
        <f t="shared" si="3"/>
        <v/>
      </c>
      <c r="E21" s="246" t="s">
        <v>699</v>
      </c>
      <c r="I21" s="193" t="s">
        <v>767</v>
      </c>
      <c r="J21" t="b">
        <f t="shared" si="7"/>
        <v>0</v>
      </c>
      <c r="U21" s="130" t="s">
        <v>812</v>
      </c>
      <c r="V21" s="130" t="s">
        <v>813</v>
      </c>
      <c r="W21" t="b">
        <f t="shared" si="4"/>
        <v>0</v>
      </c>
      <c r="X21" t="str">
        <f t="shared" si="5"/>
        <v>[REGIONS_9_I,PROTRA_PP_hydropower_dammed,ELECTRICITY_HYDRO,DISTRIBUTION_ELECTRICITY],</v>
      </c>
      <c r="Y21" s="130" t="s">
        <v>812</v>
      </c>
      <c r="AI21" s="154" t="s">
        <v>369</v>
      </c>
      <c r="AJ21" t="str">
        <f t="shared" si="0"/>
        <v>PROTRA_blending_gas_fuels,</v>
      </c>
    </row>
    <row r="22" spans="1:41" ht="58" x14ac:dyDescent="0.35">
      <c r="A22" s="130" t="s">
        <v>701</v>
      </c>
      <c r="B22">
        <f t="shared" si="1"/>
        <v>135</v>
      </c>
      <c r="C22" t="str">
        <f t="shared" si="2"/>
        <v>economy_energy_transformation_matrix_input[REGIONS_9_I,PROSUP_sector_energy_own_consumption_solid_fossil,MINING_COAL,ELECTRICITY_COAL]=</v>
      </c>
      <c r="D22" t="str">
        <f t="shared" si="3"/>
        <v/>
      </c>
      <c r="E22" s="246" t="s">
        <v>701</v>
      </c>
      <c r="I22" s="193" t="s">
        <v>776</v>
      </c>
      <c r="J22" t="b">
        <f t="shared" si="7"/>
        <v>0</v>
      </c>
      <c r="U22" s="130" t="s">
        <v>810</v>
      </c>
      <c r="V22" s="130" t="s">
        <v>811</v>
      </c>
      <c r="W22" t="b">
        <f t="shared" si="4"/>
        <v>0</v>
      </c>
      <c r="X22" t="str">
        <f t="shared" si="5"/>
        <v>[REGIONS_9_I,PROTRA_PP_hydropower_run_of_river,ELECTRICITY_HYDRO,DISTRIBUTION_ELECTRICITY],</v>
      </c>
      <c r="Y22" s="130" t="s">
        <v>810</v>
      </c>
      <c r="AI22" s="154" t="s">
        <v>478</v>
      </c>
      <c r="AJ22" t="str">
        <f t="shared" si="0"/>
        <v>PROTRA_blending_liquid_fuels,</v>
      </c>
    </row>
    <row r="23" spans="1:41" ht="101.5" x14ac:dyDescent="0.35">
      <c r="A23" s="130" t="s">
        <v>690</v>
      </c>
      <c r="B23">
        <f t="shared" si="1"/>
        <v>133</v>
      </c>
      <c r="C23" t="str">
        <f t="shared" si="2"/>
        <v>economy_energy_transformation_matrix_input[REGIONS_9_I,PROSUP_storage_losses_elec,DISTRIBUTION_ELECTRICITY,DISTRIBUTION_ELECTRICITY]=</v>
      </c>
      <c r="D23" t="str">
        <f t="shared" si="3"/>
        <v/>
      </c>
      <c r="E23" s="246" t="s">
        <v>690</v>
      </c>
      <c r="I23" s="193" t="s">
        <v>772</v>
      </c>
      <c r="J23" t="b">
        <f t="shared" si="7"/>
        <v>0</v>
      </c>
      <c r="U23" s="130" t="s">
        <v>814</v>
      </c>
      <c r="V23" s="130" t="s">
        <v>815</v>
      </c>
      <c r="W23" t="str">
        <f t="shared" si="4"/>
        <v>!!!</v>
      </c>
      <c r="X23" t="str">
        <f t="shared" si="5"/>
        <v/>
      </c>
      <c r="Y23" s="130" t="s">
        <v>853</v>
      </c>
      <c r="AI23" s="154" t="s">
        <v>332</v>
      </c>
      <c r="AJ23" t="str">
        <f t="shared" si="0"/>
        <v>PROTRA_CHP_gas_fuels,</v>
      </c>
    </row>
    <row r="24" spans="1:41" ht="43.5" x14ac:dyDescent="0.35">
      <c r="A24" s="130" t="s">
        <v>691</v>
      </c>
      <c r="B24">
        <f t="shared" si="1"/>
        <v>116</v>
      </c>
      <c r="C24" t="str">
        <f t="shared" si="2"/>
        <v>economy_energy_transformation_matrix_input[REGIONS_9_I,PROSUP_storage_losses_gas,DISTRIBUTION_GAS,DISTRIBUTION_GAS]=</v>
      </c>
      <c r="D24" t="str">
        <f t="shared" si="3"/>
        <v/>
      </c>
      <c r="E24" s="246" t="s">
        <v>691</v>
      </c>
      <c r="I24" s="193" t="s">
        <v>762</v>
      </c>
      <c r="J24" t="b">
        <f t="shared" si="7"/>
        <v>0</v>
      </c>
      <c r="U24" s="130" t="s">
        <v>816</v>
      </c>
      <c r="V24" s="130" t="s">
        <v>815</v>
      </c>
      <c r="W24" t="b">
        <f t="shared" si="4"/>
        <v>0</v>
      </c>
      <c r="X24" t="str">
        <f t="shared" si="5"/>
        <v>[REGIONS_9_I,PROTRA_PP_liquid_fuels,ELECTRICITY_OIL,DISTRIBUTION_ELECTRICITY],</v>
      </c>
      <c r="AI24" s="154" t="s">
        <v>333</v>
      </c>
      <c r="AJ24" t="str">
        <f t="shared" si="0"/>
        <v>PROTRA_CHP_gas_fuels_CCS,</v>
      </c>
    </row>
    <row r="25" spans="1:41" ht="101.5" x14ac:dyDescent="0.35">
      <c r="A25" s="130" t="s">
        <v>692</v>
      </c>
      <c r="B25">
        <f t="shared" si="1"/>
        <v>115</v>
      </c>
      <c r="C25" t="str">
        <f t="shared" si="2"/>
        <v>economy_energy_transformation_matrix_input[REGIONS_9_I,PROSUP_storage_losses_heat,STEAM_HOT_WATER,STEAM_HOT_WATER]=</v>
      </c>
      <c r="D25" t="str">
        <f t="shared" si="3"/>
        <v/>
      </c>
      <c r="E25" s="246" t="s">
        <v>692</v>
      </c>
      <c r="I25" s="193" t="s">
        <v>763</v>
      </c>
      <c r="J25" t="b">
        <f t="shared" si="7"/>
        <v>0</v>
      </c>
      <c r="U25" s="130" t="s">
        <v>842</v>
      </c>
      <c r="V25" s="130" t="s">
        <v>843</v>
      </c>
      <c r="W25" t="str">
        <f t="shared" si="4"/>
        <v>!!!</v>
      </c>
      <c r="X25" t="str">
        <f t="shared" si="5"/>
        <v/>
      </c>
      <c r="Y25" s="130" t="s">
        <v>854</v>
      </c>
      <c r="AI25" s="154" t="s">
        <v>334</v>
      </c>
      <c r="AJ25" t="str">
        <f t="shared" si="0"/>
        <v>PROTRA_CHP_geothermal,</v>
      </c>
    </row>
    <row r="26" spans="1:41" ht="43.5" x14ac:dyDescent="0.35">
      <c r="A26" s="130" t="s">
        <v>687</v>
      </c>
      <c r="B26">
        <f t="shared" si="1"/>
        <v>138</v>
      </c>
      <c r="C26" t="str">
        <f t="shared" si="2"/>
        <v>economy_energy_transformation_matrix_input[REGIONS_9_I,PROSUP_transmission_losses_elec,DISTRIBUTION_ELECTRICITY,DISTRIBUTION_ELECTRICITY]=</v>
      </c>
      <c r="D26" t="str">
        <f t="shared" si="3"/>
        <v/>
      </c>
      <c r="E26" s="246" t="s">
        <v>687</v>
      </c>
      <c r="I26" s="193" t="s">
        <v>771</v>
      </c>
      <c r="J26" t="b">
        <f t="shared" si="7"/>
        <v>0</v>
      </c>
      <c r="U26" s="130" t="s">
        <v>844</v>
      </c>
      <c r="V26" s="130" t="s">
        <v>843</v>
      </c>
      <c r="W26" t="b">
        <f t="shared" si="4"/>
        <v>0</v>
      </c>
      <c r="X26" t="str">
        <f t="shared" si="5"/>
        <v>[REGIONS_9_I,PROTRA_PP_liquid_fuels_CCS,ELECTRICITY_OIL,DISTRIBUTION_ELECTRICITY],</v>
      </c>
      <c r="AI26" s="154" t="s">
        <v>335</v>
      </c>
      <c r="AJ26" t="str">
        <f t="shared" si="0"/>
        <v>PROTRA_CHP_liquid_fuels,</v>
      </c>
    </row>
    <row r="27" spans="1:41" ht="58" x14ac:dyDescent="0.35">
      <c r="A27" s="130" t="s">
        <v>688</v>
      </c>
      <c r="B27">
        <f t="shared" si="1"/>
        <v>121</v>
      </c>
      <c r="C27" t="str">
        <f t="shared" si="2"/>
        <v>economy_energy_transformation_matrix_input[REGIONS_9_I,PROSUP_transmission_losses_gas,DISTRIBUTION_GAS,DISTRIBUTION_GAS]=</v>
      </c>
      <c r="D27" t="str">
        <f t="shared" si="3"/>
        <v/>
      </c>
      <c r="E27" s="246" t="s">
        <v>688</v>
      </c>
      <c r="I27" s="193" t="s">
        <v>760</v>
      </c>
      <c r="J27" t="b">
        <f t="shared" si="7"/>
        <v>0</v>
      </c>
      <c r="U27" s="130" t="s">
        <v>817</v>
      </c>
      <c r="V27" s="130" t="s">
        <v>818</v>
      </c>
      <c r="W27" t="b">
        <f t="shared" si="4"/>
        <v>0</v>
      </c>
      <c r="X27" t="str">
        <f t="shared" si="5"/>
        <v>[REGIONS_9_I,PROTRA_PP_nuclear,ELECTRICITY_NUCLEAR,DISTRIBUTION_ELECTRICITY],</v>
      </c>
      <c r="Y27" s="130" t="s">
        <v>817</v>
      </c>
      <c r="AI27" s="154" t="s">
        <v>476</v>
      </c>
      <c r="AJ27" t="str">
        <f t="shared" si="0"/>
        <v>PROTRA_CHP_liquid_fuels_CCS,</v>
      </c>
    </row>
    <row r="28" spans="1:41" ht="58" x14ac:dyDescent="0.35">
      <c r="A28" s="130" t="s">
        <v>689</v>
      </c>
      <c r="B28">
        <f t="shared" si="1"/>
        <v>120</v>
      </c>
      <c r="C28" t="str">
        <f t="shared" si="2"/>
        <v>economy_energy_transformation_matrix_input[REGIONS_9_I,PROSUP_transmission_losses_heat,STEAM_HOT_WATER,STEAM_HOT_WATER]=</v>
      </c>
      <c r="D28" t="str">
        <f t="shared" si="3"/>
        <v/>
      </c>
      <c r="E28" s="246" t="s">
        <v>689</v>
      </c>
      <c r="I28" s="193" t="s">
        <v>761</v>
      </c>
      <c r="J28" t="b">
        <f t="shared" si="7"/>
        <v>0</v>
      </c>
      <c r="U28" s="130" t="s">
        <v>819</v>
      </c>
      <c r="V28" s="130" t="s">
        <v>820</v>
      </c>
      <c r="W28" t="b">
        <f t="shared" si="4"/>
        <v>0</v>
      </c>
      <c r="X28" t="str">
        <f t="shared" si="5"/>
        <v>[REGIONS_9_I,PROTRA_PP_oceanic,ELECTRICITY_OTHER,DISTRIBUTION_ELECTRICITY],</v>
      </c>
      <c r="Y28" s="130" t="s">
        <v>819</v>
      </c>
      <c r="AI28" s="154" t="s">
        <v>507</v>
      </c>
      <c r="AJ28" t="str">
        <f t="shared" si="0"/>
        <v>PROTRA_CHP_solid_bio,</v>
      </c>
    </row>
    <row r="29" spans="1:41" ht="87" x14ac:dyDescent="0.35">
      <c r="A29" s="130" t="s">
        <v>667</v>
      </c>
      <c r="B29">
        <f t="shared" si="1"/>
        <v>116</v>
      </c>
      <c r="C29" t="str">
        <f t="shared" si="2"/>
        <v>economy_energy_transformation_matrix_input[REGIONS_9_I,PROTRA_blending_gas_fuels,DISTRIBUTION_GAS,DISTRIBUTION_GAS]=</v>
      </c>
      <c r="D29" t="str">
        <f t="shared" si="3"/>
        <v>!!!</v>
      </c>
      <c r="E29" s="246" t="s">
        <v>706</v>
      </c>
      <c r="I29" s="193" t="s">
        <v>749</v>
      </c>
      <c r="J29" t="b">
        <f t="shared" si="7"/>
        <v>0</v>
      </c>
      <c r="U29" s="130" t="s">
        <v>823</v>
      </c>
      <c r="V29" s="130" t="s">
        <v>824</v>
      </c>
      <c r="W29" t="b">
        <f t="shared" si="4"/>
        <v>0</v>
      </c>
      <c r="X29" t="str">
        <f t="shared" si="5"/>
        <v>[REGIONS_9_I,PROTRA_PP_solar_CSP,ELECTRICITY_SOLAR_THERMAL,DISTRIBUTION_ELECTRICITY],</v>
      </c>
      <c r="Y29" s="130" t="s">
        <v>823</v>
      </c>
      <c r="AI29" s="154" t="s">
        <v>516</v>
      </c>
      <c r="AJ29" t="str">
        <f t="shared" si="0"/>
        <v>PROTRA_CHP_solid_bio_CCS,</v>
      </c>
    </row>
    <row r="30" spans="1:41" ht="58" x14ac:dyDescent="0.35">
      <c r="A30" s="130" t="s">
        <v>668</v>
      </c>
      <c r="B30">
        <f t="shared" si="1"/>
        <v>116</v>
      </c>
      <c r="C30" t="str">
        <f t="shared" si="2"/>
        <v>economy_energy_transformation_matrix_input[REGIONS_9_I,PROTRA_blending_gas_fuels,DISTRIBUTION_GAS,DISTRIBUTION_GAS]=</v>
      </c>
      <c r="D30" t="str">
        <f t="shared" si="3"/>
        <v/>
      </c>
      <c r="E30" s="205"/>
      <c r="I30" s="193"/>
      <c r="J30" t="b">
        <f t="shared" si="7"/>
        <v>0</v>
      </c>
      <c r="U30" s="130" t="s">
        <v>821</v>
      </c>
      <c r="V30" s="130" t="s">
        <v>822</v>
      </c>
      <c r="W30" t="b">
        <f t="shared" si="4"/>
        <v>0</v>
      </c>
      <c r="X30" t="str">
        <f t="shared" si="5"/>
        <v>[REGIONS_9_I,PROTRA_PP_solar_open_space_PV,ELECTRICITY_SOLAR_PV,DISTRIBUTION_ELECTRICITY],</v>
      </c>
      <c r="Y30" s="130" t="s">
        <v>821</v>
      </c>
      <c r="AI30" s="154" t="s">
        <v>511</v>
      </c>
      <c r="AJ30" t="str">
        <f t="shared" si="0"/>
        <v>PROTRA_CHP_solid_fossil,</v>
      </c>
    </row>
    <row r="31" spans="1:41" ht="87" x14ac:dyDescent="0.35">
      <c r="A31" s="130" t="s">
        <v>669</v>
      </c>
      <c r="B31">
        <f t="shared" si="1"/>
        <v>103</v>
      </c>
      <c r="C31" t="str">
        <f t="shared" si="2"/>
        <v>economy_energy_transformation_matrix_input[REGIONS_9_I,PROTRA_blending_liquid_fuels,REFINING,REFINING]=</v>
      </c>
      <c r="D31" t="str">
        <f t="shared" si="3"/>
        <v>!!!</v>
      </c>
      <c r="E31" s="246" t="s">
        <v>707</v>
      </c>
      <c r="I31" s="193" t="s">
        <v>750</v>
      </c>
      <c r="J31" t="b">
        <f t="shared" si="7"/>
        <v>0</v>
      </c>
      <c r="U31" s="130" t="s">
        <v>825</v>
      </c>
      <c r="V31" s="130" t="s">
        <v>826</v>
      </c>
      <c r="W31" t="b">
        <f t="shared" si="4"/>
        <v>0</v>
      </c>
      <c r="X31" t="str">
        <f t="shared" si="5"/>
        <v>[REGIONS_9_I,PROTRA_PP_solar_urban_PV,ELECTRICITY_SOLAR_PV,DISTRIBUTION_ELECTRICITY],</v>
      </c>
      <c r="Y31" s="130" t="s">
        <v>825</v>
      </c>
      <c r="AI31" s="154" t="s">
        <v>510</v>
      </c>
      <c r="AJ31" t="str">
        <f t="shared" si="0"/>
        <v>PROTRA_CHP_solid_fossil_CCS,</v>
      </c>
    </row>
    <row r="32" spans="1:41" ht="58" x14ac:dyDescent="0.35">
      <c r="A32" s="130" t="s">
        <v>670</v>
      </c>
      <c r="B32">
        <f t="shared" si="1"/>
        <v>103</v>
      </c>
      <c r="C32" t="str">
        <f t="shared" si="2"/>
        <v>economy_energy_transformation_matrix_input[REGIONS_9_I,PROTRA_blending_liquid_fuels,REFINING,REFINING]=</v>
      </c>
      <c r="D32" t="str">
        <f t="shared" si="3"/>
        <v/>
      </c>
      <c r="E32" s="205"/>
      <c r="I32" s="193"/>
      <c r="J32" t="b">
        <f t="shared" si="7"/>
        <v>0</v>
      </c>
      <c r="U32" s="130" t="s">
        <v>801</v>
      </c>
      <c r="V32" s="130" t="s">
        <v>802</v>
      </c>
      <c r="W32" t="b">
        <f t="shared" si="4"/>
        <v>0</v>
      </c>
      <c r="X32" t="str">
        <f t="shared" si="5"/>
        <v>[REGIONS_9_I,PROTRA_PP_solid_bio,STEAM_HOT_WATER,DISTRIBUTION_ELECTRICITY],</v>
      </c>
      <c r="Y32" s="130" t="s">
        <v>801</v>
      </c>
      <c r="AI32" s="154" t="s">
        <v>339</v>
      </c>
      <c r="AJ32" t="str">
        <f t="shared" si="0"/>
        <v>PROTRA_CHP_waste,</v>
      </c>
    </row>
    <row r="33" spans="1:36" ht="87" x14ac:dyDescent="0.35">
      <c r="A33" s="130" t="s">
        <v>628</v>
      </c>
      <c r="B33">
        <f t="shared" si="1"/>
        <v>110</v>
      </c>
      <c r="C33" t="str">
        <f t="shared" si="2"/>
        <v>economy_energy_transformation_matrix_input[REGIONS_9_I,PROTRA_CHP_gas_fuels,DISTRIBUTION_GAS,ELECTRICITY_GAS]=</v>
      </c>
      <c r="D33" t="str">
        <f t="shared" si="3"/>
        <v>!!!</v>
      </c>
      <c r="E33" s="246" t="s">
        <v>708</v>
      </c>
      <c r="I33" s="245" t="s">
        <v>723</v>
      </c>
      <c r="J33" t="b">
        <f t="shared" si="7"/>
        <v>0</v>
      </c>
      <c r="U33" s="130" t="s">
        <v>803</v>
      </c>
      <c r="V33" s="130" t="s">
        <v>804</v>
      </c>
      <c r="W33" t="b">
        <f t="shared" si="4"/>
        <v>0</v>
      </c>
      <c r="X33" t="str">
        <f t="shared" si="5"/>
        <v>[REGIONS_9_I,PROTRA_PP_solid_bio_CCS,ELECTRICITY_OTHER,DISTRIBUTION_ELECTRICITY],</v>
      </c>
      <c r="Y33" s="130" t="s">
        <v>803</v>
      </c>
      <c r="AI33" s="154" t="s">
        <v>341</v>
      </c>
      <c r="AJ33" t="str">
        <f t="shared" si="0"/>
        <v>PROTRA_HP_gas_fuels,</v>
      </c>
    </row>
    <row r="34" spans="1:36" ht="58" x14ac:dyDescent="0.35">
      <c r="A34" s="130" t="s">
        <v>630</v>
      </c>
      <c r="B34">
        <f t="shared" si="1"/>
        <v>110</v>
      </c>
      <c r="C34" t="str">
        <f t="shared" si="2"/>
        <v>economy_energy_transformation_matrix_input[REGIONS_9_I,PROTRA_CHP_gas_fuels,DISTRIBUTION_GAS,ELECTRICITY_GAS]=</v>
      </c>
      <c r="D34" t="str">
        <f t="shared" si="3"/>
        <v/>
      </c>
      <c r="E34" s="205"/>
      <c r="I34" s="193"/>
      <c r="J34" t="b">
        <f t="shared" si="7"/>
        <v>0</v>
      </c>
      <c r="U34" s="130" t="s">
        <v>827</v>
      </c>
      <c r="V34" s="130" t="s">
        <v>828</v>
      </c>
      <c r="W34" t="b">
        <f t="shared" si="4"/>
        <v>0</v>
      </c>
      <c r="X34" t="str">
        <f t="shared" si="5"/>
        <v>[REGIONS_9_I,PROTRA_PP_solid_fossil,ELECTRICITY_COAL,DISTRIBUTION_ELECTRICITY],</v>
      </c>
      <c r="Y34" s="130" t="s">
        <v>827</v>
      </c>
      <c r="AI34" s="154" t="s">
        <v>343</v>
      </c>
      <c r="AJ34" t="str">
        <f t="shared" ref="AJ34:AJ59" si="8">AI34&amp;","</f>
        <v>PROTRA_HP_geothermal,</v>
      </c>
    </row>
    <row r="35" spans="1:36" ht="87" x14ac:dyDescent="0.35">
      <c r="A35" s="130" t="s">
        <v>629</v>
      </c>
      <c r="B35">
        <f t="shared" si="1"/>
        <v>110</v>
      </c>
      <c r="C35" t="str">
        <f t="shared" si="2"/>
        <v>economy_energy_transformation_matrix_input[REGIONS_9_I,PROTRA_CHP_gas_fuels,DISTRIBUTION_GAS,STEAM_HOT_WATER]=</v>
      </c>
      <c r="D35" t="str">
        <f t="shared" si="3"/>
        <v>!!!</v>
      </c>
      <c r="E35" s="246" t="s">
        <v>709</v>
      </c>
      <c r="I35" s="193" t="s">
        <v>722</v>
      </c>
      <c r="J35" t="b">
        <f t="shared" si="7"/>
        <v>0</v>
      </c>
      <c r="U35" s="130" t="s">
        <v>835</v>
      </c>
      <c r="V35" s="130" t="s">
        <v>836</v>
      </c>
      <c r="W35" t="b">
        <f t="shared" si="4"/>
        <v>0</v>
      </c>
      <c r="X35" t="str">
        <f t="shared" si="5"/>
        <v>[REGIONS_9_I,PROTRA_PP_solid_fossil_CCS,ELECTRICITY_COAL,DISTRIBUTION_ELECTRICITY],</v>
      </c>
      <c r="Y35" s="130" t="s">
        <v>835</v>
      </c>
      <c r="AI35" s="154" t="s">
        <v>344</v>
      </c>
      <c r="AJ35" t="str">
        <f t="shared" si="8"/>
        <v>PROTRA_HP_liquid_fuels,</v>
      </c>
    </row>
    <row r="36" spans="1:36" ht="43.5" x14ac:dyDescent="0.35">
      <c r="A36" s="130" t="s">
        <v>631</v>
      </c>
      <c r="B36">
        <f t="shared" si="1"/>
        <v>110</v>
      </c>
      <c r="C36" t="str">
        <f t="shared" si="2"/>
        <v>economy_energy_transformation_matrix_input[REGIONS_9_I,PROTRA_CHP_gas_fuels,DISTRIBUTION_GAS,STEAM_HOT_WATER]=</v>
      </c>
      <c r="D36" t="str">
        <f t="shared" si="3"/>
        <v/>
      </c>
      <c r="E36" s="205"/>
      <c r="I36" s="193"/>
      <c r="J36" t="b">
        <f t="shared" si="7"/>
        <v>0</v>
      </c>
      <c r="U36" s="130" t="s">
        <v>829</v>
      </c>
      <c r="V36" s="130" t="s">
        <v>830</v>
      </c>
      <c r="W36" t="b">
        <f t="shared" si="4"/>
        <v>0</v>
      </c>
      <c r="X36" t="str">
        <f t="shared" si="5"/>
        <v>[REGIONS_9_I,PROTRA_PP_waste,ELECTRICITY_OTHER,DISTRIBUTION_ELECTRICITY],</v>
      </c>
      <c r="Y36" s="130" t="s">
        <v>829</v>
      </c>
      <c r="AI36" s="154" t="s">
        <v>346</v>
      </c>
      <c r="AJ36" t="str">
        <f t="shared" si="8"/>
        <v>PROTRA_HP_solar,</v>
      </c>
    </row>
    <row r="37" spans="1:36" ht="87" x14ac:dyDescent="0.35">
      <c r="A37" s="130" t="s">
        <v>634</v>
      </c>
      <c r="B37">
        <f t="shared" si="1"/>
        <v>114</v>
      </c>
      <c r="C37" t="str">
        <f t="shared" si="2"/>
        <v>economy_energy_transformation_matrix_input[REGIONS_9_I,PROTRA_CHP_gas_fuels_CCS,DISTRIBUTION_GAS,ELECTRICITY_GAS]=</v>
      </c>
      <c r="D37" t="str">
        <f t="shared" si="3"/>
        <v>!!!</v>
      </c>
      <c r="E37" s="246" t="s">
        <v>710</v>
      </c>
      <c r="I37" s="193" t="s">
        <v>726</v>
      </c>
      <c r="J37" t="b">
        <f t="shared" si="7"/>
        <v>0</v>
      </c>
      <c r="U37" s="130" t="s">
        <v>837</v>
      </c>
      <c r="V37" s="130" t="s">
        <v>838</v>
      </c>
      <c r="W37" t="b">
        <f t="shared" si="4"/>
        <v>0</v>
      </c>
      <c r="X37" t="str">
        <f t="shared" si="5"/>
        <v>[REGIONS_9_I,PROTRA_PP_waste_CCS,ELECTRICITY_OTHER,DISTRIBUTION_ELECTRICITY],</v>
      </c>
      <c r="Y37" s="130" t="s">
        <v>837</v>
      </c>
      <c r="AI37" s="154" t="s">
        <v>508</v>
      </c>
      <c r="AJ37" t="str">
        <f t="shared" si="8"/>
        <v>PROTRA_HP_solid_bio,</v>
      </c>
    </row>
    <row r="38" spans="1:36" ht="58" x14ac:dyDescent="0.35">
      <c r="A38" s="130" t="s">
        <v>636</v>
      </c>
      <c r="B38">
        <f t="shared" si="1"/>
        <v>114</v>
      </c>
      <c r="C38" t="str">
        <f t="shared" si="2"/>
        <v>economy_energy_transformation_matrix_input[REGIONS_9_I,PROTRA_CHP_gas_fuels_CCS,DISTRIBUTION_GAS,ELECTRICITY_GAS]=</v>
      </c>
      <c r="D38" t="str">
        <f t="shared" si="3"/>
        <v/>
      </c>
      <c r="E38" s="205"/>
      <c r="I38" s="193"/>
      <c r="J38" t="b">
        <f t="shared" si="7"/>
        <v>0</v>
      </c>
      <c r="U38" s="130" t="s">
        <v>833</v>
      </c>
      <c r="V38" s="130" t="s">
        <v>834</v>
      </c>
      <c r="W38" t="b">
        <f t="shared" si="4"/>
        <v>0</v>
      </c>
      <c r="X38" t="str">
        <f t="shared" si="5"/>
        <v>[REGIONS_9_I,PROTRA_PP_wind_offshore,ELECTRICITY_WIND,DISTRIBUTION_ELECTRICITY],</v>
      </c>
      <c r="Y38" s="130" t="s">
        <v>833</v>
      </c>
      <c r="AI38" s="154" t="s">
        <v>512</v>
      </c>
      <c r="AJ38" t="str">
        <f t="shared" si="8"/>
        <v>PROTRA_HP_solid_fossil,</v>
      </c>
    </row>
    <row r="39" spans="1:36" ht="87" x14ac:dyDescent="0.35">
      <c r="A39" s="130" t="s">
        <v>635</v>
      </c>
      <c r="B39">
        <f>SEARCH("=",E39)</f>
        <v>114</v>
      </c>
      <c r="C39" t="str">
        <f>LEFT(E39,B39)</f>
        <v>economy_energy_transformation_matrix_input[REGIONS_9_I,PROTRA_CHP_gas_fuels_CCS,DISTRIBUTION_GAS,STEAM_HOT_WATER]=</v>
      </c>
      <c r="D39" t="str">
        <f t="shared" si="3"/>
        <v>!!!</v>
      </c>
      <c r="E39" s="246" t="s">
        <v>711</v>
      </c>
      <c r="I39" s="193" t="s">
        <v>727</v>
      </c>
      <c r="J39" t="b">
        <f t="shared" si="7"/>
        <v>0</v>
      </c>
      <c r="U39" s="130" t="s">
        <v>831</v>
      </c>
      <c r="V39" s="130" t="s">
        <v>832</v>
      </c>
      <c r="W39" t="b">
        <f t="shared" si="4"/>
        <v>0</v>
      </c>
      <c r="X39" t="str">
        <f t="shared" si="5"/>
        <v>[REGIONS_9_I,PROTRA_PP_wind_onshore,ELECTRICITY_WIND,DISTRIBUTION_ELECTRICITY],</v>
      </c>
      <c r="Y39" s="130" t="s">
        <v>831</v>
      </c>
      <c r="AI39" s="154" t="s">
        <v>349</v>
      </c>
      <c r="AJ39" t="str">
        <f t="shared" si="8"/>
        <v>PROTRA_HP_waste,</v>
      </c>
    </row>
    <row r="40" spans="1:36" ht="43.5" x14ac:dyDescent="0.35">
      <c r="A40" s="130" t="s">
        <v>637</v>
      </c>
      <c r="B40">
        <f t="shared" si="1"/>
        <v>114</v>
      </c>
      <c r="C40" t="str">
        <f t="shared" si="2"/>
        <v>economy_energy_transformation_matrix_input[REGIONS_9_I,PROTRA_CHP_gas_fuels_CCS,DISTRIBUTION_GAS,STEAM_HOT_WATER]=</v>
      </c>
      <c r="D40" t="str">
        <f t="shared" si="3"/>
        <v/>
      </c>
      <c r="E40" s="205"/>
      <c r="I40" s="193" t="s">
        <v>727</v>
      </c>
      <c r="J40" t="str">
        <f t="shared" si="7"/>
        <v>!!!</v>
      </c>
      <c r="AI40" s="154" t="s">
        <v>351</v>
      </c>
      <c r="AJ40" t="str">
        <f t="shared" si="8"/>
        <v>PROTRA_PP_gas_fuels,</v>
      </c>
    </row>
    <row r="41" spans="1:36" ht="87" x14ac:dyDescent="0.35">
      <c r="A41" s="130" t="s">
        <v>642</v>
      </c>
      <c r="B41">
        <f t="shared" si="1"/>
        <v>105</v>
      </c>
      <c r="C41" t="str">
        <f t="shared" si="2"/>
        <v>economy_energy_transformation_matrix_input[REGIONS_9_I,PROTRA_CHP_liquid_fuels,REFINING,ELECTRICITY_OIL]=</v>
      </c>
      <c r="D41" t="str">
        <f t="shared" si="3"/>
        <v>!!!</v>
      </c>
      <c r="E41" s="246" t="s">
        <v>712</v>
      </c>
      <c r="I41" s="193" t="s">
        <v>732</v>
      </c>
      <c r="J41" t="b">
        <f t="shared" si="7"/>
        <v>0</v>
      </c>
      <c r="AI41" s="230" t="s">
        <v>352</v>
      </c>
      <c r="AJ41" t="str">
        <f t="shared" si="8"/>
        <v>PROTRA_PP_gas_fuels_CCS,</v>
      </c>
    </row>
    <row r="42" spans="1:36" ht="43.5" x14ac:dyDescent="0.35">
      <c r="A42" s="130" t="s">
        <v>644</v>
      </c>
      <c r="B42">
        <f t="shared" si="1"/>
        <v>105</v>
      </c>
      <c r="C42" t="str">
        <f t="shared" si="2"/>
        <v>economy_energy_transformation_matrix_input[REGIONS_9_I,PROTRA_CHP_liquid_fuels,REFINING,ELECTRICITY_OIL]=</v>
      </c>
      <c r="D42" t="str">
        <f t="shared" si="3"/>
        <v/>
      </c>
      <c r="E42" s="205"/>
      <c r="I42" s="193"/>
      <c r="J42" t="b">
        <f t="shared" si="7"/>
        <v>0</v>
      </c>
      <c r="AI42" s="154" t="s">
        <v>353</v>
      </c>
      <c r="AJ42" t="str">
        <f t="shared" si="8"/>
        <v>PROTRA_PP_geothermal,</v>
      </c>
    </row>
    <row r="43" spans="1:36" ht="87" x14ac:dyDescent="0.35">
      <c r="A43" s="130" t="s">
        <v>643</v>
      </c>
      <c r="B43">
        <f t="shared" si="1"/>
        <v>105</v>
      </c>
      <c r="C43" t="str">
        <f t="shared" si="2"/>
        <v>economy_energy_transformation_matrix_input[REGIONS_9_I,PROTRA_CHP_liquid_fuels,REFINING,STEAM_HOT_WATER]=</v>
      </c>
      <c r="D43" t="str">
        <f t="shared" si="3"/>
        <v>!!!</v>
      </c>
      <c r="E43" s="246" t="s">
        <v>713</v>
      </c>
      <c r="I43" s="193" t="s">
        <v>733</v>
      </c>
      <c r="J43" t="b">
        <f t="shared" si="7"/>
        <v>0</v>
      </c>
      <c r="AI43" s="154" t="s">
        <v>354</v>
      </c>
      <c r="AJ43" t="str">
        <f t="shared" si="8"/>
        <v>PROTRA_PP_hydropower_dammed,</v>
      </c>
    </row>
    <row r="44" spans="1:36" ht="43.5" x14ac:dyDescent="0.35">
      <c r="A44" s="130" t="s">
        <v>645</v>
      </c>
      <c r="B44">
        <f t="shared" si="1"/>
        <v>105</v>
      </c>
      <c r="C44" t="str">
        <f t="shared" si="2"/>
        <v>economy_energy_transformation_matrix_input[REGIONS_9_I,PROTRA_CHP_liquid_fuels,REFINING,STEAM_HOT_WATER]=</v>
      </c>
      <c r="D44" t="str">
        <f t="shared" si="3"/>
        <v/>
      </c>
      <c r="E44" s="205"/>
      <c r="I44" s="193"/>
      <c r="J44" t="b">
        <f t="shared" si="7"/>
        <v>0</v>
      </c>
      <c r="AI44" s="154" t="s">
        <v>355</v>
      </c>
      <c r="AJ44" t="str">
        <f t="shared" si="8"/>
        <v>PROTRA_PP_hydropower_run_of_river,</v>
      </c>
    </row>
    <row r="45" spans="1:36" ht="87" x14ac:dyDescent="0.35">
      <c r="A45" s="130" t="s">
        <v>646</v>
      </c>
      <c r="B45">
        <f t="shared" si="1"/>
        <v>109</v>
      </c>
      <c r="C45" t="str">
        <f t="shared" si="2"/>
        <v>economy_energy_transformation_matrix_input[REGIONS_9_I,PROTRA_CHP_liquid_fuels_CCS,REFINING,ELECTRICITY_OIL]=</v>
      </c>
      <c r="D45" t="str">
        <f t="shared" si="3"/>
        <v>!!!</v>
      </c>
      <c r="E45" s="246" t="s">
        <v>714</v>
      </c>
      <c r="I45" s="193" t="s">
        <v>734</v>
      </c>
      <c r="J45" t="b">
        <f t="shared" si="7"/>
        <v>0</v>
      </c>
      <c r="AI45" s="154" t="s">
        <v>356</v>
      </c>
      <c r="AJ45" t="str">
        <f t="shared" si="8"/>
        <v>PROTRA_PP_liquid_fuels,</v>
      </c>
    </row>
    <row r="46" spans="1:36" ht="43.5" x14ac:dyDescent="0.35">
      <c r="A46" s="130" t="s">
        <v>648</v>
      </c>
      <c r="B46">
        <f t="shared" si="1"/>
        <v>109</v>
      </c>
      <c r="C46" t="str">
        <f t="shared" si="2"/>
        <v>economy_energy_transformation_matrix_input[REGIONS_9_I,PROTRA_CHP_liquid_fuels_CCS,REFINING,ELECTRICITY_OIL]=</v>
      </c>
      <c r="D46" t="str">
        <f t="shared" si="3"/>
        <v/>
      </c>
      <c r="E46" s="205"/>
      <c r="I46" s="193"/>
      <c r="J46" t="b">
        <f t="shared" si="7"/>
        <v>0</v>
      </c>
      <c r="AI46" s="230" t="s">
        <v>357</v>
      </c>
      <c r="AJ46" t="str">
        <f t="shared" si="8"/>
        <v>PROTRA_PP_liquid_fuels_CCS,</v>
      </c>
    </row>
    <row r="47" spans="1:36" ht="87" x14ac:dyDescent="0.35">
      <c r="A47" s="130" t="s">
        <v>647</v>
      </c>
      <c r="B47">
        <f t="shared" si="1"/>
        <v>109</v>
      </c>
      <c r="C47" t="str">
        <f t="shared" si="2"/>
        <v>economy_energy_transformation_matrix_input[REGIONS_9_I,PROTRA_CHP_liquid_fuels_CCS,REFINING,STEAM_HOT_WATER]=</v>
      </c>
      <c r="D47" t="str">
        <f t="shared" si="3"/>
        <v>!!!</v>
      </c>
      <c r="E47" s="246" t="s">
        <v>715</v>
      </c>
      <c r="I47" s="193" t="s">
        <v>735</v>
      </c>
      <c r="J47" t="b">
        <f t="shared" si="7"/>
        <v>0</v>
      </c>
      <c r="AI47" s="154" t="s">
        <v>358</v>
      </c>
      <c r="AJ47" t="str">
        <f t="shared" si="8"/>
        <v>PROTRA_PP_nuclear,</v>
      </c>
    </row>
    <row r="48" spans="1:36" ht="43.5" x14ac:dyDescent="0.35">
      <c r="A48" s="130" t="s">
        <v>649</v>
      </c>
      <c r="B48">
        <f t="shared" si="1"/>
        <v>109</v>
      </c>
      <c r="C48" t="str">
        <f t="shared" si="2"/>
        <v>economy_energy_transformation_matrix_input[REGIONS_9_I,PROTRA_CHP_liquid_fuels_CCS,REFINING,STEAM_HOT_WATER]=</v>
      </c>
      <c r="D48" t="str">
        <f t="shared" si="3"/>
        <v/>
      </c>
      <c r="E48" s="205"/>
      <c r="I48" s="193"/>
      <c r="J48" t="b">
        <f t="shared" si="7"/>
        <v>0</v>
      </c>
      <c r="AI48" s="154" t="s">
        <v>359</v>
      </c>
      <c r="AJ48" t="str">
        <f t="shared" si="8"/>
        <v>PROTRA_PP_oceanic,</v>
      </c>
    </row>
    <row r="49" spans="1:36" ht="43.5" x14ac:dyDescent="0.35">
      <c r="A49" s="130" t="s">
        <v>656</v>
      </c>
      <c r="B49">
        <f t="shared" si="1"/>
        <v>104</v>
      </c>
      <c r="C49" t="str">
        <f t="shared" si="2"/>
        <v>economy_energy_transformation_matrix_input[REGIONS_9_I,PROTRA_CHP_solid_bio,FORESTRY,ELECTRICITY_OTHER]=</v>
      </c>
      <c r="D49" t="str">
        <f t="shared" si="3"/>
        <v/>
      </c>
      <c r="E49" s="246" t="s">
        <v>656</v>
      </c>
      <c r="I49" s="193" t="s">
        <v>740</v>
      </c>
      <c r="J49" t="b">
        <f t="shared" si="7"/>
        <v>0</v>
      </c>
      <c r="AI49" s="154" t="s">
        <v>360</v>
      </c>
      <c r="AJ49" t="str">
        <f t="shared" si="8"/>
        <v>PROTRA_PP_solar_CSP,</v>
      </c>
    </row>
    <row r="50" spans="1:36" ht="43.5" x14ac:dyDescent="0.35">
      <c r="A50" s="130" t="s">
        <v>657</v>
      </c>
      <c r="B50">
        <f t="shared" si="1"/>
        <v>102</v>
      </c>
      <c r="C50" t="str">
        <f t="shared" si="2"/>
        <v>economy_energy_transformation_matrix_input[REGIONS_9_I,PROTRA_CHP_solid_bio,FORESTRY,STEAM_HOT_WATER]=</v>
      </c>
      <c r="D50" t="str">
        <f t="shared" si="3"/>
        <v/>
      </c>
      <c r="E50" s="246" t="s">
        <v>657</v>
      </c>
      <c r="I50" s="193" t="s">
        <v>741</v>
      </c>
      <c r="J50" t="b">
        <f t="shared" si="7"/>
        <v>0</v>
      </c>
      <c r="AI50" s="154" t="s">
        <v>626</v>
      </c>
      <c r="AJ50" t="str">
        <f t="shared" si="8"/>
        <v>PROTRA_PP_solar_open_space_PV,</v>
      </c>
    </row>
    <row r="51" spans="1:36" ht="58" x14ac:dyDescent="0.35">
      <c r="A51" s="130" t="s">
        <v>640</v>
      </c>
      <c r="B51">
        <f t="shared" si="1"/>
        <v>108</v>
      </c>
      <c r="C51" t="str">
        <f t="shared" si="2"/>
        <v>economy_energy_transformation_matrix_input[REGIONS_9_I,PROTRA_CHP_solid_bio_CCS,FORESTRY,ELECTRICITY_OTHER]=</v>
      </c>
      <c r="D51" t="str">
        <f t="shared" si="3"/>
        <v/>
      </c>
      <c r="E51" s="246" t="s">
        <v>640</v>
      </c>
      <c r="I51" s="193" t="s">
        <v>730</v>
      </c>
      <c r="J51" t="b">
        <f t="shared" si="7"/>
        <v>0</v>
      </c>
      <c r="AI51" s="154" t="s">
        <v>362</v>
      </c>
      <c r="AJ51" t="str">
        <f t="shared" si="8"/>
        <v>PROTRA_PP_solar_urban_PV,</v>
      </c>
    </row>
    <row r="52" spans="1:36" ht="58" x14ac:dyDescent="0.35">
      <c r="A52" s="130" t="s">
        <v>641</v>
      </c>
      <c r="B52">
        <f t="shared" si="1"/>
        <v>106</v>
      </c>
      <c r="C52" t="str">
        <f t="shared" si="2"/>
        <v>economy_energy_transformation_matrix_input[REGIONS_9_I,PROTRA_CHP_solid_bio_CCS,FORESTRY,STEAM_HOT_WATER]=</v>
      </c>
      <c r="D52" t="str">
        <f t="shared" si="3"/>
        <v/>
      </c>
      <c r="E52" s="246" t="s">
        <v>641</v>
      </c>
      <c r="I52" s="193" t="s">
        <v>731</v>
      </c>
      <c r="J52" t="b">
        <f t="shared" si="7"/>
        <v>0</v>
      </c>
      <c r="AI52" s="154" t="s">
        <v>509</v>
      </c>
      <c r="AJ52" t="str">
        <f t="shared" si="8"/>
        <v>PROTRA_PP_solid_bio,</v>
      </c>
    </row>
    <row r="53" spans="1:36" ht="58" x14ac:dyDescent="0.35">
      <c r="A53" s="130" t="s">
        <v>632</v>
      </c>
      <c r="B53">
        <f t="shared" si="1"/>
        <v>109</v>
      </c>
      <c r="C53" t="str">
        <f t="shared" si="2"/>
        <v>economy_energy_transformation_matrix_input[REGIONS_9_I,PROTRA_CHP_solid_fossil,MINING_COAL,ELECTRICITY_COAL]=</v>
      </c>
      <c r="D53" t="str">
        <f t="shared" si="3"/>
        <v/>
      </c>
      <c r="E53" s="246" t="s">
        <v>632</v>
      </c>
      <c r="I53" s="193" t="s">
        <v>724</v>
      </c>
      <c r="J53" t="b">
        <f t="shared" si="7"/>
        <v>0</v>
      </c>
      <c r="AI53" s="154" t="s">
        <v>515</v>
      </c>
      <c r="AJ53" t="str">
        <f t="shared" si="8"/>
        <v>PROTRA_PP_solid_bio_CCS,</v>
      </c>
    </row>
    <row r="54" spans="1:36" ht="58" x14ac:dyDescent="0.35">
      <c r="A54" s="130" t="s">
        <v>633</v>
      </c>
      <c r="B54">
        <f t="shared" si="1"/>
        <v>108</v>
      </c>
      <c r="C54" t="str">
        <f t="shared" si="2"/>
        <v>economy_energy_transformation_matrix_input[REGIONS_9_I,PROTRA_CHP_solid_fossil,MINING_COAL,STEAM_HOT_WATER]=</v>
      </c>
      <c r="D54" t="str">
        <f t="shared" si="3"/>
        <v/>
      </c>
      <c r="E54" s="246" t="s">
        <v>633</v>
      </c>
      <c r="I54" s="193" t="s">
        <v>725</v>
      </c>
      <c r="J54" t="b">
        <f t="shared" si="7"/>
        <v>0</v>
      </c>
      <c r="AI54" s="154" t="s">
        <v>513</v>
      </c>
      <c r="AJ54" t="str">
        <f t="shared" si="8"/>
        <v>PROTRA_PP_solid_fossil,</v>
      </c>
    </row>
    <row r="55" spans="1:36" ht="58" x14ac:dyDescent="0.35">
      <c r="A55" s="130" t="s">
        <v>638</v>
      </c>
      <c r="B55">
        <f t="shared" si="1"/>
        <v>113</v>
      </c>
      <c r="C55" t="str">
        <f t="shared" si="2"/>
        <v>economy_energy_transformation_matrix_input[REGIONS_9_I,PROTRA_CHP_solid_fossil_CCS,MINING_COAL,ELECTRICITY_COAL]=</v>
      </c>
      <c r="D55" t="str">
        <f t="shared" si="3"/>
        <v/>
      </c>
      <c r="E55" s="246" t="s">
        <v>638</v>
      </c>
      <c r="I55" s="193" t="s">
        <v>728</v>
      </c>
      <c r="J55" t="b">
        <f t="shared" si="7"/>
        <v>0</v>
      </c>
      <c r="AI55" s="154" t="s">
        <v>514</v>
      </c>
      <c r="AJ55" t="str">
        <f t="shared" si="8"/>
        <v>PROTRA_PP_solid_fossil_CCS,</v>
      </c>
    </row>
    <row r="56" spans="1:36" ht="58" x14ac:dyDescent="0.35">
      <c r="A56" s="130" t="s">
        <v>639</v>
      </c>
      <c r="B56">
        <f t="shared" si="1"/>
        <v>112</v>
      </c>
      <c r="C56" t="str">
        <f t="shared" si="2"/>
        <v>economy_energy_transformation_matrix_input[REGIONS_9_I,PROTRA_CHP_solid_fossil_CCS,MINING_COAL,STEAM_HOT_WATER]=</v>
      </c>
      <c r="D56" t="str">
        <f t="shared" si="3"/>
        <v/>
      </c>
      <c r="E56" s="246" t="s">
        <v>639</v>
      </c>
      <c r="I56" s="193" t="s">
        <v>729</v>
      </c>
      <c r="J56" t="b">
        <f t="shared" si="7"/>
        <v>0</v>
      </c>
      <c r="AI56" s="154" t="s">
        <v>365</v>
      </c>
      <c r="AJ56" t="str">
        <f t="shared" si="8"/>
        <v>PROTRA_PP_waste,</v>
      </c>
    </row>
    <row r="57" spans="1:36" ht="87" x14ac:dyDescent="0.35">
      <c r="A57" s="130" t="s">
        <v>650</v>
      </c>
      <c r="B57">
        <f t="shared" si="1"/>
        <v>109</v>
      </c>
      <c r="C57" t="str">
        <f t="shared" si="2"/>
        <v>economy_energy_transformation_matrix_input[REGIONS_9_I,PROTRA_HP_gas_fuels,DISTRIBUTION_GAS,STEAM_HOT_WATER]=</v>
      </c>
      <c r="D57" t="str">
        <f t="shared" si="3"/>
        <v>!!!</v>
      </c>
      <c r="E57" s="246" t="s">
        <v>716</v>
      </c>
      <c r="I57" s="193" t="s">
        <v>736</v>
      </c>
      <c r="J57" t="b">
        <f t="shared" si="7"/>
        <v>0</v>
      </c>
      <c r="AI57" s="154" t="s">
        <v>366</v>
      </c>
      <c r="AJ57" t="str">
        <f t="shared" si="8"/>
        <v>PROTRA_PP_waste_CCS,</v>
      </c>
    </row>
    <row r="58" spans="1:36" ht="43.5" x14ac:dyDescent="0.35">
      <c r="A58" s="130" t="s">
        <v>651</v>
      </c>
      <c r="B58">
        <f t="shared" si="1"/>
        <v>109</v>
      </c>
      <c r="C58" t="str">
        <f t="shared" si="2"/>
        <v>economy_energy_transformation_matrix_input[REGIONS_9_I,PROTRA_HP_gas_fuels,DISTRIBUTION_GAS,STEAM_HOT_WATER]=</v>
      </c>
      <c r="D58" t="str">
        <f t="shared" si="3"/>
        <v/>
      </c>
      <c r="E58" s="205"/>
      <c r="I58" s="193"/>
      <c r="J58" t="b">
        <f t="shared" si="7"/>
        <v>0</v>
      </c>
      <c r="AI58" s="154" t="s">
        <v>367</v>
      </c>
      <c r="AJ58" t="str">
        <f t="shared" si="8"/>
        <v>PROTRA_PP_wind_offshore,</v>
      </c>
    </row>
    <row r="59" spans="1:36" ht="87" x14ac:dyDescent="0.35">
      <c r="A59" s="130" t="s">
        <v>652</v>
      </c>
      <c r="B59">
        <f t="shared" si="1"/>
        <v>104</v>
      </c>
      <c r="C59" t="str">
        <f t="shared" si="2"/>
        <v>economy_energy_transformation_matrix_input[REGIONS_9_I,PROTRA_HP_liquid_fuels,REFINING,STEAM_HOT_WATER]=</v>
      </c>
      <c r="D59" t="str">
        <f t="shared" si="3"/>
        <v>!!!</v>
      </c>
      <c r="E59" s="246" t="s">
        <v>717</v>
      </c>
      <c r="I59" s="193" t="s">
        <v>737</v>
      </c>
      <c r="J59" t="b">
        <f t="shared" si="7"/>
        <v>0</v>
      </c>
      <c r="AI59" s="154" t="s">
        <v>368</v>
      </c>
      <c r="AJ59" t="str">
        <f t="shared" si="8"/>
        <v>PROTRA_PP_wind_onshore,</v>
      </c>
    </row>
    <row r="60" spans="1:36" ht="43.5" x14ac:dyDescent="0.35">
      <c r="A60" s="130" t="s">
        <v>653</v>
      </c>
      <c r="B60">
        <f t="shared" si="1"/>
        <v>104</v>
      </c>
      <c r="C60" t="str">
        <f t="shared" si="2"/>
        <v>economy_energy_transformation_matrix_input[REGIONS_9_I,PROTRA_HP_liquid_fuels,REFINING,STEAM_HOT_WATER]=</v>
      </c>
      <c r="D60" t="str">
        <f t="shared" si="3"/>
        <v/>
      </c>
      <c r="E60" s="205"/>
      <c r="I60" s="193"/>
      <c r="J60" t="b">
        <f t="shared" si="7"/>
        <v>0</v>
      </c>
    </row>
    <row r="61" spans="1:36" ht="43.5" x14ac:dyDescent="0.35">
      <c r="A61" s="130" t="s">
        <v>655</v>
      </c>
      <c r="B61">
        <f t="shared" si="1"/>
        <v>101</v>
      </c>
      <c r="C61" t="str">
        <f t="shared" si="2"/>
        <v>economy_energy_transformation_matrix_input[REGIONS_9_I,PROTRA_HP_solid_bio,FORESTRY,STEAM_HOT_WATER]=</v>
      </c>
      <c r="D61" t="str">
        <f t="shared" si="3"/>
        <v/>
      </c>
      <c r="E61" s="246" t="s">
        <v>655</v>
      </c>
      <c r="I61" s="193" t="s">
        <v>739</v>
      </c>
      <c r="J61" t="b">
        <f t="shared" si="7"/>
        <v>0</v>
      </c>
    </row>
    <row r="62" spans="1:36" ht="58" x14ac:dyDescent="0.35">
      <c r="A62" s="130" t="s">
        <v>654</v>
      </c>
      <c r="B62">
        <f t="shared" si="1"/>
        <v>107</v>
      </c>
      <c r="C62" t="str">
        <f t="shared" si="2"/>
        <v>economy_energy_transformation_matrix_input[REGIONS_9_I,PROTRA_HP_solid_fossil,MINING_COAL,STEAM_HOT_WATER]=</v>
      </c>
      <c r="D62" t="str">
        <f t="shared" si="3"/>
        <v/>
      </c>
      <c r="E62" s="246" t="s">
        <v>654</v>
      </c>
      <c r="I62" s="193" t="s">
        <v>738</v>
      </c>
      <c r="J62" t="b">
        <f t="shared" si="7"/>
        <v>0</v>
      </c>
    </row>
    <row r="63" spans="1:36" ht="87" x14ac:dyDescent="0.35">
      <c r="A63" s="130" t="s">
        <v>660</v>
      </c>
      <c r="B63">
        <f t="shared" si="1"/>
        <v>109</v>
      </c>
      <c r="C63" t="str">
        <f t="shared" si="2"/>
        <v>economy_energy_transformation_matrix_input[REGIONS_9_I,PROTRA_PP_gas_fuels,DISTRIBUTION_GAS,ELECTRICITY_GAS]=</v>
      </c>
      <c r="D63" t="str">
        <f t="shared" si="3"/>
        <v>!!!</v>
      </c>
      <c r="E63" s="246" t="s">
        <v>718</v>
      </c>
      <c r="I63" s="193" t="s">
        <v>744</v>
      </c>
      <c r="J63" t="b">
        <f t="shared" si="7"/>
        <v>0</v>
      </c>
    </row>
    <row r="64" spans="1:36" ht="43.5" x14ac:dyDescent="0.35">
      <c r="A64" s="130" t="s">
        <v>661</v>
      </c>
      <c r="B64">
        <f t="shared" si="1"/>
        <v>109</v>
      </c>
      <c r="C64" t="str">
        <f t="shared" si="2"/>
        <v>economy_energy_transformation_matrix_input[REGIONS_9_I,PROTRA_PP_gas_fuels,DISTRIBUTION_GAS,ELECTRICITY_GAS]=</v>
      </c>
      <c r="D64" t="str">
        <f t="shared" si="3"/>
        <v/>
      </c>
      <c r="E64" s="205"/>
      <c r="I64" s="193"/>
      <c r="J64" t="b">
        <f t="shared" si="7"/>
        <v>0</v>
      </c>
    </row>
    <row r="65" spans="1:10" ht="87" x14ac:dyDescent="0.35">
      <c r="A65" s="130" t="s">
        <v>671</v>
      </c>
      <c r="B65">
        <f t="shared" si="1"/>
        <v>113</v>
      </c>
      <c r="C65" t="str">
        <f t="shared" si="2"/>
        <v>economy_energy_transformation_matrix_input[REGIONS_9_I,PROTRA_PP_gas_fuels_CCS,DISTRIBUTION_GAS,ELECTRICITY_GAS]=</v>
      </c>
      <c r="D65" t="str">
        <f t="shared" si="3"/>
        <v>!!!</v>
      </c>
      <c r="E65" s="246" t="s">
        <v>719</v>
      </c>
      <c r="I65" s="193" t="s">
        <v>751</v>
      </c>
      <c r="J65" t="b">
        <f t="shared" si="7"/>
        <v>0</v>
      </c>
    </row>
    <row r="66" spans="1:10" ht="43.5" x14ac:dyDescent="0.35">
      <c r="A66" s="130" t="s">
        <v>672</v>
      </c>
      <c r="B66">
        <f t="shared" si="1"/>
        <v>113</v>
      </c>
      <c r="C66" t="str">
        <f t="shared" si="2"/>
        <v>economy_energy_transformation_matrix_input[REGIONS_9_I,PROTRA_PP_gas_fuels_CCS,DISTRIBUTION_GAS,ELECTRICITY_GAS]=</v>
      </c>
      <c r="D66" t="str">
        <f t="shared" si="3"/>
        <v/>
      </c>
      <c r="E66" s="205"/>
      <c r="I66" s="193"/>
      <c r="J66" t="b">
        <f t="shared" si="7"/>
        <v>0</v>
      </c>
    </row>
    <row r="67" spans="1:10" ht="87" x14ac:dyDescent="0.35">
      <c r="A67" s="130" t="s">
        <v>662</v>
      </c>
      <c r="B67">
        <f t="shared" ref="B67:B75" si="9">SEARCH("=",A67)</f>
        <v>104</v>
      </c>
      <c r="C67" t="str">
        <f t="shared" ref="C67:C75" si="10">LEFT(A67,B67)</f>
        <v>economy_energy_transformation_matrix_input[REGIONS_9_I,PROTRA_PP_liquid_fuels,REFINING,ELECTRICITY_OIL]=</v>
      </c>
      <c r="D67" t="str">
        <f t="shared" ref="D67:D75" si="11">IF(C67=C68,"!!!","")</f>
        <v>!!!</v>
      </c>
      <c r="E67" s="246" t="s">
        <v>720</v>
      </c>
      <c r="I67" s="193" t="s">
        <v>745</v>
      </c>
      <c r="J67" t="b">
        <f t="shared" si="7"/>
        <v>0</v>
      </c>
    </row>
    <row r="68" spans="1:10" ht="43.5" x14ac:dyDescent="0.35">
      <c r="A68" s="130" t="s">
        <v>663</v>
      </c>
      <c r="B68">
        <f t="shared" si="9"/>
        <v>104</v>
      </c>
      <c r="C68" t="str">
        <f t="shared" si="10"/>
        <v>economy_energy_transformation_matrix_input[REGIONS_9_I,PROTRA_PP_liquid_fuels,REFINING,ELECTRICITY_OIL]=</v>
      </c>
      <c r="D68" t="str">
        <f t="shared" si="11"/>
        <v/>
      </c>
      <c r="E68" s="205"/>
      <c r="I68" s="193"/>
      <c r="J68" t="b">
        <f t="shared" ref="J68:J75" si="12">IF(I68=I67,"!!!")</f>
        <v>0</v>
      </c>
    </row>
    <row r="69" spans="1:10" ht="87" x14ac:dyDescent="0.35">
      <c r="A69" s="130" t="s">
        <v>673</v>
      </c>
      <c r="B69">
        <f t="shared" si="9"/>
        <v>108</v>
      </c>
      <c r="C69" t="str">
        <f t="shared" si="10"/>
        <v>economy_energy_transformation_matrix_input[REGIONS_9_I,PROTRA_PP_liquid_fuels_CCS,REFINING,ELECTRICITY_OIL]=</v>
      </c>
      <c r="D69" t="str">
        <f t="shared" si="11"/>
        <v>!!!</v>
      </c>
      <c r="E69" s="246" t="s">
        <v>721</v>
      </c>
      <c r="I69" s="193" t="s">
        <v>752</v>
      </c>
      <c r="J69" t="b">
        <f t="shared" si="12"/>
        <v>0</v>
      </c>
    </row>
    <row r="70" spans="1:10" ht="43.5" x14ac:dyDescent="0.35">
      <c r="A70" s="130" t="s">
        <v>674</v>
      </c>
      <c r="B70">
        <f t="shared" si="9"/>
        <v>108</v>
      </c>
      <c r="C70" t="str">
        <f t="shared" si="10"/>
        <v>economy_energy_transformation_matrix_input[REGIONS_9_I,PROTRA_PP_liquid_fuels_CCS,REFINING,ELECTRICITY_OIL]=</v>
      </c>
      <c r="D70" t="str">
        <f t="shared" si="11"/>
        <v/>
      </c>
      <c r="E70" s="205"/>
      <c r="I70" s="193"/>
      <c r="J70" t="b">
        <f t="shared" si="12"/>
        <v>0</v>
      </c>
    </row>
    <row r="71" spans="1:10" ht="43.5" x14ac:dyDescent="0.35">
      <c r="A71" s="130" t="s">
        <v>664</v>
      </c>
      <c r="B71">
        <f t="shared" si="9"/>
        <v>117</v>
      </c>
      <c r="C71" t="str">
        <f t="shared" si="10"/>
        <v>economy_energy_transformation_matrix_input[REGIONS_9_I,PROTRA_PP_nuclear,MINING_URANIUM_THORIUM,ELECTRICITY_NUCLEAR]=</v>
      </c>
      <c r="D71" t="str">
        <f t="shared" si="11"/>
        <v/>
      </c>
      <c r="E71" s="246" t="s">
        <v>664</v>
      </c>
      <c r="I71" s="193" t="s">
        <v>746</v>
      </c>
      <c r="J71" t="b">
        <f t="shared" si="12"/>
        <v>0</v>
      </c>
    </row>
    <row r="72" spans="1:10" ht="43.5" x14ac:dyDescent="0.35">
      <c r="A72" s="130" t="s">
        <v>658</v>
      </c>
      <c r="B72">
        <f t="shared" si="9"/>
        <v>101</v>
      </c>
      <c r="C72" t="str">
        <f t="shared" si="10"/>
        <v>economy_energy_transformation_matrix_input[REGIONS_9_I,PROTRA_PP_solid_bio,FORESTRY,STEAM_HOT_WATER]=</v>
      </c>
      <c r="D72" t="str">
        <f t="shared" si="11"/>
        <v/>
      </c>
      <c r="E72" s="246" t="s">
        <v>658</v>
      </c>
      <c r="I72" s="193" t="s">
        <v>742</v>
      </c>
      <c r="J72" t="b">
        <f t="shared" si="12"/>
        <v>0</v>
      </c>
    </row>
    <row r="73" spans="1:10" ht="58" x14ac:dyDescent="0.35">
      <c r="A73" s="130" t="s">
        <v>659</v>
      </c>
      <c r="B73">
        <f t="shared" si="9"/>
        <v>107</v>
      </c>
      <c r="C73" t="str">
        <f t="shared" si="10"/>
        <v>economy_energy_transformation_matrix_input[REGIONS_9_I,PROTRA_PP_solid_bio_CCS,FORESTRY,ELECTRICITY_OTHER]=</v>
      </c>
      <c r="D73" t="str">
        <f t="shared" si="11"/>
        <v/>
      </c>
      <c r="E73" s="246" t="s">
        <v>659</v>
      </c>
      <c r="I73" s="193" t="s">
        <v>743</v>
      </c>
      <c r="J73" t="b">
        <f t="shared" si="12"/>
        <v>0</v>
      </c>
    </row>
    <row r="74" spans="1:10" ht="43.5" x14ac:dyDescent="0.35">
      <c r="A74" s="130" t="s">
        <v>665</v>
      </c>
      <c r="B74">
        <f t="shared" si="9"/>
        <v>108</v>
      </c>
      <c r="C74" t="str">
        <f t="shared" si="10"/>
        <v>economy_energy_transformation_matrix_input[REGIONS_9_I,PROTRA_PP_solid_fossil,MINING_COAL,ELECTRICITY_COAL]=</v>
      </c>
      <c r="D74" t="str">
        <f t="shared" si="11"/>
        <v/>
      </c>
      <c r="E74" s="246" t="s">
        <v>665</v>
      </c>
      <c r="I74" s="193" t="s">
        <v>747</v>
      </c>
      <c r="J74" t="b">
        <f t="shared" si="12"/>
        <v>0</v>
      </c>
    </row>
    <row r="75" spans="1:10" ht="58" x14ac:dyDescent="0.35">
      <c r="A75" s="130" t="s">
        <v>666</v>
      </c>
      <c r="B75">
        <f t="shared" si="9"/>
        <v>112</v>
      </c>
      <c r="C75" t="str">
        <f t="shared" si="10"/>
        <v>economy_energy_transformation_matrix_input[REGIONS_9_I,PROTRA_PP_solid_fossil_CCS,MINING_COAL,ELECTRICITY_COAL]=</v>
      </c>
      <c r="D75" t="str">
        <f t="shared" si="11"/>
        <v/>
      </c>
      <c r="E75" s="246" t="s">
        <v>666</v>
      </c>
      <c r="I75" s="193" t="s">
        <v>748</v>
      </c>
      <c r="J75" t="b">
        <f t="shared" si="12"/>
        <v>0</v>
      </c>
    </row>
  </sheetData>
  <conditionalFormatting sqref="D1: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T94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99" sqref="C99"/>
    </sheetView>
  </sheetViews>
  <sheetFormatPr baseColWidth="10" defaultRowHeight="14.5" x14ac:dyDescent="0.35"/>
  <cols>
    <col min="1" max="1" width="51.453125" bestFit="1" customWidth="1"/>
    <col min="2" max="2" width="22.7265625" bestFit="1" customWidth="1"/>
    <col min="3" max="3" width="14.453125" bestFit="1" customWidth="1"/>
    <col min="4" max="4" width="13" bestFit="1" customWidth="1"/>
    <col min="5" max="5" width="39.54296875" customWidth="1"/>
    <col min="6" max="6" width="76.54296875" bestFit="1" customWidth="1"/>
    <col min="7" max="7" width="42.7265625" hidden="1" customWidth="1"/>
    <col min="8" max="8" width="45.54296875" hidden="1" customWidth="1"/>
    <col min="9" max="9" width="39.453125" hidden="1" customWidth="1"/>
    <col min="10" max="10" width="27.26953125" hidden="1" customWidth="1"/>
    <col min="11" max="11" width="16.26953125" hidden="1" customWidth="1"/>
    <col min="12" max="12" width="103" hidden="1" customWidth="1"/>
    <col min="13" max="13" width="18.453125" hidden="1" customWidth="1"/>
    <col min="14" max="14" width="86.453125" customWidth="1"/>
    <col min="15" max="15" width="78.54296875" style="232" bestFit="1" customWidth="1"/>
    <col min="16" max="16" width="10.7265625" customWidth="1"/>
    <col min="17" max="17" width="27.7265625" bestFit="1" customWidth="1"/>
    <col min="18" max="18" width="27.54296875" bestFit="1" customWidth="1"/>
    <col min="19" max="19" width="27.7265625" bestFit="1" customWidth="1"/>
  </cols>
  <sheetData>
    <row r="3" spans="1:20" s="69" customFormat="1" x14ac:dyDescent="0.35">
      <c r="A3" s="69" t="str">
        <f>Correspondance_TI_TO!A3</f>
        <v>Process</v>
      </c>
      <c r="B3" s="69" t="str">
        <f>Correspondance_TI_TO!C3</f>
        <v xml:space="preserve">Input energy </v>
      </c>
      <c r="C3" s="69" t="str">
        <f>Correspondance_TI_TO!D3</f>
        <v>Output energy</v>
      </c>
      <c r="D3" s="69" t="s">
        <v>616</v>
      </c>
      <c r="E3" s="69" t="s">
        <v>617</v>
      </c>
      <c r="F3" s="69" t="s">
        <v>618</v>
      </c>
      <c r="O3" s="232"/>
      <c r="Q3" s="69" t="str">
        <f>Correspondance_TI_TO!G3</f>
        <v>Economic_column</v>
      </c>
      <c r="R3" s="69" t="str">
        <f>Correspondance_TI_TO!H3</f>
        <v>Economic_row</v>
      </c>
      <c r="S3" s="69" t="str">
        <f>Correspondance_TI_TO!I3</f>
        <v>Economic_row</v>
      </c>
      <c r="T3" s="69" t="str">
        <f>Correspondance_TI_TO!J3</f>
        <v>Economic column</v>
      </c>
    </row>
    <row r="4" spans="1:20" x14ac:dyDescent="0.35">
      <c r="A4" t="str">
        <f>Correspondance_TI_TO!A4</f>
        <v>PROTRA_CHP_gas_fuels</v>
      </c>
      <c r="B4" t="str">
        <f>Correspondance_TI_TO!C4</f>
        <v>TI_gas_bio</v>
      </c>
      <c r="C4" t="str">
        <f>Correspondance_TI_TO!D4</f>
        <v>TO_elec</v>
      </c>
      <c r="D4">
        <v>0</v>
      </c>
      <c r="E4" t="str">
        <f>'Correspondence_Equations(fuel)'!B4</f>
        <v>PROTRA_TO_allocated[REGIONS_9_I,</v>
      </c>
      <c r="F4" t="s">
        <v>619</v>
      </c>
      <c r="G4" t="s">
        <v>620</v>
      </c>
      <c r="H4" t="str">
        <f>Q4&amp;",GHG_ENERGY_USE_I]="</f>
        <v>ELECTRICITY_GAS,GHG_ENERGY_USE_I]=</v>
      </c>
      <c r="I4" t="str">
        <f>E4</f>
        <v>PROTRA_TO_allocated[REGIONS_9_I,</v>
      </c>
      <c r="J4" t="str">
        <f>A4&amp;","</f>
        <v>PROTRA_CHP_gas_fuels,</v>
      </c>
      <c r="K4" t="str">
        <f>B4&amp;"]*"</f>
        <v>TI_gas_bio]*</v>
      </c>
      <c r="L4" t="str">
        <f>F4&amp;A4&amp;","</f>
        <v>EMISSION_FACTORS_STATIONARY_COMBUSTION[GHG_ENERGY_USE_I,PROTRA_CHP_gas_fuels,</v>
      </c>
      <c r="M4" t="str">
        <f>B4&amp;"]~~|"</f>
        <v>TI_gas_bio]~~|</v>
      </c>
      <c r="N4" s="130" t="str">
        <f>IF(D4=1,G4&amp;H4&amp;I4&amp;J4&amp;K4&amp;L4&amp;M4,"")</f>
        <v/>
      </c>
      <c r="O4" s="232">
        <v>0</v>
      </c>
      <c r="Q4" t="str">
        <f>Correspondance_TI_TO!G4</f>
        <v>ELECTRICITY_GAS</v>
      </c>
      <c r="R4" t="str">
        <f>Correspondance_TI_TO!H4</f>
        <v>DISTRIBUTION_GAS</v>
      </c>
      <c r="S4" t="str">
        <f>Correspondance_TI_TO!I4</f>
        <v>ELECTRICITY_GAS</v>
      </c>
      <c r="T4" t="str">
        <f>Correspondance_TI_TO!J4</f>
        <v>DISTRIBUTION_ELECTRICITY</v>
      </c>
    </row>
    <row r="5" spans="1:20" x14ac:dyDescent="0.35">
      <c r="A5" t="str">
        <f>Correspondance_TI_TO!A5</f>
        <v>PROTRA_CHP_gas_fuels</v>
      </c>
      <c r="B5" t="str">
        <f>Correspondance_TI_TO!C5</f>
        <v>TI_gas_bio</v>
      </c>
      <c r="C5" t="str">
        <f>Correspondance_TI_TO!D5</f>
        <v>TO_heat</v>
      </c>
      <c r="D5">
        <v>0</v>
      </c>
      <c r="E5" t="str">
        <f>'Correspondence_Equations(fuel)'!B5</f>
        <v>PROTRA_TO_allocated[REGIONS_9_I,</v>
      </c>
      <c r="F5" t="s">
        <v>619</v>
      </c>
      <c r="G5" t="s">
        <v>620</v>
      </c>
      <c r="H5" t="str">
        <f>Q5&amp;",GHG_ENERGY_USE_I]="</f>
        <v>STEAM_HOT_WATER,GHG_ENERGY_USE_I]=</v>
      </c>
      <c r="I5" t="str">
        <f>E5</f>
        <v>PROTRA_TO_allocated[REGIONS_9_I,</v>
      </c>
      <c r="J5" t="str">
        <f>A5&amp;","</f>
        <v>PROTRA_CHP_gas_fuels,</v>
      </c>
      <c r="K5" t="str">
        <f>B5&amp;"]*"</f>
        <v>TI_gas_bio]*</v>
      </c>
      <c r="L5" t="str">
        <f>F5&amp;A5&amp;","</f>
        <v>EMISSION_FACTORS_STATIONARY_COMBUSTION[GHG_ENERGY_USE_I,PROTRA_CHP_gas_fuels,</v>
      </c>
      <c r="M5" t="str">
        <f>B5&amp;"]~~|"</f>
        <v>TI_gas_bio]~~|</v>
      </c>
      <c r="N5" s="130" t="str">
        <f t="shared" ref="N5:N68" si="0">IF(D5=1,G5&amp;H5&amp;I5&amp;J5&amp;K5&amp;L5&amp;M5,"")</f>
        <v/>
      </c>
      <c r="O5" s="232">
        <v>0</v>
      </c>
      <c r="Q5" t="str">
        <f>Correspondance_TI_TO!G5</f>
        <v>STEAM_HOT_WATER</v>
      </c>
      <c r="R5" t="str">
        <f>Correspondance_TI_TO!H5</f>
        <v>DISTRIBUTION_GAS</v>
      </c>
      <c r="S5" t="str">
        <f>Correspondance_TI_TO!I5</f>
        <v>STEAM_HOT_WATER</v>
      </c>
      <c r="T5" t="str">
        <f>Correspondance_TI_TO!J5</f>
        <v>NA</v>
      </c>
    </row>
    <row r="6" spans="1:20" ht="58" x14ac:dyDescent="0.35">
      <c r="A6" t="str">
        <f>Correspondance_TI_TO!A6</f>
        <v>PROTRA_CHP_gas_fuels</v>
      </c>
      <c r="B6" s="70" t="str">
        <f>Correspondance_TI_TO!C6</f>
        <v>TI_gas_fossil</v>
      </c>
      <c r="C6" t="str">
        <f>Correspondance_TI_TO!D6</f>
        <v>TO_elec</v>
      </c>
      <c r="D6">
        <v>1</v>
      </c>
      <c r="E6" t="str">
        <f>'Correspondence_Equations(fuel)'!B6</f>
        <v>PROTRA_TO_allocated[REGIONS_9_I,</v>
      </c>
      <c r="F6" t="s">
        <v>619</v>
      </c>
      <c r="G6" t="s">
        <v>620</v>
      </c>
      <c r="H6" t="str">
        <f>Q6&amp;",GHG_ENERGY_USE_I]="</f>
        <v>ELECTRICITY_GAS,GHG_ENERGY_USE_I]=</v>
      </c>
      <c r="I6" t="str">
        <f>E6</f>
        <v>PROTRA_TO_allocated[REGIONS_9_I,</v>
      </c>
      <c r="J6" t="str">
        <f>A6&amp;","</f>
        <v>PROTRA_CHP_gas_fuels,</v>
      </c>
      <c r="K6" t="str">
        <f>B6&amp;"]*"</f>
        <v>TI_gas_fossil]*</v>
      </c>
      <c r="L6" t="str">
        <f>F6&amp;A6&amp;","</f>
        <v>EMISSION_FACTORS_STATIONARY_COMBUSTION[GHG_ENERGY_USE_I,PROTRA_CHP_gas_fuels,</v>
      </c>
      <c r="M6" t="str">
        <f>B6&amp;"]~~|"</f>
        <v>TI_gas_fossil]~~|</v>
      </c>
      <c r="N6" s="130" t="str">
        <f t="shared" si="0"/>
        <v>GHG_emissions_by_sector[REGIONS_9_I,ELECTRICITY_GAS,GHG_ENERGY_USE_I]=PROTRA_TO_allocated[REGIONS_9_I,PROTRA_CHP_gas_fuels,TI_gas_fossil]*EMISSION_FACTORS_STATIONARY_COMBUSTION[GHG_ENERGY_USE_I,PROTRA_CHP_gas_fuels,TI_gas_fossil]~~|</v>
      </c>
      <c r="O6" s="232" t="s">
        <v>621</v>
      </c>
      <c r="Q6" s="70" t="str">
        <f>Correspondance_TI_TO!G6</f>
        <v>ELECTRICITY_GAS</v>
      </c>
      <c r="R6" t="str">
        <f>Correspondance_TI_TO!H6</f>
        <v>DISTRIBUTION_GAS</v>
      </c>
      <c r="S6" t="str">
        <f>Correspondance_TI_TO!I6</f>
        <v>ELECTRICITY_GAS</v>
      </c>
      <c r="T6" t="str">
        <f>Correspondance_TI_TO!J6</f>
        <v>DISTRIBUTION_ELECTRICITY</v>
      </c>
    </row>
    <row r="7" spans="1:20" ht="43.5" x14ac:dyDescent="0.35">
      <c r="A7" t="str">
        <f>Correspondance_TI_TO!A7</f>
        <v>PROTRA_CHP_gas_fuels</v>
      </c>
      <c r="B7" s="70" t="str">
        <f>Correspondance_TI_TO!C7</f>
        <v>TI_gas_fossil</v>
      </c>
      <c r="C7" t="str">
        <f>Correspondance_TI_TO!D7</f>
        <v>TO_heat</v>
      </c>
      <c r="D7">
        <v>1</v>
      </c>
      <c r="E7" t="str">
        <f>'Correspondence_Equations(fuel)'!B7</f>
        <v>PROTRA_TO_allocated[REGIONS_9_I,</v>
      </c>
      <c r="F7" t="s">
        <v>619</v>
      </c>
      <c r="G7" t="s">
        <v>620</v>
      </c>
      <c r="H7" t="str">
        <f t="shared" ref="H7:H70" si="1">Q7&amp;",GHG_ENERGY_USE_I]="</f>
        <v>STEAM_HOT_WATER,GHG_ENERGY_USE_I]=</v>
      </c>
      <c r="I7" t="str">
        <f t="shared" ref="I7:I70" si="2">E7</f>
        <v>PROTRA_TO_allocated[REGIONS_9_I,</v>
      </c>
      <c r="J7" t="str">
        <f t="shared" ref="J7:J70" si="3">A7&amp;","</f>
        <v>PROTRA_CHP_gas_fuels,</v>
      </c>
      <c r="K7" t="str">
        <f t="shared" ref="K7:K70" si="4">B7&amp;"]*"</f>
        <v>TI_gas_fossil]*</v>
      </c>
      <c r="L7" t="str">
        <f t="shared" ref="L7:L70" si="5">F7&amp;A7&amp;","</f>
        <v>EMISSION_FACTORS_STATIONARY_COMBUSTION[GHG_ENERGY_USE_I,PROTRA_CHP_gas_fuels,</v>
      </c>
      <c r="M7" t="str">
        <f t="shared" ref="M7:M70" si="6">B7&amp;"]~~|"</f>
        <v>TI_gas_fossil]~~|</v>
      </c>
      <c r="N7" s="130" t="str">
        <f t="shared" si="0"/>
        <v>GHG_emissions_by_sector[REGIONS_9_I,STEAM_HOT_WATER,GHG_ENERGY_USE_I]=PROTRA_TO_allocated[REGIONS_9_I,PROTRA_CHP_gas_fuels,TI_gas_fossil]*EMISSION_FACTORS_STATIONARY_COMBUSTION[GHG_ENERGY_USE_I,PROTRA_CHP_gas_fuels,TI_gas_fossil]~~|</v>
      </c>
      <c r="Q7" s="70" t="str">
        <f>Correspondance_TI_TO!G7</f>
        <v>STEAM_HOT_WATER</v>
      </c>
      <c r="R7" t="str">
        <f>Correspondance_TI_TO!H7</f>
        <v>DISTRIBUTION_GAS</v>
      </c>
      <c r="S7" t="str">
        <f>Correspondance_TI_TO!I7</f>
        <v>STEAM_HOT_WATER</v>
      </c>
      <c r="T7" t="str">
        <f>Correspondance_TI_TO!J7</f>
        <v>NA</v>
      </c>
    </row>
    <row r="8" spans="1:20" x14ac:dyDescent="0.35">
      <c r="A8" t="str">
        <f>Correspondance_TI_TO!A8</f>
        <v>PROTRA_CHP_geothermal</v>
      </c>
      <c r="B8" t="str">
        <f>Correspondance_TI_TO!C8</f>
        <v>TI_geothermal</v>
      </c>
      <c r="C8" t="str">
        <f>Correspondance_TI_TO!D8</f>
        <v>TO_elec</v>
      </c>
      <c r="D8">
        <v>0</v>
      </c>
      <c r="E8" t="str">
        <f>'Correspondence_Equations(fuel)'!B8</f>
        <v>PROTRA_TO_allocated[REGIONS_9_I,</v>
      </c>
      <c r="F8" t="s">
        <v>619</v>
      </c>
      <c r="G8" t="s">
        <v>620</v>
      </c>
      <c r="H8" t="str">
        <f t="shared" si="1"/>
        <v>ELECTRICITY_OTHER,GHG_ENERGY_USE_I]=</v>
      </c>
      <c r="I8" t="str">
        <f t="shared" si="2"/>
        <v>PROTRA_TO_allocated[REGIONS_9_I,</v>
      </c>
      <c r="J8" t="str">
        <f t="shared" si="3"/>
        <v>PROTRA_CHP_geothermal,</v>
      </c>
      <c r="K8" t="str">
        <f t="shared" si="4"/>
        <v>TI_geothermal]*</v>
      </c>
      <c r="L8" t="str">
        <f t="shared" si="5"/>
        <v>EMISSION_FACTORS_STATIONARY_COMBUSTION[GHG_ENERGY_USE_I,PROTRA_CHP_geothermal,</v>
      </c>
      <c r="M8" t="str">
        <f t="shared" si="6"/>
        <v>TI_geothermal]~~|</v>
      </c>
      <c r="N8" s="130" t="str">
        <f t="shared" si="0"/>
        <v/>
      </c>
      <c r="O8" s="232">
        <v>0</v>
      </c>
      <c r="Q8" t="str">
        <f>Correspondance_TI_TO!G8</f>
        <v>ELECTRICITY_OTHER</v>
      </c>
      <c r="R8" t="str">
        <f>Correspondance_TI_TO!H8</f>
        <v>NA</v>
      </c>
      <c r="S8" t="str">
        <f>Correspondance_TI_TO!I8</f>
        <v>ELECTRICITY_OTHER</v>
      </c>
      <c r="T8" t="str">
        <f>Correspondance_TI_TO!J8</f>
        <v>DISTRIBUTION_ELECTRICITY</v>
      </c>
    </row>
    <row r="9" spans="1:20" x14ac:dyDescent="0.35">
      <c r="A9" t="str">
        <f>Correspondance_TI_TO!A9</f>
        <v>PROTRA_CHP_geothermal</v>
      </c>
      <c r="B9" t="str">
        <f>Correspondance_TI_TO!C9</f>
        <v>TI_geothermal</v>
      </c>
      <c r="C9" t="str">
        <f>Correspondance_TI_TO!D9</f>
        <v>TO_heat</v>
      </c>
      <c r="D9">
        <v>0</v>
      </c>
      <c r="E9" t="str">
        <f>'Correspondence_Equations(fuel)'!B9</f>
        <v>PROTRA_TO_allocated[REGIONS_9_I,</v>
      </c>
      <c r="F9" t="s">
        <v>619</v>
      </c>
      <c r="G9" t="s">
        <v>620</v>
      </c>
      <c r="H9" t="str">
        <f t="shared" si="1"/>
        <v>STEAM_HOT_WATER,GHG_ENERGY_USE_I]=</v>
      </c>
      <c r="I9" t="str">
        <f t="shared" si="2"/>
        <v>PROTRA_TO_allocated[REGIONS_9_I,</v>
      </c>
      <c r="J9" t="str">
        <f t="shared" si="3"/>
        <v>PROTRA_CHP_geothermal,</v>
      </c>
      <c r="K9" t="str">
        <f t="shared" si="4"/>
        <v>TI_geothermal]*</v>
      </c>
      <c r="L9" t="str">
        <f t="shared" si="5"/>
        <v>EMISSION_FACTORS_STATIONARY_COMBUSTION[GHG_ENERGY_USE_I,PROTRA_CHP_geothermal,</v>
      </c>
      <c r="M9" t="str">
        <f t="shared" si="6"/>
        <v>TI_geothermal]~~|</v>
      </c>
      <c r="N9" s="130" t="str">
        <f t="shared" si="0"/>
        <v/>
      </c>
      <c r="O9" s="232">
        <v>0</v>
      </c>
      <c r="Q9" t="str">
        <f>Correspondance_TI_TO!G9</f>
        <v>STEAM_HOT_WATER</v>
      </c>
      <c r="R9" t="str">
        <f>Correspondance_TI_TO!H9</f>
        <v>NA</v>
      </c>
      <c r="S9" t="str">
        <f>Correspondance_TI_TO!I9</f>
        <v>STEAM_HOT_WATER</v>
      </c>
      <c r="T9" t="str">
        <f>Correspondance_TI_TO!J9</f>
        <v>NA</v>
      </c>
    </row>
    <row r="10" spans="1:20" ht="43.5" x14ac:dyDescent="0.35">
      <c r="A10" t="str">
        <f>Correspondance_TI_TO!A10</f>
        <v>PROTRA_CHP_solid_fossil</v>
      </c>
      <c r="B10" s="70" t="str">
        <f>Correspondance_TI_TO!C10</f>
        <v>TI_solid_fossil</v>
      </c>
      <c r="C10" t="str">
        <f>Correspondance_TI_TO!D10</f>
        <v>TO_elec</v>
      </c>
      <c r="D10">
        <v>1</v>
      </c>
      <c r="E10" t="str">
        <f>'Correspondence_Equations(fuel)'!B10</f>
        <v>PROTRA_TO_allocated[REGIONS_9_I,</v>
      </c>
      <c r="F10" t="s">
        <v>619</v>
      </c>
      <c r="G10" t="s">
        <v>620</v>
      </c>
      <c r="H10" t="str">
        <f t="shared" si="1"/>
        <v>ELECTRICITY_COAL,GHG_ENERGY_USE_I]=</v>
      </c>
      <c r="I10" t="str">
        <f t="shared" si="2"/>
        <v>PROTRA_TO_allocated[REGIONS_9_I,</v>
      </c>
      <c r="J10" t="str">
        <f t="shared" si="3"/>
        <v>PROTRA_CHP_solid_fossil,</v>
      </c>
      <c r="K10" t="str">
        <f t="shared" si="4"/>
        <v>TI_solid_fossil]*</v>
      </c>
      <c r="L10" t="str">
        <f t="shared" si="5"/>
        <v>EMISSION_FACTORS_STATIONARY_COMBUSTION[GHG_ENERGY_USE_I,PROTRA_CHP_solid_fossil,</v>
      </c>
      <c r="M10" t="str">
        <f t="shared" si="6"/>
        <v>TI_solid_fossil]~~|</v>
      </c>
      <c r="N10" s="130" t="str">
        <f t="shared" si="0"/>
        <v>GHG_emissions_by_sector[REGIONS_9_I,ELECTRICITY_COAL,GHG_ENERGY_USE_I]=PROTRA_TO_allocated[REGIONS_9_I,PROTRA_CHP_solid_fossil,TI_solid_fossil]*EMISSION_FACTORS_STATIONARY_COMBUSTION[GHG_ENERGY_USE_I,PROTRA_CHP_solid_fossil,TI_solid_fossil]~~|</v>
      </c>
      <c r="Q10" s="70" t="str">
        <f>Correspondance_TI_TO!G10</f>
        <v>ELECTRICITY_COAL</v>
      </c>
      <c r="R10" t="str">
        <f>Correspondance_TI_TO!H10</f>
        <v>MINING_COAL</v>
      </c>
      <c r="S10" t="str">
        <f>Correspondance_TI_TO!I10</f>
        <v>ELECTRICITY_COAL</v>
      </c>
      <c r="T10" t="str">
        <f>Correspondance_TI_TO!J10</f>
        <v>DISTRIBUTION_ELECTRICITY</v>
      </c>
    </row>
    <row r="11" spans="1:20" ht="43.5" x14ac:dyDescent="0.35">
      <c r="A11" t="str">
        <f>Correspondance_TI_TO!A11</f>
        <v>PROTRA_CHP_solid_fossil</v>
      </c>
      <c r="B11" s="70" t="str">
        <f>Correspondance_TI_TO!C11</f>
        <v>TI_solid_fossil</v>
      </c>
      <c r="C11" t="str">
        <f>Correspondance_TI_TO!D11</f>
        <v>TO_heat</v>
      </c>
      <c r="D11">
        <v>1</v>
      </c>
      <c r="E11" t="str">
        <f>'Correspondence_Equations(fuel)'!B11</f>
        <v>PROTRA_TO_allocated[REGIONS_9_I,</v>
      </c>
      <c r="F11" t="s">
        <v>619</v>
      </c>
      <c r="G11" t="s">
        <v>620</v>
      </c>
      <c r="H11" t="str">
        <f t="shared" si="1"/>
        <v>STEAM_HOT_WATER,GHG_ENERGY_USE_I]=</v>
      </c>
      <c r="I11" t="str">
        <f t="shared" si="2"/>
        <v>PROTRA_TO_allocated[REGIONS_9_I,</v>
      </c>
      <c r="J11" t="str">
        <f t="shared" si="3"/>
        <v>PROTRA_CHP_solid_fossil,</v>
      </c>
      <c r="K11" t="str">
        <f t="shared" si="4"/>
        <v>TI_solid_fossil]*</v>
      </c>
      <c r="L11" t="str">
        <f t="shared" si="5"/>
        <v>EMISSION_FACTORS_STATIONARY_COMBUSTION[GHG_ENERGY_USE_I,PROTRA_CHP_solid_fossil,</v>
      </c>
      <c r="M11" t="str">
        <f t="shared" si="6"/>
        <v>TI_solid_fossil]~~|</v>
      </c>
      <c r="N11" s="130" t="str">
        <f t="shared" si="0"/>
        <v>GHG_emissions_by_sector[REGIONS_9_I,STEAM_HOT_WATER,GHG_ENERGY_USE_I]=PROTRA_TO_allocated[REGIONS_9_I,PROTRA_CHP_solid_fossil,TI_solid_fossil]*EMISSION_FACTORS_STATIONARY_COMBUSTION[GHG_ENERGY_USE_I,PROTRA_CHP_solid_fossil,TI_solid_fossil]~~|</v>
      </c>
      <c r="Q11" s="70" t="str">
        <f>Correspondance_TI_TO!G11</f>
        <v>STEAM_HOT_WATER</v>
      </c>
      <c r="R11" t="str">
        <f>Correspondance_TI_TO!H11</f>
        <v>MINING_COAL</v>
      </c>
      <c r="S11" t="str">
        <f>Correspondance_TI_TO!I11</f>
        <v>STEAM_HOT_WATER</v>
      </c>
      <c r="T11" t="str">
        <f>Correspondance_TI_TO!J11</f>
        <v>NA</v>
      </c>
    </row>
    <row r="12" spans="1:20" ht="43.5" x14ac:dyDescent="0.35">
      <c r="A12" t="str">
        <f>Correspondance_TI_TO!A12</f>
        <v>PROTRA_CHP_waste</v>
      </c>
      <c r="B12" s="70" t="str">
        <f>Correspondance_TI_TO!C12</f>
        <v>TI_waste</v>
      </c>
      <c r="C12" t="str">
        <f>Correspondance_TI_TO!D12</f>
        <v>TO_elec</v>
      </c>
      <c r="D12">
        <v>1</v>
      </c>
      <c r="E12" t="str">
        <f>'Correspondence_Equations(fuel)'!B12</f>
        <v>PROTRA_TO_allocated[REGIONS_9_I,</v>
      </c>
      <c r="F12" t="s">
        <v>619</v>
      </c>
      <c r="G12" t="s">
        <v>620</v>
      </c>
      <c r="H12" t="str">
        <f t="shared" si="1"/>
        <v>ELECTRICITY_OTHER,GHG_ENERGY_USE_I]=</v>
      </c>
      <c r="I12" t="str">
        <f t="shared" si="2"/>
        <v>PROTRA_TO_allocated[REGIONS_9_I,</v>
      </c>
      <c r="J12" t="str">
        <f t="shared" si="3"/>
        <v>PROTRA_CHP_waste,</v>
      </c>
      <c r="K12" t="str">
        <f t="shared" si="4"/>
        <v>TI_waste]*</v>
      </c>
      <c r="L12" t="str">
        <f t="shared" si="5"/>
        <v>EMISSION_FACTORS_STATIONARY_COMBUSTION[GHG_ENERGY_USE_I,PROTRA_CHP_waste,</v>
      </c>
      <c r="M12" t="str">
        <f t="shared" si="6"/>
        <v>TI_waste]~~|</v>
      </c>
      <c r="N12" s="130" t="str">
        <f t="shared" si="0"/>
        <v>GHG_emissions_by_sector[REGIONS_9_I,ELECTRICITY_OTHER,GHG_ENERGY_USE_I]=PROTRA_TO_allocated[REGIONS_9_I,PROTRA_CHP_waste,TI_waste]*EMISSION_FACTORS_STATIONARY_COMBUSTION[GHG_ENERGY_USE_I,PROTRA_CHP_waste,TI_waste]~~|</v>
      </c>
      <c r="Q12" s="70" t="str">
        <f>Correspondance_TI_TO!G12</f>
        <v>ELECTRICITY_OTHER</v>
      </c>
      <c r="R12" t="str">
        <f>Correspondance_TI_TO!H12</f>
        <v>NA</v>
      </c>
      <c r="S12" t="str">
        <f>Correspondance_TI_TO!I12</f>
        <v>ELECTRICITY_OTHER</v>
      </c>
      <c r="T12" t="str">
        <f>Correspondance_TI_TO!J12</f>
        <v>DISTRIBUTION_ELECTRICITY</v>
      </c>
    </row>
    <row r="13" spans="1:20" ht="43.5" x14ac:dyDescent="0.35">
      <c r="A13" t="str">
        <f>Correspondance_TI_TO!A13</f>
        <v>PROTRA_CHP_waste</v>
      </c>
      <c r="B13" s="70" t="str">
        <f>Correspondance_TI_TO!C13</f>
        <v>TI_waste</v>
      </c>
      <c r="C13" t="str">
        <f>Correspondance_TI_TO!D13</f>
        <v>TO_heat</v>
      </c>
      <c r="D13">
        <v>1</v>
      </c>
      <c r="E13" t="str">
        <f>'Correspondence_Equations(fuel)'!B13</f>
        <v>PROTRA_TO_allocated[REGIONS_9_I,</v>
      </c>
      <c r="F13" t="s">
        <v>619</v>
      </c>
      <c r="G13" t="s">
        <v>620</v>
      </c>
      <c r="H13" t="str">
        <f t="shared" si="1"/>
        <v>STEAM_HOT_WATER,GHG_ENERGY_USE_I]=</v>
      </c>
      <c r="I13" t="str">
        <f t="shared" si="2"/>
        <v>PROTRA_TO_allocated[REGIONS_9_I,</v>
      </c>
      <c r="J13" t="str">
        <f t="shared" si="3"/>
        <v>PROTRA_CHP_waste,</v>
      </c>
      <c r="K13" t="str">
        <f t="shared" si="4"/>
        <v>TI_waste]*</v>
      </c>
      <c r="L13" t="str">
        <f t="shared" si="5"/>
        <v>EMISSION_FACTORS_STATIONARY_COMBUSTION[GHG_ENERGY_USE_I,PROTRA_CHP_waste,</v>
      </c>
      <c r="M13" t="str">
        <f t="shared" si="6"/>
        <v>TI_waste]~~|</v>
      </c>
      <c r="N13" s="130" t="str">
        <f t="shared" si="0"/>
        <v>GHG_emissions_by_sector[REGIONS_9_I,STEAM_HOT_WATER,GHG_ENERGY_USE_I]=PROTRA_TO_allocated[REGIONS_9_I,PROTRA_CHP_waste,TI_waste]*EMISSION_FACTORS_STATIONARY_COMBUSTION[GHG_ENERGY_USE_I,PROTRA_CHP_waste,TI_waste]~~|</v>
      </c>
      <c r="Q13" s="70" t="str">
        <f>Correspondance_TI_TO!G13</f>
        <v>STEAM_HOT_WATER</v>
      </c>
      <c r="R13" t="str">
        <f>Correspondance_TI_TO!H13</f>
        <v>NA</v>
      </c>
      <c r="S13" t="str">
        <f>Correspondance_TI_TO!I13</f>
        <v>STEAM_HOT_WATER</v>
      </c>
      <c r="T13" t="str">
        <f>Correspondance_TI_TO!J13</f>
        <v>NA</v>
      </c>
    </row>
    <row r="14" spans="1:20" x14ac:dyDescent="0.35">
      <c r="A14" t="str">
        <f>Correspondance_TI_TO!A14</f>
        <v>PROTRA_CHP_gas_fuels_CCS</v>
      </c>
      <c r="B14" t="str">
        <f>Correspondance_TI_TO!C14</f>
        <v>TI_gas_bio</v>
      </c>
      <c r="C14" t="str">
        <f>Correspondance_TI_TO!D14</f>
        <v>TO_elec</v>
      </c>
      <c r="D14">
        <v>0</v>
      </c>
      <c r="E14" t="str">
        <f>'Correspondence_Equations(fuel)'!B14</f>
        <v>PROTRA_TO_allocated[REGIONS_9_I,</v>
      </c>
      <c r="F14" t="s">
        <v>619</v>
      </c>
      <c r="G14" t="s">
        <v>620</v>
      </c>
      <c r="H14" t="str">
        <f t="shared" si="1"/>
        <v>ELECTRICITY_GAS,GHG_ENERGY_USE_I]=</v>
      </c>
      <c r="I14" t="str">
        <f t="shared" si="2"/>
        <v>PROTRA_TO_allocated[REGIONS_9_I,</v>
      </c>
      <c r="J14" t="str">
        <f t="shared" si="3"/>
        <v>PROTRA_CHP_gas_fuels_CCS,</v>
      </c>
      <c r="K14" t="str">
        <f t="shared" si="4"/>
        <v>TI_gas_bio]*</v>
      </c>
      <c r="L14" t="str">
        <f t="shared" si="5"/>
        <v>EMISSION_FACTORS_STATIONARY_COMBUSTION[GHG_ENERGY_USE_I,PROTRA_CHP_gas_fuels_CCS,</v>
      </c>
      <c r="M14" t="str">
        <f t="shared" si="6"/>
        <v>TI_gas_bio]~~|</v>
      </c>
      <c r="N14" s="130" t="str">
        <f t="shared" si="0"/>
        <v/>
      </c>
      <c r="O14" s="232">
        <v>0</v>
      </c>
      <c r="Q14" t="str">
        <f>Correspondance_TI_TO!G14</f>
        <v>ELECTRICITY_GAS</v>
      </c>
      <c r="R14" t="str">
        <f>Correspondance_TI_TO!H14</f>
        <v>DISTRIBUTION_GAS</v>
      </c>
      <c r="S14" t="str">
        <f>Correspondance_TI_TO!I14</f>
        <v>ELECTRICITY_GAS</v>
      </c>
      <c r="T14" t="str">
        <f>Correspondance_TI_TO!J14</f>
        <v>DISTRIBUTION_ELECTRICITY</v>
      </c>
    </row>
    <row r="15" spans="1:20" x14ac:dyDescent="0.35">
      <c r="A15" t="str">
        <f>Correspondance_TI_TO!A15</f>
        <v>PROTRA_CHP_gas_fuels_CCS</v>
      </c>
      <c r="B15" t="str">
        <f>Correspondance_TI_TO!C15</f>
        <v>TI_gas_bio</v>
      </c>
      <c r="C15" t="str">
        <f>Correspondance_TI_TO!D15</f>
        <v>TO_heat</v>
      </c>
      <c r="D15">
        <v>0</v>
      </c>
      <c r="E15" t="str">
        <f>'Correspondence_Equations(fuel)'!B15</f>
        <v>PROTRA_TO_allocated[REGIONS_9_I,</v>
      </c>
      <c r="F15" t="s">
        <v>619</v>
      </c>
      <c r="G15" t="s">
        <v>620</v>
      </c>
      <c r="H15" t="str">
        <f t="shared" si="1"/>
        <v>STEAM_HOT_WATER,GHG_ENERGY_USE_I]=</v>
      </c>
      <c r="I15" t="str">
        <f t="shared" si="2"/>
        <v>PROTRA_TO_allocated[REGIONS_9_I,</v>
      </c>
      <c r="J15" t="str">
        <f t="shared" si="3"/>
        <v>PROTRA_CHP_gas_fuels_CCS,</v>
      </c>
      <c r="K15" t="str">
        <f t="shared" si="4"/>
        <v>TI_gas_bio]*</v>
      </c>
      <c r="L15" t="str">
        <f t="shared" si="5"/>
        <v>EMISSION_FACTORS_STATIONARY_COMBUSTION[GHG_ENERGY_USE_I,PROTRA_CHP_gas_fuels_CCS,</v>
      </c>
      <c r="M15" t="str">
        <f t="shared" si="6"/>
        <v>TI_gas_bio]~~|</v>
      </c>
      <c r="N15" s="130" t="str">
        <f t="shared" si="0"/>
        <v/>
      </c>
      <c r="O15" s="232">
        <v>0</v>
      </c>
      <c r="Q15" t="str">
        <f>Correspondance_TI_TO!G15</f>
        <v>STEAM_HOT_WATER</v>
      </c>
      <c r="R15" t="str">
        <f>Correspondance_TI_TO!H15</f>
        <v>DISTRIBUTION_GAS</v>
      </c>
      <c r="S15" t="str">
        <f>Correspondance_TI_TO!I15</f>
        <v>STEAM_HOT_WATER</v>
      </c>
      <c r="T15" t="str">
        <f>Correspondance_TI_TO!J15</f>
        <v>NA</v>
      </c>
    </row>
    <row r="16" spans="1:20" ht="43.5" x14ac:dyDescent="0.35">
      <c r="A16" t="str">
        <f>Correspondance_TI_TO!A16</f>
        <v>PROTRA_CHP_gas_fuels_CCS</v>
      </c>
      <c r="B16" s="70" t="str">
        <f>Correspondance_TI_TO!C16</f>
        <v>TI_gas_fossil</v>
      </c>
      <c r="C16" t="str">
        <f>Correspondance_TI_TO!D16</f>
        <v>TO_elec</v>
      </c>
      <c r="D16">
        <v>1</v>
      </c>
      <c r="E16" t="str">
        <f>'Correspondence_Equations(fuel)'!B16</f>
        <v>PROTRA_TO_allocated[REGIONS_9_I,</v>
      </c>
      <c r="F16" t="s">
        <v>619</v>
      </c>
      <c r="G16" t="s">
        <v>620</v>
      </c>
      <c r="H16" t="str">
        <f t="shared" si="1"/>
        <v>ELECTRICITY_GAS,GHG_ENERGY_USE_I]=</v>
      </c>
      <c r="I16" t="str">
        <f t="shared" si="2"/>
        <v>PROTRA_TO_allocated[REGIONS_9_I,</v>
      </c>
      <c r="J16" t="str">
        <f t="shared" si="3"/>
        <v>PROTRA_CHP_gas_fuels_CCS,</v>
      </c>
      <c r="K16" t="str">
        <f t="shared" si="4"/>
        <v>TI_gas_fossil]*</v>
      </c>
      <c r="L16" t="str">
        <f t="shared" si="5"/>
        <v>EMISSION_FACTORS_STATIONARY_COMBUSTION[GHG_ENERGY_USE_I,PROTRA_CHP_gas_fuels_CCS,</v>
      </c>
      <c r="M16" t="str">
        <f t="shared" si="6"/>
        <v>TI_gas_fossil]~~|</v>
      </c>
      <c r="N16" s="130" t="str">
        <f t="shared" si="0"/>
        <v>GHG_emissions_by_sector[REGIONS_9_I,ELECTRICITY_GAS,GHG_ENERGY_USE_I]=PROTRA_TO_allocated[REGIONS_9_I,PROTRA_CHP_gas_fuels_CCS,TI_gas_fossil]*EMISSION_FACTORS_STATIONARY_COMBUSTION[GHG_ENERGY_USE_I,PROTRA_CHP_gas_fuels_CCS,TI_gas_fossil]~~|</v>
      </c>
      <c r="Q16" t="str">
        <f>Correspondance_TI_TO!G16</f>
        <v>ELECTRICITY_GAS</v>
      </c>
      <c r="R16" t="str">
        <f>Correspondance_TI_TO!H16</f>
        <v>DISTRIBUTION_GAS</v>
      </c>
      <c r="S16" t="str">
        <f>Correspondance_TI_TO!I16</f>
        <v>ELECTRICITY_GAS</v>
      </c>
      <c r="T16" t="str">
        <f>Correspondance_TI_TO!J16</f>
        <v>DISTRIBUTION_ELECTRICITY</v>
      </c>
    </row>
    <row r="17" spans="1:20" ht="43.5" x14ac:dyDescent="0.35">
      <c r="A17" t="str">
        <f>Correspondance_TI_TO!A17</f>
        <v>PROTRA_CHP_gas_fuels_CCS</v>
      </c>
      <c r="B17" s="70" t="str">
        <f>Correspondance_TI_TO!C17</f>
        <v>TI_gas_fossil</v>
      </c>
      <c r="C17" t="str">
        <f>Correspondance_TI_TO!D17</f>
        <v>TO_heat</v>
      </c>
      <c r="D17">
        <v>1</v>
      </c>
      <c r="E17" t="str">
        <f>'Correspondence_Equations(fuel)'!B17</f>
        <v>PROTRA_TO_allocated[REGIONS_9_I,</v>
      </c>
      <c r="F17" t="s">
        <v>619</v>
      </c>
      <c r="G17" t="s">
        <v>620</v>
      </c>
      <c r="H17" t="str">
        <f t="shared" si="1"/>
        <v>STEAM_HOT_WATER,GHG_ENERGY_USE_I]=</v>
      </c>
      <c r="I17" t="str">
        <f t="shared" si="2"/>
        <v>PROTRA_TO_allocated[REGIONS_9_I,</v>
      </c>
      <c r="J17" t="str">
        <f t="shared" si="3"/>
        <v>PROTRA_CHP_gas_fuels_CCS,</v>
      </c>
      <c r="K17" t="str">
        <f t="shared" si="4"/>
        <v>TI_gas_fossil]*</v>
      </c>
      <c r="L17" t="str">
        <f t="shared" si="5"/>
        <v>EMISSION_FACTORS_STATIONARY_COMBUSTION[GHG_ENERGY_USE_I,PROTRA_CHP_gas_fuels_CCS,</v>
      </c>
      <c r="M17" t="str">
        <f t="shared" si="6"/>
        <v>TI_gas_fossil]~~|</v>
      </c>
      <c r="N17" s="130" t="str">
        <f t="shared" si="0"/>
        <v>GHG_emissions_by_sector[REGIONS_9_I,STEAM_HOT_WATER,GHG_ENERGY_USE_I]=PROTRA_TO_allocated[REGIONS_9_I,PROTRA_CHP_gas_fuels_CCS,TI_gas_fossil]*EMISSION_FACTORS_STATIONARY_COMBUSTION[GHG_ENERGY_USE_I,PROTRA_CHP_gas_fuels_CCS,TI_gas_fossil]~~|</v>
      </c>
      <c r="Q17" t="str">
        <f>Correspondance_TI_TO!G17</f>
        <v>STEAM_HOT_WATER</v>
      </c>
      <c r="R17" t="str">
        <f>Correspondance_TI_TO!H17</f>
        <v>DISTRIBUTION_GAS</v>
      </c>
      <c r="S17" t="str">
        <f>Correspondance_TI_TO!I17</f>
        <v>STEAM_HOT_WATER</v>
      </c>
      <c r="T17" t="str">
        <f>Correspondance_TI_TO!J17</f>
        <v>NA</v>
      </c>
    </row>
    <row r="18" spans="1:20" ht="43.5" x14ac:dyDescent="0.35">
      <c r="A18" t="str">
        <f>Correspondance_TI_TO!A18</f>
        <v>PROTRA_CHP_solid_fossil_CCS</v>
      </c>
      <c r="B18" s="70" t="str">
        <f>Correspondance_TI_TO!C18</f>
        <v>TI_solid_fossil</v>
      </c>
      <c r="C18" t="str">
        <f>Correspondance_TI_TO!D18</f>
        <v>TO_elec</v>
      </c>
      <c r="D18">
        <v>1</v>
      </c>
      <c r="E18" t="str">
        <f>'Correspondence_Equations(fuel)'!B18</f>
        <v>PROTRA_TO_allocated[REGIONS_9_I,</v>
      </c>
      <c r="F18" t="s">
        <v>619</v>
      </c>
      <c r="G18" t="s">
        <v>620</v>
      </c>
      <c r="H18" t="str">
        <f t="shared" si="1"/>
        <v>ELECTRICITY_COAL,GHG_ENERGY_USE_I]=</v>
      </c>
      <c r="I18" t="str">
        <f t="shared" si="2"/>
        <v>PROTRA_TO_allocated[REGIONS_9_I,</v>
      </c>
      <c r="J18" t="str">
        <f t="shared" si="3"/>
        <v>PROTRA_CHP_solid_fossil_CCS,</v>
      </c>
      <c r="K18" t="str">
        <f t="shared" si="4"/>
        <v>TI_solid_fossil]*</v>
      </c>
      <c r="L18" t="str">
        <f t="shared" si="5"/>
        <v>EMISSION_FACTORS_STATIONARY_COMBUSTION[GHG_ENERGY_USE_I,PROTRA_CHP_solid_fossil_CCS,</v>
      </c>
      <c r="M18" t="str">
        <f t="shared" si="6"/>
        <v>TI_solid_fossil]~~|</v>
      </c>
      <c r="N18" s="130" t="str">
        <f t="shared" si="0"/>
        <v>GHG_emissions_by_sector[REGIONS_9_I,ELECTRICITY_COAL,GHG_ENERGY_USE_I]=PROTRA_TO_allocated[REGIONS_9_I,PROTRA_CHP_solid_fossil_CCS,TI_solid_fossil]*EMISSION_FACTORS_STATIONARY_COMBUSTION[GHG_ENERGY_USE_I,PROTRA_CHP_solid_fossil_CCS,TI_solid_fossil]~~|</v>
      </c>
      <c r="Q18" t="str">
        <f>Correspondance_TI_TO!G18</f>
        <v>ELECTRICITY_COAL</v>
      </c>
      <c r="R18" t="str">
        <f>Correspondance_TI_TO!H18</f>
        <v>MINING_COAL</v>
      </c>
      <c r="S18" t="str">
        <f>Correspondance_TI_TO!I18</f>
        <v>ELECTRICITY_COAL</v>
      </c>
      <c r="T18" t="str">
        <f>Correspondance_TI_TO!J18</f>
        <v>DISTRIBUTION_ELECTRICITY</v>
      </c>
    </row>
    <row r="19" spans="1:20" ht="43.5" x14ac:dyDescent="0.35">
      <c r="A19" t="str">
        <f>Correspondance_TI_TO!A19</f>
        <v>PROTRA_CHP_solid_fossil_CCS</v>
      </c>
      <c r="B19" s="70" t="str">
        <f>Correspondance_TI_TO!C19</f>
        <v>TI_solid_fossil</v>
      </c>
      <c r="C19" t="str">
        <f>Correspondance_TI_TO!D19</f>
        <v>TO_heat</v>
      </c>
      <c r="D19">
        <v>1</v>
      </c>
      <c r="E19" t="str">
        <f>'Correspondence_Equations(fuel)'!B19</f>
        <v>PROTRA_TO_allocated[REGIONS_9_I,</v>
      </c>
      <c r="F19" t="s">
        <v>619</v>
      </c>
      <c r="G19" t="s">
        <v>620</v>
      </c>
      <c r="H19" t="str">
        <f t="shared" si="1"/>
        <v>STEAM_HOT_WATER,GHG_ENERGY_USE_I]=</v>
      </c>
      <c r="I19" t="str">
        <f t="shared" si="2"/>
        <v>PROTRA_TO_allocated[REGIONS_9_I,</v>
      </c>
      <c r="J19" t="str">
        <f t="shared" si="3"/>
        <v>PROTRA_CHP_solid_fossil_CCS,</v>
      </c>
      <c r="K19" t="str">
        <f t="shared" si="4"/>
        <v>TI_solid_fossil]*</v>
      </c>
      <c r="L19" t="str">
        <f t="shared" si="5"/>
        <v>EMISSION_FACTORS_STATIONARY_COMBUSTION[GHG_ENERGY_USE_I,PROTRA_CHP_solid_fossil_CCS,</v>
      </c>
      <c r="M19" t="str">
        <f t="shared" si="6"/>
        <v>TI_solid_fossil]~~|</v>
      </c>
      <c r="N19" s="130" t="str">
        <f t="shared" si="0"/>
        <v>GHG_emissions_by_sector[REGIONS_9_I,STEAM_HOT_WATER,GHG_ENERGY_USE_I]=PROTRA_TO_allocated[REGIONS_9_I,PROTRA_CHP_solid_fossil_CCS,TI_solid_fossil]*EMISSION_FACTORS_STATIONARY_COMBUSTION[GHG_ENERGY_USE_I,PROTRA_CHP_solid_fossil_CCS,TI_solid_fossil]~~|</v>
      </c>
      <c r="Q19" t="str">
        <f>Correspondance_TI_TO!G19</f>
        <v>STEAM_HOT_WATER</v>
      </c>
      <c r="R19" t="str">
        <f>Correspondance_TI_TO!H19</f>
        <v>MINING_COAL</v>
      </c>
      <c r="S19" t="str">
        <f>Correspondance_TI_TO!I19</f>
        <v>STEAM_HOT_WATER</v>
      </c>
      <c r="T19" t="str">
        <f>Correspondance_TI_TO!J19</f>
        <v>NA</v>
      </c>
    </row>
    <row r="20" spans="1:20" x14ac:dyDescent="0.35">
      <c r="A20" t="str">
        <f>Correspondance_TI_TO!A20</f>
        <v>PROTRA_CHP_solid_bio_CCS</v>
      </c>
      <c r="B20" t="str">
        <f>Correspondance_TI_TO!C20</f>
        <v>TI_solid_bio</v>
      </c>
      <c r="C20" t="str">
        <f>Correspondance_TI_TO!D20</f>
        <v>TO_elec</v>
      </c>
      <c r="D20">
        <v>0</v>
      </c>
      <c r="E20" t="str">
        <f>'Correspondence_Equations(fuel)'!B20</f>
        <v>PROTRA_TO_allocated[REGIONS_9_I,</v>
      </c>
      <c r="F20" t="s">
        <v>619</v>
      </c>
      <c r="G20" t="s">
        <v>620</v>
      </c>
      <c r="H20" t="str">
        <f t="shared" si="1"/>
        <v>ELECTRICITY_OTHER,GHG_ENERGY_USE_I]=</v>
      </c>
      <c r="I20" t="str">
        <f t="shared" si="2"/>
        <v>PROTRA_TO_allocated[REGIONS_9_I,</v>
      </c>
      <c r="J20" t="str">
        <f t="shared" si="3"/>
        <v>PROTRA_CHP_solid_bio_CCS,</v>
      </c>
      <c r="K20" t="str">
        <f t="shared" si="4"/>
        <v>TI_solid_bio]*</v>
      </c>
      <c r="L20" t="str">
        <f t="shared" si="5"/>
        <v>EMISSION_FACTORS_STATIONARY_COMBUSTION[GHG_ENERGY_USE_I,PROTRA_CHP_solid_bio_CCS,</v>
      </c>
      <c r="M20" t="str">
        <f t="shared" si="6"/>
        <v>TI_solid_bio]~~|</v>
      </c>
      <c r="N20" s="130" t="str">
        <f t="shared" si="0"/>
        <v/>
      </c>
      <c r="Q20" t="str">
        <f>Correspondance_TI_TO!G20</f>
        <v>ELECTRICITY_OTHER</v>
      </c>
      <c r="R20" t="str">
        <f>Correspondance_TI_TO!H20</f>
        <v>FORESTRY</v>
      </c>
      <c r="S20" t="str">
        <f>Correspondance_TI_TO!I20</f>
        <v>ELECTRICITY_OTHER</v>
      </c>
      <c r="T20" t="str">
        <f>Correspondance_TI_TO!J20</f>
        <v>DISTRIBUTION_ELECTRICITY</v>
      </c>
    </row>
    <row r="21" spans="1:20" x14ac:dyDescent="0.35">
      <c r="A21" t="str">
        <f>Correspondance_TI_TO!A21</f>
        <v>PROTRA_CHP_solid_bio_CCS</v>
      </c>
      <c r="B21" t="str">
        <f>Correspondance_TI_TO!C21</f>
        <v>TI_solid_bio</v>
      </c>
      <c r="C21" t="str">
        <f>Correspondance_TI_TO!D21</f>
        <v>TO_heat</v>
      </c>
      <c r="D21">
        <v>0</v>
      </c>
      <c r="E21" t="str">
        <f>'Correspondence_Equations(fuel)'!B21</f>
        <v>PROTRA_TO_allocated[REGIONS_9_I,</v>
      </c>
      <c r="F21" t="s">
        <v>619</v>
      </c>
      <c r="G21" t="s">
        <v>620</v>
      </c>
      <c r="H21" t="str">
        <f t="shared" si="1"/>
        <v>STEAM_HOT_WATER,GHG_ENERGY_USE_I]=</v>
      </c>
      <c r="I21" t="str">
        <f t="shared" si="2"/>
        <v>PROTRA_TO_allocated[REGIONS_9_I,</v>
      </c>
      <c r="J21" t="str">
        <f t="shared" si="3"/>
        <v>PROTRA_CHP_solid_bio_CCS,</v>
      </c>
      <c r="K21" t="str">
        <f t="shared" si="4"/>
        <v>TI_solid_bio]*</v>
      </c>
      <c r="L21" t="str">
        <f t="shared" si="5"/>
        <v>EMISSION_FACTORS_STATIONARY_COMBUSTION[GHG_ENERGY_USE_I,PROTRA_CHP_solid_bio_CCS,</v>
      </c>
      <c r="M21" t="str">
        <f t="shared" si="6"/>
        <v>TI_solid_bio]~~|</v>
      </c>
      <c r="N21" s="130" t="str">
        <f t="shared" si="0"/>
        <v/>
      </c>
      <c r="Q21" t="str">
        <f>Correspondance_TI_TO!G21</f>
        <v>STEAM_HOT_WATER</v>
      </c>
      <c r="R21" t="str">
        <f>Correspondance_TI_TO!H21</f>
        <v>FORESTRY</v>
      </c>
      <c r="S21" t="str">
        <f>Correspondance_TI_TO!I21</f>
        <v>STEAM_HOT_WATER</v>
      </c>
      <c r="T21" t="str">
        <f>Correspondance_TI_TO!J21</f>
        <v>NA</v>
      </c>
    </row>
    <row r="22" spans="1:20" x14ac:dyDescent="0.35">
      <c r="A22" t="str">
        <f>Correspondance_TI_TO!A22</f>
        <v>PROTRA_CHP_liquid_fuels</v>
      </c>
      <c r="B22" t="str">
        <f>Correspondance_TI_TO!C22</f>
        <v>TI_liquid_bio</v>
      </c>
      <c r="C22" t="str">
        <f>Correspondance_TI_TO!D22</f>
        <v>TO_elec</v>
      </c>
      <c r="D22">
        <v>0</v>
      </c>
      <c r="E22" t="str">
        <f>'Correspondence_Equations(fuel)'!B22</f>
        <v>PROTRA_TO_allocated[REGIONS_9_I,</v>
      </c>
      <c r="F22" t="s">
        <v>619</v>
      </c>
      <c r="G22" t="s">
        <v>620</v>
      </c>
      <c r="H22" t="str">
        <f t="shared" si="1"/>
        <v>ELECTRICITY_OIL,GHG_ENERGY_USE_I]=</v>
      </c>
      <c r="I22" t="str">
        <f t="shared" si="2"/>
        <v>PROTRA_TO_allocated[REGIONS_9_I,</v>
      </c>
      <c r="J22" t="str">
        <f t="shared" si="3"/>
        <v>PROTRA_CHP_liquid_fuels,</v>
      </c>
      <c r="K22" t="str">
        <f t="shared" si="4"/>
        <v>TI_liquid_bio]*</v>
      </c>
      <c r="L22" t="str">
        <f t="shared" si="5"/>
        <v>EMISSION_FACTORS_STATIONARY_COMBUSTION[GHG_ENERGY_USE_I,PROTRA_CHP_liquid_fuels,</v>
      </c>
      <c r="M22" t="str">
        <f t="shared" si="6"/>
        <v>TI_liquid_bio]~~|</v>
      </c>
      <c r="N22" s="130" t="str">
        <f t="shared" si="0"/>
        <v/>
      </c>
      <c r="Q22" t="str">
        <f>Correspondance_TI_TO!G22</f>
        <v>ELECTRICITY_OIL</v>
      </c>
      <c r="R22" t="str">
        <f>Correspondance_TI_TO!H22</f>
        <v>REFINING</v>
      </c>
      <c r="S22" t="str">
        <f>Correspondance_TI_TO!I22</f>
        <v>ELECTRICITY_OIL</v>
      </c>
      <c r="T22" t="str">
        <f>Correspondance_TI_TO!J22</f>
        <v>DISTRIBUTION_ELECTRICITY</v>
      </c>
    </row>
    <row r="23" spans="1:20" x14ac:dyDescent="0.35">
      <c r="A23" t="str">
        <f>Correspondance_TI_TO!A23</f>
        <v>PROTRA_CHP_liquid_fuels</v>
      </c>
      <c r="B23" t="str">
        <f>Correspondance_TI_TO!C23</f>
        <v>TI_liquid_bio</v>
      </c>
      <c r="C23" t="str">
        <f>Correspondance_TI_TO!D23</f>
        <v>TO_heat</v>
      </c>
      <c r="D23">
        <v>0</v>
      </c>
      <c r="E23" t="str">
        <f>'Correspondence_Equations(fuel)'!B23</f>
        <v>PROTRA_TO_allocated[REGIONS_9_I,</v>
      </c>
      <c r="F23" t="s">
        <v>619</v>
      </c>
      <c r="G23" t="s">
        <v>620</v>
      </c>
      <c r="H23" t="str">
        <f t="shared" si="1"/>
        <v>STEAM_HOT_WATER,GHG_ENERGY_USE_I]=</v>
      </c>
      <c r="I23" t="str">
        <f t="shared" si="2"/>
        <v>PROTRA_TO_allocated[REGIONS_9_I,</v>
      </c>
      <c r="J23" t="str">
        <f t="shared" si="3"/>
        <v>PROTRA_CHP_liquid_fuels,</v>
      </c>
      <c r="K23" t="str">
        <f t="shared" si="4"/>
        <v>TI_liquid_bio]*</v>
      </c>
      <c r="L23" t="str">
        <f t="shared" si="5"/>
        <v>EMISSION_FACTORS_STATIONARY_COMBUSTION[GHG_ENERGY_USE_I,PROTRA_CHP_liquid_fuels,</v>
      </c>
      <c r="M23" t="str">
        <f t="shared" si="6"/>
        <v>TI_liquid_bio]~~|</v>
      </c>
      <c r="N23" s="130" t="str">
        <f t="shared" si="0"/>
        <v/>
      </c>
      <c r="Q23" t="str">
        <f>Correspondance_TI_TO!G23</f>
        <v>STEAM_HOT_WATER</v>
      </c>
      <c r="R23" t="str">
        <f>Correspondance_TI_TO!H23</f>
        <v>REFINING</v>
      </c>
      <c r="S23" t="str">
        <f>Correspondance_TI_TO!I23</f>
        <v>STEAM_HOT_WATER</v>
      </c>
      <c r="T23" t="str">
        <f>Correspondance_TI_TO!J23</f>
        <v>NA</v>
      </c>
    </row>
    <row r="24" spans="1:20" ht="43.5" x14ac:dyDescent="0.35">
      <c r="A24" t="str">
        <f>Correspondance_TI_TO!A24</f>
        <v>PROTRA_CHP_liquid_fuels</v>
      </c>
      <c r="B24" s="70" t="str">
        <f>Correspondance_TI_TO!C24</f>
        <v>TI_liquid_fossil</v>
      </c>
      <c r="C24" t="str">
        <f>Correspondance_TI_TO!D24</f>
        <v>TO_elec</v>
      </c>
      <c r="D24">
        <v>1</v>
      </c>
      <c r="E24" t="str">
        <f>'Correspondence_Equations(fuel)'!B24</f>
        <v>PROTRA_TO_allocated[REGIONS_9_I,</v>
      </c>
      <c r="F24" t="s">
        <v>619</v>
      </c>
      <c r="G24" t="s">
        <v>620</v>
      </c>
      <c r="H24" t="str">
        <f t="shared" si="1"/>
        <v>ELECTRICITY_OIL,GHG_ENERGY_USE_I]=</v>
      </c>
      <c r="I24" t="str">
        <f t="shared" si="2"/>
        <v>PROTRA_TO_allocated[REGIONS_9_I,</v>
      </c>
      <c r="J24" t="str">
        <f t="shared" si="3"/>
        <v>PROTRA_CHP_liquid_fuels,</v>
      </c>
      <c r="K24" t="str">
        <f t="shared" si="4"/>
        <v>TI_liquid_fossil]*</v>
      </c>
      <c r="L24" t="str">
        <f t="shared" si="5"/>
        <v>EMISSION_FACTORS_STATIONARY_COMBUSTION[GHG_ENERGY_USE_I,PROTRA_CHP_liquid_fuels,</v>
      </c>
      <c r="M24" t="str">
        <f t="shared" si="6"/>
        <v>TI_liquid_fossil]~~|</v>
      </c>
      <c r="N24" s="130" t="str">
        <f t="shared" si="0"/>
        <v>GHG_emissions_by_sector[REGIONS_9_I,ELECTRICITY_OIL,GHG_ENERGY_USE_I]=PROTRA_TO_allocated[REGIONS_9_I,PROTRA_CHP_liquid_fuels,TI_liquid_fossil]*EMISSION_FACTORS_STATIONARY_COMBUSTION[GHG_ENERGY_USE_I,PROTRA_CHP_liquid_fuels,TI_liquid_fossil]~~|</v>
      </c>
      <c r="Q24" t="str">
        <f>Correspondance_TI_TO!G24</f>
        <v>ELECTRICITY_OIL</v>
      </c>
      <c r="R24" t="str">
        <f>Correspondance_TI_TO!H24</f>
        <v>REFINING</v>
      </c>
      <c r="S24" t="str">
        <f>Correspondance_TI_TO!I24</f>
        <v>ELECTRICITY_OIL</v>
      </c>
      <c r="T24" t="str">
        <f>Correspondance_TI_TO!J24</f>
        <v>DISTRIBUTION_ELECTRICITY</v>
      </c>
    </row>
    <row r="25" spans="1:20" ht="43.5" x14ac:dyDescent="0.35">
      <c r="A25" t="str">
        <f>Correspondance_TI_TO!A25</f>
        <v>PROTRA_CHP_liquid_fuels</v>
      </c>
      <c r="B25" s="70" t="str">
        <f>Correspondance_TI_TO!C25</f>
        <v>TI_liquid_fossil</v>
      </c>
      <c r="C25" t="str">
        <f>Correspondance_TI_TO!D25</f>
        <v>TO_heat</v>
      </c>
      <c r="D25">
        <v>1</v>
      </c>
      <c r="E25" t="str">
        <f>'Correspondence_Equations(fuel)'!B25</f>
        <v>PROTRA_TO_allocated[REGIONS_9_I,</v>
      </c>
      <c r="F25" t="s">
        <v>619</v>
      </c>
      <c r="G25" t="s">
        <v>620</v>
      </c>
      <c r="H25" t="str">
        <f t="shared" si="1"/>
        <v>STEAM_HOT_WATER,GHG_ENERGY_USE_I]=</v>
      </c>
      <c r="I25" t="str">
        <f t="shared" si="2"/>
        <v>PROTRA_TO_allocated[REGIONS_9_I,</v>
      </c>
      <c r="J25" t="str">
        <f t="shared" si="3"/>
        <v>PROTRA_CHP_liquid_fuels,</v>
      </c>
      <c r="K25" t="str">
        <f t="shared" si="4"/>
        <v>TI_liquid_fossil]*</v>
      </c>
      <c r="L25" t="str">
        <f t="shared" si="5"/>
        <v>EMISSION_FACTORS_STATIONARY_COMBUSTION[GHG_ENERGY_USE_I,PROTRA_CHP_liquid_fuels,</v>
      </c>
      <c r="M25" t="str">
        <f t="shared" si="6"/>
        <v>TI_liquid_fossil]~~|</v>
      </c>
      <c r="N25" s="130" t="str">
        <f t="shared" si="0"/>
        <v>GHG_emissions_by_sector[REGIONS_9_I,STEAM_HOT_WATER,GHG_ENERGY_USE_I]=PROTRA_TO_allocated[REGIONS_9_I,PROTRA_CHP_liquid_fuels,TI_liquid_fossil]*EMISSION_FACTORS_STATIONARY_COMBUSTION[GHG_ENERGY_USE_I,PROTRA_CHP_liquid_fuels,TI_liquid_fossil]~~|</v>
      </c>
      <c r="Q25" t="str">
        <f>Correspondance_TI_TO!G25</f>
        <v>STEAM_HOT_WATER</v>
      </c>
      <c r="R25" t="str">
        <f>Correspondance_TI_TO!H25</f>
        <v>REFINING</v>
      </c>
      <c r="S25" t="str">
        <f>Correspondance_TI_TO!I25</f>
        <v>STEAM_HOT_WATER</v>
      </c>
      <c r="T25" t="str">
        <f>Correspondance_TI_TO!J25</f>
        <v>NA</v>
      </c>
    </row>
    <row r="26" spans="1:20" x14ac:dyDescent="0.35">
      <c r="A26" t="str">
        <f>Correspondance_TI_TO!A26</f>
        <v>PROTRA_CHP_liquid_fuels_CCS</v>
      </c>
      <c r="B26" t="str">
        <f>Correspondance_TI_TO!C26</f>
        <v>TI_liquid_bio</v>
      </c>
      <c r="C26" t="str">
        <f>Correspondance_TI_TO!D26</f>
        <v>TO_elec</v>
      </c>
      <c r="D26">
        <v>0</v>
      </c>
      <c r="E26" t="str">
        <f>'Correspondence_Equations(fuel)'!B26</f>
        <v>PROTRA_TO_allocated[REGIONS_9_I,</v>
      </c>
      <c r="F26" t="s">
        <v>619</v>
      </c>
      <c r="G26" t="s">
        <v>620</v>
      </c>
      <c r="H26" t="str">
        <f t="shared" si="1"/>
        <v>ELECTRICITY_OIL,GHG_ENERGY_USE_I]=</v>
      </c>
      <c r="I26" t="str">
        <f t="shared" si="2"/>
        <v>PROTRA_TO_allocated[REGIONS_9_I,</v>
      </c>
      <c r="J26" t="str">
        <f t="shared" si="3"/>
        <v>PROTRA_CHP_liquid_fuels_CCS,</v>
      </c>
      <c r="K26" t="str">
        <f t="shared" si="4"/>
        <v>TI_liquid_bio]*</v>
      </c>
      <c r="L26" t="str">
        <f t="shared" si="5"/>
        <v>EMISSION_FACTORS_STATIONARY_COMBUSTION[GHG_ENERGY_USE_I,PROTRA_CHP_liquid_fuels_CCS,</v>
      </c>
      <c r="M26" t="str">
        <f t="shared" si="6"/>
        <v>TI_liquid_bio]~~|</v>
      </c>
      <c r="N26" s="130" t="str">
        <f t="shared" si="0"/>
        <v/>
      </c>
      <c r="Q26" t="str">
        <f>Correspondance_TI_TO!G26</f>
        <v>ELECTRICITY_OIL</v>
      </c>
      <c r="R26" t="str">
        <f>Correspondance_TI_TO!H26</f>
        <v>REFINING</v>
      </c>
      <c r="S26" t="str">
        <f>Correspondance_TI_TO!I26</f>
        <v>ELECTRICITY_OIL</v>
      </c>
      <c r="T26" t="str">
        <f>Correspondance_TI_TO!J26</f>
        <v>DISTRIBUTION_ELECTRICITY</v>
      </c>
    </row>
    <row r="27" spans="1:20" x14ac:dyDescent="0.35">
      <c r="A27" t="str">
        <f>Correspondance_TI_TO!A27</f>
        <v>PROTRA_CHP_liquid_fuels_CCS</v>
      </c>
      <c r="B27" t="str">
        <f>Correspondance_TI_TO!C27</f>
        <v>TI_liquid_bio</v>
      </c>
      <c r="C27" t="str">
        <f>Correspondance_TI_TO!D27</f>
        <v>TO_heat</v>
      </c>
      <c r="D27">
        <v>0</v>
      </c>
      <c r="E27" t="str">
        <f>'Correspondence_Equations(fuel)'!B27</f>
        <v>PROTRA_TO_allocated[REGIONS_9_I,</v>
      </c>
      <c r="F27" t="s">
        <v>619</v>
      </c>
      <c r="G27" t="s">
        <v>620</v>
      </c>
      <c r="H27" t="str">
        <f t="shared" si="1"/>
        <v>STEAM_HOT_WATER,GHG_ENERGY_USE_I]=</v>
      </c>
      <c r="I27" t="str">
        <f t="shared" si="2"/>
        <v>PROTRA_TO_allocated[REGIONS_9_I,</v>
      </c>
      <c r="J27" t="str">
        <f t="shared" si="3"/>
        <v>PROTRA_CHP_liquid_fuels_CCS,</v>
      </c>
      <c r="K27" t="str">
        <f t="shared" si="4"/>
        <v>TI_liquid_bio]*</v>
      </c>
      <c r="L27" t="str">
        <f t="shared" si="5"/>
        <v>EMISSION_FACTORS_STATIONARY_COMBUSTION[GHG_ENERGY_USE_I,PROTRA_CHP_liquid_fuels_CCS,</v>
      </c>
      <c r="M27" t="str">
        <f t="shared" si="6"/>
        <v>TI_liquid_bio]~~|</v>
      </c>
      <c r="N27" s="130" t="str">
        <f t="shared" si="0"/>
        <v/>
      </c>
      <c r="Q27" t="str">
        <f>Correspondance_TI_TO!G27</f>
        <v>STEAM_HOT_WATER</v>
      </c>
      <c r="R27" t="str">
        <f>Correspondance_TI_TO!H27</f>
        <v>REFINING</v>
      </c>
      <c r="S27" t="str">
        <f>Correspondance_TI_TO!I27</f>
        <v>STEAM_HOT_WATER</v>
      </c>
      <c r="T27" t="str">
        <f>Correspondance_TI_TO!J27</f>
        <v>NA</v>
      </c>
    </row>
    <row r="28" spans="1:20" ht="43.5" x14ac:dyDescent="0.35">
      <c r="A28" t="str">
        <f>Correspondance_TI_TO!A28</f>
        <v>PROTRA_CHP_liquid_fuels_CCS</v>
      </c>
      <c r="B28" s="70" t="str">
        <f>Correspondance_TI_TO!C28</f>
        <v>TI_liquid_fossil</v>
      </c>
      <c r="C28" t="str">
        <f>Correspondance_TI_TO!D28</f>
        <v>TO_elec</v>
      </c>
      <c r="D28">
        <v>1</v>
      </c>
      <c r="E28" t="str">
        <f>'Correspondence_Equations(fuel)'!B28</f>
        <v>PROTRA_TO_allocated[REGIONS_9_I,</v>
      </c>
      <c r="F28" t="s">
        <v>619</v>
      </c>
      <c r="G28" t="s">
        <v>620</v>
      </c>
      <c r="H28" t="str">
        <f t="shared" si="1"/>
        <v>ELECTRICITY_OIL,GHG_ENERGY_USE_I]=</v>
      </c>
      <c r="I28" t="str">
        <f t="shared" si="2"/>
        <v>PROTRA_TO_allocated[REGIONS_9_I,</v>
      </c>
      <c r="J28" t="str">
        <f t="shared" si="3"/>
        <v>PROTRA_CHP_liquid_fuels_CCS,</v>
      </c>
      <c r="K28" t="str">
        <f t="shared" si="4"/>
        <v>TI_liquid_fossil]*</v>
      </c>
      <c r="L28" t="str">
        <f t="shared" si="5"/>
        <v>EMISSION_FACTORS_STATIONARY_COMBUSTION[GHG_ENERGY_USE_I,PROTRA_CHP_liquid_fuels_CCS,</v>
      </c>
      <c r="M28" t="str">
        <f t="shared" si="6"/>
        <v>TI_liquid_fossil]~~|</v>
      </c>
      <c r="N28" s="130" t="str">
        <f t="shared" si="0"/>
        <v>GHG_emissions_by_sector[REGIONS_9_I,ELECTRICITY_OIL,GHG_ENERGY_USE_I]=PROTRA_TO_allocated[REGIONS_9_I,PROTRA_CHP_liquid_fuels_CCS,TI_liquid_fossil]*EMISSION_FACTORS_STATIONARY_COMBUSTION[GHG_ENERGY_USE_I,PROTRA_CHP_liquid_fuels_CCS,TI_liquid_fossil]~~|</v>
      </c>
      <c r="Q28" t="str">
        <f>Correspondance_TI_TO!G28</f>
        <v>ELECTRICITY_OIL</v>
      </c>
      <c r="R28" t="str">
        <f>Correspondance_TI_TO!H28</f>
        <v>REFINING</v>
      </c>
      <c r="S28" t="str">
        <f>Correspondance_TI_TO!I28</f>
        <v>ELECTRICITY_OIL</v>
      </c>
      <c r="T28" t="str">
        <f>Correspondance_TI_TO!J28</f>
        <v>DISTRIBUTION_ELECTRICITY</v>
      </c>
    </row>
    <row r="29" spans="1:20" ht="43.5" x14ac:dyDescent="0.35">
      <c r="A29" t="str">
        <f>Correspondance_TI_TO!A29</f>
        <v>PROTRA_CHP_liquid_fuels_CCS</v>
      </c>
      <c r="B29" s="70" t="str">
        <f>Correspondance_TI_TO!C29</f>
        <v>TI_liquid_fossil</v>
      </c>
      <c r="C29" t="str">
        <f>Correspondance_TI_TO!D29</f>
        <v>TO_heat</v>
      </c>
      <c r="D29">
        <v>1</v>
      </c>
      <c r="E29" t="str">
        <f>'Correspondence_Equations(fuel)'!B29</f>
        <v>PROTRA_TO_allocated[REGIONS_9_I,</v>
      </c>
      <c r="F29" t="s">
        <v>619</v>
      </c>
      <c r="G29" t="s">
        <v>620</v>
      </c>
      <c r="H29" t="str">
        <f t="shared" si="1"/>
        <v>STEAM_HOT_WATER,GHG_ENERGY_USE_I]=</v>
      </c>
      <c r="I29" t="str">
        <f t="shared" si="2"/>
        <v>PROTRA_TO_allocated[REGIONS_9_I,</v>
      </c>
      <c r="J29" t="str">
        <f t="shared" si="3"/>
        <v>PROTRA_CHP_liquid_fuels_CCS,</v>
      </c>
      <c r="K29" t="str">
        <f t="shared" si="4"/>
        <v>TI_liquid_fossil]*</v>
      </c>
      <c r="L29" t="str">
        <f t="shared" si="5"/>
        <v>EMISSION_FACTORS_STATIONARY_COMBUSTION[GHG_ENERGY_USE_I,PROTRA_CHP_liquid_fuels_CCS,</v>
      </c>
      <c r="M29" t="str">
        <f t="shared" si="6"/>
        <v>TI_liquid_fossil]~~|</v>
      </c>
      <c r="N29" s="130" t="str">
        <f t="shared" si="0"/>
        <v>GHG_emissions_by_sector[REGIONS_9_I,STEAM_HOT_WATER,GHG_ENERGY_USE_I]=PROTRA_TO_allocated[REGIONS_9_I,PROTRA_CHP_liquid_fuels_CCS,TI_liquid_fossil]*EMISSION_FACTORS_STATIONARY_COMBUSTION[GHG_ENERGY_USE_I,PROTRA_CHP_liquid_fuels_CCS,TI_liquid_fossil]~~|</v>
      </c>
      <c r="Q29" t="str">
        <f>Correspondance_TI_TO!G29</f>
        <v>STEAM_HOT_WATER</v>
      </c>
      <c r="R29" t="str">
        <f>Correspondance_TI_TO!H29</f>
        <v>REFINING</v>
      </c>
      <c r="S29" t="str">
        <f>Correspondance_TI_TO!I29</f>
        <v>STEAM_HOT_WATER</v>
      </c>
      <c r="T29" t="str">
        <f>Correspondance_TI_TO!J29</f>
        <v>NA</v>
      </c>
    </row>
    <row r="30" spans="1:20" x14ac:dyDescent="0.35">
      <c r="A30" t="str">
        <f>Correspondance_TI_TO!A30</f>
        <v>PROTRA_HP_gas_fuels</v>
      </c>
      <c r="B30" t="str">
        <f>Correspondance_TI_TO!C30</f>
        <v>TI_gas_bio</v>
      </c>
      <c r="C30" t="str">
        <f>Correspondance_TI_TO!D30</f>
        <v>TO_heat</v>
      </c>
      <c r="D30">
        <v>0</v>
      </c>
      <c r="E30" t="str">
        <f>'Correspondence_Equations(fuel)'!B30</f>
        <v>PROTRA_TO_allocated[REGIONS_9_I,</v>
      </c>
      <c r="F30" t="s">
        <v>619</v>
      </c>
      <c r="G30" t="s">
        <v>620</v>
      </c>
      <c r="H30" t="str">
        <f t="shared" si="1"/>
        <v>STEAM_HOT_WATER,GHG_ENERGY_USE_I]=</v>
      </c>
      <c r="I30" t="str">
        <f t="shared" si="2"/>
        <v>PROTRA_TO_allocated[REGIONS_9_I,</v>
      </c>
      <c r="J30" t="str">
        <f t="shared" si="3"/>
        <v>PROTRA_HP_gas_fuels,</v>
      </c>
      <c r="K30" t="str">
        <f t="shared" si="4"/>
        <v>TI_gas_bio]*</v>
      </c>
      <c r="L30" t="str">
        <f t="shared" si="5"/>
        <v>EMISSION_FACTORS_STATIONARY_COMBUSTION[GHG_ENERGY_USE_I,PROTRA_HP_gas_fuels,</v>
      </c>
      <c r="M30" t="str">
        <f t="shared" si="6"/>
        <v>TI_gas_bio]~~|</v>
      </c>
      <c r="N30" s="130" t="str">
        <f t="shared" si="0"/>
        <v/>
      </c>
      <c r="Q30" t="str">
        <f>Correspondance_TI_TO!G30</f>
        <v>STEAM_HOT_WATER</v>
      </c>
      <c r="R30" t="str">
        <f>Correspondance_TI_TO!H30</f>
        <v>DISTRIBUTION_GAS</v>
      </c>
      <c r="S30" t="str">
        <f>Correspondance_TI_TO!I30</f>
        <v>STEAM_HOT_WATER</v>
      </c>
      <c r="T30" t="str">
        <f>Correspondance_TI_TO!J30</f>
        <v>NA</v>
      </c>
    </row>
    <row r="31" spans="1:20" ht="43.5" x14ac:dyDescent="0.35">
      <c r="A31" t="str">
        <f>Correspondance_TI_TO!A31</f>
        <v>PROTRA_HP_gas_fuels</v>
      </c>
      <c r="B31" s="70" t="str">
        <f>Correspondance_TI_TO!C31</f>
        <v>TI_gas_fossil</v>
      </c>
      <c r="C31" t="str">
        <f>Correspondance_TI_TO!D31</f>
        <v>TO_heat</v>
      </c>
      <c r="D31">
        <v>1</v>
      </c>
      <c r="E31" t="str">
        <f>'Correspondence_Equations(fuel)'!B31</f>
        <v>PROTRA_TO_allocated[REGIONS_9_I,</v>
      </c>
      <c r="F31" t="s">
        <v>619</v>
      </c>
      <c r="G31" t="s">
        <v>620</v>
      </c>
      <c r="H31" t="str">
        <f t="shared" si="1"/>
        <v>STEAM_HOT_WATER,GHG_ENERGY_USE_I]=</v>
      </c>
      <c r="I31" t="str">
        <f t="shared" si="2"/>
        <v>PROTRA_TO_allocated[REGIONS_9_I,</v>
      </c>
      <c r="J31" t="str">
        <f t="shared" si="3"/>
        <v>PROTRA_HP_gas_fuels,</v>
      </c>
      <c r="K31" t="str">
        <f t="shared" si="4"/>
        <v>TI_gas_fossil]*</v>
      </c>
      <c r="L31" t="str">
        <f t="shared" si="5"/>
        <v>EMISSION_FACTORS_STATIONARY_COMBUSTION[GHG_ENERGY_USE_I,PROTRA_HP_gas_fuels,</v>
      </c>
      <c r="M31" t="str">
        <f t="shared" si="6"/>
        <v>TI_gas_fossil]~~|</v>
      </c>
      <c r="N31" s="130" t="str">
        <f t="shared" si="0"/>
        <v>GHG_emissions_by_sector[REGIONS_9_I,STEAM_HOT_WATER,GHG_ENERGY_USE_I]=PROTRA_TO_allocated[REGIONS_9_I,PROTRA_HP_gas_fuels,TI_gas_fossil]*EMISSION_FACTORS_STATIONARY_COMBUSTION[GHG_ENERGY_USE_I,PROTRA_HP_gas_fuels,TI_gas_fossil]~~|</v>
      </c>
      <c r="Q31" t="str">
        <f>Correspondance_TI_TO!G31</f>
        <v>STEAM_HOT_WATER</v>
      </c>
      <c r="R31" t="str">
        <f>Correspondance_TI_TO!H31</f>
        <v>DISTRIBUTION_GAS</v>
      </c>
      <c r="S31" t="str">
        <f>Correspondance_TI_TO!I31</f>
        <v>STEAM_HOT_WATER</v>
      </c>
      <c r="T31" t="str">
        <f>Correspondance_TI_TO!J31</f>
        <v>NA</v>
      </c>
    </row>
    <row r="32" spans="1:20" x14ac:dyDescent="0.35">
      <c r="A32" t="str">
        <f>Correspondance_TI_TO!A32</f>
        <v>PROTRA_HP_geothermal</v>
      </c>
      <c r="B32" t="str">
        <f>Correspondance_TI_TO!C32</f>
        <v>TI_geothermal</v>
      </c>
      <c r="C32" t="str">
        <f>Correspondance_TI_TO!D32</f>
        <v>TO_heat</v>
      </c>
      <c r="D32">
        <v>0</v>
      </c>
      <c r="E32" t="str">
        <f>'Correspondence_Equations(fuel)'!B32</f>
        <v>PROTRA_TO_allocated[REGIONS_9_I,</v>
      </c>
      <c r="F32" t="s">
        <v>619</v>
      </c>
      <c r="G32" t="s">
        <v>620</v>
      </c>
      <c r="H32" t="str">
        <f t="shared" si="1"/>
        <v>STEAM_HOT_WATER,GHG_ENERGY_USE_I]=</v>
      </c>
      <c r="I32" t="str">
        <f t="shared" si="2"/>
        <v>PROTRA_TO_allocated[REGIONS_9_I,</v>
      </c>
      <c r="J32" t="str">
        <f t="shared" si="3"/>
        <v>PROTRA_HP_geothermal,</v>
      </c>
      <c r="K32" t="str">
        <f t="shared" si="4"/>
        <v>TI_geothermal]*</v>
      </c>
      <c r="L32" t="str">
        <f t="shared" si="5"/>
        <v>EMISSION_FACTORS_STATIONARY_COMBUSTION[GHG_ENERGY_USE_I,PROTRA_HP_geothermal,</v>
      </c>
      <c r="M32" t="str">
        <f t="shared" si="6"/>
        <v>TI_geothermal]~~|</v>
      </c>
      <c r="N32" s="130" t="str">
        <f t="shared" si="0"/>
        <v/>
      </c>
      <c r="Q32" t="str">
        <f>Correspondance_TI_TO!G32</f>
        <v>STEAM_HOT_WATER</v>
      </c>
      <c r="R32" t="str">
        <f>Correspondance_TI_TO!H32</f>
        <v>NA</v>
      </c>
      <c r="S32" t="str">
        <f>Correspondance_TI_TO!I32</f>
        <v>STEAM_HOT_WATER</v>
      </c>
      <c r="T32" t="str">
        <f>Correspondance_TI_TO!J32</f>
        <v>NA</v>
      </c>
    </row>
    <row r="33" spans="1:20" x14ac:dyDescent="0.35">
      <c r="A33" t="str">
        <f>Correspondance_TI_TO!A33</f>
        <v>PROTRA_HP_liquid_fuels</v>
      </c>
      <c r="B33" t="str">
        <f>Correspondance_TI_TO!C33</f>
        <v>TI_liquid_bio</v>
      </c>
      <c r="C33" t="str">
        <f>Correspondance_TI_TO!D33</f>
        <v>TO_heat</v>
      </c>
      <c r="D33">
        <v>0</v>
      </c>
      <c r="E33" t="str">
        <f>'Correspondence_Equations(fuel)'!B33</f>
        <v>PROTRA_TO_allocated[REGIONS_9_I,</v>
      </c>
      <c r="F33" t="s">
        <v>619</v>
      </c>
      <c r="G33" t="s">
        <v>620</v>
      </c>
      <c r="H33" t="str">
        <f t="shared" si="1"/>
        <v>STEAM_HOT_WATER,GHG_ENERGY_USE_I]=</v>
      </c>
      <c r="I33" t="str">
        <f t="shared" si="2"/>
        <v>PROTRA_TO_allocated[REGIONS_9_I,</v>
      </c>
      <c r="J33" t="str">
        <f t="shared" si="3"/>
        <v>PROTRA_HP_liquid_fuels,</v>
      </c>
      <c r="K33" t="str">
        <f t="shared" si="4"/>
        <v>TI_liquid_bio]*</v>
      </c>
      <c r="L33" t="str">
        <f t="shared" si="5"/>
        <v>EMISSION_FACTORS_STATIONARY_COMBUSTION[GHG_ENERGY_USE_I,PROTRA_HP_liquid_fuels,</v>
      </c>
      <c r="M33" t="str">
        <f t="shared" si="6"/>
        <v>TI_liquid_bio]~~|</v>
      </c>
      <c r="N33" s="130" t="str">
        <f t="shared" si="0"/>
        <v/>
      </c>
      <c r="Q33" t="str">
        <f>Correspondance_TI_TO!G33</f>
        <v>STEAM_HOT_WATER</v>
      </c>
      <c r="R33" t="str">
        <f>Correspondance_TI_TO!H33</f>
        <v>REFINING</v>
      </c>
      <c r="S33" t="str">
        <f>Correspondance_TI_TO!I33</f>
        <v>STEAM_HOT_WATER</v>
      </c>
      <c r="T33" t="str">
        <f>Correspondance_TI_TO!J33</f>
        <v>NA</v>
      </c>
    </row>
    <row r="34" spans="1:20" ht="43.5" x14ac:dyDescent="0.35">
      <c r="A34" t="str">
        <f>Correspondance_TI_TO!A34</f>
        <v>PROTRA_HP_liquid_fuels</v>
      </c>
      <c r="B34" s="70" t="str">
        <f>Correspondance_TI_TO!C34</f>
        <v>TI_liquid_fossil</v>
      </c>
      <c r="C34" t="str">
        <f>Correspondance_TI_TO!D34</f>
        <v>TO_heat</v>
      </c>
      <c r="D34">
        <v>1</v>
      </c>
      <c r="E34" t="str">
        <f>'Correspondence_Equations(fuel)'!B34</f>
        <v>PROTRA_TO_allocated[REGIONS_9_I,</v>
      </c>
      <c r="F34" t="s">
        <v>619</v>
      </c>
      <c r="G34" t="s">
        <v>620</v>
      </c>
      <c r="H34" t="str">
        <f t="shared" si="1"/>
        <v>STEAM_HOT_WATER,GHG_ENERGY_USE_I]=</v>
      </c>
      <c r="I34" t="str">
        <f t="shared" si="2"/>
        <v>PROTRA_TO_allocated[REGIONS_9_I,</v>
      </c>
      <c r="J34" t="str">
        <f t="shared" si="3"/>
        <v>PROTRA_HP_liquid_fuels,</v>
      </c>
      <c r="K34" t="str">
        <f t="shared" si="4"/>
        <v>TI_liquid_fossil]*</v>
      </c>
      <c r="L34" t="str">
        <f t="shared" si="5"/>
        <v>EMISSION_FACTORS_STATIONARY_COMBUSTION[GHG_ENERGY_USE_I,PROTRA_HP_liquid_fuels,</v>
      </c>
      <c r="M34" t="str">
        <f t="shared" si="6"/>
        <v>TI_liquid_fossil]~~|</v>
      </c>
      <c r="N34" s="130" t="str">
        <f t="shared" si="0"/>
        <v>GHG_emissions_by_sector[REGIONS_9_I,STEAM_HOT_WATER,GHG_ENERGY_USE_I]=PROTRA_TO_allocated[REGIONS_9_I,PROTRA_HP_liquid_fuels,TI_liquid_fossil]*EMISSION_FACTORS_STATIONARY_COMBUSTION[GHG_ENERGY_USE_I,PROTRA_HP_liquid_fuels,TI_liquid_fossil]~~|</v>
      </c>
      <c r="Q34" t="str">
        <f>Correspondance_TI_TO!G34</f>
        <v>STEAM_HOT_WATER</v>
      </c>
      <c r="R34" t="str">
        <f>Correspondance_TI_TO!H34</f>
        <v>REFINING</v>
      </c>
      <c r="S34" t="str">
        <f>Correspondance_TI_TO!I34</f>
        <v>STEAM_HOT_WATER</v>
      </c>
      <c r="T34" t="str">
        <f>Correspondance_TI_TO!J34</f>
        <v>NA</v>
      </c>
    </row>
    <row r="35" spans="1:20" x14ac:dyDescent="0.35">
      <c r="A35" t="str">
        <f>Correspondance_TI_TO!A35</f>
        <v>PROTRA_HP_solar</v>
      </c>
      <c r="B35" t="str">
        <f>Correspondance_TI_TO!C35</f>
        <v>TI_solar</v>
      </c>
      <c r="C35" t="str">
        <f>Correspondance_TI_TO!D35</f>
        <v>TO_heat</v>
      </c>
      <c r="D35">
        <v>0</v>
      </c>
      <c r="E35" t="str">
        <f>'Correspondence_Equations(fuel)'!B35</f>
        <v>PROTRA_TO_allocated[REGIONS_9_I,</v>
      </c>
      <c r="F35" t="s">
        <v>619</v>
      </c>
      <c r="G35" t="s">
        <v>620</v>
      </c>
      <c r="H35" t="str">
        <f t="shared" si="1"/>
        <v>STEAM_HOT_WATER,GHG_ENERGY_USE_I]=</v>
      </c>
      <c r="I35" t="str">
        <f t="shared" si="2"/>
        <v>PROTRA_TO_allocated[REGIONS_9_I,</v>
      </c>
      <c r="J35" t="str">
        <f t="shared" si="3"/>
        <v>PROTRA_HP_solar,</v>
      </c>
      <c r="K35" t="str">
        <f t="shared" si="4"/>
        <v>TI_solar]*</v>
      </c>
      <c r="L35" t="str">
        <f t="shared" si="5"/>
        <v>EMISSION_FACTORS_STATIONARY_COMBUSTION[GHG_ENERGY_USE_I,PROTRA_HP_solar,</v>
      </c>
      <c r="M35" t="str">
        <f t="shared" si="6"/>
        <v>TI_solar]~~|</v>
      </c>
      <c r="N35" s="130" t="str">
        <f t="shared" si="0"/>
        <v/>
      </c>
      <c r="Q35" t="str">
        <f>Correspondance_TI_TO!G35</f>
        <v>STEAM_HOT_WATER</v>
      </c>
      <c r="R35" t="str">
        <f>Correspondance_TI_TO!H35</f>
        <v>NA</v>
      </c>
      <c r="S35" t="str">
        <f>Correspondance_TI_TO!I35</f>
        <v>STEAM_HOT_WATER</v>
      </c>
      <c r="T35" t="str">
        <f>Correspondance_TI_TO!J35</f>
        <v>NA</v>
      </c>
    </row>
    <row r="36" spans="1:20" ht="43.5" x14ac:dyDescent="0.35">
      <c r="A36" t="str">
        <f>Correspondance_TI_TO!A36</f>
        <v>PROTRA_HP_solid_fossil</v>
      </c>
      <c r="B36" s="70" t="str">
        <f>Correspondance_TI_TO!C36</f>
        <v>TI_solid_fossil</v>
      </c>
      <c r="C36" t="str">
        <f>Correspondance_TI_TO!D36</f>
        <v>TO_heat</v>
      </c>
      <c r="D36">
        <v>1</v>
      </c>
      <c r="E36" t="str">
        <f>'Correspondence_Equations(fuel)'!B36</f>
        <v>PROTRA_TO_allocated[REGIONS_9_I,</v>
      </c>
      <c r="F36" t="s">
        <v>619</v>
      </c>
      <c r="G36" t="s">
        <v>620</v>
      </c>
      <c r="H36" t="str">
        <f t="shared" si="1"/>
        <v>STEAM_HOT_WATER,GHG_ENERGY_USE_I]=</v>
      </c>
      <c r="I36" t="str">
        <f t="shared" si="2"/>
        <v>PROTRA_TO_allocated[REGIONS_9_I,</v>
      </c>
      <c r="J36" t="str">
        <f t="shared" si="3"/>
        <v>PROTRA_HP_solid_fossil,</v>
      </c>
      <c r="K36" t="str">
        <f t="shared" si="4"/>
        <v>TI_solid_fossil]*</v>
      </c>
      <c r="L36" t="str">
        <f t="shared" si="5"/>
        <v>EMISSION_FACTORS_STATIONARY_COMBUSTION[GHG_ENERGY_USE_I,PROTRA_HP_solid_fossil,</v>
      </c>
      <c r="M36" t="str">
        <f t="shared" si="6"/>
        <v>TI_solid_fossil]~~|</v>
      </c>
      <c r="N36" s="130" t="str">
        <f t="shared" si="0"/>
        <v>GHG_emissions_by_sector[REGIONS_9_I,STEAM_HOT_WATER,GHG_ENERGY_USE_I]=PROTRA_TO_allocated[REGIONS_9_I,PROTRA_HP_solid_fossil,TI_solid_fossil]*EMISSION_FACTORS_STATIONARY_COMBUSTION[GHG_ENERGY_USE_I,PROTRA_HP_solid_fossil,TI_solid_fossil]~~|</v>
      </c>
      <c r="Q36" t="str">
        <f>Correspondance_TI_TO!G36</f>
        <v>STEAM_HOT_WATER</v>
      </c>
      <c r="R36" t="str">
        <f>Correspondance_TI_TO!H36</f>
        <v>MINING_COAL</v>
      </c>
      <c r="S36" t="str">
        <f>Correspondance_TI_TO!I36</f>
        <v>STEAM_HOT_WATER</v>
      </c>
      <c r="T36" t="str">
        <f>Correspondance_TI_TO!J36</f>
        <v>NA</v>
      </c>
    </row>
    <row r="37" spans="1:20" ht="43.5" x14ac:dyDescent="0.35">
      <c r="A37" t="str">
        <f>Correspondance_TI_TO!A37</f>
        <v>PROTRA_HP_waste</v>
      </c>
      <c r="B37" s="70" t="str">
        <f>Correspondance_TI_TO!C37</f>
        <v>TI_waste</v>
      </c>
      <c r="C37" t="str">
        <f>Correspondance_TI_TO!D37</f>
        <v>TO_heat</v>
      </c>
      <c r="D37">
        <v>1</v>
      </c>
      <c r="E37" t="str">
        <f>'Correspondence_Equations(fuel)'!B37</f>
        <v>PROTRA_TO_allocated[REGIONS_9_I,</v>
      </c>
      <c r="F37" t="s">
        <v>619</v>
      </c>
      <c r="G37" t="s">
        <v>620</v>
      </c>
      <c r="H37" t="str">
        <f t="shared" si="1"/>
        <v>STEAM_HOT_WATER,GHG_ENERGY_USE_I]=</v>
      </c>
      <c r="I37" t="str">
        <f t="shared" si="2"/>
        <v>PROTRA_TO_allocated[REGIONS_9_I,</v>
      </c>
      <c r="J37" t="str">
        <f t="shared" si="3"/>
        <v>PROTRA_HP_waste,</v>
      </c>
      <c r="K37" t="str">
        <f t="shared" si="4"/>
        <v>TI_waste]*</v>
      </c>
      <c r="L37" t="str">
        <f t="shared" si="5"/>
        <v>EMISSION_FACTORS_STATIONARY_COMBUSTION[GHG_ENERGY_USE_I,PROTRA_HP_waste,</v>
      </c>
      <c r="M37" t="str">
        <f t="shared" si="6"/>
        <v>TI_waste]~~|</v>
      </c>
      <c r="N37" s="130" t="str">
        <f t="shared" si="0"/>
        <v>GHG_emissions_by_sector[REGIONS_9_I,STEAM_HOT_WATER,GHG_ENERGY_USE_I]=PROTRA_TO_allocated[REGIONS_9_I,PROTRA_HP_waste,TI_waste]*EMISSION_FACTORS_STATIONARY_COMBUSTION[GHG_ENERGY_USE_I,PROTRA_HP_waste,TI_waste]~~|</v>
      </c>
      <c r="Q37" t="str">
        <f>Correspondance_TI_TO!G37</f>
        <v>STEAM_HOT_WATER</v>
      </c>
      <c r="R37" t="str">
        <f>Correspondance_TI_TO!H37</f>
        <v>NA</v>
      </c>
      <c r="S37" t="str">
        <f>Correspondance_TI_TO!I37</f>
        <v>STEAM_HOT_WATER</v>
      </c>
      <c r="T37" t="str">
        <f>Correspondance_TI_TO!J37</f>
        <v>NA</v>
      </c>
    </row>
    <row r="38" spans="1:20" x14ac:dyDescent="0.35">
      <c r="A38" t="str">
        <f>Correspondance_TI_TO!A38</f>
        <v>PROTRA_HP_solid_bio</v>
      </c>
      <c r="B38" t="str">
        <f>Correspondance_TI_TO!C38</f>
        <v>TI_solid_bio</v>
      </c>
      <c r="C38" t="str">
        <f>Correspondance_TI_TO!D38</f>
        <v>TO_heat</v>
      </c>
      <c r="D38">
        <v>0</v>
      </c>
      <c r="E38" t="str">
        <f>'Correspondence_Equations(fuel)'!B38</f>
        <v>PROTRA_TO_allocated[REGIONS_9_I,</v>
      </c>
      <c r="F38" t="s">
        <v>619</v>
      </c>
      <c r="G38" t="s">
        <v>620</v>
      </c>
      <c r="H38" t="str">
        <f t="shared" si="1"/>
        <v>STEAM_HOT_WATER,GHG_ENERGY_USE_I]=</v>
      </c>
      <c r="I38" t="str">
        <f t="shared" si="2"/>
        <v>PROTRA_TO_allocated[REGIONS_9_I,</v>
      </c>
      <c r="J38" t="str">
        <f t="shared" si="3"/>
        <v>PROTRA_HP_solid_bio,</v>
      </c>
      <c r="K38" t="str">
        <f t="shared" si="4"/>
        <v>TI_solid_bio]*</v>
      </c>
      <c r="L38" t="str">
        <f t="shared" si="5"/>
        <v>EMISSION_FACTORS_STATIONARY_COMBUSTION[GHG_ENERGY_USE_I,PROTRA_HP_solid_bio,</v>
      </c>
      <c r="M38" t="str">
        <f t="shared" si="6"/>
        <v>TI_solid_bio]~~|</v>
      </c>
      <c r="N38" s="130" t="str">
        <f t="shared" si="0"/>
        <v/>
      </c>
      <c r="Q38" t="str">
        <f>Correspondance_TI_TO!G38</f>
        <v>STEAM_HOT_WATER</v>
      </c>
      <c r="R38" t="str">
        <f>Correspondance_TI_TO!H38</f>
        <v>FORESTRY</v>
      </c>
      <c r="S38" t="str">
        <f>Correspondance_TI_TO!I38</f>
        <v>STEAM_HOT_WATER</v>
      </c>
      <c r="T38" t="str">
        <f>Correspondance_TI_TO!J38</f>
        <v>NA</v>
      </c>
    </row>
    <row r="39" spans="1:20" x14ac:dyDescent="0.35">
      <c r="A39" t="str">
        <f>Correspondance_TI_TO!A39</f>
        <v>PROTRA_CHP_solid_bio</v>
      </c>
      <c r="B39" t="str">
        <f>Correspondance_TI_TO!C39</f>
        <v>TI_solid_bio</v>
      </c>
      <c r="C39" t="str">
        <f>Correspondance_TI_TO!D39</f>
        <v>TO_elec</v>
      </c>
      <c r="D39">
        <v>0</v>
      </c>
      <c r="E39" t="str">
        <f>'Correspondence_Equations(fuel)'!B39</f>
        <v>PROTRA_TO_allocated[REGIONS_9_I,</v>
      </c>
      <c r="F39" t="s">
        <v>619</v>
      </c>
      <c r="G39" t="s">
        <v>620</v>
      </c>
      <c r="H39" t="str">
        <f t="shared" si="1"/>
        <v>ELECTRICITY_OTHER,GHG_ENERGY_USE_I]=</v>
      </c>
      <c r="I39" t="str">
        <f t="shared" si="2"/>
        <v>PROTRA_TO_allocated[REGIONS_9_I,</v>
      </c>
      <c r="J39" t="str">
        <f t="shared" si="3"/>
        <v>PROTRA_CHP_solid_bio,</v>
      </c>
      <c r="K39" t="str">
        <f t="shared" si="4"/>
        <v>TI_solid_bio]*</v>
      </c>
      <c r="L39" t="str">
        <f t="shared" si="5"/>
        <v>EMISSION_FACTORS_STATIONARY_COMBUSTION[GHG_ENERGY_USE_I,PROTRA_CHP_solid_bio,</v>
      </c>
      <c r="M39" t="str">
        <f t="shared" si="6"/>
        <v>TI_solid_bio]~~|</v>
      </c>
      <c r="N39" s="130" t="str">
        <f t="shared" si="0"/>
        <v/>
      </c>
      <c r="Q39" t="str">
        <f>Correspondance_TI_TO!G39</f>
        <v>ELECTRICITY_OTHER</v>
      </c>
      <c r="R39" t="str">
        <f>Correspondance_TI_TO!H39</f>
        <v>FORESTRY</v>
      </c>
      <c r="S39" t="str">
        <f>Correspondance_TI_TO!I39</f>
        <v>ELECTRICITY_OTHER</v>
      </c>
      <c r="T39" t="str">
        <f>Correspondance_TI_TO!J39</f>
        <v>DISTRIBUTION_ELECTRICITY</v>
      </c>
    </row>
    <row r="40" spans="1:20" x14ac:dyDescent="0.35">
      <c r="A40" t="str">
        <f>Correspondance_TI_TO!A40</f>
        <v>PROTRA_CHP_solid_bio</v>
      </c>
      <c r="B40" t="str">
        <f>Correspondance_TI_TO!C40</f>
        <v>TI_solid_bio</v>
      </c>
      <c r="C40" t="str">
        <f>Correspondance_TI_TO!D40</f>
        <v>TO_heat</v>
      </c>
      <c r="D40">
        <v>0</v>
      </c>
      <c r="E40" t="str">
        <f>'Correspondence_Equations(fuel)'!B40</f>
        <v>PROTRA_TO_allocated[REGIONS_9_I,</v>
      </c>
      <c r="F40" t="s">
        <v>619</v>
      </c>
      <c r="G40" t="s">
        <v>620</v>
      </c>
      <c r="H40" t="str">
        <f t="shared" si="1"/>
        <v>STEAM_HOT_WATER,GHG_ENERGY_USE_I]=</v>
      </c>
      <c r="I40" t="str">
        <f t="shared" si="2"/>
        <v>PROTRA_TO_allocated[REGIONS_9_I,</v>
      </c>
      <c r="J40" t="str">
        <f t="shared" si="3"/>
        <v>PROTRA_CHP_solid_bio,</v>
      </c>
      <c r="K40" t="str">
        <f t="shared" si="4"/>
        <v>TI_solid_bio]*</v>
      </c>
      <c r="L40" t="str">
        <f t="shared" si="5"/>
        <v>EMISSION_FACTORS_STATIONARY_COMBUSTION[GHG_ENERGY_USE_I,PROTRA_CHP_solid_bio,</v>
      </c>
      <c r="M40" t="str">
        <f t="shared" si="6"/>
        <v>TI_solid_bio]~~|</v>
      </c>
      <c r="N40" s="130" t="str">
        <f t="shared" si="0"/>
        <v/>
      </c>
      <c r="Q40" t="str">
        <f>Correspondance_TI_TO!G40</f>
        <v>STEAM_HOT_WATER</v>
      </c>
      <c r="R40" t="str">
        <f>Correspondance_TI_TO!H40</f>
        <v>FORESTRY</v>
      </c>
      <c r="S40" t="str">
        <f>Correspondance_TI_TO!I40</f>
        <v>STEAM_HOT_WATER</v>
      </c>
      <c r="T40" t="str">
        <f>Correspondance_TI_TO!J40</f>
        <v>NA</v>
      </c>
    </row>
    <row r="41" spans="1:20" x14ac:dyDescent="0.35">
      <c r="A41" t="str">
        <f>Correspondance_TI_TO!A41</f>
        <v>PROTRA_PP_solid_bio</v>
      </c>
      <c r="B41" t="str">
        <f>Correspondance_TI_TO!C41</f>
        <v>TI_solid_bio</v>
      </c>
      <c r="C41" t="str">
        <f>Correspondance_TI_TO!D41</f>
        <v>TO_elec</v>
      </c>
      <c r="D41">
        <v>0</v>
      </c>
      <c r="E41" t="str">
        <f>'Correspondence_Equations(fuel)'!B41</f>
        <v>PROTRA_TO_allocated[REGIONS_9_I,</v>
      </c>
      <c r="F41" t="s">
        <v>619</v>
      </c>
      <c r="G41" t="s">
        <v>620</v>
      </c>
      <c r="H41" t="str">
        <f t="shared" si="1"/>
        <v>STEAM_HOT_WATER,GHG_ENERGY_USE_I]=</v>
      </c>
      <c r="I41" t="str">
        <f t="shared" si="2"/>
        <v>PROTRA_TO_allocated[REGIONS_9_I,</v>
      </c>
      <c r="J41" t="str">
        <f t="shared" si="3"/>
        <v>PROTRA_PP_solid_bio,</v>
      </c>
      <c r="K41" t="str">
        <f t="shared" si="4"/>
        <v>TI_solid_bio]*</v>
      </c>
      <c r="L41" t="str">
        <f t="shared" si="5"/>
        <v>EMISSION_FACTORS_STATIONARY_COMBUSTION[GHG_ENERGY_USE_I,PROTRA_PP_solid_bio,</v>
      </c>
      <c r="M41" t="str">
        <f t="shared" si="6"/>
        <v>TI_solid_bio]~~|</v>
      </c>
      <c r="N41" s="130" t="str">
        <f t="shared" si="0"/>
        <v/>
      </c>
      <c r="Q41" t="str">
        <f>Correspondance_TI_TO!G41</f>
        <v>STEAM_HOT_WATER</v>
      </c>
      <c r="R41" t="str">
        <f>Correspondance_TI_TO!H41</f>
        <v>FORESTRY</v>
      </c>
      <c r="S41" t="str">
        <f>Correspondance_TI_TO!I41</f>
        <v>STEAM_HOT_WATER</v>
      </c>
      <c r="T41" t="str">
        <f>Correspondance_TI_TO!J41</f>
        <v>DISTRIBUTION_ELECTRICITY</v>
      </c>
    </row>
    <row r="42" spans="1:20" x14ac:dyDescent="0.35">
      <c r="A42" t="str">
        <f>Correspondance_TI_TO!A42</f>
        <v>PROTRA_PP_solid_bio_CCS</v>
      </c>
      <c r="B42" t="str">
        <f>Correspondance_TI_TO!C42</f>
        <v>TI_solid_bio</v>
      </c>
      <c r="C42" t="str">
        <f>Correspondance_TI_TO!D42</f>
        <v>TO_elec</v>
      </c>
      <c r="D42">
        <v>0</v>
      </c>
      <c r="E42" t="str">
        <f>'Correspondence_Equations(fuel)'!B42</f>
        <v>PROTRA_TO_allocated[REGIONS_9_I,</v>
      </c>
      <c r="F42" t="s">
        <v>619</v>
      </c>
      <c r="G42" t="s">
        <v>620</v>
      </c>
      <c r="H42" t="str">
        <f t="shared" si="1"/>
        <v>ELECTRICITY_OTHER,GHG_ENERGY_USE_I]=</v>
      </c>
      <c r="I42" t="str">
        <f t="shared" si="2"/>
        <v>PROTRA_TO_allocated[REGIONS_9_I,</v>
      </c>
      <c r="J42" t="str">
        <f t="shared" si="3"/>
        <v>PROTRA_PP_solid_bio_CCS,</v>
      </c>
      <c r="K42" t="str">
        <f t="shared" si="4"/>
        <v>TI_solid_bio]*</v>
      </c>
      <c r="L42" t="str">
        <f t="shared" si="5"/>
        <v>EMISSION_FACTORS_STATIONARY_COMBUSTION[GHG_ENERGY_USE_I,PROTRA_PP_solid_bio_CCS,</v>
      </c>
      <c r="M42" t="str">
        <f t="shared" si="6"/>
        <v>TI_solid_bio]~~|</v>
      </c>
      <c r="N42" s="130" t="str">
        <f t="shared" si="0"/>
        <v/>
      </c>
      <c r="Q42" t="str">
        <f>Correspondance_TI_TO!G42</f>
        <v>ELECTRICITY_OTHER</v>
      </c>
      <c r="R42" t="str">
        <f>Correspondance_TI_TO!H42</f>
        <v>FORESTRY</v>
      </c>
      <c r="S42" t="str">
        <f>Correspondance_TI_TO!I42</f>
        <v>ELECTRICITY_OTHER</v>
      </c>
      <c r="T42" t="str">
        <f>Correspondance_TI_TO!J42</f>
        <v>DISTRIBUTION_ELECTRICITY</v>
      </c>
    </row>
    <row r="43" spans="1:20" x14ac:dyDescent="0.35">
      <c r="A43" t="str">
        <f>Correspondance_TI_TO!A43</f>
        <v>PROTRA_PP_gas_fuels</v>
      </c>
      <c r="B43" t="str">
        <f>Correspondance_TI_TO!C43</f>
        <v>TI_gas_bio</v>
      </c>
      <c r="C43" t="str">
        <f>Correspondance_TI_TO!D43</f>
        <v>TO_elec</v>
      </c>
      <c r="D43">
        <v>0</v>
      </c>
      <c r="E43" t="str">
        <f>'Correspondence_Equations(fuel)'!B43</f>
        <v>PROTRA_TO_allocated[REGIONS_9_I,</v>
      </c>
      <c r="F43" t="s">
        <v>619</v>
      </c>
      <c r="G43" t="s">
        <v>620</v>
      </c>
      <c r="H43" t="str">
        <f t="shared" si="1"/>
        <v>ELECTRICITY_GAS,GHG_ENERGY_USE_I]=</v>
      </c>
      <c r="I43" t="str">
        <f t="shared" si="2"/>
        <v>PROTRA_TO_allocated[REGIONS_9_I,</v>
      </c>
      <c r="J43" t="str">
        <f t="shared" si="3"/>
        <v>PROTRA_PP_gas_fuels,</v>
      </c>
      <c r="K43" t="str">
        <f t="shared" si="4"/>
        <v>TI_gas_bio]*</v>
      </c>
      <c r="L43" t="str">
        <f t="shared" si="5"/>
        <v>EMISSION_FACTORS_STATIONARY_COMBUSTION[GHG_ENERGY_USE_I,PROTRA_PP_gas_fuels,</v>
      </c>
      <c r="M43" t="str">
        <f t="shared" si="6"/>
        <v>TI_gas_bio]~~|</v>
      </c>
      <c r="N43" s="130" t="str">
        <f t="shared" si="0"/>
        <v/>
      </c>
      <c r="Q43" t="str">
        <f>Correspondance_TI_TO!G43</f>
        <v>ELECTRICITY_GAS</v>
      </c>
      <c r="R43" t="str">
        <f>Correspondance_TI_TO!H43</f>
        <v>DISTRIBUTION_GAS</v>
      </c>
      <c r="S43" t="str">
        <f>Correspondance_TI_TO!I43</f>
        <v>ELECTRICITY_GAS</v>
      </c>
      <c r="T43" t="str">
        <f>Correspondance_TI_TO!J43</f>
        <v>DISTRIBUTION_ELECTRICITY</v>
      </c>
    </row>
    <row r="44" spans="1:20" ht="43.5" x14ac:dyDescent="0.35">
      <c r="A44" t="str">
        <f>Correspondance_TI_TO!A44</f>
        <v>PROTRA_PP_gas_fuels</v>
      </c>
      <c r="B44" s="70" t="str">
        <f>Correspondance_TI_TO!C44</f>
        <v>TI_gas_fossil</v>
      </c>
      <c r="C44" t="str">
        <f>Correspondance_TI_TO!D44</f>
        <v>TO_elec</v>
      </c>
      <c r="D44">
        <v>1</v>
      </c>
      <c r="E44" t="str">
        <f>'Correspondence_Equations(fuel)'!B44</f>
        <v>PROTRA_TO_allocated[REGIONS_9_I,</v>
      </c>
      <c r="F44" t="s">
        <v>619</v>
      </c>
      <c r="G44" t="s">
        <v>620</v>
      </c>
      <c r="H44" t="str">
        <f t="shared" si="1"/>
        <v>ELECTRICITY_GAS,GHG_ENERGY_USE_I]=</v>
      </c>
      <c r="I44" t="str">
        <f t="shared" si="2"/>
        <v>PROTRA_TO_allocated[REGIONS_9_I,</v>
      </c>
      <c r="J44" t="str">
        <f t="shared" si="3"/>
        <v>PROTRA_PP_gas_fuels,</v>
      </c>
      <c r="K44" t="str">
        <f t="shared" si="4"/>
        <v>TI_gas_fossil]*</v>
      </c>
      <c r="L44" t="str">
        <f t="shared" si="5"/>
        <v>EMISSION_FACTORS_STATIONARY_COMBUSTION[GHG_ENERGY_USE_I,PROTRA_PP_gas_fuels,</v>
      </c>
      <c r="M44" t="str">
        <f t="shared" si="6"/>
        <v>TI_gas_fossil]~~|</v>
      </c>
      <c r="N44" s="130" t="str">
        <f t="shared" si="0"/>
        <v>GHG_emissions_by_sector[REGIONS_9_I,ELECTRICITY_GAS,GHG_ENERGY_USE_I]=PROTRA_TO_allocated[REGIONS_9_I,PROTRA_PP_gas_fuels,TI_gas_fossil]*EMISSION_FACTORS_STATIONARY_COMBUSTION[GHG_ENERGY_USE_I,PROTRA_PP_gas_fuels,TI_gas_fossil]~~|</v>
      </c>
      <c r="Q44" t="str">
        <f>Correspondance_TI_TO!G44</f>
        <v>ELECTRICITY_GAS</v>
      </c>
      <c r="R44" t="str">
        <f>Correspondance_TI_TO!H44</f>
        <v>DISTRIBUTION_GAS</v>
      </c>
      <c r="S44" t="str">
        <f>Correspondance_TI_TO!I44</f>
        <v>ELECTRICITY_GAS</v>
      </c>
      <c r="T44" t="str">
        <f>Correspondance_TI_TO!J44</f>
        <v>DISTRIBUTION_ELECTRICITY</v>
      </c>
    </row>
    <row r="45" spans="1:20" x14ac:dyDescent="0.35">
      <c r="A45" t="str">
        <f>Correspondance_TI_TO!A45</f>
        <v>PROTRA_PP_geothermal</v>
      </c>
      <c r="B45" t="str">
        <f>Correspondance_TI_TO!C45</f>
        <v>TI_geothermal</v>
      </c>
      <c r="C45" t="str">
        <f>Correspondance_TI_TO!D45</f>
        <v>TO_elec</v>
      </c>
      <c r="D45">
        <v>0</v>
      </c>
      <c r="E45" t="str">
        <f>'Correspondence_Equations(fuel)'!B45</f>
        <v>PROTRA_TO_allocated[REGIONS_9_I,</v>
      </c>
      <c r="F45" t="s">
        <v>619</v>
      </c>
      <c r="G45" t="s">
        <v>620</v>
      </c>
      <c r="H45" t="str">
        <f t="shared" si="1"/>
        <v>STEAM_HOT_WATER,GHG_ENERGY_USE_I]=</v>
      </c>
      <c r="I45" t="str">
        <f t="shared" si="2"/>
        <v>PROTRA_TO_allocated[REGIONS_9_I,</v>
      </c>
      <c r="J45" t="str">
        <f t="shared" si="3"/>
        <v>PROTRA_PP_geothermal,</v>
      </c>
      <c r="K45" t="str">
        <f t="shared" si="4"/>
        <v>TI_geothermal]*</v>
      </c>
      <c r="L45" t="str">
        <f t="shared" si="5"/>
        <v>EMISSION_FACTORS_STATIONARY_COMBUSTION[GHG_ENERGY_USE_I,PROTRA_PP_geothermal,</v>
      </c>
      <c r="M45" t="str">
        <f t="shared" si="6"/>
        <v>TI_geothermal]~~|</v>
      </c>
      <c r="N45" s="130" t="str">
        <f t="shared" si="0"/>
        <v/>
      </c>
      <c r="Q45" t="str">
        <f>Correspondance_TI_TO!G45</f>
        <v>STEAM_HOT_WATER</v>
      </c>
      <c r="R45" t="str">
        <f>Correspondance_TI_TO!H45</f>
        <v>NA</v>
      </c>
      <c r="S45" t="str">
        <f>Correspondance_TI_TO!I45</f>
        <v>STEAM_HOT_WATER</v>
      </c>
      <c r="T45" t="str">
        <f>Correspondance_TI_TO!J45</f>
        <v>DISTRIBUTION_ELECTRICITY</v>
      </c>
    </row>
    <row r="46" spans="1:20" x14ac:dyDescent="0.35">
      <c r="A46" t="str">
        <f>Correspondance_TI_TO!A46</f>
        <v>PROTRA_PP_hydropower_run_of_river</v>
      </c>
      <c r="B46" t="str">
        <f>Correspondance_TI_TO!C46</f>
        <v>TI_hydropower</v>
      </c>
      <c r="C46" t="str">
        <f>Correspondance_TI_TO!D46</f>
        <v>TO_elec</v>
      </c>
      <c r="D46">
        <v>0</v>
      </c>
      <c r="E46" t="str">
        <f>'Correspondence_Equations(fuel)'!B46</f>
        <v>PROTRA_TO_allocated[REGIONS_9_I,</v>
      </c>
      <c r="F46" t="s">
        <v>619</v>
      </c>
      <c r="G46" t="s">
        <v>620</v>
      </c>
      <c r="H46" t="str">
        <f t="shared" si="1"/>
        <v>ELECTRICITY_HYDRO,GHG_ENERGY_USE_I]=</v>
      </c>
      <c r="I46" t="str">
        <f t="shared" si="2"/>
        <v>PROTRA_TO_allocated[REGIONS_9_I,</v>
      </c>
      <c r="J46" t="str">
        <f t="shared" si="3"/>
        <v>PROTRA_PP_hydropower_run_of_river,</v>
      </c>
      <c r="K46" t="str">
        <f t="shared" si="4"/>
        <v>TI_hydropower]*</v>
      </c>
      <c r="L46" t="str">
        <f t="shared" si="5"/>
        <v>EMISSION_FACTORS_STATIONARY_COMBUSTION[GHG_ENERGY_USE_I,PROTRA_PP_hydropower_run_of_river,</v>
      </c>
      <c r="M46" t="str">
        <f t="shared" si="6"/>
        <v>TI_hydropower]~~|</v>
      </c>
      <c r="N46" s="130" t="str">
        <f t="shared" si="0"/>
        <v/>
      </c>
      <c r="Q46" t="str">
        <f>Correspondance_TI_TO!G46</f>
        <v>ELECTRICITY_HYDRO</v>
      </c>
      <c r="R46" t="str">
        <f>Correspondance_TI_TO!H46</f>
        <v>NA</v>
      </c>
      <c r="S46" t="str">
        <f>Correspondance_TI_TO!I46</f>
        <v>ELECTRICITY_HYDRO</v>
      </c>
      <c r="T46" t="str">
        <f>Correspondance_TI_TO!J46</f>
        <v>DISTRIBUTION_ELECTRICITY</v>
      </c>
    </row>
    <row r="47" spans="1:20" x14ac:dyDescent="0.35">
      <c r="A47" t="str">
        <f>Correspondance_TI_TO!A47</f>
        <v>PROTRA_PP_hydropower_dammed</v>
      </c>
      <c r="B47" t="str">
        <f>Correspondance_TI_TO!C47</f>
        <v>TI_hydropower</v>
      </c>
      <c r="C47" t="str">
        <f>Correspondance_TI_TO!D47</f>
        <v>TO_elec</v>
      </c>
      <c r="D47">
        <v>0</v>
      </c>
      <c r="E47" t="str">
        <f>'Correspondence_Equations(fuel)'!B47</f>
        <v>PROTRA_TO_allocated[REGIONS_9_I,</v>
      </c>
      <c r="F47" t="s">
        <v>619</v>
      </c>
      <c r="G47" t="s">
        <v>620</v>
      </c>
      <c r="H47" t="str">
        <f t="shared" si="1"/>
        <v>ELECTRICITY_HYDRO,GHG_ENERGY_USE_I]=</v>
      </c>
      <c r="I47" t="str">
        <f t="shared" si="2"/>
        <v>PROTRA_TO_allocated[REGIONS_9_I,</v>
      </c>
      <c r="J47" t="str">
        <f t="shared" si="3"/>
        <v>PROTRA_PP_hydropower_dammed,</v>
      </c>
      <c r="K47" t="str">
        <f t="shared" si="4"/>
        <v>TI_hydropower]*</v>
      </c>
      <c r="L47" t="str">
        <f t="shared" si="5"/>
        <v>EMISSION_FACTORS_STATIONARY_COMBUSTION[GHG_ENERGY_USE_I,PROTRA_PP_hydropower_dammed,</v>
      </c>
      <c r="M47" t="str">
        <f t="shared" si="6"/>
        <v>TI_hydropower]~~|</v>
      </c>
      <c r="N47" s="130" t="str">
        <f t="shared" si="0"/>
        <v/>
      </c>
      <c r="Q47" t="str">
        <f>Correspondance_TI_TO!G47</f>
        <v>ELECTRICITY_HYDRO</v>
      </c>
      <c r="R47" t="str">
        <f>Correspondance_TI_TO!H47</f>
        <v>NA</v>
      </c>
      <c r="S47" t="str">
        <f>Correspondance_TI_TO!I47</f>
        <v>ELECTRICITY_HYDRO</v>
      </c>
      <c r="T47" t="str">
        <f>Correspondance_TI_TO!J47</f>
        <v>DISTRIBUTION_ELECTRICITY</v>
      </c>
    </row>
    <row r="48" spans="1:20" x14ac:dyDescent="0.35">
      <c r="A48" t="str">
        <f>Correspondance_TI_TO!A48</f>
        <v>PROTRA_PP_liquid_fuels</v>
      </c>
      <c r="B48" t="str">
        <f>Correspondance_TI_TO!C48</f>
        <v>TI_liquid_bio</v>
      </c>
      <c r="C48" t="str">
        <f>Correspondance_TI_TO!D48</f>
        <v>TO_elec</v>
      </c>
      <c r="D48">
        <v>0</v>
      </c>
      <c r="E48" t="str">
        <f>'Correspondence_Equations(fuel)'!B48</f>
        <v>PROTRA_TO_allocated[REGIONS_9_I,</v>
      </c>
      <c r="F48" t="s">
        <v>619</v>
      </c>
      <c r="G48" t="s">
        <v>620</v>
      </c>
      <c r="H48" t="str">
        <f t="shared" si="1"/>
        <v>ELECTRICITY_OIL,GHG_ENERGY_USE_I]=</v>
      </c>
      <c r="I48" t="str">
        <f t="shared" si="2"/>
        <v>PROTRA_TO_allocated[REGIONS_9_I,</v>
      </c>
      <c r="J48" t="str">
        <f t="shared" si="3"/>
        <v>PROTRA_PP_liquid_fuels,</v>
      </c>
      <c r="K48" t="str">
        <f t="shared" si="4"/>
        <v>TI_liquid_bio]*</v>
      </c>
      <c r="L48" t="str">
        <f t="shared" si="5"/>
        <v>EMISSION_FACTORS_STATIONARY_COMBUSTION[GHG_ENERGY_USE_I,PROTRA_PP_liquid_fuels,</v>
      </c>
      <c r="M48" t="str">
        <f t="shared" si="6"/>
        <v>TI_liquid_bio]~~|</v>
      </c>
      <c r="N48" s="130" t="str">
        <f t="shared" si="0"/>
        <v/>
      </c>
      <c r="Q48" t="str">
        <f>Correspondance_TI_TO!G48</f>
        <v>ELECTRICITY_OIL</v>
      </c>
      <c r="R48" t="str">
        <f>Correspondance_TI_TO!H48</f>
        <v>REFINING</v>
      </c>
      <c r="S48" t="str">
        <f>Correspondance_TI_TO!I48</f>
        <v>ELECTRICITY_OIL</v>
      </c>
      <c r="T48" t="str">
        <f>Correspondance_TI_TO!J48</f>
        <v>DISTRIBUTION_ELECTRICITY</v>
      </c>
    </row>
    <row r="49" spans="1:20" ht="43.5" x14ac:dyDescent="0.35">
      <c r="A49" t="str">
        <f>Correspondance_TI_TO!A49</f>
        <v>PROTRA_PP_liquid_fuels</v>
      </c>
      <c r="B49" s="70" t="str">
        <f>Correspondance_TI_TO!C49</f>
        <v>TI_liquid_fossil</v>
      </c>
      <c r="C49" t="str">
        <f>Correspondance_TI_TO!D49</f>
        <v>TO_elec</v>
      </c>
      <c r="D49">
        <v>1</v>
      </c>
      <c r="E49" t="str">
        <f>'Correspondence_Equations(fuel)'!B49</f>
        <v>PROTRA_TO_allocated[REGIONS_9_I,</v>
      </c>
      <c r="F49" t="s">
        <v>619</v>
      </c>
      <c r="G49" t="s">
        <v>620</v>
      </c>
      <c r="H49" t="str">
        <f t="shared" si="1"/>
        <v>ELECTRICITY_OIL,GHG_ENERGY_USE_I]=</v>
      </c>
      <c r="I49" t="str">
        <f t="shared" si="2"/>
        <v>PROTRA_TO_allocated[REGIONS_9_I,</v>
      </c>
      <c r="J49" t="str">
        <f t="shared" si="3"/>
        <v>PROTRA_PP_liquid_fuels,</v>
      </c>
      <c r="K49" t="str">
        <f t="shared" si="4"/>
        <v>TI_liquid_fossil]*</v>
      </c>
      <c r="L49" t="str">
        <f t="shared" si="5"/>
        <v>EMISSION_FACTORS_STATIONARY_COMBUSTION[GHG_ENERGY_USE_I,PROTRA_PP_liquid_fuels,</v>
      </c>
      <c r="M49" t="str">
        <f t="shared" si="6"/>
        <v>TI_liquid_fossil]~~|</v>
      </c>
      <c r="N49" s="130" t="str">
        <f t="shared" si="0"/>
        <v>GHG_emissions_by_sector[REGIONS_9_I,ELECTRICITY_OIL,GHG_ENERGY_USE_I]=PROTRA_TO_allocated[REGIONS_9_I,PROTRA_PP_liquid_fuels,TI_liquid_fossil]*EMISSION_FACTORS_STATIONARY_COMBUSTION[GHG_ENERGY_USE_I,PROTRA_PP_liquid_fuels,TI_liquid_fossil]~~|</v>
      </c>
      <c r="Q49" t="str">
        <f>Correspondance_TI_TO!G49</f>
        <v>ELECTRICITY_OIL</v>
      </c>
      <c r="R49" t="str">
        <f>Correspondance_TI_TO!H49</f>
        <v>REFINING</v>
      </c>
      <c r="S49" t="str">
        <f>Correspondance_TI_TO!I49</f>
        <v>ELECTRICITY_OIL</v>
      </c>
      <c r="T49" t="str">
        <f>Correspondance_TI_TO!J49</f>
        <v>DISTRIBUTION_ELECTRICITY</v>
      </c>
    </row>
    <row r="50" spans="1:20" x14ac:dyDescent="0.35">
      <c r="A50" t="str">
        <f>Correspondance_TI_TO!A50</f>
        <v>PROTRA_PP_nuclear</v>
      </c>
      <c r="B50" t="str">
        <f>Correspondance_TI_TO!C50</f>
        <v>TI_nuclear</v>
      </c>
      <c r="C50" t="str">
        <f>Correspondance_TI_TO!D50</f>
        <v>TO_elec</v>
      </c>
      <c r="D50">
        <v>0</v>
      </c>
      <c r="E50" t="str">
        <f>'Correspondence_Equations(fuel)'!B50</f>
        <v>PROTRA_TO_allocated[REGIONS_9_I,</v>
      </c>
      <c r="F50" t="s">
        <v>619</v>
      </c>
      <c r="G50" t="s">
        <v>620</v>
      </c>
      <c r="H50" t="str">
        <f t="shared" si="1"/>
        <v>ELECTRICITY_NUCLEAR,GHG_ENERGY_USE_I]=</v>
      </c>
      <c r="I50" t="str">
        <f t="shared" si="2"/>
        <v>PROTRA_TO_allocated[REGIONS_9_I,</v>
      </c>
      <c r="J50" t="str">
        <f t="shared" si="3"/>
        <v>PROTRA_PP_nuclear,</v>
      </c>
      <c r="K50" t="str">
        <f t="shared" si="4"/>
        <v>TI_nuclear]*</v>
      </c>
      <c r="L50" t="str">
        <f t="shared" si="5"/>
        <v>EMISSION_FACTORS_STATIONARY_COMBUSTION[GHG_ENERGY_USE_I,PROTRA_PP_nuclear,</v>
      </c>
      <c r="M50" t="str">
        <f t="shared" si="6"/>
        <v>TI_nuclear]~~|</v>
      </c>
      <c r="N50" s="130" t="str">
        <f t="shared" si="0"/>
        <v/>
      </c>
      <c r="Q50" t="str">
        <f>Correspondance_TI_TO!G50</f>
        <v>ELECTRICITY_NUCLEAR</v>
      </c>
      <c r="R50" t="str">
        <f>Correspondance_TI_TO!H50</f>
        <v>MINING_URANIUM_THORIUM</v>
      </c>
      <c r="S50" t="str">
        <f>Correspondance_TI_TO!I50</f>
        <v>ELECTRICITY_NUCLEAR</v>
      </c>
      <c r="T50" t="str">
        <f>Correspondance_TI_TO!J50</f>
        <v>DISTRIBUTION_ELECTRICITY</v>
      </c>
    </row>
    <row r="51" spans="1:20" x14ac:dyDescent="0.35">
      <c r="A51" t="str">
        <f>Correspondance_TI_TO!A51</f>
        <v>PROTRA_PP_oceanic</v>
      </c>
      <c r="B51" t="str">
        <f>Correspondance_TI_TO!C51</f>
        <v>TI_oceanic</v>
      </c>
      <c r="C51" t="str">
        <f>Correspondance_TI_TO!D51</f>
        <v>TO_elec</v>
      </c>
      <c r="D51">
        <v>0</v>
      </c>
      <c r="E51" t="str">
        <f>'Correspondence_Equations(fuel)'!B51</f>
        <v>PROTRA_TO_allocated[REGIONS_9_I,</v>
      </c>
      <c r="F51" t="s">
        <v>619</v>
      </c>
      <c r="G51" t="s">
        <v>620</v>
      </c>
      <c r="H51" t="str">
        <f t="shared" si="1"/>
        <v>ELECTRICITY_OTHER,GHG_ENERGY_USE_I]=</v>
      </c>
      <c r="I51" t="str">
        <f t="shared" si="2"/>
        <v>PROTRA_TO_allocated[REGIONS_9_I,</v>
      </c>
      <c r="J51" t="str">
        <f t="shared" si="3"/>
        <v>PROTRA_PP_oceanic,</v>
      </c>
      <c r="K51" t="str">
        <f t="shared" si="4"/>
        <v>TI_oceanic]*</v>
      </c>
      <c r="L51" t="str">
        <f t="shared" si="5"/>
        <v>EMISSION_FACTORS_STATIONARY_COMBUSTION[GHG_ENERGY_USE_I,PROTRA_PP_oceanic,</v>
      </c>
      <c r="M51" t="str">
        <f t="shared" si="6"/>
        <v>TI_oceanic]~~|</v>
      </c>
      <c r="N51" s="130" t="str">
        <f t="shared" si="0"/>
        <v/>
      </c>
      <c r="Q51" t="str">
        <f>Correspondance_TI_TO!G51</f>
        <v>ELECTRICITY_OTHER</v>
      </c>
      <c r="R51" t="str">
        <f>Correspondance_TI_TO!H51</f>
        <v>NA</v>
      </c>
      <c r="S51" t="str">
        <f>Correspondance_TI_TO!I51</f>
        <v>ELECTRICITY_OTHER</v>
      </c>
      <c r="T51" t="str">
        <f>Correspondance_TI_TO!J51</f>
        <v>DISTRIBUTION_ELECTRICITY</v>
      </c>
    </row>
    <row r="52" spans="1:20" x14ac:dyDescent="0.35">
      <c r="A52" t="str">
        <f>Correspondance_TI_TO!A52</f>
        <v>PROTRA_PP_solar_open_space_PV</v>
      </c>
      <c r="B52" t="str">
        <f>Correspondance_TI_TO!C52</f>
        <v>TI_solar</v>
      </c>
      <c r="C52" t="str">
        <f>Correspondance_TI_TO!D52</f>
        <v>TO_elec</v>
      </c>
      <c r="D52">
        <v>0</v>
      </c>
      <c r="E52" t="str">
        <f>'Correspondence_Equations(fuel)'!B52</f>
        <v>PROTRA_TO_allocated[REGIONS_9_I,</v>
      </c>
      <c r="F52" t="s">
        <v>619</v>
      </c>
      <c r="G52" t="s">
        <v>620</v>
      </c>
      <c r="H52" t="str">
        <f t="shared" si="1"/>
        <v>ELECTRICITY_SOLAR_PV,GHG_ENERGY_USE_I]=</v>
      </c>
      <c r="I52" t="str">
        <f t="shared" si="2"/>
        <v>PROTRA_TO_allocated[REGIONS_9_I,</v>
      </c>
      <c r="J52" t="str">
        <f t="shared" si="3"/>
        <v>PROTRA_PP_solar_open_space_PV,</v>
      </c>
      <c r="K52" t="str">
        <f t="shared" si="4"/>
        <v>TI_solar]*</v>
      </c>
      <c r="L52" t="str">
        <f t="shared" si="5"/>
        <v>EMISSION_FACTORS_STATIONARY_COMBUSTION[GHG_ENERGY_USE_I,PROTRA_PP_solar_open_space_PV,</v>
      </c>
      <c r="M52" t="str">
        <f t="shared" si="6"/>
        <v>TI_solar]~~|</v>
      </c>
      <c r="N52" s="130" t="str">
        <f t="shared" si="0"/>
        <v/>
      </c>
      <c r="Q52" t="str">
        <f>Correspondance_TI_TO!G52</f>
        <v>ELECTRICITY_SOLAR_PV</v>
      </c>
      <c r="R52" t="str">
        <f>Correspondance_TI_TO!H52</f>
        <v>NA</v>
      </c>
      <c r="S52" t="str">
        <f>Correspondance_TI_TO!I52</f>
        <v>ELECTRICITY_SOLAR_PV</v>
      </c>
      <c r="T52" t="str">
        <f>Correspondance_TI_TO!J52</f>
        <v>DISTRIBUTION_ELECTRICITY</v>
      </c>
    </row>
    <row r="53" spans="1:20" x14ac:dyDescent="0.35">
      <c r="A53" t="str">
        <f>Correspondance_TI_TO!A53</f>
        <v>PROTRA_PP_solar_CSP</v>
      </c>
      <c r="B53" t="str">
        <f>Correspondance_TI_TO!C53</f>
        <v>TI_solar</v>
      </c>
      <c r="C53" t="str">
        <f>Correspondance_TI_TO!D53</f>
        <v>TO_elec</v>
      </c>
      <c r="D53">
        <v>0</v>
      </c>
      <c r="E53" t="str">
        <f>'Correspondence_Equations(fuel)'!B53</f>
        <v>PROTRA_TO_allocated[REGIONS_9_I,</v>
      </c>
      <c r="F53" t="s">
        <v>619</v>
      </c>
      <c r="G53" t="s">
        <v>620</v>
      </c>
      <c r="H53" t="str">
        <f t="shared" si="1"/>
        <v>ELECTRICITY_SOLAR_THERMAL,GHG_ENERGY_USE_I]=</v>
      </c>
      <c r="I53" t="str">
        <f t="shared" si="2"/>
        <v>PROTRA_TO_allocated[REGIONS_9_I,</v>
      </c>
      <c r="J53" t="str">
        <f t="shared" si="3"/>
        <v>PROTRA_PP_solar_CSP,</v>
      </c>
      <c r="K53" t="str">
        <f t="shared" si="4"/>
        <v>TI_solar]*</v>
      </c>
      <c r="L53" t="str">
        <f t="shared" si="5"/>
        <v>EMISSION_FACTORS_STATIONARY_COMBUSTION[GHG_ENERGY_USE_I,PROTRA_PP_solar_CSP,</v>
      </c>
      <c r="M53" t="str">
        <f t="shared" si="6"/>
        <v>TI_solar]~~|</v>
      </c>
      <c r="N53" s="130" t="str">
        <f t="shared" si="0"/>
        <v/>
      </c>
      <c r="Q53" t="str">
        <f>Correspondance_TI_TO!G53</f>
        <v>ELECTRICITY_SOLAR_THERMAL</v>
      </c>
      <c r="R53" t="str">
        <f>Correspondance_TI_TO!H53</f>
        <v>NA</v>
      </c>
      <c r="S53" t="str">
        <f>Correspondance_TI_TO!I53</f>
        <v>ELECTRICITY_SOLAR_THERMAL</v>
      </c>
      <c r="T53" t="str">
        <f>Correspondance_TI_TO!J53</f>
        <v>DISTRIBUTION_ELECTRICITY</v>
      </c>
    </row>
    <row r="54" spans="1:20" x14ac:dyDescent="0.35">
      <c r="A54" t="str">
        <f>Correspondance_TI_TO!A54</f>
        <v>PROTRA_PP_solar_urban_PV</v>
      </c>
      <c r="B54" t="str">
        <f>Correspondance_TI_TO!C54</f>
        <v>TI_solar</v>
      </c>
      <c r="C54" t="str">
        <f>Correspondance_TI_TO!D54</f>
        <v>TO_elec</v>
      </c>
      <c r="D54">
        <v>0</v>
      </c>
      <c r="E54" t="str">
        <f>'Correspondence_Equations(fuel)'!B54</f>
        <v>PROTRA_TO_allocated[REGIONS_9_I,</v>
      </c>
      <c r="F54" t="s">
        <v>619</v>
      </c>
      <c r="G54" t="s">
        <v>620</v>
      </c>
      <c r="H54" t="str">
        <f t="shared" si="1"/>
        <v>ELECTRICITY_SOLAR_PV,GHG_ENERGY_USE_I]=</v>
      </c>
      <c r="I54" t="str">
        <f t="shared" si="2"/>
        <v>PROTRA_TO_allocated[REGIONS_9_I,</v>
      </c>
      <c r="J54" t="str">
        <f t="shared" si="3"/>
        <v>PROTRA_PP_solar_urban_PV,</v>
      </c>
      <c r="K54" t="str">
        <f t="shared" si="4"/>
        <v>TI_solar]*</v>
      </c>
      <c r="L54" t="str">
        <f t="shared" si="5"/>
        <v>EMISSION_FACTORS_STATIONARY_COMBUSTION[GHG_ENERGY_USE_I,PROTRA_PP_solar_urban_PV,</v>
      </c>
      <c r="M54" t="str">
        <f t="shared" si="6"/>
        <v>TI_solar]~~|</v>
      </c>
      <c r="N54" s="130" t="str">
        <f t="shared" si="0"/>
        <v/>
      </c>
      <c r="Q54" t="str">
        <f>Correspondance_TI_TO!G54</f>
        <v>ELECTRICITY_SOLAR_PV</v>
      </c>
      <c r="R54" t="str">
        <f>Correspondance_TI_TO!H54</f>
        <v>NA</v>
      </c>
      <c r="S54" t="str">
        <f>Correspondance_TI_TO!I54</f>
        <v>ELECTRICITY_SOLAR_PV</v>
      </c>
      <c r="T54" t="str">
        <f>Correspondance_TI_TO!J54</f>
        <v>DISTRIBUTION_ELECTRICITY</v>
      </c>
    </row>
    <row r="55" spans="1:20" ht="43.5" x14ac:dyDescent="0.35">
      <c r="A55" t="str">
        <f>Correspondance_TI_TO!A55</f>
        <v>PROTRA_PP_solid_fossil</v>
      </c>
      <c r="B55" s="70" t="str">
        <f>Correspondance_TI_TO!C55</f>
        <v>TI_solid_fossil</v>
      </c>
      <c r="C55" t="str">
        <f>Correspondance_TI_TO!D55</f>
        <v>TO_elec</v>
      </c>
      <c r="D55">
        <v>1</v>
      </c>
      <c r="E55" t="str">
        <f>'Correspondence_Equations(fuel)'!B55</f>
        <v>PROTRA_TO_allocated[REGIONS_9_I,</v>
      </c>
      <c r="F55" t="s">
        <v>619</v>
      </c>
      <c r="G55" t="s">
        <v>620</v>
      </c>
      <c r="H55" t="str">
        <f t="shared" si="1"/>
        <v>ELECTRICITY_COAL,GHG_ENERGY_USE_I]=</v>
      </c>
      <c r="I55" t="str">
        <f t="shared" si="2"/>
        <v>PROTRA_TO_allocated[REGIONS_9_I,</v>
      </c>
      <c r="J55" t="str">
        <f t="shared" si="3"/>
        <v>PROTRA_PP_solid_fossil,</v>
      </c>
      <c r="K55" t="str">
        <f t="shared" si="4"/>
        <v>TI_solid_fossil]*</v>
      </c>
      <c r="L55" t="str">
        <f t="shared" si="5"/>
        <v>EMISSION_FACTORS_STATIONARY_COMBUSTION[GHG_ENERGY_USE_I,PROTRA_PP_solid_fossil,</v>
      </c>
      <c r="M55" t="str">
        <f t="shared" si="6"/>
        <v>TI_solid_fossil]~~|</v>
      </c>
      <c r="N55" s="130" t="str">
        <f t="shared" si="0"/>
        <v>GHG_emissions_by_sector[REGIONS_9_I,ELECTRICITY_COAL,GHG_ENERGY_USE_I]=PROTRA_TO_allocated[REGIONS_9_I,PROTRA_PP_solid_fossil,TI_solid_fossil]*EMISSION_FACTORS_STATIONARY_COMBUSTION[GHG_ENERGY_USE_I,PROTRA_PP_solid_fossil,TI_solid_fossil]~~|</v>
      </c>
      <c r="Q55" t="str">
        <f>Correspondance_TI_TO!G55</f>
        <v>ELECTRICITY_COAL</v>
      </c>
      <c r="R55" t="str">
        <f>Correspondance_TI_TO!H55</f>
        <v>MINING_COAL</v>
      </c>
      <c r="S55" t="str">
        <f>Correspondance_TI_TO!I55</f>
        <v>ELECTRICITY_COAL</v>
      </c>
      <c r="T55" t="str">
        <f>Correspondance_TI_TO!J55</f>
        <v>DISTRIBUTION_ELECTRICITY</v>
      </c>
    </row>
    <row r="56" spans="1:20" ht="43.5" x14ac:dyDescent="0.35">
      <c r="A56" t="str">
        <f>Correspondance_TI_TO!A56</f>
        <v>PROTRA_PP_waste</v>
      </c>
      <c r="B56" s="70" t="str">
        <f>Correspondance_TI_TO!C56</f>
        <v>TI_waste</v>
      </c>
      <c r="C56" t="str">
        <f>Correspondance_TI_TO!D56</f>
        <v>TO_elec</v>
      </c>
      <c r="D56">
        <v>1</v>
      </c>
      <c r="E56" t="str">
        <f>'Correspondence_Equations(fuel)'!B56</f>
        <v>PROTRA_TO_allocated[REGIONS_9_I,</v>
      </c>
      <c r="F56" t="s">
        <v>619</v>
      </c>
      <c r="G56" t="s">
        <v>620</v>
      </c>
      <c r="H56" t="str">
        <f t="shared" si="1"/>
        <v>ELECTRICITY_OTHER,GHG_ENERGY_USE_I]=</v>
      </c>
      <c r="I56" t="str">
        <f t="shared" si="2"/>
        <v>PROTRA_TO_allocated[REGIONS_9_I,</v>
      </c>
      <c r="J56" t="str">
        <f t="shared" si="3"/>
        <v>PROTRA_PP_waste,</v>
      </c>
      <c r="K56" t="str">
        <f t="shared" si="4"/>
        <v>TI_waste]*</v>
      </c>
      <c r="L56" t="str">
        <f t="shared" si="5"/>
        <v>EMISSION_FACTORS_STATIONARY_COMBUSTION[GHG_ENERGY_USE_I,PROTRA_PP_waste,</v>
      </c>
      <c r="M56" t="str">
        <f t="shared" si="6"/>
        <v>TI_waste]~~|</v>
      </c>
      <c r="N56" s="130" t="str">
        <f t="shared" si="0"/>
        <v>GHG_emissions_by_sector[REGIONS_9_I,ELECTRICITY_OTHER,GHG_ENERGY_USE_I]=PROTRA_TO_allocated[REGIONS_9_I,PROTRA_PP_waste,TI_waste]*EMISSION_FACTORS_STATIONARY_COMBUSTION[GHG_ENERGY_USE_I,PROTRA_PP_waste,TI_waste]~~|</v>
      </c>
      <c r="Q56" t="str">
        <f>Correspondance_TI_TO!G56</f>
        <v>ELECTRICITY_OTHER</v>
      </c>
      <c r="R56" t="str">
        <f>Correspondance_TI_TO!H56</f>
        <v>NA</v>
      </c>
      <c r="S56" t="str">
        <f>Correspondance_TI_TO!I56</f>
        <v>ELECTRICITY_OTHER</v>
      </c>
      <c r="T56" t="str">
        <f>Correspondance_TI_TO!J56</f>
        <v>DISTRIBUTION_ELECTRICITY</v>
      </c>
    </row>
    <row r="57" spans="1:20" x14ac:dyDescent="0.35">
      <c r="A57" t="str">
        <f>Correspondance_TI_TO!A57</f>
        <v>PROTRA_PP_wind_onshore</v>
      </c>
      <c r="B57" t="str">
        <f>Correspondance_TI_TO!C57</f>
        <v>TI_wind</v>
      </c>
      <c r="C57" t="str">
        <f>Correspondance_TI_TO!D57</f>
        <v>TO_elec</v>
      </c>
      <c r="D57">
        <v>0</v>
      </c>
      <c r="E57" t="str">
        <f>'Correspondence_Equations(fuel)'!B57</f>
        <v>PROTRA_TO_allocated[REGIONS_9_I,</v>
      </c>
      <c r="F57" t="s">
        <v>619</v>
      </c>
      <c r="G57" t="s">
        <v>620</v>
      </c>
      <c r="H57" t="str">
        <f t="shared" si="1"/>
        <v>ELECTRICITY_WIND,GHG_ENERGY_USE_I]=</v>
      </c>
      <c r="I57" t="str">
        <f t="shared" si="2"/>
        <v>PROTRA_TO_allocated[REGIONS_9_I,</v>
      </c>
      <c r="J57" t="str">
        <f t="shared" si="3"/>
        <v>PROTRA_PP_wind_onshore,</v>
      </c>
      <c r="K57" t="str">
        <f t="shared" si="4"/>
        <v>TI_wind]*</v>
      </c>
      <c r="L57" t="str">
        <f t="shared" si="5"/>
        <v>EMISSION_FACTORS_STATIONARY_COMBUSTION[GHG_ENERGY_USE_I,PROTRA_PP_wind_onshore,</v>
      </c>
      <c r="M57" t="str">
        <f t="shared" si="6"/>
        <v>TI_wind]~~|</v>
      </c>
      <c r="N57" s="130" t="str">
        <f t="shared" si="0"/>
        <v/>
      </c>
      <c r="Q57" t="str">
        <f>Correspondance_TI_TO!G57</f>
        <v>ELECTRICITY_WIND</v>
      </c>
      <c r="R57" t="str">
        <f>Correspondance_TI_TO!H57</f>
        <v>NA</v>
      </c>
      <c r="S57" t="str">
        <f>Correspondance_TI_TO!I57</f>
        <v>ELECTRICITY_WIND</v>
      </c>
      <c r="T57" t="str">
        <f>Correspondance_TI_TO!J57</f>
        <v>DISTRIBUTION_ELECTRICITY</v>
      </c>
    </row>
    <row r="58" spans="1:20" x14ac:dyDescent="0.35">
      <c r="A58" t="str">
        <f>Correspondance_TI_TO!A58</f>
        <v>PROTRA_PP_wind_offshore</v>
      </c>
      <c r="B58" t="str">
        <f>Correspondance_TI_TO!C58</f>
        <v>TI_wind</v>
      </c>
      <c r="C58" t="str">
        <f>Correspondance_TI_TO!D58</f>
        <v>TO_elec</v>
      </c>
      <c r="D58">
        <v>0</v>
      </c>
      <c r="E58" t="str">
        <f>'Correspondence_Equations(fuel)'!B58</f>
        <v>PROTRA_TO_allocated[REGIONS_9_I,</v>
      </c>
      <c r="F58" t="s">
        <v>619</v>
      </c>
      <c r="G58" t="s">
        <v>620</v>
      </c>
      <c r="H58" t="str">
        <f t="shared" si="1"/>
        <v>ELECTRICITY_WIND,GHG_ENERGY_USE_I]=</v>
      </c>
      <c r="I58" t="str">
        <f t="shared" si="2"/>
        <v>PROTRA_TO_allocated[REGIONS_9_I,</v>
      </c>
      <c r="J58" t="str">
        <f t="shared" si="3"/>
        <v>PROTRA_PP_wind_offshore,</v>
      </c>
      <c r="K58" t="str">
        <f t="shared" si="4"/>
        <v>TI_wind]*</v>
      </c>
      <c r="L58" t="str">
        <f t="shared" si="5"/>
        <v>EMISSION_FACTORS_STATIONARY_COMBUSTION[GHG_ENERGY_USE_I,PROTRA_PP_wind_offshore,</v>
      </c>
      <c r="M58" t="str">
        <f t="shared" si="6"/>
        <v>TI_wind]~~|</v>
      </c>
      <c r="N58" s="130" t="str">
        <f t="shared" si="0"/>
        <v/>
      </c>
      <c r="Q58" t="str">
        <f>Correspondance_TI_TO!G58</f>
        <v>ELECTRICITY_WIND</v>
      </c>
      <c r="R58" t="str">
        <f>Correspondance_TI_TO!H58</f>
        <v>NA</v>
      </c>
      <c r="S58" t="str">
        <f>Correspondance_TI_TO!I58</f>
        <v>ELECTRICITY_WIND</v>
      </c>
      <c r="T58" t="str">
        <f>Correspondance_TI_TO!J58</f>
        <v>DISTRIBUTION_ELECTRICITY</v>
      </c>
    </row>
    <row r="59" spans="1:20" ht="43.5" x14ac:dyDescent="0.35">
      <c r="A59" t="str">
        <f>Correspondance_TI_TO!A59</f>
        <v>PROTRA_PP_solid_fossil_CCS</v>
      </c>
      <c r="B59" s="70" t="str">
        <f>Correspondance_TI_TO!C59</f>
        <v>TI_solid_fossil</v>
      </c>
      <c r="C59" t="str">
        <f>Correspondance_TI_TO!D59</f>
        <v>TO_elec</v>
      </c>
      <c r="D59">
        <v>1</v>
      </c>
      <c r="E59" t="str">
        <f>'Correspondence_Equations(fuel)'!B59</f>
        <v>PROTRA_TO_allocated[REGIONS_9_I,</v>
      </c>
      <c r="F59" t="s">
        <v>619</v>
      </c>
      <c r="G59" t="s">
        <v>620</v>
      </c>
      <c r="H59" t="str">
        <f t="shared" si="1"/>
        <v>ELECTRICITY_COAL,GHG_ENERGY_USE_I]=</v>
      </c>
      <c r="I59" t="str">
        <f t="shared" si="2"/>
        <v>PROTRA_TO_allocated[REGIONS_9_I,</v>
      </c>
      <c r="J59" t="str">
        <f t="shared" si="3"/>
        <v>PROTRA_PP_solid_fossil_CCS,</v>
      </c>
      <c r="K59" t="str">
        <f t="shared" si="4"/>
        <v>TI_solid_fossil]*</v>
      </c>
      <c r="L59" t="str">
        <f t="shared" si="5"/>
        <v>EMISSION_FACTORS_STATIONARY_COMBUSTION[GHG_ENERGY_USE_I,PROTRA_PP_solid_fossil_CCS,</v>
      </c>
      <c r="M59" t="str">
        <f t="shared" si="6"/>
        <v>TI_solid_fossil]~~|</v>
      </c>
      <c r="N59" s="130" t="str">
        <f t="shared" si="0"/>
        <v>GHG_emissions_by_sector[REGIONS_9_I,ELECTRICITY_COAL,GHG_ENERGY_USE_I]=PROTRA_TO_allocated[REGIONS_9_I,PROTRA_PP_solid_fossil_CCS,TI_solid_fossil]*EMISSION_FACTORS_STATIONARY_COMBUSTION[GHG_ENERGY_USE_I,PROTRA_PP_solid_fossil_CCS,TI_solid_fossil]~~|</v>
      </c>
      <c r="Q59" t="str">
        <f>Correspondance_TI_TO!G59</f>
        <v>ELECTRICITY_COAL</v>
      </c>
      <c r="R59" t="str">
        <f>Correspondance_TI_TO!H59</f>
        <v>MINING_COAL</v>
      </c>
      <c r="S59" t="str">
        <f>Correspondance_TI_TO!I59</f>
        <v>ELECTRICITY_COAL</v>
      </c>
      <c r="T59" t="str">
        <f>Correspondance_TI_TO!J59</f>
        <v>DISTRIBUTION_ELECTRICITY</v>
      </c>
    </row>
    <row r="60" spans="1:20" ht="43.5" x14ac:dyDescent="0.35">
      <c r="A60" t="str">
        <f>Correspondance_TI_TO!A60</f>
        <v>PROTRA_PP_waste_CCS</v>
      </c>
      <c r="B60" s="70" t="str">
        <f>Correspondance_TI_TO!C60</f>
        <v>TI_waste</v>
      </c>
      <c r="C60" t="str">
        <f>Correspondance_TI_TO!D60</f>
        <v>TO_elec</v>
      </c>
      <c r="D60">
        <v>1</v>
      </c>
      <c r="E60" t="str">
        <f>'Correspondence_Equations(fuel)'!B60</f>
        <v>PROTRA_TO_allocated[REGIONS_9_I,</v>
      </c>
      <c r="F60" t="s">
        <v>619</v>
      </c>
      <c r="G60" t="s">
        <v>620</v>
      </c>
      <c r="H60" t="str">
        <f t="shared" si="1"/>
        <v>ELECTRICITY_OTHER,GHG_ENERGY_USE_I]=</v>
      </c>
      <c r="I60" t="str">
        <f t="shared" si="2"/>
        <v>PROTRA_TO_allocated[REGIONS_9_I,</v>
      </c>
      <c r="J60" t="str">
        <f t="shared" si="3"/>
        <v>PROTRA_PP_waste_CCS,</v>
      </c>
      <c r="K60" t="str">
        <f t="shared" si="4"/>
        <v>TI_waste]*</v>
      </c>
      <c r="L60" t="str">
        <f t="shared" si="5"/>
        <v>EMISSION_FACTORS_STATIONARY_COMBUSTION[GHG_ENERGY_USE_I,PROTRA_PP_waste_CCS,</v>
      </c>
      <c r="M60" t="str">
        <f t="shared" si="6"/>
        <v>TI_waste]~~|</v>
      </c>
      <c r="N60" s="130" t="str">
        <f t="shared" si="0"/>
        <v>GHG_emissions_by_sector[REGIONS_9_I,ELECTRICITY_OTHER,GHG_ENERGY_USE_I]=PROTRA_TO_allocated[REGIONS_9_I,PROTRA_PP_waste_CCS,TI_waste]*EMISSION_FACTORS_STATIONARY_COMBUSTION[GHG_ENERGY_USE_I,PROTRA_PP_waste_CCS,TI_waste]~~|</v>
      </c>
      <c r="Q60" t="str">
        <f>Correspondance_TI_TO!G60</f>
        <v>ELECTRICITY_OTHER</v>
      </c>
      <c r="R60" t="str">
        <f>Correspondance_TI_TO!H60</f>
        <v>NA</v>
      </c>
      <c r="S60" t="str">
        <f>Correspondance_TI_TO!I60</f>
        <v>ELECTRICITY_OTHER</v>
      </c>
      <c r="T60" t="str">
        <f>Correspondance_TI_TO!J60</f>
        <v>DISTRIBUTION_ELECTRICITY</v>
      </c>
    </row>
    <row r="61" spans="1:20" x14ac:dyDescent="0.35">
      <c r="A61" t="str">
        <f>Correspondance_TI_TO!A61</f>
        <v>PROTRA_blending_gas_fuels</v>
      </c>
      <c r="B61" t="str">
        <f>Correspondance_TI_TO!C61</f>
        <v>TI_gas_bio</v>
      </c>
      <c r="C61" t="str">
        <f>Correspondance_TI_TO!D61</f>
        <v>TO_gas</v>
      </c>
      <c r="D61">
        <v>0</v>
      </c>
      <c r="E61" t="str">
        <f>'Correspondence_Equations(fuel)'!B61</f>
        <v>PROTRA_TO_allocated[REGIONS_9_I,</v>
      </c>
      <c r="F61" t="s">
        <v>619</v>
      </c>
      <c r="G61" t="s">
        <v>620</v>
      </c>
      <c r="H61" t="str">
        <f t="shared" si="1"/>
        <v>DISTRIBUTION_GAS,GHG_ENERGY_USE_I]=</v>
      </c>
      <c r="I61" t="str">
        <f t="shared" si="2"/>
        <v>PROTRA_TO_allocated[REGIONS_9_I,</v>
      </c>
      <c r="J61" t="str">
        <f t="shared" si="3"/>
        <v>PROTRA_blending_gas_fuels,</v>
      </c>
      <c r="K61" t="str">
        <f t="shared" si="4"/>
        <v>TI_gas_bio]*</v>
      </c>
      <c r="L61" t="str">
        <f t="shared" si="5"/>
        <v>EMISSION_FACTORS_STATIONARY_COMBUSTION[GHG_ENERGY_USE_I,PROTRA_blending_gas_fuels,</v>
      </c>
      <c r="M61" t="str">
        <f t="shared" si="6"/>
        <v>TI_gas_bio]~~|</v>
      </c>
      <c r="N61" s="130" t="str">
        <f t="shared" si="0"/>
        <v/>
      </c>
      <c r="Q61" t="str">
        <f>Correspondance_TI_TO!G61</f>
        <v>DISTRIBUTION_GAS</v>
      </c>
      <c r="R61" t="str">
        <f>Correspondance_TI_TO!H61</f>
        <v>DISTRIBUTION_GAS</v>
      </c>
      <c r="S61" t="str">
        <f>Correspondance_TI_TO!I61</f>
        <v>DISTRIBUTION_GAS</v>
      </c>
      <c r="T61" t="str">
        <f>Correspondance_TI_TO!J61</f>
        <v>NA</v>
      </c>
    </row>
    <row r="62" spans="1:20" ht="43.5" x14ac:dyDescent="0.35">
      <c r="A62" t="str">
        <f>Correspondance_TI_TO!A62</f>
        <v>PROTRA_blending_gas_fuels</v>
      </c>
      <c r="B62" s="70" t="str">
        <f>Correspondance_TI_TO!C62</f>
        <v>TI_gas_fossil</v>
      </c>
      <c r="C62" t="str">
        <f>Correspondance_TI_TO!D62</f>
        <v>TO_gas</v>
      </c>
      <c r="D62">
        <v>1</v>
      </c>
      <c r="E62" t="str">
        <f>'Correspondence_Equations(fuel)'!B62</f>
        <v>PROTRA_TO_allocated[REGIONS_9_I,</v>
      </c>
      <c r="F62" t="s">
        <v>619</v>
      </c>
      <c r="G62" t="s">
        <v>620</v>
      </c>
      <c r="H62" t="str">
        <f t="shared" si="1"/>
        <v>DISTRIBUTION_GAS,GHG_ENERGY_USE_I]=</v>
      </c>
      <c r="I62" t="str">
        <f t="shared" si="2"/>
        <v>PROTRA_TO_allocated[REGIONS_9_I,</v>
      </c>
      <c r="J62" t="str">
        <f t="shared" si="3"/>
        <v>PROTRA_blending_gas_fuels,</v>
      </c>
      <c r="K62" t="str">
        <f t="shared" si="4"/>
        <v>TI_gas_fossil]*</v>
      </c>
      <c r="L62" t="str">
        <f t="shared" si="5"/>
        <v>EMISSION_FACTORS_STATIONARY_COMBUSTION[GHG_ENERGY_USE_I,PROTRA_blending_gas_fuels,</v>
      </c>
      <c r="M62" t="str">
        <f t="shared" si="6"/>
        <v>TI_gas_fossil]~~|</v>
      </c>
      <c r="N62" s="130" t="str">
        <f t="shared" si="0"/>
        <v>GHG_emissions_by_sector[REGIONS_9_I,DISTRIBUTION_GAS,GHG_ENERGY_USE_I]=PROTRA_TO_allocated[REGIONS_9_I,PROTRA_blending_gas_fuels,TI_gas_fossil]*EMISSION_FACTORS_STATIONARY_COMBUSTION[GHG_ENERGY_USE_I,PROTRA_blending_gas_fuels,TI_gas_fossil]~~|</v>
      </c>
      <c r="Q62" t="str">
        <f>Correspondance_TI_TO!G62</f>
        <v>DISTRIBUTION_GAS</v>
      </c>
      <c r="R62" t="str">
        <f>Correspondance_TI_TO!H62</f>
        <v>DISTRIBUTION_GAS</v>
      </c>
      <c r="S62" t="str">
        <f>Correspondance_TI_TO!I62</f>
        <v>DISTRIBUTION_GAS</v>
      </c>
      <c r="T62" t="str">
        <f>Correspondance_TI_TO!J62</f>
        <v>NA</v>
      </c>
    </row>
    <row r="63" spans="1:20" x14ac:dyDescent="0.35">
      <c r="A63" t="str">
        <f>Correspondance_TI_TO!A63</f>
        <v>PROTRA_blending_liquid_fuels</v>
      </c>
      <c r="B63" t="str">
        <f>Correspondance_TI_TO!C63</f>
        <v>TI_liquid_bio</v>
      </c>
      <c r="C63" t="str">
        <f>Correspondance_TI_TO!D63</f>
        <v>TO_liquid</v>
      </c>
      <c r="D63">
        <v>0</v>
      </c>
      <c r="E63" t="str">
        <f>'Correspondence_Equations(fuel)'!B63</f>
        <v>PROTRA_TO_allocated[REGIONS_9_I,</v>
      </c>
      <c r="F63" t="s">
        <v>619</v>
      </c>
      <c r="G63" t="s">
        <v>620</v>
      </c>
      <c r="H63" t="str">
        <f t="shared" si="1"/>
        <v>REFINING,GHG_ENERGY_USE_I]=</v>
      </c>
      <c r="I63" t="str">
        <f t="shared" si="2"/>
        <v>PROTRA_TO_allocated[REGIONS_9_I,</v>
      </c>
      <c r="J63" t="str">
        <f t="shared" si="3"/>
        <v>PROTRA_blending_liquid_fuels,</v>
      </c>
      <c r="K63" t="str">
        <f t="shared" si="4"/>
        <v>TI_liquid_bio]*</v>
      </c>
      <c r="L63" t="str">
        <f t="shared" si="5"/>
        <v>EMISSION_FACTORS_STATIONARY_COMBUSTION[GHG_ENERGY_USE_I,PROTRA_blending_liquid_fuels,</v>
      </c>
      <c r="M63" t="str">
        <f t="shared" si="6"/>
        <v>TI_liquid_bio]~~|</v>
      </c>
      <c r="N63" s="130" t="str">
        <f t="shared" si="0"/>
        <v/>
      </c>
      <c r="Q63" t="str">
        <f>Correspondance_TI_TO!G63</f>
        <v>REFINING</v>
      </c>
      <c r="R63" t="str">
        <f>Correspondance_TI_TO!H63</f>
        <v>REFINING</v>
      </c>
      <c r="S63" t="str">
        <f>Correspondance_TI_TO!I63</f>
        <v>REFINING</v>
      </c>
      <c r="T63" t="str">
        <f>Correspondance_TI_TO!J63</f>
        <v>NA</v>
      </c>
    </row>
    <row r="64" spans="1:20" ht="43.5" x14ac:dyDescent="0.35">
      <c r="A64" t="str">
        <f>Correspondance_TI_TO!A64</f>
        <v>PROTRA_blending_liquid_fuels</v>
      </c>
      <c r="B64" s="70" t="str">
        <f>Correspondance_TI_TO!C64</f>
        <v>TI_liquid_fossil</v>
      </c>
      <c r="C64" t="str">
        <f>Correspondance_TI_TO!D64</f>
        <v>TO_liquid</v>
      </c>
      <c r="D64" s="219">
        <v>1</v>
      </c>
      <c r="E64" t="str">
        <f>'Correspondence_Equations(fuel)'!B64</f>
        <v>PROTRA_TO_allocated[REGIONS_9_I,</v>
      </c>
      <c r="F64" t="s">
        <v>619</v>
      </c>
      <c r="G64" t="s">
        <v>620</v>
      </c>
      <c r="H64" t="str">
        <f t="shared" si="1"/>
        <v>REFINING,GHG_ENERGY_USE_I]=</v>
      </c>
      <c r="I64" t="str">
        <f t="shared" si="2"/>
        <v>PROTRA_TO_allocated[REGIONS_9_I,</v>
      </c>
      <c r="J64" t="str">
        <f t="shared" si="3"/>
        <v>PROTRA_blending_liquid_fuels,</v>
      </c>
      <c r="K64" t="str">
        <f t="shared" si="4"/>
        <v>TI_liquid_fossil]*</v>
      </c>
      <c r="L64" t="str">
        <f t="shared" si="5"/>
        <v>EMISSION_FACTORS_STATIONARY_COMBUSTION[GHG_ENERGY_USE_I,PROTRA_blending_liquid_fuels,</v>
      </c>
      <c r="M64" t="str">
        <f t="shared" si="6"/>
        <v>TI_liquid_fossil]~~|</v>
      </c>
      <c r="N64" s="130" t="str">
        <f t="shared" si="0"/>
        <v>GHG_emissions_by_sector[REGIONS_9_I,REFINING,GHG_ENERGY_USE_I]=PROTRA_TO_allocated[REGIONS_9_I,PROTRA_blending_liquid_fuels,TI_liquid_fossil]*EMISSION_FACTORS_STATIONARY_COMBUSTION[GHG_ENERGY_USE_I,PROTRA_blending_liquid_fuels,TI_liquid_fossil]~~|</v>
      </c>
      <c r="Q64" t="str">
        <f>Correspondance_TI_TO!G64</f>
        <v>REFINING</v>
      </c>
      <c r="R64" t="str">
        <f>Correspondance_TI_TO!H64</f>
        <v>REFINING</v>
      </c>
      <c r="S64" t="str">
        <f>Correspondance_TI_TO!I64</f>
        <v>REFINING</v>
      </c>
      <c r="T64" t="str">
        <f>Correspondance_TI_TO!J64</f>
        <v>NA</v>
      </c>
    </row>
    <row r="65" spans="1:20" x14ac:dyDescent="0.35">
      <c r="A65" t="str">
        <f>Correspondance_TI_TO!A69</f>
        <v>PROREF_refinery_bio</v>
      </c>
      <c r="B65" t="str">
        <f>Correspondance_TI_TO!C69</f>
        <v>PE_agriculture_products</v>
      </c>
      <c r="C65" s="220" t="str">
        <f>Correspondance_TI_TO!D69</f>
        <v>TI_gas_bio</v>
      </c>
      <c r="D65">
        <v>0</v>
      </c>
      <c r="E65" t="str">
        <f>'Correspondence_Equations(fuel)'!B69</f>
        <v>TI_by_PROREF_and_commodity[REGIONS_9_I,</v>
      </c>
      <c r="F65" t="s">
        <v>619</v>
      </c>
      <c r="G65" t="s">
        <v>620</v>
      </c>
      <c r="H65" t="str">
        <f t="shared" si="1"/>
        <v>REFINING,GHG_ENERGY_USE_I]=</v>
      </c>
      <c r="I65" t="str">
        <f t="shared" si="2"/>
        <v>TI_by_PROREF_and_commodity[REGIONS_9_I,</v>
      </c>
      <c r="J65" t="str">
        <f t="shared" si="3"/>
        <v>PROREF_refinery_bio,</v>
      </c>
      <c r="K65" t="str">
        <f t="shared" si="4"/>
        <v>PE_agriculture_products]*</v>
      </c>
      <c r="L65" t="str">
        <f t="shared" si="5"/>
        <v>EMISSION_FACTORS_STATIONARY_COMBUSTION[GHG_ENERGY_USE_I,PROREF_refinery_bio,</v>
      </c>
      <c r="M65" t="str">
        <f t="shared" si="6"/>
        <v>PE_agriculture_products]~~|</v>
      </c>
      <c r="N65" s="130" t="str">
        <f t="shared" si="0"/>
        <v/>
      </c>
      <c r="Q65" t="str">
        <f>Correspondance_TI_TO!G69</f>
        <v>REFINING</v>
      </c>
      <c r="R65" t="str">
        <f>Correspondance_TI_TO!H69</f>
        <v>CROPS</v>
      </c>
      <c r="S65" t="str">
        <f>Correspondance_TI_TO!I69</f>
        <v>REFINING</v>
      </c>
      <c r="T65" t="str">
        <f>Correspondance_TI_TO!J69</f>
        <v>NA</v>
      </c>
    </row>
    <row r="66" spans="1:20" x14ac:dyDescent="0.35">
      <c r="A66" t="str">
        <f>Correspondance_TI_TO!A70</f>
        <v>PROREF_refinery_bio</v>
      </c>
      <c r="B66" t="str">
        <f>Correspondance_TI_TO!C70</f>
        <v>PE_forestry_products</v>
      </c>
      <c r="C66" s="220" t="str">
        <f>Correspondance_TI_TO!D70</f>
        <v>TI_gas_bio</v>
      </c>
      <c r="D66">
        <v>0</v>
      </c>
      <c r="E66" t="str">
        <f>'Correspondence_Equations(fuel)'!B70</f>
        <v>TI_by_PROREF_and_commodity[REGIONS_9_I,</v>
      </c>
      <c r="F66" t="s">
        <v>619</v>
      </c>
      <c r="G66" t="s">
        <v>620</v>
      </c>
      <c r="H66" t="str">
        <f t="shared" si="1"/>
        <v>REFINING,GHG_ENERGY_USE_I]=</v>
      </c>
      <c r="I66" t="str">
        <f t="shared" si="2"/>
        <v>TI_by_PROREF_and_commodity[REGIONS_9_I,</v>
      </c>
      <c r="J66" t="str">
        <f t="shared" si="3"/>
        <v>PROREF_refinery_bio,</v>
      </c>
      <c r="K66" t="str">
        <f t="shared" si="4"/>
        <v>PE_forestry_products]*</v>
      </c>
      <c r="L66" t="str">
        <f t="shared" si="5"/>
        <v>EMISSION_FACTORS_STATIONARY_COMBUSTION[GHG_ENERGY_USE_I,PROREF_refinery_bio,</v>
      </c>
      <c r="M66" t="str">
        <f t="shared" si="6"/>
        <v>PE_forestry_products]~~|</v>
      </c>
      <c r="N66" s="130" t="str">
        <f t="shared" si="0"/>
        <v/>
      </c>
      <c r="Q66" t="str">
        <f>Correspondance_TI_TO!G70</f>
        <v>REFINING</v>
      </c>
      <c r="R66" t="str">
        <f>Correspondance_TI_TO!H70</f>
        <v>FORESTRY</v>
      </c>
      <c r="S66" t="str">
        <f>Correspondance_TI_TO!I70</f>
        <v>REFINING</v>
      </c>
      <c r="T66" t="str">
        <f>Correspondance_TI_TO!J70</f>
        <v>NA</v>
      </c>
    </row>
    <row r="67" spans="1:20" x14ac:dyDescent="0.35">
      <c r="A67" t="str">
        <f>Correspondance_TI_TO!A71</f>
        <v>PROREF_refinery_bio</v>
      </c>
      <c r="B67" t="str">
        <f>Correspondance_TI_TO!C71</f>
        <v>PE_waste</v>
      </c>
      <c r="C67" s="220" t="str">
        <f>Correspondance_TI_TO!D71</f>
        <v>TI_gas_bio</v>
      </c>
      <c r="D67">
        <v>0</v>
      </c>
      <c r="E67" t="str">
        <f>'Correspondence_Equations(fuel)'!B71</f>
        <v>TI_by_PROREF_and_commodity[REGIONS_9_I,</v>
      </c>
      <c r="F67" t="s">
        <v>619</v>
      </c>
      <c r="G67" t="s">
        <v>620</v>
      </c>
      <c r="H67" t="str">
        <f t="shared" si="1"/>
        <v>REFINING,GHG_ENERGY_USE_I]=</v>
      </c>
      <c r="I67" t="str">
        <f t="shared" si="2"/>
        <v>TI_by_PROREF_and_commodity[REGIONS_9_I,</v>
      </c>
      <c r="J67" t="str">
        <f t="shared" si="3"/>
        <v>PROREF_refinery_bio,</v>
      </c>
      <c r="K67" t="str">
        <f t="shared" si="4"/>
        <v>PE_waste]*</v>
      </c>
      <c r="L67" t="str">
        <f t="shared" si="5"/>
        <v>EMISSION_FACTORS_STATIONARY_COMBUSTION[GHG_ENERGY_USE_I,PROREF_refinery_bio,</v>
      </c>
      <c r="M67" t="str">
        <f t="shared" si="6"/>
        <v>PE_waste]~~|</v>
      </c>
      <c r="N67" s="130" t="str">
        <f t="shared" si="0"/>
        <v/>
      </c>
      <c r="Q67" t="str">
        <f>Correspondance_TI_TO!G71</f>
        <v>REFINING</v>
      </c>
      <c r="R67" t="str">
        <f>Correspondance_TI_TO!H71</f>
        <v>NA</v>
      </c>
      <c r="S67" t="str">
        <f>Correspondance_TI_TO!I71</f>
        <v>REFINING</v>
      </c>
      <c r="T67" t="str">
        <f>Correspondance_TI_TO!J71</f>
        <v>NA</v>
      </c>
    </row>
    <row r="68" spans="1:20" x14ac:dyDescent="0.35">
      <c r="A68" t="str">
        <f>Correspondance_TI_TO!A72</f>
        <v>PROREF_refinery_bio</v>
      </c>
      <c r="B68" t="str">
        <f>Correspondance_TI_TO!C72</f>
        <v>PE_agriculture_products</v>
      </c>
      <c r="C68" s="220" t="str">
        <f>Correspondance_TI_TO!D72</f>
        <v>TI_liquid_bio</v>
      </c>
      <c r="D68">
        <v>0</v>
      </c>
      <c r="E68" t="str">
        <f>'Correspondence_Equations(fuel)'!B72</f>
        <v>TI_by_PROREF_and_commodity[REGIONS_9_I,</v>
      </c>
      <c r="F68" t="s">
        <v>619</v>
      </c>
      <c r="G68" t="s">
        <v>620</v>
      </c>
      <c r="H68" t="str">
        <f t="shared" si="1"/>
        <v>REFINING,GHG_ENERGY_USE_I]=</v>
      </c>
      <c r="I68" t="str">
        <f t="shared" si="2"/>
        <v>TI_by_PROREF_and_commodity[REGIONS_9_I,</v>
      </c>
      <c r="J68" t="str">
        <f t="shared" si="3"/>
        <v>PROREF_refinery_bio,</v>
      </c>
      <c r="K68" t="str">
        <f t="shared" si="4"/>
        <v>PE_agriculture_products]*</v>
      </c>
      <c r="L68" t="str">
        <f t="shared" si="5"/>
        <v>EMISSION_FACTORS_STATIONARY_COMBUSTION[GHG_ENERGY_USE_I,PROREF_refinery_bio,</v>
      </c>
      <c r="M68" t="str">
        <f t="shared" si="6"/>
        <v>PE_agriculture_products]~~|</v>
      </c>
      <c r="N68" s="130" t="str">
        <f t="shared" si="0"/>
        <v/>
      </c>
      <c r="Q68" t="str">
        <f>Correspondance_TI_TO!G72</f>
        <v>REFINING</v>
      </c>
      <c r="R68" t="str">
        <f>Correspondance_TI_TO!H72</f>
        <v>CROPS</v>
      </c>
      <c r="S68" t="str">
        <f>Correspondance_TI_TO!I72</f>
        <v>REFINING</v>
      </c>
      <c r="T68" t="str">
        <f>Correspondance_TI_TO!J72</f>
        <v>NA</v>
      </c>
    </row>
    <row r="69" spans="1:20" x14ac:dyDescent="0.35">
      <c r="A69" t="str">
        <f>Correspondance_TI_TO!A73</f>
        <v>PROREF_refinery_bio</v>
      </c>
      <c r="B69" t="str">
        <f>Correspondance_TI_TO!C73</f>
        <v>PE_forestry_products</v>
      </c>
      <c r="C69" s="220" t="str">
        <f>Correspondance_TI_TO!D73</f>
        <v>TI_liquid_bio</v>
      </c>
      <c r="D69">
        <v>0</v>
      </c>
      <c r="E69" t="str">
        <f>'Correspondence_Equations(fuel)'!B73</f>
        <v>TI_by_PROREF_and_commodity[REGIONS_9_I,</v>
      </c>
      <c r="F69" t="s">
        <v>619</v>
      </c>
      <c r="G69" t="s">
        <v>620</v>
      </c>
      <c r="H69" t="str">
        <f t="shared" si="1"/>
        <v>REFINING,GHG_ENERGY_USE_I]=</v>
      </c>
      <c r="I69" t="str">
        <f t="shared" si="2"/>
        <v>TI_by_PROREF_and_commodity[REGIONS_9_I,</v>
      </c>
      <c r="J69" t="str">
        <f t="shared" si="3"/>
        <v>PROREF_refinery_bio,</v>
      </c>
      <c r="K69" t="str">
        <f t="shared" si="4"/>
        <v>PE_forestry_products]*</v>
      </c>
      <c r="L69" t="str">
        <f t="shared" si="5"/>
        <v>EMISSION_FACTORS_STATIONARY_COMBUSTION[GHG_ENERGY_USE_I,PROREF_refinery_bio,</v>
      </c>
      <c r="M69" t="str">
        <f t="shared" si="6"/>
        <v>PE_forestry_products]~~|</v>
      </c>
      <c r="N69" s="130" t="str">
        <f t="shared" ref="N69:N93" si="7">IF(D69=1,G69&amp;H69&amp;I69&amp;J69&amp;K69&amp;L69&amp;M69,"")</f>
        <v/>
      </c>
      <c r="Q69" t="str">
        <f>Correspondance_TI_TO!G73</f>
        <v>REFINING</v>
      </c>
      <c r="R69" t="str">
        <f>Correspondance_TI_TO!H73</f>
        <v>FORESTRY</v>
      </c>
      <c r="S69" t="str">
        <f>Correspondance_TI_TO!I73</f>
        <v>REFINING</v>
      </c>
      <c r="T69" t="str">
        <f>Correspondance_TI_TO!J73</f>
        <v>NA</v>
      </c>
    </row>
    <row r="70" spans="1:20" x14ac:dyDescent="0.35">
      <c r="A70" t="str">
        <f>Correspondance_TI_TO!A74</f>
        <v>PROREF_refinery_bio</v>
      </c>
      <c r="B70" t="str">
        <f>Correspondance_TI_TO!C74</f>
        <v>PE_waste</v>
      </c>
      <c r="C70" s="220" t="str">
        <f>Correspondance_TI_TO!D74</f>
        <v>TI_liquid_bio</v>
      </c>
      <c r="D70">
        <v>0</v>
      </c>
      <c r="E70" t="str">
        <f>'Correspondence_Equations(fuel)'!B74</f>
        <v>TI_by_PROREF_and_commodity[REGIONS_9_I,</v>
      </c>
      <c r="F70" t="s">
        <v>619</v>
      </c>
      <c r="G70" t="s">
        <v>620</v>
      </c>
      <c r="H70" t="str">
        <f t="shared" si="1"/>
        <v>REFINING,GHG_ENERGY_USE_I]=</v>
      </c>
      <c r="I70" t="str">
        <f t="shared" si="2"/>
        <v>TI_by_PROREF_and_commodity[REGIONS_9_I,</v>
      </c>
      <c r="J70" t="str">
        <f t="shared" si="3"/>
        <v>PROREF_refinery_bio,</v>
      </c>
      <c r="K70" t="str">
        <f t="shared" si="4"/>
        <v>PE_waste]*</v>
      </c>
      <c r="L70" t="str">
        <f t="shared" si="5"/>
        <v>EMISSION_FACTORS_STATIONARY_COMBUSTION[GHG_ENERGY_USE_I,PROREF_refinery_bio,</v>
      </c>
      <c r="M70" t="str">
        <f t="shared" si="6"/>
        <v>PE_waste]~~|</v>
      </c>
      <c r="N70" s="130" t="str">
        <f t="shared" si="7"/>
        <v/>
      </c>
      <c r="Q70" t="str">
        <f>Correspondance_TI_TO!G74</f>
        <v>REFINING</v>
      </c>
      <c r="R70" t="str">
        <f>Correspondance_TI_TO!H74</f>
        <v>NA</v>
      </c>
      <c r="S70" t="str">
        <f>Correspondance_TI_TO!I74</f>
        <v>REFINING</v>
      </c>
      <c r="T70" t="str">
        <f>Correspondance_TI_TO!J74</f>
        <v>NA</v>
      </c>
    </row>
    <row r="71" spans="1:20" x14ac:dyDescent="0.35">
      <c r="A71" t="str">
        <f>Correspondance_TI_TO!A75</f>
        <v>PROREF_refinery_bio</v>
      </c>
      <c r="B71" t="str">
        <f>Correspondance_TI_TO!C75</f>
        <v>PE_agriculture_products</v>
      </c>
      <c r="C71" s="220" t="str">
        <f>Correspondance_TI_TO!D75</f>
        <v>TI_hydrogen</v>
      </c>
      <c r="D71">
        <v>0</v>
      </c>
      <c r="E71" t="str">
        <f>'Correspondence_Equations(fuel)'!B75</f>
        <v>TI_by_PROREF_and_commodity[REGIONS_9_I,</v>
      </c>
      <c r="F71" t="s">
        <v>619</v>
      </c>
      <c r="G71" t="s">
        <v>620</v>
      </c>
      <c r="H71" t="str">
        <f t="shared" ref="H71:H93" si="8">Q71&amp;",GHG_ENERGY_USE_I]="</f>
        <v>HYDROGEN_PRODUCTION,GHG_ENERGY_USE_I]=</v>
      </c>
      <c r="I71" t="str">
        <f t="shared" ref="I71:I93" si="9">E71</f>
        <v>TI_by_PROREF_and_commodity[REGIONS_9_I,</v>
      </c>
      <c r="J71" t="str">
        <f t="shared" ref="J71:J93" si="10">A71&amp;","</f>
        <v>PROREF_refinery_bio,</v>
      </c>
      <c r="K71" t="str">
        <f t="shared" ref="K71:K93" si="11">B71&amp;"]*"</f>
        <v>PE_agriculture_products]*</v>
      </c>
      <c r="L71" t="str">
        <f t="shared" ref="L71:L93" si="12">F71&amp;A71&amp;","</f>
        <v>EMISSION_FACTORS_STATIONARY_COMBUSTION[GHG_ENERGY_USE_I,PROREF_refinery_bio,</v>
      </c>
      <c r="M71" t="str">
        <f t="shared" ref="M71:M93" si="13">B71&amp;"]~~|"</f>
        <v>PE_agriculture_products]~~|</v>
      </c>
      <c r="N71" s="130" t="str">
        <f t="shared" si="7"/>
        <v/>
      </c>
      <c r="Q71" t="str">
        <f>Correspondance_TI_TO!G75</f>
        <v>HYDROGEN_PRODUCTION</v>
      </c>
      <c r="R71" t="str">
        <f>Correspondance_TI_TO!H75</f>
        <v>CROPS</v>
      </c>
      <c r="S71" t="str">
        <f>Correspondance_TI_TO!I75</f>
        <v>HYDROGEN_PRODUCTION</v>
      </c>
      <c r="T71" t="str">
        <f>Correspondance_TI_TO!J75</f>
        <v>NA</v>
      </c>
    </row>
    <row r="72" spans="1:20" x14ac:dyDescent="0.35">
      <c r="A72" t="str">
        <f>Correspondance_TI_TO!A76</f>
        <v>PROREF_refinery_bio</v>
      </c>
      <c r="B72" t="str">
        <f>Correspondance_TI_TO!C76</f>
        <v>PE_forestry_products</v>
      </c>
      <c r="C72" s="220" t="str">
        <f>Correspondance_TI_TO!D76</f>
        <v>TI_hydrogen</v>
      </c>
      <c r="D72">
        <v>0</v>
      </c>
      <c r="E72" t="str">
        <f>'Correspondence_Equations(fuel)'!B76</f>
        <v>TI_by_PROREF_and_commodity[REGIONS_9_I,</v>
      </c>
      <c r="F72" t="s">
        <v>619</v>
      </c>
      <c r="G72" t="s">
        <v>620</v>
      </c>
      <c r="H72" t="str">
        <f t="shared" si="8"/>
        <v>HYDROGEN_PRODUCTION,GHG_ENERGY_USE_I]=</v>
      </c>
      <c r="I72" t="str">
        <f t="shared" si="9"/>
        <v>TI_by_PROREF_and_commodity[REGIONS_9_I,</v>
      </c>
      <c r="J72" t="str">
        <f t="shared" si="10"/>
        <v>PROREF_refinery_bio,</v>
      </c>
      <c r="K72" t="str">
        <f t="shared" si="11"/>
        <v>PE_forestry_products]*</v>
      </c>
      <c r="L72" t="str">
        <f t="shared" si="12"/>
        <v>EMISSION_FACTORS_STATIONARY_COMBUSTION[GHG_ENERGY_USE_I,PROREF_refinery_bio,</v>
      </c>
      <c r="M72" t="str">
        <f t="shared" si="13"/>
        <v>PE_forestry_products]~~|</v>
      </c>
      <c r="N72" s="130" t="str">
        <f t="shared" si="7"/>
        <v/>
      </c>
      <c r="Q72" t="str">
        <f>Correspondance_TI_TO!G76</f>
        <v>HYDROGEN_PRODUCTION</v>
      </c>
      <c r="R72" t="str">
        <f>Correspondance_TI_TO!H76</f>
        <v>FORESTRY</v>
      </c>
      <c r="S72" t="str">
        <f>Correspondance_TI_TO!I76</f>
        <v>HYDROGEN_PRODUCTION</v>
      </c>
      <c r="T72" t="str">
        <f>Correspondance_TI_TO!J76</f>
        <v>NA</v>
      </c>
    </row>
    <row r="73" spans="1:20" x14ac:dyDescent="0.35">
      <c r="A73" t="str">
        <f>Correspondance_TI_TO!A77</f>
        <v>PROREF_refinery_bio</v>
      </c>
      <c r="B73" t="str">
        <f>Correspondance_TI_TO!C77</f>
        <v>PE_waste</v>
      </c>
      <c r="C73" s="220" t="str">
        <f>Correspondance_TI_TO!D77</f>
        <v>TI_hydrogen</v>
      </c>
      <c r="D73">
        <v>0</v>
      </c>
      <c r="E73" t="str">
        <f>'Correspondence_Equations(fuel)'!B77</f>
        <v>TI_by_PROREF_and_commodity[REGIONS_9_I,</v>
      </c>
      <c r="F73" t="s">
        <v>619</v>
      </c>
      <c r="G73" t="s">
        <v>620</v>
      </c>
      <c r="H73" t="str">
        <f t="shared" si="8"/>
        <v>HYDROGEN_PRODUCTION,GHG_ENERGY_USE_I]=</v>
      </c>
      <c r="I73" t="str">
        <f t="shared" si="9"/>
        <v>TI_by_PROREF_and_commodity[REGIONS_9_I,</v>
      </c>
      <c r="J73" t="str">
        <f t="shared" si="10"/>
        <v>PROREF_refinery_bio,</v>
      </c>
      <c r="K73" t="str">
        <f t="shared" si="11"/>
        <v>PE_waste]*</v>
      </c>
      <c r="L73" t="str">
        <f t="shared" si="12"/>
        <v>EMISSION_FACTORS_STATIONARY_COMBUSTION[GHG_ENERGY_USE_I,PROREF_refinery_bio,</v>
      </c>
      <c r="M73" t="str">
        <f t="shared" si="13"/>
        <v>PE_waste]~~|</v>
      </c>
      <c r="N73" s="130" t="str">
        <f t="shared" si="7"/>
        <v/>
      </c>
      <c r="Q73" t="str">
        <f>Correspondance_TI_TO!G77</f>
        <v>HYDROGEN_PRODUCTION</v>
      </c>
      <c r="R73" t="str">
        <f>Correspondance_TI_TO!H77</f>
        <v>NA</v>
      </c>
      <c r="S73" t="str">
        <f>Correspondance_TI_TO!I77</f>
        <v>HYDROGEN_PRODUCTION</v>
      </c>
      <c r="T73" t="str">
        <f>Correspondance_TI_TO!J77</f>
        <v>NA</v>
      </c>
    </row>
    <row r="74" spans="1:20" x14ac:dyDescent="0.35">
      <c r="A74" t="str">
        <f>Correspondance_TI_TO!A78</f>
        <v>PROREF_refinery_coal</v>
      </c>
      <c r="B74" t="str">
        <f>Correspondance_TI_TO!C78</f>
        <v>PE_coal</v>
      </c>
      <c r="C74" s="220" t="str">
        <f>Correspondance_TI_TO!D78</f>
        <v>TI_gas_fossil</v>
      </c>
      <c r="D74">
        <v>0</v>
      </c>
      <c r="E74" t="str">
        <f>'Correspondence_Equations(fuel)'!B78</f>
        <v>TI_by_PROREF_and_commodity[REGIONS_9_I,</v>
      </c>
      <c r="F74" t="s">
        <v>619</v>
      </c>
      <c r="G74" t="s">
        <v>620</v>
      </c>
      <c r="H74" t="str">
        <f t="shared" si="8"/>
        <v>REFINING,GHG_ENERGY_USE_I]=</v>
      </c>
      <c r="I74" t="str">
        <f t="shared" si="9"/>
        <v>TI_by_PROREF_and_commodity[REGIONS_9_I,</v>
      </c>
      <c r="J74" t="str">
        <f t="shared" si="10"/>
        <v>PROREF_refinery_coal,</v>
      </c>
      <c r="K74" t="str">
        <f t="shared" si="11"/>
        <v>PE_coal]*</v>
      </c>
      <c r="L74" t="str">
        <f t="shared" si="12"/>
        <v>EMISSION_FACTORS_STATIONARY_COMBUSTION[GHG_ENERGY_USE_I,PROREF_refinery_coal,</v>
      </c>
      <c r="M74" t="str">
        <f t="shared" si="13"/>
        <v>PE_coal]~~|</v>
      </c>
      <c r="N74" s="130" t="str">
        <f t="shared" si="7"/>
        <v/>
      </c>
      <c r="Q74" t="str">
        <f>Correspondance_TI_TO!G78</f>
        <v>REFINING</v>
      </c>
      <c r="R74" t="str">
        <f>Correspondance_TI_TO!H78</f>
        <v>MINING_COAL</v>
      </c>
      <c r="S74" t="str">
        <f>Correspondance_TI_TO!I78</f>
        <v>REFINING</v>
      </c>
      <c r="T74" t="str">
        <f>Correspondance_TI_TO!J78</f>
        <v>NA</v>
      </c>
    </row>
    <row r="75" spans="1:20" x14ac:dyDescent="0.35">
      <c r="A75" t="str">
        <f>Correspondance_TI_TO!A79</f>
        <v>PROREF_refinery_coal</v>
      </c>
      <c r="B75" t="str">
        <f>Correspondance_TI_TO!C79</f>
        <v>PE_coal</v>
      </c>
      <c r="C75" s="220" t="str">
        <f>Correspondance_TI_TO!D79</f>
        <v>TI_liquid_fossil</v>
      </c>
      <c r="D75">
        <v>0</v>
      </c>
      <c r="E75" t="str">
        <f>'Correspondence_Equations(fuel)'!B79</f>
        <v>TI_by_PROREF_and_commodity[REGIONS_9_I,</v>
      </c>
      <c r="F75" t="s">
        <v>619</v>
      </c>
      <c r="G75" t="s">
        <v>620</v>
      </c>
      <c r="H75" t="str">
        <f t="shared" si="8"/>
        <v>REFINING,GHG_ENERGY_USE_I]=</v>
      </c>
      <c r="I75" t="str">
        <f t="shared" si="9"/>
        <v>TI_by_PROREF_and_commodity[REGIONS_9_I,</v>
      </c>
      <c r="J75" t="str">
        <f t="shared" si="10"/>
        <v>PROREF_refinery_coal,</v>
      </c>
      <c r="K75" t="str">
        <f t="shared" si="11"/>
        <v>PE_coal]*</v>
      </c>
      <c r="L75" t="str">
        <f t="shared" si="12"/>
        <v>EMISSION_FACTORS_STATIONARY_COMBUSTION[GHG_ENERGY_USE_I,PROREF_refinery_coal,</v>
      </c>
      <c r="M75" t="str">
        <f t="shared" si="13"/>
        <v>PE_coal]~~|</v>
      </c>
      <c r="N75" s="130" t="str">
        <f t="shared" si="7"/>
        <v/>
      </c>
      <c r="Q75" t="str">
        <f>Correspondance_TI_TO!G79</f>
        <v>REFINING</v>
      </c>
      <c r="R75" t="str">
        <f>Correspondance_TI_TO!H79</f>
        <v>MINING_COAL</v>
      </c>
      <c r="S75" t="str">
        <f>Correspondance_TI_TO!I79</f>
        <v>REFINING</v>
      </c>
      <c r="T75" t="str">
        <f>Correspondance_TI_TO!J79</f>
        <v>NA</v>
      </c>
    </row>
    <row r="76" spans="1:20" x14ac:dyDescent="0.35">
      <c r="A76" t="str">
        <f>Correspondance_TI_TO!A80</f>
        <v>PROREF_refinery_coal</v>
      </c>
      <c r="B76" t="str">
        <f>Correspondance_TI_TO!C80</f>
        <v>PE_coal</v>
      </c>
      <c r="C76" s="220" t="str">
        <f>Correspondance_TI_TO!D80</f>
        <v>TI_hydrogen</v>
      </c>
      <c r="D76">
        <v>0</v>
      </c>
      <c r="E76" t="str">
        <f>'Correspondence_Equations(fuel)'!B80</f>
        <v>TI_by_PROREF_and_commodity[REGIONS_9_I,</v>
      </c>
      <c r="F76" t="s">
        <v>619</v>
      </c>
      <c r="G76" t="s">
        <v>620</v>
      </c>
      <c r="H76" t="str">
        <f t="shared" si="8"/>
        <v>HYDROGEN_PRODUCTION,GHG_ENERGY_USE_I]=</v>
      </c>
      <c r="I76" t="str">
        <f t="shared" si="9"/>
        <v>TI_by_PROREF_and_commodity[REGIONS_9_I,</v>
      </c>
      <c r="J76" t="str">
        <f t="shared" si="10"/>
        <v>PROREF_refinery_coal,</v>
      </c>
      <c r="K76" t="str">
        <f t="shared" si="11"/>
        <v>PE_coal]*</v>
      </c>
      <c r="L76" t="str">
        <f t="shared" si="12"/>
        <v>EMISSION_FACTORS_STATIONARY_COMBUSTION[GHG_ENERGY_USE_I,PROREF_refinery_coal,</v>
      </c>
      <c r="M76" t="str">
        <f t="shared" si="13"/>
        <v>PE_coal]~~|</v>
      </c>
      <c r="N76" s="130" t="str">
        <f t="shared" si="7"/>
        <v/>
      </c>
      <c r="Q76" t="str">
        <f>Correspondance_TI_TO!G80</f>
        <v>HYDROGEN_PRODUCTION</v>
      </c>
      <c r="R76" t="str">
        <f>Correspondance_TI_TO!H80</f>
        <v>MINING_COAL</v>
      </c>
      <c r="S76" t="str">
        <f>Correspondance_TI_TO!I80</f>
        <v>HYDROGEN_PRODUCTION</v>
      </c>
      <c r="T76" t="str">
        <f>Correspondance_TI_TO!J80</f>
        <v>NA</v>
      </c>
    </row>
    <row r="77" spans="1:20" x14ac:dyDescent="0.35">
      <c r="A77" t="str">
        <f>Correspondance_TI_TO!A81</f>
        <v>PROREF_refinery_oil</v>
      </c>
      <c r="B77" t="str">
        <f>Correspondance_TI_TO!C81</f>
        <v>PE_oil</v>
      </c>
      <c r="C77" s="220" t="str">
        <f>Correspondance_TI_TO!D81</f>
        <v>TI_gas_fossil</v>
      </c>
      <c r="D77">
        <v>0</v>
      </c>
      <c r="E77" t="str">
        <f>'Correspondence_Equations(fuel)'!B81</f>
        <v>TI_by_PROREF_and_commodity[REGIONS_9_I,</v>
      </c>
      <c r="F77" t="s">
        <v>619</v>
      </c>
      <c r="G77" t="s">
        <v>620</v>
      </c>
      <c r="H77" t="str">
        <f t="shared" si="8"/>
        <v>REFINING,GHG_ENERGY_USE_I]=</v>
      </c>
      <c r="I77" t="str">
        <f t="shared" si="9"/>
        <v>TI_by_PROREF_and_commodity[REGIONS_9_I,</v>
      </c>
      <c r="J77" t="str">
        <f t="shared" si="10"/>
        <v>PROREF_refinery_oil,</v>
      </c>
      <c r="K77" t="str">
        <f t="shared" si="11"/>
        <v>PE_oil]*</v>
      </c>
      <c r="L77" t="str">
        <f t="shared" si="12"/>
        <v>EMISSION_FACTORS_STATIONARY_COMBUSTION[GHG_ENERGY_USE_I,PROREF_refinery_oil,</v>
      </c>
      <c r="M77" t="str">
        <f t="shared" si="13"/>
        <v>PE_oil]~~|</v>
      </c>
      <c r="N77" s="130" t="str">
        <f t="shared" si="7"/>
        <v/>
      </c>
      <c r="Q77" t="str">
        <f>Correspondance_TI_TO!G81</f>
        <v>REFINING</v>
      </c>
      <c r="R77" t="str">
        <f>Correspondance_TI_TO!H81</f>
        <v>EXTRACTION_OIL</v>
      </c>
      <c r="S77" t="str">
        <f>Correspondance_TI_TO!I81</f>
        <v>REFINING</v>
      </c>
      <c r="T77" t="str">
        <f>Correspondance_TI_TO!J81</f>
        <v>NA</v>
      </c>
    </row>
    <row r="78" spans="1:20" x14ac:dyDescent="0.35">
      <c r="A78" t="str">
        <f>Correspondance_TI_TO!A82</f>
        <v>PROREF_refinery_oil</v>
      </c>
      <c r="B78" t="str">
        <f>Correspondance_TI_TO!C82</f>
        <v>PE_oil</v>
      </c>
      <c r="C78" s="220" t="str">
        <f>Correspondance_TI_TO!D82</f>
        <v>TI_liquid_fossil</v>
      </c>
      <c r="D78">
        <v>0</v>
      </c>
      <c r="E78" t="str">
        <f>'Correspondence_Equations(fuel)'!B82</f>
        <v>TI_by_PROREF_and_commodity[REGIONS_9_I,</v>
      </c>
      <c r="F78" t="s">
        <v>619</v>
      </c>
      <c r="G78" t="s">
        <v>620</v>
      </c>
      <c r="H78" t="str">
        <f t="shared" si="8"/>
        <v>REFINING,GHG_ENERGY_USE_I]=</v>
      </c>
      <c r="I78" t="str">
        <f t="shared" si="9"/>
        <v>TI_by_PROREF_and_commodity[REGIONS_9_I,</v>
      </c>
      <c r="J78" t="str">
        <f t="shared" si="10"/>
        <v>PROREF_refinery_oil,</v>
      </c>
      <c r="K78" t="str">
        <f t="shared" si="11"/>
        <v>PE_oil]*</v>
      </c>
      <c r="L78" t="str">
        <f t="shared" si="12"/>
        <v>EMISSION_FACTORS_STATIONARY_COMBUSTION[GHG_ENERGY_USE_I,PROREF_refinery_oil,</v>
      </c>
      <c r="M78" t="str">
        <f t="shared" si="13"/>
        <v>PE_oil]~~|</v>
      </c>
      <c r="N78" s="130" t="str">
        <f t="shared" si="7"/>
        <v/>
      </c>
      <c r="Q78" t="str">
        <f>Correspondance_TI_TO!G82</f>
        <v>REFINING</v>
      </c>
      <c r="R78" t="str">
        <f>Correspondance_TI_TO!H82</f>
        <v>EXTRACTION_OIL</v>
      </c>
      <c r="S78" t="str">
        <f>Correspondance_TI_TO!I82</f>
        <v>REFINING</v>
      </c>
      <c r="T78" t="str">
        <f>Correspondance_TI_TO!J82</f>
        <v>NA</v>
      </c>
    </row>
    <row r="79" spans="1:20" ht="58" x14ac:dyDescent="0.35">
      <c r="A79" t="str">
        <f>Correspondance_TI_TO!A83</f>
        <v>PROREF_transformation_PE_natural_gas_2_TI_hydrogen</v>
      </c>
      <c r="B79" s="70" t="str">
        <f>Correspondance_TI_TO!C83</f>
        <v>PE_natural_gas</v>
      </c>
      <c r="C79" t="str">
        <f>Correspondance_TI_TO!D83</f>
        <v>TI_hydrogen</v>
      </c>
      <c r="D79">
        <v>1</v>
      </c>
      <c r="E79" t="str">
        <f>'Correspondence_Equations(fuel)'!B83</f>
        <v>TI_by_PROREF_and_commodity[REGIONS_9_I,</v>
      </c>
      <c r="F79" t="s">
        <v>619</v>
      </c>
      <c r="G79" t="s">
        <v>620</v>
      </c>
      <c r="H79" t="str">
        <f t="shared" si="8"/>
        <v>HYDROGEN_PRODUCTION,GHG_ENERGY_USE_I]=</v>
      </c>
      <c r="I79" t="str">
        <f t="shared" si="9"/>
        <v>TI_by_PROREF_and_commodity[REGIONS_9_I,</v>
      </c>
      <c r="J79" t="str">
        <f t="shared" si="10"/>
        <v>PROREF_transformation_PE_natural_gas_2_TI_hydrogen,</v>
      </c>
      <c r="K79" t="str">
        <f t="shared" si="11"/>
        <v>PE_natural_gas]*</v>
      </c>
      <c r="L79" t="str">
        <f t="shared" si="12"/>
        <v>EMISSION_FACTORS_STATIONARY_COMBUSTION[GHG_ENERGY_USE_I,PROREF_transformation_PE_natural_gas_2_TI_hydrogen,</v>
      </c>
      <c r="M79" t="str">
        <f t="shared" si="13"/>
        <v>PE_natural_gas]~~|</v>
      </c>
      <c r="N79" s="130" t="str">
        <f t="shared" si="7"/>
        <v>GHG_emissions_by_sector[REGIONS_9_I,HYDROGEN_PRODUCTION,GHG_ENERGY_USE_I]=TI_by_PROREF_and_commodity[REGIONS_9_I,PROREF_transformation_PE_natural_gas_2_TI_hydrogen,PE_natural_gas]*EMISSION_FACTORS_STATIONARY_COMBUSTION[GHG_ENERGY_USE_I,PROREF_transformation_PE_natural_gas_2_TI_hydrogen,PE_natural_gas]~~|</v>
      </c>
      <c r="Q79" t="str">
        <f>Correspondance_TI_TO!G83</f>
        <v>HYDROGEN_PRODUCTION</v>
      </c>
      <c r="R79" t="str">
        <f>Correspondance_TI_TO!H83</f>
        <v>DISTRIBUTION_GAS</v>
      </c>
      <c r="S79" t="str">
        <f>Correspondance_TI_TO!I83</f>
        <v>HYDROGEN_PRODUCTION</v>
      </c>
      <c r="T79" t="str">
        <f>Correspondance_TI_TO!J83</f>
        <v>NA</v>
      </c>
    </row>
    <row r="80" spans="1:20" x14ac:dyDescent="0.35">
      <c r="A80" t="str">
        <f>Correspondance_TI_TO!A84</f>
        <v>PROSUP_transmission_losses_elec</v>
      </c>
      <c r="B80" t="str">
        <f>Correspondance_TI_TO!C84</f>
        <v>TO_elec</v>
      </c>
      <c r="C80" t="str">
        <f>Correspondance_TI_TO!D84</f>
        <v>FE_elec</v>
      </c>
      <c r="D80">
        <v>0</v>
      </c>
      <c r="E80" t="str">
        <f>'Correspondence_Equations(fuel)'!D84</f>
        <v>PROSUP_transmission_losses[REGIONS_9_I,</v>
      </c>
      <c r="F80" t="s">
        <v>619</v>
      </c>
      <c r="G80" t="s">
        <v>620</v>
      </c>
      <c r="H80" t="str">
        <f t="shared" si="8"/>
        <v>DISTRIBUTION_ELECTRICITY,GHG_ENERGY_USE_I]=</v>
      </c>
      <c r="I80" t="str">
        <f t="shared" si="9"/>
        <v>PROSUP_transmission_losses[REGIONS_9_I,</v>
      </c>
      <c r="J80" t="str">
        <f t="shared" si="10"/>
        <v>PROSUP_transmission_losses_elec,</v>
      </c>
      <c r="K80" t="str">
        <f t="shared" si="11"/>
        <v>TO_elec]*</v>
      </c>
      <c r="L80" t="str">
        <f t="shared" si="12"/>
        <v>EMISSION_FACTORS_STATIONARY_COMBUSTION[GHG_ENERGY_USE_I,PROSUP_transmission_losses_elec,</v>
      </c>
      <c r="M80" t="str">
        <f t="shared" si="13"/>
        <v>TO_elec]~~|</v>
      </c>
      <c r="N80" s="130" t="str">
        <f t="shared" si="7"/>
        <v/>
      </c>
      <c r="Q80" t="str">
        <f>Correspondance_TI_TO!G84</f>
        <v>DISTRIBUTION_ELECTRICITY</v>
      </c>
      <c r="R80" t="str">
        <f>Correspondance_TI_TO!H84</f>
        <v>DISTRIBUTION_ELECTRICITY</v>
      </c>
      <c r="S80" t="str">
        <f>Correspondance_TI_TO!I84</f>
        <v>DISTRIBUTION_ELECTRICITY</v>
      </c>
      <c r="T80" t="str">
        <f>Correspondance_TI_TO!J84</f>
        <v>NA</v>
      </c>
    </row>
    <row r="81" spans="1:20" ht="43.5" x14ac:dyDescent="0.35">
      <c r="A81" t="str">
        <f>Correspondance_TI_TO!A85</f>
        <v>PROSUP_transmission_losses_gas</v>
      </c>
      <c r="B81" s="70" t="str">
        <f>Correspondance_TI_TO!C85</f>
        <v>TO_gas</v>
      </c>
      <c r="C81" t="str">
        <f>Correspondance_TI_TO!D85</f>
        <v>FE_gas</v>
      </c>
      <c r="D81">
        <v>1</v>
      </c>
      <c r="E81" t="str">
        <f>'Correspondence_Equations(fuel)'!D85</f>
        <v>PROSUP_transmission_losses[REGIONS_9_I,</v>
      </c>
      <c r="F81" t="s">
        <v>619</v>
      </c>
      <c r="G81" t="s">
        <v>620</v>
      </c>
      <c r="H81" t="str">
        <f t="shared" si="8"/>
        <v>DISTRIBUTION_GAS,GHG_ENERGY_USE_I]=</v>
      </c>
      <c r="I81" t="str">
        <f t="shared" si="9"/>
        <v>PROSUP_transmission_losses[REGIONS_9_I,</v>
      </c>
      <c r="J81" t="str">
        <f t="shared" si="10"/>
        <v>PROSUP_transmission_losses_gas,</v>
      </c>
      <c r="K81" t="str">
        <f t="shared" si="11"/>
        <v>TO_gas]*</v>
      </c>
      <c r="L81" t="str">
        <f t="shared" si="12"/>
        <v>EMISSION_FACTORS_STATIONARY_COMBUSTION[GHG_ENERGY_USE_I,PROSUP_transmission_losses_gas,</v>
      </c>
      <c r="M81" t="str">
        <f t="shared" si="13"/>
        <v>TO_gas]~~|</v>
      </c>
      <c r="N81" s="130" t="str">
        <f t="shared" si="7"/>
        <v>GHG_emissions_by_sector[REGIONS_9_I,DISTRIBUTION_GAS,GHG_ENERGY_USE_I]=PROSUP_transmission_losses[REGIONS_9_I,PROSUP_transmission_losses_gas,TO_gas]*EMISSION_FACTORS_STATIONARY_COMBUSTION[GHG_ENERGY_USE_I,PROSUP_transmission_losses_gas,TO_gas]~~|</v>
      </c>
      <c r="Q81" t="str">
        <f>Correspondance_TI_TO!G85</f>
        <v>DISTRIBUTION_GAS</v>
      </c>
      <c r="R81" t="str">
        <f>Correspondance_TI_TO!H85</f>
        <v>DISTRIBUTION_GAS</v>
      </c>
      <c r="S81" t="str">
        <f>Correspondance_TI_TO!I85</f>
        <v>DISTRIBUTION_GAS</v>
      </c>
      <c r="T81" t="str">
        <f>Correspondance_TI_TO!J85</f>
        <v>NA</v>
      </c>
    </row>
    <row r="82" spans="1:20" x14ac:dyDescent="0.35">
      <c r="A82" t="str">
        <f>Correspondance_TI_TO!A86</f>
        <v>PROSUP_transmission_losses_heat</v>
      </c>
      <c r="B82" t="str">
        <f>Correspondance_TI_TO!C86</f>
        <v>TO_heat</v>
      </c>
      <c r="C82" t="str">
        <f>Correspondance_TI_TO!D86</f>
        <v>FE_heat</v>
      </c>
      <c r="D82">
        <v>0</v>
      </c>
      <c r="E82" t="str">
        <f>'Correspondence_Equations(fuel)'!D86</f>
        <v>PROSUP_transmission_losses[REGIONS_9_I,</v>
      </c>
      <c r="F82" t="s">
        <v>619</v>
      </c>
      <c r="G82" t="s">
        <v>620</v>
      </c>
      <c r="H82" t="str">
        <f t="shared" si="8"/>
        <v>STEAM_HOT_WATER,GHG_ENERGY_USE_I]=</v>
      </c>
      <c r="I82" t="str">
        <f t="shared" si="9"/>
        <v>PROSUP_transmission_losses[REGIONS_9_I,</v>
      </c>
      <c r="J82" t="str">
        <f t="shared" si="10"/>
        <v>PROSUP_transmission_losses_heat,</v>
      </c>
      <c r="K82" t="str">
        <f t="shared" si="11"/>
        <v>TO_heat]*</v>
      </c>
      <c r="L82" t="str">
        <f t="shared" si="12"/>
        <v>EMISSION_FACTORS_STATIONARY_COMBUSTION[GHG_ENERGY_USE_I,PROSUP_transmission_losses_heat,</v>
      </c>
      <c r="M82" t="str">
        <f t="shared" si="13"/>
        <v>TO_heat]~~|</v>
      </c>
      <c r="N82" s="130" t="str">
        <f t="shared" si="7"/>
        <v/>
      </c>
      <c r="Q82" t="str">
        <f>Correspondance_TI_TO!G86</f>
        <v>STEAM_HOT_WATER</v>
      </c>
      <c r="R82" t="str">
        <f>Correspondance_TI_TO!H86</f>
        <v>STEAM_HOT_WATER</v>
      </c>
      <c r="S82" t="str">
        <f>Correspondance_TI_TO!I86</f>
        <v>STEAM_HOT_WATER</v>
      </c>
      <c r="T82" t="str">
        <f>Correspondance_TI_TO!J86</f>
        <v>NA</v>
      </c>
    </row>
    <row r="83" spans="1:20" x14ac:dyDescent="0.35">
      <c r="A83" t="str">
        <f>Correspondance_TI_TO!A87</f>
        <v>PROSUP_storage_losses_elec</v>
      </c>
      <c r="B83" t="str">
        <f>Correspondance_TI_TO!C87</f>
        <v>TO_elec</v>
      </c>
      <c r="C83" t="str">
        <f>Correspondance_TI_TO!D87</f>
        <v>FE_elec</v>
      </c>
      <c r="D83">
        <v>0</v>
      </c>
      <c r="E83" t="str">
        <f>'Correspondence_Equations(fuel)'!D87</f>
        <v>PROSUP_storage_losses[REGIONS_9_I,</v>
      </c>
      <c r="F83" t="s">
        <v>619</v>
      </c>
      <c r="G83" t="s">
        <v>620</v>
      </c>
      <c r="H83" t="str">
        <f t="shared" si="8"/>
        <v>DISTRIBUTION_ELECTRICITY,GHG_ENERGY_USE_I]=</v>
      </c>
      <c r="I83" t="str">
        <f t="shared" si="9"/>
        <v>PROSUP_storage_losses[REGIONS_9_I,</v>
      </c>
      <c r="J83" t="str">
        <f t="shared" si="10"/>
        <v>PROSUP_storage_losses_elec,</v>
      </c>
      <c r="K83" t="str">
        <f t="shared" si="11"/>
        <v>TO_elec]*</v>
      </c>
      <c r="L83" t="str">
        <f t="shared" si="12"/>
        <v>EMISSION_FACTORS_STATIONARY_COMBUSTION[GHG_ENERGY_USE_I,PROSUP_storage_losses_elec,</v>
      </c>
      <c r="M83" t="str">
        <f t="shared" si="13"/>
        <v>TO_elec]~~|</v>
      </c>
      <c r="N83" s="130" t="str">
        <f t="shared" si="7"/>
        <v/>
      </c>
      <c r="Q83" t="str">
        <f>Correspondance_TI_TO!G87</f>
        <v>DISTRIBUTION_ELECTRICITY</v>
      </c>
      <c r="R83" t="str">
        <f>Correspondance_TI_TO!H87</f>
        <v>DISTRIBUTION_ELECTRICITY</v>
      </c>
      <c r="S83" t="str">
        <f>Correspondance_TI_TO!I87</f>
        <v>DISTRIBUTION_ELECTRICITY</v>
      </c>
      <c r="T83" t="str">
        <f>Correspondance_TI_TO!J87</f>
        <v>NA</v>
      </c>
    </row>
    <row r="84" spans="1:20" ht="43.5" x14ac:dyDescent="0.35">
      <c r="A84" t="str">
        <f>Correspondance_TI_TO!A88</f>
        <v>PROSUP_storage_losses_gas</v>
      </c>
      <c r="B84" s="70" t="str">
        <f>Correspondance_TI_TO!C88</f>
        <v>TO_gas</v>
      </c>
      <c r="C84" t="str">
        <f>Correspondance_TI_TO!D88</f>
        <v>FE_gas</v>
      </c>
      <c r="D84">
        <v>1</v>
      </c>
      <c r="E84" t="str">
        <f>'Correspondence_Equations(fuel)'!D88</f>
        <v>PROSUP_storage_losses[REGIONS_9_I,</v>
      </c>
      <c r="F84" t="s">
        <v>619</v>
      </c>
      <c r="G84" t="s">
        <v>620</v>
      </c>
      <c r="H84" t="str">
        <f t="shared" si="8"/>
        <v>DISTRIBUTION_GAS,GHG_ENERGY_USE_I]=</v>
      </c>
      <c r="I84" t="str">
        <f t="shared" si="9"/>
        <v>PROSUP_storage_losses[REGIONS_9_I,</v>
      </c>
      <c r="J84" t="str">
        <f t="shared" si="10"/>
        <v>PROSUP_storage_losses_gas,</v>
      </c>
      <c r="K84" t="str">
        <f t="shared" si="11"/>
        <v>TO_gas]*</v>
      </c>
      <c r="L84" t="str">
        <f t="shared" si="12"/>
        <v>EMISSION_FACTORS_STATIONARY_COMBUSTION[GHG_ENERGY_USE_I,PROSUP_storage_losses_gas,</v>
      </c>
      <c r="M84" t="str">
        <f t="shared" si="13"/>
        <v>TO_gas]~~|</v>
      </c>
      <c r="N84" s="130" t="str">
        <f t="shared" si="7"/>
        <v>GHG_emissions_by_sector[REGIONS_9_I,DISTRIBUTION_GAS,GHG_ENERGY_USE_I]=PROSUP_storage_losses[REGIONS_9_I,PROSUP_storage_losses_gas,TO_gas]*EMISSION_FACTORS_STATIONARY_COMBUSTION[GHG_ENERGY_USE_I,PROSUP_storage_losses_gas,TO_gas]~~|</v>
      </c>
      <c r="Q84" t="str">
        <f>Correspondance_TI_TO!G88</f>
        <v>DISTRIBUTION_GAS</v>
      </c>
      <c r="R84" t="str">
        <f>Correspondance_TI_TO!H88</f>
        <v>DISTRIBUTION_GAS</v>
      </c>
      <c r="S84" t="str">
        <f>Correspondance_TI_TO!I88</f>
        <v>DISTRIBUTION_GAS</v>
      </c>
      <c r="T84" t="str">
        <f>Correspondance_TI_TO!J88</f>
        <v>NA</v>
      </c>
    </row>
    <row r="85" spans="1:20" x14ac:dyDescent="0.35">
      <c r="A85" t="str">
        <f>Correspondance_TI_TO!A89</f>
        <v>PROSUP_storage_losses_heat</v>
      </c>
      <c r="B85" t="str">
        <f>Correspondance_TI_TO!C89</f>
        <v>TO_heat</v>
      </c>
      <c r="C85" t="str">
        <f>Correspondance_TI_TO!D89</f>
        <v>FE_heat</v>
      </c>
      <c r="D85">
        <v>0</v>
      </c>
      <c r="E85" t="str">
        <f>'Correspondence_Equations(fuel)'!D89</f>
        <v>PROSUP_storage_losses[REGIONS_9_I,</v>
      </c>
      <c r="F85" t="s">
        <v>619</v>
      </c>
      <c r="G85" t="s">
        <v>620</v>
      </c>
      <c r="H85" t="str">
        <f t="shared" si="8"/>
        <v>STEAM_HOT_WATER,GHG_ENERGY_USE_I]=</v>
      </c>
      <c r="I85" t="str">
        <f t="shared" si="9"/>
        <v>PROSUP_storage_losses[REGIONS_9_I,</v>
      </c>
      <c r="J85" t="str">
        <f t="shared" si="10"/>
        <v>PROSUP_storage_losses_heat,</v>
      </c>
      <c r="K85" t="str">
        <f t="shared" si="11"/>
        <v>TO_heat]*</v>
      </c>
      <c r="L85" t="str">
        <f t="shared" si="12"/>
        <v>EMISSION_FACTORS_STATIONARY_COMBUSTION[GHG_ENERGY_USE_I,PROSUP_storage_losses_heat,</v>
      </c>
      <c r="M85" t="str">
        <f t="shared" si="13"/>
        <v>TO_heat]~~|</v>
      </c>
      <c r="N85" s="130" t="str">
        <f t="shared" si="7"/>
        <v/>
      </c>
      <c r="Q85" t="str">
        <f>Correspondance_TI_TO!G89</f>
        <v>STEAM_HOT_WATER</v>
      </c>
      <c r="R85" t="str">
        <f>Correspondance_TI_TO!H89</f>
        <v>STEAM_HOT_WATER</v>
      </c>
      <c r="S85" t="str">
        <f>Correspondance_TI_TO!I89</f>
        <v>STEAM_HOT_WATER</v>
      </c>
      <c r="T85" t="str">
        <f>Correspondance_TI_TO!J89</f>
        <v>NA</v>
      </c>
    </row>
    <row r="86" spans="1:20" x14ac:dyDescent="0.35">
      <c r="A86" t="str">
        <f>Correspondance_TI_TO!A90</f>
        <v>PROSUP_elec_2_heat</v>
      </c>
      <c r="B86" t="str">
        <f>Correspondance_TI_TO!C90</f>
        <v>TO_elec</v>
      </c>
      <c r="C86" t="str">
        <f>Correspondance_TI_TO!D90</f>
        <v>FE_heat</v>
      </c>
      <c r="D86">
        <v>0</v>
      </c>
      <c r="E86" t="str">
        <f>'Correspondence_Equations(fuel)'!D90</f>
        <v>PROSUP flexibility technologies[REGIONS_9_I, PROSUP_elec_2_heat,</v>
      </c>
      <c r="F86" t="s">
        <v>619</v>
      </c>
      <c r="G86" t="s">
        <v>620</v>
      </c>
      <c r="H86" t="str">
        <f t="shared" si="8"/>
        <v>STEAM_HOT_WATER,GHG_ENERGY_USE_I]=</v>
      </c>
      <c r="I86" t="str">
        <f t="shared" si="9"/>
        <v>PROSUP flexibility technologies[REGIONS_9_I, PROSUP_elec_2_heat,</v>
      </c>
      <c r="J86" t="str">
        <f t="shared" si="10"/>
        <v>PROSUP_elec_2_heat,</v>
      </c>
      <c r="K86" t="str">
        <f t="shared" si="11"/>
        <v>TO_elec]*</v>
      </c>
      <c r="L86" t="str">
        <f t="shared" si="12"/>
        <v>EMISSION_FACTORS_STATIONARY_COMBUSTION[GHG_ENERGY_USE_I,PROSUP_elec_2_heat,</v>
      </c>
      <c r="M86" t="str">
        <f t="shared" si="13"/>
        <v>TO_elec]~~|</v>
      </c>
      <c r="N86" s="130" t="str">
        <f t="shared" si="7"/>
        <v/>
      </c>
      <c r="Q86" t="str">
        <f>Correspondance_TI_TO!G90</f>
        <v>STEAM_HOT_WATER</v>
      </c>
      <c r="R86" t="str">
        <f>Correspondance_TI_TO!H90</f>
        <v>DISTRIBUTION_ELECTRICITY</v>
      </c>
      <c r="S86" t="str">
        <f>Correspondance_TI_TO!I90</f>
        <v>STEAM_HOT_WATER</v>
      </c>
      <c r="T86" t="str">
        <f>Correspondance_TI_TO!J90</f>
        <v>NA</v>
      </c>
    </row>
    <row r="87" spans="1:20" x14ac:dyDescent="0.35">
      <c r="A87" t="str">
        <f>Correspondance_TI_TO!A91</f>
        <v>PROSUP_hydrogen_2_liquid</v>
      </c>
      <c r="B87" t="str">
        <f>Correspondance_TI_TO!C91</f>
        <v>TO_elec</v>
      </c>
      <c r="C87" t="str">
        <f>Correspondance_TI_TO!D91</f>
        <v>FE_liquid</v>
      </c>
      <c r="D87">
        <v>0</v>
      </c>
      <c r="E87" t="str">
        <f>'Correspondence_Equations(fuel)'!D91</f>
        <v>PROSUP flexibility technologies[REGIONS_9_I,PROSUP_elec_2_liquid,</v>
      </c>
      <c r="F87" t="s">
        <v>619</v>
      </c>
      <c r="G87" t="s">
        <v>620</v>
      </c>
      <c r="H87" t="str">
        <f t="shared" si="8"/>
        <v>HYDROGEN_PRODUCTION,GHG_ENERGY_USE_I]=</v>
      </c>
      <c r="I87" t="str">
        <f t="shared" si="9"/>
        <v>PROSUP flexibility technologies[REGIONS_9_I,PROSUP_elec_2_liquid,</v>
      </c>
      <c r="J87" t="str">
        <f t="shared" si="10"/>
        <v>PROSUP_hydrogen_2_liquid,</v>
      </c>
      <c r="K87" t="str">
        <f t="shared" si="11"/>
        <v>TO_elec]*</v>
      </c>
      <c r="L87" t="str">
        <f t="shared" si="12"/>
        <v>EMISSION_FACTORS_STATIONARY_COMBUSTION[GHG_ENERGY_USE_I,PROSUP_hydrogen_2_liquid,</v>
      </c>
      <c r="M87" t="str">
        <f t="shared" si="13"/>
        <v>TO_elec]~~|</v>
      </c>
      <c r="N87" s="130" t="str">
        <f t="shared" si="7"/>
        <v/>
      </c>
      <c r="Q87" t="str">
        <f>Correspondance_TI_TO!G91</f>
        <v>HYDROGEN_PRODUCTION</v>
      </c>
      <c r="R87" t="str">
        <f>Correspondance_TI_TO!H91</f>
        <v>DISTRIBUTION_ELECTRICITY</v>
      </c>
      <c r="S87" t="str">
        <f>Correspondance_TI_TO!I91</f>
        <v>HYDROGEN_PRODUCTION</v>
      </c>
      <c r="T87" t="str">
        <f>Correspondance_TI_TO!J91</f>
        <v>NA</v>
      </c>
    </row>
    <row r="88" spans="1:20" x14ac:dyDescent="0.35">
      <c r="A88" t="str">
        <f>Correspondance_TI_TO!A92</f>
        <v>PROSUP_hydrogen_2_gas</v>
      </c>
      <c r="B88" t="str">
        <f>Correspondance_TI_TO!C92</f>
        <v>TO_elec</v>
      </c>
      <c r="C88" t="str">
        <f>Correspondance_TI_TO!D92</f>
        <v>FE_gas</v>
      </c>
      <c r="D88">
        <v>0</v>
      </c>
      <c r="E88" t="str">
        <f>'Correspondence_Equations(fuel)'!D92</f>
        <v>PROSUP flexibility technologies[REGIONS_9_I,PROSUP_elec_2_gas,</v>
      </c>
      <c r="F88" t="s">
        <v>619</v>
      </c>
      <c r="G88" t="s">
        <v>620</v>
      </c>
      <c r="H88" t="str">
        <f t="shared" si="8"/>
        <v>HYDROGEN_PRODUCTION,GHG_ENERGY_USE_I]=</v>
      </c>
      <c r="I88" t="str">
        <f t="shared" si="9"/>
        <v>PROSUP flexibility technologies[REGIONS_9_I,PROSUP_elec_2_gas,</v>
      </c>
      <c r="J88" t="str">
        <f t="shared" si="10"/>
        <v>PROSUP_hydrogen_2_gas,</v>
      </c>
      <c r="K88" t="str">
        <f t="shared" si="11"/>
        <v>TO_elec]*</v>
      </c>
      <c r="L88" t="str">
        <f t="shared" si="12"/>
        <v>EMISSION_FACTORS_STATIONARY_COMBUSTION[GHG_ENERGY_USE_I,PROSUP_hydrogen_2_gas,</v>
      </c>
      <c r="M88" t="str">
        <f t="shared" si="13"/>
        <v>TO_elec]~~|</v>
      </c>
      <c r="N88" s="130" t="str">
        <f t="shared" si="7"/>
        <v/>
      </c>
      <c r="Q88" t="str">
        <f>Correspondance_TI_TO!G92</f>
        <v>HYDROGEN_PRODUCTION</v>
      </c>
      <c r="R88" t="str">
        <f>Correspondance_TI_TO!H92</f>
        <v>DISTRIBUTION_ELECTRICITY</v>
      </c>
      <c r="S88" t="str">
        <f>Correspondance_TI_TO!I92</f>
        <v>HYDROGEN_PRODUCTION</v>
      </c>
      <c r="T88" t="str">
        <f>Correspondance_TI_TO!J92</f>
        <v>NA</v>
      </c>
    </row>
    <row r="89" spans="1:20" x14ac:dyDescent="0.35">
      <c r="A89" t="str">
        <f>Correspondance_TI_TO!A93</f>
        <v>PROSUP_sector_energy_own_consumption_elec</v>
      </c>
      <c r="B89" t="str">
        <f>Correspondance_TI_TO!C93</f>
        <v>TO_elec</v>
      </c>
      <c r="C89" t="str">
        <f>Correspondance_TI_TO!D93</f>
        <v>FE_elec</v>
      </c>
      <c r="D89">
        <v>0</v>
      </c>
      <c r="E89" t="str">
        <f>'Correspondence_Equations(fuel)'!D93</f>
        <v>PROSUP_sector_energy_own_consumption_per_commodity[REGIONS_9_I,</v>
      </c>
      <c r="F89" t="s">
        <v>619</v>
      </c>
      <c r="G89" t="s">
        <v>620</v>
      </c>
      <c r="H89" t="str">
        <f t="shared" si="8"/>
        <v>DISTRIBUTION_ELECTRICITY,GHG_ENERGY_USE_I]=</v>
      </c>
      <c r="I89" t="str">
        <f t="shared" si="9"/>
        <v>PROSUP_sector_energy_own_consumption_per_commodity[REGIONS_9_I,</v>
      </c>
      <c r="J89" t="str">
        <f t="shared" si="10"/>
        <v>PROSUP_sector_energy_own_consumption_elec,</v>
      </c>
      <c r="K89" t="str">
        <f t="shared" si="11"/>
        <v>TO_elec]*</v>
      </c>
      <c r="L89" t="str">
        <f t="shared" si="12"/>
        <v>EMISSION_FACTORS_STATIONARY_COMBUSTION[GHG_ENERGY_USE_I,PROSUP_sector_energy_own_consumption_elec,</v>
      </c>
      <c r="M89" t="str">
        <f t="shared" si="13"/>
        <v>TO_elec]~~|</v>
      </c>
      <c r="N89" s="130" t="str">
        <f t="shared" si="7"/>
        <v/>
      </c>
      <c r="Q89" t="str">
        <f>Correspondance_TI_TO!G93</f>
        <v>DISTRIBUTION_ELECTRICITY</v>
      </c>
      <c r="R89" t="str">
        <f>Correspondance_TI_TO!H93</f>
        <v>DISTRIBUTION_ELECTRICITY</v>
      </c>
      <c r="S89" t="str">
        <f>Correspondance_TI_TO!I93</f>
        <v>DISTRIBUTION_ELECTRICITY</v>
      </c>
      <c r="T89" t="str">
        <f>Correspondance_TI_TO!J93</f>
        <v>NA</v>
      </c>
    </row>
    <row r="90" spans="1:20" ht="58" x14ac:dyDescent="0.35">
      <c r="A90" t="str">
        <f>Correspondance_TI_TO!A94</f>
        <v>PROSUP_sector_energy_own_consumption_gas</v>
      </c>
      <c r="B90" s="70" t="str">
        <f>Correspondance_TI_TO!C94</f>
        <v>TO_gas</v>
      </c>
      <c r="C90" t="str">
        <f>Correspondance_TI_TO!D94</f>
        <v>FE_gas</v>
      </c>
      <c r="D90">
        <v>1</v>
      </c>
      <c r="E90" t="str">
        <f>'Correspondence_Equations(fuel)'!D94</f>
        <v>PROSUP_sector_energy_own_consumption_per_commodity[REGIONS_9_I,</v>
      </c>
      <c r="F90" t="s">
        <v>619</v>
      </c>
      <c r="G90" t="s">
        <v>620</v>
      </c>
      <c r="H90" t="str">
        <f t="shared" si="8"/>
        <v>DISTRIBUTION_GAS,GHG_ENERGY_USE_I]=</v>
      </c>
      <c r="I90" t="str">
        <f t="shared" si="9"/>
        <v>PROSUP_sector_energy_own_consumption_per_commodity[REGIONS_9_I,</v>
      </c>
      <c r="J90" t="str">
        <f t="shared" si="10"/>
        <v>PROSUP_sector_energy_own_consumption_gas,</v>
      </c>
      <c r="K90" t="str">
        <f t="shared" si="11"/>
        <v>TO_gas]*</v>
      </c>
      <c r="L90" t="str">
        <f t="shared" si="12"/>
        <v>EMISSION_FACTORS_STATIONARY_COMBUSTION[GHG_ENERGY_USE_I,PROSUP_sector_energy_own_consumption_gas,</v>
      </c>
      <c r="M90" t="str">
        <f t="shared" si="13"/>
        <v>TO_gas]~~|</v>
      </c>
      <c r="N90" s="130" t="str">
        <f t="shared" si="7"/>
        <v>GHG_emissions_by_sector[REGIONS_9_I,DISTRIBUTION_GAS,GHG_ENERGY_USE_I]=PROSUP_sector_energy_own_consumption_per_commodity[REGIONS_9_I,PROSUP_sector_energy_own_consumption_gas,TO_gas]*EMISSION_FACTORS_STATIONARY_COMBUSTION[GHG_ENERGY_USE_I,PROSUP_sector_energy_own_consumption_gas,TO_gas]~~|</v>
      </c>
      <c r="Q90" t="str">
        <f>Correspondance_TI_TO!G94</f>
        <v>DISTRIBUTION_GAS</v>
      </c>
      <c r="R90" t="str">
        <f>Correspondance_TI_TO!H94</f>
        <v>DISTRIBUTION_GAS</v>
      </c>
      <c r="S90" t="str">
        <f>Correspondance_TI_TO!I94</f>
        <v>DISTRIBUTION_GAS</v>
      </c>
      <c r="T90" t="str">
        <f>Correspondance_TI_TO!J94</f>
        <v>NA</v>
      </c>
    </row>
    <row r="91" spans="1:20" x14ac:dyDescent="0.35">
      <c r="A91" t="str">
        <f>Correspondance_TI_TO!A95</f>
        <v>PROSUP_sector_energy_own_consumption_heat</v>
      </c>
      <c r="B91" t="str">
        <f>Correspondance_TI_TO!C95</f>
        <v>TO_heat</v>
      </c>
      <c r="C91" t="str">
        <f>Correspondance_TI_TO!D95</f>
        <v>FE_heat</v>
      </c>
      <c r="D91">
        <v>0</v>
      </c>
      <c r="E91" t="str">
        <f>'Correspondence_Equations(fuel)'!D95</f>
        <v>PROSUP_sector_energy_own_consumption_per_commodity[REGIONS_9_I,</v>
      </c>
      <c r="F91" t="s">
        <v>619</v>
      </c>
      <c r="G91" t="s">
        <v>620</v>
      </c>
      <c r="H91" t="str">
        <f t="shared" si="8"/>
        <v>STEAM_HOT_WATER,GHG_ENERGY_USE_I]=</v>
      </c>
      <c r="I91" t="str">
        <f t="shared" si="9"/>
        <v>PROSUP_sector_energy_own_consumption_per_commodity[REGIONS_9_I,</v>
      </c>
      <c r="J91" t="str">
        <f t="shared" si="10"/>
        <v>PROSUP_sector_energy_own_consumption_heat,</v>
      </c>
      <c r="K91" t="str">
        <f t="shared" si="11"/>
        <v>TO_heat]*</v>
      </c>
      <c r="L91" t="str">
        <f t="shared" si="12"/>
        <v>EMISSION_FACTORS_STATIONARY_COMBUSTION[GHG_ENERGY_USE_I,PROSUP_sector_energy_own_consumption_heat,</v>
      </c>
      <c r="M91" t="str">
        <f t="shared" si="13"/>
        <v>TO_heat]~~|</v>
      </c>
      <c r="N91" s="130" t="str">
        <f t="shared" si="7"/>
        <v/>
      </c>
      <c r="Q91" t="str">
        <f>Correspondance_TI_TO!G95</f>
        <v>STEAM_HOT_WATER</v>
      </c>
      <c r="R91" t="str">
        <f>Correspondance_TI_TO!H95</f>
        <v>STEAM_HOT_WATER</v>
      </c>
      <c r="S91" t="str">
        <f>Correspondance_TI_TO!I95</f>
        <v>STEAM_HOT_WATER</v>
      </c>
      <c r="T91" t="str">
        <f>Correspondance_TI_TO!J95</f>
        <v>NA</v>
      </c>
    </row>
    <row r="92" spans="1:20" ht="58" x14ac:dyDescent="0.35">
      <c r="A92" t="str">
        <f>Correspondance_TI_TO!A96</f>
        <v>PROSUP_sector_energy_own_consumption_liquid</v>
      </c>
      <c r="B92" s="70" t="str">
        <f>Correspondance_TI_TO!C96</f>
        <v>TO_liquid</v>
      </c>
      <c r="C92" t="str">
        <f>Correspondance_TI_TO!D96</f>
        <v>FE_liquid</v>
      </c>
      <c r="D92">
        <v>1</v>
      </c>
      <c r="E92" t="str">
        <f>'Correspondence_Equations(fuel)'!D96</f>
        <v>PROSUP_sector_energy_own_consumption_per_commodity[REGIONS_9_I,</v>
      </c>
      <c r="F92" t="s">
        <v>619</v>
      </c>
      <c r="G92" t="s">
        <v>620</v>
      </c>
      <c r="H92" t="str">
        <f t="shared" si="8"/>
        <v>REFINING,GHG_ENERGY_USE_I]=</v>
      </c>
      <c r="I92" t="str">
        <f t="shared" si="9"/>
        <v>PROSUP_sector_energy_own_consumption_per_commodity[REGIONS_9_I,</v>
      </c>
      <c r="J92" t="str">
        <f t="shared" si="10"/>
        <v>PROSUP_sector_energy_own_consumption_liquid,</v>
      </c>
      <c r="K92" t="str">
        <f t="shared" si="11"/>
        <v>TO_liquid]*</v>
      </c>
      <c r="L92" t="str">
        <f t="shared" si="12"/>
        <v>EMISSION_FACTORS_STATIONARY_COMBUSTION[GHG_ENERGY_USE_I,PROSUP_sector_energy_own_consumption_liquid,</v>
      </c>
      <c r="M92" t="str">
        <f t="shared" si="13"/>
        <v>TO_liquid]~~|</v>
      </c>
      <c r="N92" s="130" t="str">
        <f t="shared" si="7"/>
        <v>GHG_emissions_by_sector[REGIONS_9_I,REFINING,GHG_ENERGY_USE_I]=PROSUP_sector_energy_own_consumption_per_commodity[REGIONS_9_I,PROSUP_sector_energy_own_consumption_liquid,TO_liquid]*EMISSION_FACTORS_STATIONARY_COMBUSTION[GHG_ENERGY_USE_I,PROSUP_sector_energy_own_consumption_liquid,TO_liquid]~~|</v>
      </c>
      <c r="Q92" t="str">
        <f>Correspondance_TI_TO!G96</f>
        <v>REFINING</v>
      </c>
      <c r="R92" t="str">
        <f>Correspondance_TI_TO!H96</f>
        <v>REFINING</v>
      </c>
      <c r="S92" t="str">
        <f>Correspondance_TI_TO!I96</f>
        <v>REFINING</v>
      </c>
      <c r="T92" t="str">
        <f>Correspondance_TI_TO!J96</f>
        <v>NA</v>
      </c>
    </row>
    <row r="93" spans="1:20" x14ac:dyDescent="0.35">
      <c r="A93" t="str">
        <f>Correspondance_TI_TO!A97</f>
        <v>PROSUP_elec_2_hydrogen</v>
      </c>
      <c r="B93" t="str">
        <f>Correspondance_TI_TO!C97</f>
        <v>TO_elec</v>
      </c>
      <c r="C93" t="str">
        <f>Correspondance_TI_TO!D97</f>
        <v>FE_hydrogen</v>
      </c>
      <c r="D93">
        <v>0</v>
      </c>
      <c r="E93" t="str">
        <f>'Correspondence_Equations(fuel)'!D97</f>
        <v>PROSUP flexibility technologies[REGIONS_9_I,PROSUP_elec_2_hydrogen,</v>
      </c>
      <c r="F93" t="s">
        <v>619</v>
      </c>
      <c r="G93" t="s">
        <v>620</v>
      </c>
      <c r="H93" t="str">
        <f t="shared" si="8"/>
        <v>HYDROGEN_PRODUCTION,GHG_ENERGY_USE_I]=</v>
      </c>
      <c r="I93" t="str">
        <f t="shared" si="9"/>
        <v>PROSUP flexibility technologies[REGIONS_9_I,PROSUP_elec_2_hydrogen,</v>
      </c>
      <c r="J93" t="str">
        <f t="shared" si="10"/>
        <v>PROSUP_elec_2_hydrogen,</v>
      </c>
      <c r="K93" t="str">
        <f t="shared" si="11"/>
        <v>TO_elec]*</v>
      </c>
      <c r="L93" t="str">
        <f t="shared" si="12"/>
        <v>EMISSION_FACTORS_STATIONARY_COMBUSTION[GHG_ENERGY_USE_I,PROSUP_elec_2_hydrogen,</v>
      </c>
      <c r="M93" t="str">
        <f t="shared" si="13"/>
        <v>TO_elec]~~|</v>
      </c>
      <c r="N93" s="130" t="str">
        <f t="shared" si="7"/>
        <v/>
      </c>
      <c r="Q93" t="str">
        <f>Correspondance_TI_TO!G97</f>
        <v>HYDROGEN_PRODUCTION</v>
      </c>
      <c r="R93" t="str">
        <f>Correspondance_TI_TO!H97</f>
        <v>DISTRIBUTION_ELECTRICITY</v>
      </c>
      <c r="S93" t="str">
        <f>Correspondance_TI_TO!I97</f>
        <v>HYDROGEN_PRODUCTION</v>
      </c>
      <c r="T93" t="str">
        <f>Correspondance_TI_TO!J97</f>
        <v>NA</v>
      </c>
    </row>
    <row r="94" spans="1:20" ht="58" x14ac:dyDescent="0.35">
      <c r="A94" t="str">
        <f>Correspondance_TI_TO!A98</f>
        <v>PROSUP_sector_energy_own_consumption_solid_fossil</v>
      </c>
      <c r="B94" t="str">
        <f>Correspondance_TI_TO!C98</f>
        <v>TO_solid_fossil</v>
      </c>
      <c r="C94" t="str">
        <f>Correspondance_TI_TO!D98</f>
        <v>FE_solid_fossil</v>
      </c>
      <c r="D94">
        <v>1</v>
      </c>
      <c r="E94" t="str">
        <f>'Correspondence_Equations(fuel)'!D98</f>
        <v>PROSUP_sector_energy_own_consumption_per_commodity[REGIONS_9_I,</v>
      </c>
      <c r="F94" t="s">
        <v>619</v>
      </c>
      <c r="G94" t="s">
        <v>620</v>
      </c>
      <c r="H94" t="str">
        <f>Q94&amp;",GHG_ENERGY_USE_I]="</f>
        <v>ELECTRICITY_COAL,GHG_ENERGY_USE_I]=</v>
      </c>
      <c r="I94" t="str">
        <f>E94</f>
        <v>PROSUP_sector_energy_own_consumption_per_commodity[REGIONS_9_I,</v>
      </c>
      <c r="J94" t="str">
        <f>A94&amp;","</f>
        <v>PROSUP_sector_energy_own_consumption_solid_fossil,</v>
      </c>
      <c r="K94" t="str">
        <f>B94&amp;"]*"</f>
        <v>TO_solid_fossil]*</v>
      </c>
      <c r="L94" t="str">
        <f>F94&amp;A94&amp;","</f>
        <v>EMISSION_FACTORS_STATIONARY_COMBUSTION[GHG_ENERGY_USE_I,PROSUP_sector_energy_own_consumption_solid_fossil,</v>
      </c>
      <c r="M94" t="str">
        <f>B94&amp;"]~~|"</f>
        <v>TO_solid_fossil]~~|</v>
      </c>
      <c r="N94" s="130" t="str">
        <f>IF(D94=1,G94&amp;H94&amp;I94&amp;J94&amp;K94&amp;L94&amp;M94,"")</f>
        <v>GHG_emissions_by_sector[REGIONS_9_I,ELECTRICITY_COAL,GHG_ENERGY_USE_I]=PROSUP_sector_energy_own_consumption_per_commodity[REGIONS_9_I,PROSUP_sector_energy_own_consumption_solid_fossil,TO_solid_fossil]*EMISSION_FACTORS_STATIONARY_COMBUSTION[GHG_ENERGY_USE_I,PROSUP_sector_energy_own_consumption_solid_fossil,TO_solid_fossil]~~|</v>
      </c>
      <c r="Q94" t="str">
        <f>Correspondance_TI_TO!G98</f>
        <v>ELECTRICITY_COAL</v>
      </c>
      <c r="R94" t="str">
        <f>Correspondance_TI_TO!H98</f>
        <v>MINING_COAL</v>
      </c>
      <c r="S94" t="str">
        <f>Correspondance_TI_TO!I98</f>
        <v>ELECTRICITY_COAL</v>
      </c>
      <c r="T94" t="str">
        <f>Correspondance_TI_TO!J98</f>
        <v>NA</v>
      </c>
    </row>
  </sheetData>
  <autoFilter ref="A3:T93"/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M93"/>
  <sheetViews>
    <sheetView zoomScale="70" zoomScaleNormal="70" workbookViewId="0">
      <selection activeCell="B67" sqref="B67"/>
    </sheetView>
  </sheetViews>
  <sheetFormatPr baseColWidth="10" defaultColWidth="9.26953125" defaultRowHeight="14.5" x14ac:dyDescent="0.35"/>
  <cols>
    <col min="1" max="1" width="48.7265625" bestFit="1" customWidth="1"/>
    <col min="2" max="2" width="21.26953125" bestFit="1" customWidth="1"/>
    <col min="3" max="3" width="13.26953125" bestFit="1" customWidth="1"/>
    <col min="4" max="4" width="26.453125" bestFit="1" customWidth="1"/>
    <col min="5" max="5" width="26.7265625" bestFit="1" customWidth="1"/>
    <col min="6" max="6" width="5.54296875" bestFit="1" customWidth="1"/>
    <col min="7" max="7" width="9.54296875" customWidth="1"/>
    <col min="8" max="8" width="43.453125" bestFit="1" customWidth="1"/>
    <col min="9" max="9" width="21.26953125" bestFit="1" customWidth="1"/>
    <col min="10" max="10" width="13.26953125" bestFit="1" customWidth="1"/>
    <col min="11" max="11" width="26.7265625" bestFit="1" customWidth="1"/>
    <col min="12" max="12" width="24.26953125" bestFit="1" customWidth="1"/>
    <col min="13" max="13" width="5.54296875" bestFit="1" customWidth="1"/>
  </cols>
  <sheetData>
    <row r="1" spans="1:13" ht="14.65" customHeight="1" x14ac:dyDescent="0.35">
      <c r="A1" s="279" t="s">
        <v>425</v>
      </c>
      <c r="B1" s="279"/>
      <c r="C1" s="279"/>
      <c r="D1" s="279"/>
      <c r="E1" s="279"/>
      <c r="F1" s="279"/>
      <c r="H1" s="280" t="s">
        <v>493</v>
      </c>
      <c r="I1" s="280"/>
      <c r="J1" s="280"/>
      <c r="K1" s="280"/>
      <c r="L1" s="280"/>
      <c r="M1" s="280"/>
    </row>
    <row r="2" spans="1:13" ht="14.65" customHeight="1" x14ac:dyDescent="0.35">
      <c r="A2" s="279"/>
      <c r="B2" s="279"/>
      <c r="C2" s="279"/>
      <c r="D2" s="279"/>
      <c r="E2" s="279"/>
      <c r="F2" s="279"/>
      <c r="H2" s="280"/>
      <c r="I2" s="280"/>
      <c r="J2" s="280"/>
      <c r="K2" s="280"/>
      <c r="L2" s="280"/>
      <c r="M2" s="280"/>
    </row>
    <row r="3" spans="1:13" s="69" customFormat="1" x14ac:dyDescent="0.35">
      <c r="A3" s="69" t="s">
        <v>128</v>
      </c>
      <c r="B3" s="69" t="s">
        <v>0</v>
      </c>
      <c r="C3" s="69" t="s">
        <v>1</v>
      </c>
      <c r="D3" s="69" t="s">
        <v>426</v>
      </c>
      <c r="E3" s="69" t="s">
        <v>427</v>
      </c>
      <c r="F3" s="69" t="s">
        <v>506</v>
      </c>
      <c r="H3" s="69" t="s">
        <v>128</v>
      </c>
      <c r="I3" s="69" t="s">
        <v>0</v>
      </c>
      <c r="J3" s="69" t="s">
        <v>1</v>
      </c>
      <c r="K3" s="69" t="s">
        <v>426</v>
      </c>
      <c r="L3" s="69" t="s">
        <v>427</v>
      </c>
      <c r="M3" s="69" t="s">
        <v>506</v>
      </c>
    </row>
    <row r="4" spans="1:13" x14ac:dyDescent="0.35">
      <c r="A4" t="str">
        <f>'Correspondence_Equations(fuel)'!E4</f>
        <v>PROTRA_CHP_gas_fuels</v>
      </c>
      <c r="B4" t="str">
        <f>'Correspondence_Equations(fuel)'!F4</f>
        <v>TI_gas_bio</v>
      </c>
      <c r="C4" t="str">
        <f>'Correspondence_Equations(fuel)'!G4</f>
        <v>TO_elec</v>
      </c>
      <c r="D4" t="str">
        <f>'Correspondence_Equations(fuel)'!I4</f>
        <v>DISTRIBUTION_GAS</v>
      </c>
      <c r="E4" t="str">
        <f>'Correspondence_Equations(fuel)'!J4</f>
        <v>ELECTRICITY_GAS</v>
      </c>
      <c r="F4">
        <f>IF(D4&lt;&gt;"NA",1,0)</f>
        <v>1</v>
      </c>
      <c r="H4" t="str">
        <f>A4</f>
        <v>PROTRA_CHP_gas_fuels</v>
      </c>
      <c r="I4" t="str">
        <f>B4</f>
        <v>TI_gas_bio</v>
      </c>
      <c r="J4" t="str">
        <f>C4</f>
        <v>TO_elec</v>
      </c>
      <c r="K4" t="str">
        <f>'Correspondence_Equations(fuel)'!R4</f>
        <v>ELECTRICITY_GAS</v>
      </c>
      <c r="L4" t="str">
        <f>'Correspondence_Equations(fuel)'!S4</f>
        <v>DISTRIBUTION_ELECTRICITY</v>
      </c>
      <c r="M4">
        <f>IF(L4&lt;&gt;"NA",1,0)</f>
        <v>1</v>
      </c>
    </row>
    <row r="5" spans="1:13" x14ac:dyDescent="0.35">
      <c r="A5" t="str">
        <f>'Correspondence_Equations(fuel)'!E5</f>
        <v>PROTRA_CHP_gas_fuels</v>
      </c>
      <c r="B5" t="str">
        <f>'Correspondence_Equations(fuel)'!F5</f>
        <v>TI_gas_bio</v>
      </c>
      <c r="C5" t="str">
        <f>'Correspondence_Equations(fuel)'!G5</f>
        <v>TO_heat</v>
      </c>
      <c r="D5" t="str">
        <f>'Correspondence_Equations(fuel)'!I5</f>
        <v>DISTRIBUTION_GAS</v>
      </c>
      <c r="E5" t="str">
        <f>'Correspondence_Equations(fuel)'!J5</f>
        <v>STEAM_HOT_WATER</v>
      </c>
      <c r="F5">
        <f t="shared" ref="F5:F58" si="0">IF(D5&lt;&gt;"NA",1,0)</f>
        <v>1</v>
      </c>
      <c r="H5" t="str">
        <f t="shared" ref="H5:H58" si="1">A5</f>
        <v>PROTRA_CHP_gas_fuels</v>
      </c>
      <c r="I5" t="str">
        <f t="shared" ref="I5:I58" si="2">B5</f>
        <v>TI_gas_bio</v>
      </c>
      <c r="J5" t="str">
        <f t="shared" ref="J5:J58" si="3">C5</f>
        <v>TO_heat</v>
      </c>
      <c r="K5" t="str">
        <f>'Correspondence_Equations(fuel)'!R5</f>
        <v>STEAM_HOT_WATER</v>
      </c>
      <c r="L5" t="str">
        <f>'Correspondence_Equations(fuel)'!S5</f>
        <v>NA</v>
      </c>
      <c r="M5">
        <f t="shared" ref="M5:M58" si="4">IF(L5&lt;&gt;"NA",1,0)</f>
        <v>0</v>
      </c>
    </row>
    <row r="6" spans="1:13" x14ac:dyDescent="0.35">
      <c r="A6" t="str">
        <f>'Correspondence_Equations(fuel)'!E6</f>
        <v>PROTRA_CHP_gas_fuels</v>
      </c>
      <c r="B6" t="str">
        <f>'Correspondence_Equations(fuel)'!F6</f>
        <v>TI_gas_fossil</v>
      </c>
      <c r="C6" t="str">
        <f>'Correspondence_Equations(fuel)'!G6</f>
        <v>TO_elec</v>
      </c>
      <c r="D6" t="str">
        <f>'Correspondence_Equations(fuel)'!I6</f>
        <v>DISTRIBUTION_GAS</v>
      </c>
      <c r="E6" t="str">
        <f>'Correspondence_Equations(fuel)'!J6</f>
        <v>ELECTRICITY_GAS</v>
      </c>
      <c r="F6">
        <f t="shared" si="0"/>
        <v>1</v>
      </c>
      <c r="H6" t="str">
        <f t="shared" si="1"/>
        <v>PROTRA_CHP_gas_fuels</v>
      </c>
      <c r="I6" t="str">
        <f t="shared" si="2"/>
        <v>TI_gas_fossil</v>
      </c>
      <c r="J6" t="str">
        <f t="shared" si="3"/>
        <v>TO_elec</v>
      </c>
      <c r="K6" t="str">
        <f>'Correspondence_Equations(fuel)'!R6</f>
        <v>ELECTRICITY_GAS</v>
      </c>
      <c r="L6" t="str">
        <f>'Correspondence_Equations(fuel)'!S6</f>
        <v>DISTRIBUTION_ELECTRICITY</v>
      </c>
      <c r="M6">
        <f t="shared" si="4"/>
        <v>1</v>
      </c>
    </row>
    <row r="7" spans="1:13" x14ac:dyDescent="0.35">
      <c r="A7" t="str">
        <f>'Correspondence_Equations(fuel)'!E7</f>
        <v>PROTRA_CHP_gas_fuels</v>
      </c>
      <c r="B7" t="str">
        <f>'Correspondence_Equations(fuel)'!F7</f>
        <v>TI_gas_fossil</v>
      </c>
      <c r="C7" t="str">
        <f>'Correspondence_Equations(fuel)'!G7</f>
        <v>TO_heat</v>
      </c>
      <c r="D7" t="str">
        <f>'Correspondence_Equations(fuel)'!I7</f>
        <v>DISTRIBUTION_GAS</v>
      </c>
      <c r="E7" t="str">
        <f>'Correspondence_Equations(fuel)'!J7</f>
        <v>STEAM_HOT_WATER</v>
      </c>
      <c r="F7">
        <f t="shared" si="0"/>
        <v>1</v>
      </c>
      <c r="H7" t="str">
        <f t="shared" si="1"/>
        <v>PROTRA_CHP_gas_fuels</v>
      </c>
      <c r="I7" t="str">
        <f t="shared" si="2"/>
        <v>TI_gas_fossil</v>
      </c>
      <c r="J7" t="str">
        <f t="shared" si="3"/>
        <v>TO_heat</v>
      </c>
      <c r="K7" t="str">
        <f>'Correspondence_Equations(fuel)'!R7</f>
        <v>STEAM_HOT_WATER</v>
      </c>
      <c r="L7" t="str">
        <f>'Correspondence_Equations(fuel)'!S7</f>
        <v>NA</v>
      </c>
      <c r="M7">
        <f t="shared" si="4"/>
        <v>0</v>
      </c>
    </row>
    <row r="8" spans="1:13" x14ac:dyDescent="0.35">
      <c r="A8" t="str">
        <f>'Correspondence_Equations(fuel)'!E8</f>
        <v>PROTRA_CHP_geothermal</v>
      </c>
      <c r="B8" t="str">
        <f>'Correspondence_Equations(fuel)'!F8</f>
        <v>TI_geothermal</v>
      </c>
      <c r="C8" t="str">
        <f>'Correspondence_Equations(fuel)'!G8</f>
        <v>TO_elec</v>
      </c>
      <c r="D8" t="str">
        <f>'Correspondence_Equations(fuel)'!I8</f>
        <v>NA</v>
      </c>
      <c r="E8" t="str">
        <f>'Correspondence_Equations(fuel)'!J8</f>
        <v>ELECTRICITY_OTHER</v>
      </c>
      <c r="F8">
        <f t="shared" si="0"/>
        <v>0</v>
      </c>
      <c r="H8" t="str">
        <f t="shared" si="1"/>
        <v>PROTRA_CHP_geothermal</v>
      </c>
      <c r="I8" t="str">
        <f t="shared" si="2"/>
        <v>TI_geothermal</v>
      </c>
      <c r="J8" t="str">
        <f t="shared" si="3"/>
        <v>TO_elec</v>
      </c>
      <c r="K8" t="str">
        <f>'Correspondence_Equations(fuel)'!R8</f>
        <v>ELECTRICITY_OTHER</v>
      </c>
      <c r="L8" t="str">
        <f>'Correspondence_Equations(fuel)'!S8</f>
        <v>DISTRIBUTION_ELECTRICITY</v>
      </c>
      <c r="M8">
        <f t="shared" si="4"/>
        <v>1</v>
      </c>
    </row>
    <row r="9" spans="1:13" x14ac:dyDescent="0.35">
      <c r="A9" t="str">
        <f>'Correspondence_Equations(fuel)'!E9</f>
        <v>PROTRA_CHP_geothermal</v>
      </c>
      <c r="B9" t="str">
        <f>'Correspondence_Equations(fuel)'!F9</f>
        <v>TI_geothermal</v>
      </c>
      <c r="C9" t="str">
        <f>'Correspondence_Equations(fuel)'!G9</f>
        <v>TO_heat</v>
      </c>
      <c r="D9" t="str">
        <f>'Correspondence_Equations(fuel)'!I9</f>
        <v>NA</v>
      </c>
      <c r="E9" t="str">
        <f>'Correspondence_Equations(fuel)'!J9</f>
        <v>STEAM_HOT_WATER</v>
      </c>
      <c r="F9">
        <f t="shared" si="0"/>
        <v>0</v>
      </c>
      <c r="H9" t="str">
        <f t="shared" si="1"/>
        <v>PROTRA_CHP_geothermal</v>
      </c>
      <c r="I9" t="str">
        <f t="shared" si="2"/>
        <v>TI_geothermal</v>
      </c>
      <c r="J9" t="str">
        <f t="shared" si="3"/>
        <v>TO_heat</v>
      </c>
      <c r="K9" t="str">
        <f>'Correspondence_Equations(fuel)'!R9</f>
        <v>STEAM_HOT_WATER</v>
      </c>
      <c r="L9" t="str">
        <f>'Correspondence_Equations(fuel)'!S9</f>
        <v>NA</v>
      </c>
      <c r="M9">
        <f t="shared" si="4"/>
        <v>0</v>
      </c>
    </row>
    <row r="10" spans="1:13" x14ac:dyDescent="0.35">
      <c r="A10" t="str">
        <f>'Correspondence_Equations(fuel)'!E10</f>
        <v>PROTRA_CHP_solid_fossil</v>
      </c>
      <c r="B10" t="str">
        <f>'Correspondence_Equations(fuel)'!F10</f>
        <v>TI_solid_fossil</v>
      </c>
      <c r="C10" t="str">
        <f>'Correspondence_Equations(fuel)'!G10</f>
        <v>TO_elec</v>
      </c>
      <c r="D10" t="str">
        <f>'Correspondence_Equations(fuel)'!I10</f>
        <v>MINING_COAL</v>
      </c>
      <c r="E10" t="str">
        <f>'Correspondence_Equations(fuel)'!J10</f>
        <v>ELECTRICITY_COAL</v>
      </c>
      <c r="F10">
        <f t="shared" si="0"/>
        <v>1</v>
      </c>
      <c r="H10" t="str">
        <f t="shared" si="1"/>
        <v>PROTRA_CHP_solid_fossil</v>
      </c>
      <c r="I10" t="str">
        <f t="shared" si="2"/>
        <v>TI_solid_fossil</v>
      </c>
      <c r="J10" t="str">
        <f t="shared" si="3"/>
        <v>TO_elec</v>
      </c>
      <c r="K10" t="str">
        <f>'Correspondence_Equations(fuel)'!R10</f>
        <v>ELECTRICITY_COAL</v>
      </c>
      <c r="L10" t="str">
        <f>'Correspondence_Equations(fuel)'!S10</f>
        <v>DISTRIBUTION_ELECTRICITY</v>
      </c>
      <c r="M10">
        <f t="shared" si="4"/>
        <v>1</v>
      </c>
    </row>
    <row r="11" spans="1:13" x14ac:dyDescent="0.35">
      <c r="A11" t="str">
        <f>'Correspondence_Equations(fuel)'!E11</f>
        <v>PROTRA_CHP_solid_fossil</v>
      </c>
      <c r="B11" t="str">
        <f>'Correspondence_Equations(fuel)'!F11</f>
        <v>TI_solid_fossil</v>
      </c>
      <c r="C11" t="str">
        <f>'Correspondence_Equations(fuel)'!G11</f>
        <v>TO_heat</v>
      </c>
      <c r="D11" t="str">
        <f>'Correspondence_Equations(fuel)'!I11</f>
        <v>MINING_COAL</v>
      </c>
      <c r="E11" t="str">
        <f>'Correspondence_Equations(fuel)'!J11</f>
        <v>STEAM_HOT_WATER</v>
      </c>
      <c r="F11">
        <f t="shared" si="0"/>
        <v>1</v>
      </c>
      <c r="H11" t="str">
        <f t="shared" si="1"/>
        <v>PROTRA_CHP_solid_fossil</v>
      </c>
      <c r="I11" t="str">
        <f t="shared" si="2"/>
        <v>TI_solid_fossil</v>
      </c>
      <c r="J11" t="str">
        <f t="shared" si="3"/>
        <v>TO_heat</v>
      </c>
      <c r="K11" t="str">
        <f>'Correspondence_Equations(fuel)'!R11</f>
        <v>STEAM_HOT_WATER</v>
      </c>
      <c r="L11" t="str">
        <f>'Correspondence_Equations(fuel)'!S11</f>
        <v>NA</v>
      </c>
      <c r="M11">
        <f t="shared" si="4"/>
        <v>0</v>
      </c>
    </row>
    <row r="12" spans="1:13" x14ac:dyDescent="0.35">
      <c r="A12" t="str">
        <f>'Correspondence_Equations(fuel)'!E12</f>
        <v>PROTRA_CHP_waste</v>
      </c>
      <c r="B12" t="str">
        <f>'Correspondence_Equations(fuel)'!F12</f>
        <v>TI_waste</v>
      </c>
      <c r="C12" t="str">
        <f>'Correspondence_Equations(fuel)'!G12</f>
        <v>TO_elec</v>
      </c>
      <c r="D12" t="str">
        <f>'Correspondence_Equations(fuel)'!I12</f>
        <v>NA</v>
      </c>
      <c r="E12" t="str">
        <f>'Correspondence_Equations(fuel)'!J12</f>
        <v>ELECTRICITY_OTHER</v>
      </c>
      <c r="F12">
        <f t="shared" si="0"/>
        <v>0</v>
      </c>
      <c r="H12" t="str">
        <f t="shared" si="1"/>
        <v>PROTRA_CHP_waste</v>
      </c>
      <c r="I12" t="str">
        <f t="shared" si="2"/>
        <v>TI_waste</v>
      </c>
      <c r="J12" t="str">
        <f t="shared" si="3"/>
        <v>TO_elec</v>
      </c>
      <c r="K12" t="str">
        <f>'Correspondence_Equations(fuel)'!R12</f>
        <v>ELECTRICITY_OTHER</v>
      </c>
      <c r="L12" t="str">
        <f>'Correspondence_Equations(fuel)'!S12</f>
        <v>DISTRIBUTION_ELECTRICITY</v>
      </c>
      <c r="M12">
        <f t="shared" si="4"/>
        <v>1</v>
      </c>
    </row>
    <row r="13" spans="1:13" x14ac:dyDescent="0.35">
      <c r="A13" t="str">
        <f>'Correspondence_Equations(fuel)'!E13</f>
        <v>PROTRA_CHP_waste</v>
      </c>
      <c r="B13" t="str">
        <f>'Correspondence_Equations(fuel)'!F13</f>
        <v>TI_waste</v>
      </c>
      <c r="C13" t="str">
        <f>'Correspondence_Equations(fuel)'!G13</f>
        <v>TO_heat</v>
      </c>
      <c r="D13" t="str">
        <f>'Correspondence_Equations(fuel)'!I13</f>
        <v>NA</v>
      </c>
      <c r="E13" t="str">
        <f>'Correspondence_Equations(fuel)'!J13</f>
        <v>STEAM_HOT_WATER</v>
      </c>
      <c r="F13">
        <f t="shared" si="0"/>
        <v>0</v>
      </c>
      <c r="H13" t="str">
        <f t="shared" si="1"/>
        <v>PROTRA_CHP_waste</v>
      </c>
      <c r="I13" t="str">
        <f t="shared" si="2"/>
        <v>TI_waste</v>
      </c>
      <c r="J13" t="str">
        <f t="shared" si="3"/>
        <v>TO_heat</v>
      </c>
      <c r="K13" t="str">
        <f>'Correspondence_Equations(fuel)'!R13</f>
        <v>STEAM_HOT_WATER</v>
      </c>
      <c r="L13" t="str">
        <f>'Correspondence_Equations(fuel)'!S13</f>
        <v>NA</v>
      </c>
      <c r="M13">
        <f t="shared" si="4"/>
        <v>0</v>
      </c>
    </row>
    <row r="14" spans="1:13" x14ac:dyDescent="0.35">
      <c r="A14" t="str">
        <f>'Correspondence_Equations(fuel)'!E14</f>
        <v>PROTRA_CHP_gas_fuels_CCS</v>
      </c>
      <c r="B14" t="str">
        <f>'Correspondence_Equations(fuel)'!F14</f>
        <v>TI_gas_bio</v>
      </c>
      <c r="C14" t="str">
        <f>'Correspondence_Equations(fuel)'!G14</f>
        <v>TO_elec</v>
      </c>
      <c r="D14" t="str">
        <f>'Correspondence_Equations(fuel)'!I14</f>
        <v>DISTRIBUTION_GAS</v>
      </c>
      <c r="E14" t="str">
        <f>'Correspondence_Equations(fuel)'!J14</f>
        <v>ELECTRICITY_GAS</v>
      </c>
      <c r="F14">
        <f t="shared" si="0"/>
        <v>1</v>
      </c>
      <c r="H14" t="str">
        <f t="shared" si="1"/>
        <v>PROTRA_CHP_gas_fuels_CCS</v>
      </c>
      <c r="I14" t="str">
        <f t="shared" si="2"/>
        <v>TI_gas_bio</v>
      </c>
      <c r="J14" t="str">
        <f t="shared" si="3"/>
        <v>TO_elec</v>
      </c>
      <c r="K14" t="str">
        <f>'Correspondence_Equations(fuel)'!R14</f>
        <v>ELECTRICITY_GAS</v>
      </c>
      <c r="L14" t="str">
        <f>'Correspondence_Equations(fuel)'!S14</f>
        <v>DISTRIBUTION_ELECTRICITY</v>
      </c>
      <c r="M14">
        <f t="shared" si="4"/>
        <v>1</v>
      </c>
    </row>
    <row r="15" spans="1:13" x14ac:dyDescent="0.35">
      <c r="A15" t="str">
        <f>'Correspondence_Equations(fuel)'!E15</f>
        <v>PROTRA_CHP_gas_fuels_CCS</v>
      </c>
      <c r="B15" t="str">
        <f>'Correspondence_Equations(fuel)'!F15</f>
        <v>TI_gas_bio</v>
      </c>
      <c r="C15" t="str">
        <f>'Correspondence_Equations(fuel)'!G15</f>
        <v>TO_heat</v>
      </c>
      <c r="D15" t="str">
        <f>'Correspondence_Equations(fuel)'!I15</f>
        <v>DISTRIBUTION_GAS</v>
      </c>
      <c r="E15" t="str">
        <f>'Correspondence_Equations(fuel)'!J15</f>
        <v>STEAM_HOT_WATER</v>
      </c>
      <c r="F15">
        <f t="shared" si="0"/>
        <v>1</v>
      </c>
      <c r="H15" t="str">
        <f t="shared" si="1"/>
        <v>PROTRA_CHP_gas_fuels_CCS</v>
      </c>
      <c r="I15" t="str">
        <f t="shared" si="2"/>
        <v>TI_gas_bio</v>
      </c>
      <c r="J15" t="str">
        <f t="shared" si="3"/>
        <v>TO_heat</v>
      </c>
      <c r="K15" t="str">
        <f>'Correspondence_Equations(fuel)'!R15</f>
        <v>STEAM_HOT_WATER</v>
      </c>
      <c r="L15" t="str">
        <f>'Correspondence_Equations(fuel)'!S15</f>
        <v>NA</v>
      </c>
      <c r="M15">
        <f t="shared" si="4"/>
        <v>0</v>
      </c>
    </row>
    <row r="16" spans="1:13" x14ac:dyDescent="0.35">
      <c r="A16" t="str">
        <f>'Correspondence_Equations(fuel)'!E16</f>
        <v>PROTRA_CHP_gas_fuels_CCS</v>
      </c>
      <c r="B16" t="str">
        <f>'Correspondence_Equations(fuel)'!F16</f>
        <v>TI_gas_fossil</v>
      </c>
      <c r="C16" t="str">
        <f>'Correspondence_Equations(fuel)'!G16</f>
        <v>TO_elec</v>
      </c>
      <c r="D16" t="str">
        <f>'Correspondence_Equations(fuel)'!I16</f>
        <v>DISTRIBUTION_GAS</v>
      </c>
      <c r="E16" t="str">
        <f>'Correspondence_Equations(fuel)'!J16</f>
        <v>ELECTRICITY_GAS</v>
      </c>
      <c r="F16">
        <f t="shared" si="0"/>
        <v>1</v>
      </c>
      <c r="H16" t="str">
        <f t="shared" si="1"/>
        <v>PROTRA_CHP_gas_fuels_CCS</v>
      </c>
      <c r="I16" t="str">
        <f t="shared" si="2"/>
        <v>TI_gas_fossil</v>
      </c>
      <c r="J16" t="str">
        <f t="shared" si="3"/>
        <v>TO_elec</v>
      </c>
      <c r="K16" t="str">
        <f>'Correspondence_Equations(fuel)'!R16</f>
        <v>ELECTRICITY_GAS</v>
      </c>
      <c r="L16" t="str">
        <f>'Correspondence_Equations(fuel)'!S16</f>
        <v>DISTRIBUTION_ELECTRICITY</v>
      </c>
      <c r="M16">
        <f t="shared" si="4"/>
        <v>1</v>
      </c>
    </row>
    <row r="17" spans="1:13" x14ac:dyDescent="0.35">
      <c r="A17" t="str">
        <f>'Correspondence_Equations(fuel)'!E17</f>
        <v>PROTRA_CHP_gas_fuels_CCS</v>
      </c>
      <c r="B17" t="str">
        <f>'Correspondence_Equations(fuel)'!F17</f>
        <v>TI_gas_fossil</v>
      </c>
      <c r="C17" t="str">
        <f>'Correspondence_Equations(fuel)'!G17</f>
        <v>TO_heat</v>
      </c>
      <c r="D17" t="str">
        <f>'Correspondence_Equations(fuel)'!I17</f>
        <v>DISTRIBUTION_GAS</v>
      </c>
      <c r="E17" t="str">
        <f>'Correspondence_Equations(fuel)'!J17</f>
        <v>STEAM_HOT_WATER</v>
      </c>
      <c r="F17">
        <f t="shared" si="0"/>
        <v>1</v>
      </c>
      <c r="H17" t="str">
        <f t="shared" si="1"/>
        <v>PROTRA_CHP_gas_fuels_CCS</v>
      </c>
      <c r="I17" t="str">
        <f t="shared" si="2"/>
        <v>TI_gas_fossil</v>
      </c>
      <c r="J17" t="str">
        <f t="shared" si="3"/>
        <v>TO_heat</v>
      </c>
      <c r="K17" t="str">
        <f>'Correspondence_Equations(fuel)'!R17</f>
        <v>STEAM_HOT_WATER</v>
      </c>
      <c r="L17" t="str">
        <f>'Correspondence_Equations(fuel)'!S17</f>
        <v>NA</v>
      </c>
      <c r="M17">
        <f t="shared" si="4"/>
        <v>0</v>
      </c>
    </row>
    <row r="18" spans="1:13" x14ac:dyDescent="0.35">
      <c r="A18" t="str">
        <f>'Correspondence_Equations(fuel)'!E18</f>
        <v>PROTRA_CHP_solid_fossil_CCS</v>
      </c>
      <c r="B18" t="str">
        <f>'Correspondence_Equations(fuel)'!F18</f>
        <v>TI_solid_fossil</v>
      </c>
      <c r="C18" t="str">
        <f>'Correspondence_Equations(fuel)'!G18</f>
        <v>TO_elec</v>
      </c>
      <c r="D18" t="str">
        <f>'Correspondence_Equations(fuel)'!I18</f>
        <v>MINING_COAL</v>
      </c>
      <c r="E18" t="str">
        <f>'Correspondence_Equations(fuel)'!J18</f>
        <v>ELECTRICITY_COAL</v>
      </c>
      <c r="F18">
        <f t="shared" si="0"/>
        <v>1</v>
      </c>
      <c r="H18" t="str">
        <f t="shared" si="1"/>
        <v>PROTRA_CHP_solid_fossil_CCS</v>
      </c>
      <c r="I18" t="str">
        <f t="shared" si="2"/>
        <v>TI_solid_fossil</v>
      </c>
      <c r="J18" t="str">
        <f t="shared" si="3"/>
        <v>TO_elec</v>
      </c>
      <c r="K18" t="str">
        <f>'Correspondence_Equations(fuel)'!R18</f>
        <v>ELECTRICITY_COAL</v>
      </c>
      <c r="L18" t="str">
        <f>'Correspondence_Equations(fuel)'!S18</f>
        <v>DISTRIBUTION_ELECTRICITY</v>
      </c>
      <c r="M18">
        <f t="shared" si="4"/>
        <v>1</v>
      </c>
    </row>
    <row r="19" spans="1:13" x14ac:dyDescent="0.35">
      <c r="A19" t="str">
        <f>'Correspondence_Equations(fuel)'!E19</f>
        <v>PROTRA_CHP_solid_fossil_CCS</v>
      </c>
      <c r="B19" t="str">
        <f>'Correspondence_Equations(fuel)'!F19</f>
        <v>TI_solid_fossil</v>
      </c>
      <c r="C19" t="str">
        <f>'Correspondence_Equations(fuel)'!G19</f>
        <v>TO_heat</v>
      </c>
      <c r="D19" t="str">
        <f>'Correspondence_Equations(fuel)'!I19</f>
        <v>MINING_COAL</v>
      </c>
      <c r="E19" t="str">
        <f>'Correspondence_Equations(fuel)'!J19</f>
        <v>STEAM_HOT_WATER</v>
      </c>
      <c r="F19">
        <f t="shared" si="0"/>
        <v>1</v>
      </c>
      <c r="H19" t="str">
        <f t="shared" si="1"/>
        <v>PROTRA_CHP_solid_fossil_CCS</v>
      </c>
      <c r="I19" t="str">
        <f t="shared" si="2"/>
        <v>TI_solid_fossil</v>
      </c>
      <c r="J19" t="str">
        <f t="shared" si="3"/>
        <v>TO_heat</v>
      </c>
      <c r="K19" t="str">
        <f>'Correspondence_Equations(fuel)'!R19</f>
        <v>STEAM_HOT_WATER</v>
      </c>
      <c r="L19" t="str">
        <f>'Correspondence_Equations(fuel)'!S19</f>
        <v>NA</v>
      </c>
      <c r="M19">
        <f t="shared" si="4"/>
        <v>0</v>
      </c>
    </row>
    <row r="20" spans="1:13" x14ac:dyDescent="0.35">
      <c r="A20" t="str">
        <f>'Correspondence_Equations(fuel)'!E20</f>
        <v>PROTRA_CHP_solid_bio_CCS</v>
      </c>
      <c r="B20" t="str">
        <f>'Correspondence_Equations(fuel)'!F20</f>
        <v>TI_solid_bio</v>
      </c>
      <c r="C20" t="str">
        <f>'Correspondence_Equations(fuel)'!G20</f>
        <v>TO_elec</v>
      </c>
      <c r="D20" t="str">
        <f>'Correspondence_Equations(fuel)'!I20</f>
        <v>FORESTRY</v>
      </c>
      <c r="E20" t="str">
        <f>'Correspondence_Equations(fuel)'!J20</f>
        <v>ELECTRICITY_OTHER</v>
      </c>
      <c r="F20">
        <f t="shared" si="0"/>
        <v>1</v>
      </c>
      <c r="H20" t="str">
        <f t="shared" si="1"/>
        <v>PROTRA_CHP_solid_bio_CCS</v>
      </c>
      <c r="I20" t="str">
        <f t="shared" si="2"/>
        <v>TI_solid_bio</v>
      </c>
      <c r="J20" t="str">
        <f t="shared" si="3"/>
        <v>TO_elec</v>
      </c>
      <c r="K20" t="str">
        <f>'Correspondence_Equations(fuel)'!R20</f>
        <v>ELECTRICITY_OTHER</v>
      </c>
      <c r="L20" t="str">
        <f>'Correspondence_Equations(fuel)'!S20</f>
        <v>DISTRIBUTION_ELECTRICITY</v>
      </c>
      <c r="M20">
        <f t="shared" si="4"/>
        <v>1</v>
      </c>
    </row>
    <row r="21" spans="1:13" x14ac:dyDescent="0.35">
      <c r="A21" t="str">
        <f>'Correspondence_Equations(fuel)'!E21</f>
        <v>PROTRA_CHP_solid_bio_CCS</v>
      </c>
      <c r="B21" t="str">
        <f>'Correspondence_Equations(fuel)'!F21</f>
        <v>TI_solid_bio</v>
      </c>
      <c r="C21" t="str">
        <f>'Correspondence_Equations(fuel)'!G21</f>
        <v>TO_heat</v>
      </c>
      <c r="D21" t="str">
        <f>'Correspondence_Equations(fuel)'!I21</f>
        <v>FORESTRY</v>
      </c>
      <c r="E21" t="str">
        <f>'Correspondence_Equations(fuel)'!J21</f>
        <v>STEAM_HOT_WATER</v>
      </c>
      <c r="F21">
        <f t="shared" si="0"/>
        <v>1</v>
      </c>
      <c r="H21" t="str">
        <f t="shared" si="1"/>
        <v>PROTRA_CHP_solid_bio_CCS</v>
      </c>
      <c r="I21" t="str">
        <f t="shared" si="2"/>
        <v>TI_solid_bio</v>
      </c>
      <c r="J21" t="str">
        <f t="shared" si="3"/>
        <v>TO_heat</v>
      </c>
      <c r="K21" t="str">
        <f>'Correspondence_Equations(fuel)'!R21</f>
        <v>STEAM_HOT_WATER</v>
      </c>
      <c r="L21" t="str">
        <f>'Correspondence_Equations(fuel)'!S21</f>
        <v>NA</v>
      </c>
      <c r="M21">
        <f t="shared" si="4"/>
        <v>0</v>
      </c>
    </row>
    <row r="22" spans="1:13" x14ac:dyDescent="0.35">
      <c r="A22" t="str">
        <f>'Correspondence_Equations(fuel)'!E22</f>
        <v>PROTRA_CHP_liquid_fuels</v>
      </c>
      <c r="B22" t="str">
        <f>'Correspondence_Equations(fuel)'!F22</f>
        <v>TI_liquid_bio</v>
      </c>
      <c r="C22" t="str">
        <f>'Correspondence_Equations(fuel)'!G22</f>
        <v>TO_elec</v>
      </c>
      <c r="D22" t="str">
        <f>'Correspondence_Equations(fuel)'!I22</f>
        <v>REFINING</v>
      </c>
      <c r="E22" t="str">
        <f>'Correspondence_Equations(fuel)'!J22</f>
        <v>ELECTRICITY_OIL</v>
      </c>
      <c r="F22">
        <f t="shared" si="0"/>
        <v>1</v>
      </c>
      <c r="H22" t="str">
        <f t="shared" si="1"/>
        <v>PROTRA_CHP_liquid_fuels</v>
      </c>
      <c r="I22" t="str">
        <f t="shared" si="2"/>
        <v>TI_liquid_bio</v>
      </c>
      <c r="J22" t="str">
        <f t="shared" si="3"/>
        <v>TO_elec</v>
      </c>
      <c r="K22" t="str">
        <f>'Correspondence_Equations(fuel)'!R22</f>
        <v>ELECTRICITY_OIL</v>
      </c>
      <c r="L22" t="str">
        <f>'Correspondence_Equations(fuel)'!S22</f>
        <v>DISTRIBUTION_ELECTRICITY</v>
      </c>
      <c r="M22">
        <f t="shared" si="4"/>
        <v>1</v>
      </c>
    </row>
    <row r="23" spans="1:13" x14ac:dyDescent="0.35">
      <c r="A23" t="str">
        <f>'Correspondence_Equations(fuel)'!E23</f>
        <v>PROTRA_CHP_liquid_fuels</v>
      </c>
      <c r="B23" t="str">
        <f>'Correspondence_Equations(fuel)'!F23</f>
        <v>TI_liquid_bio</v>
      </c>
      <c r="C23" t="str">
        <f>'Correspondence_Equations(fuel)'!G23</f>
        <v>TO_heat</v>
      </c>
      <c r="D23" t="str">
        <f>'Correspondence_Equations(fuel)'!I23</f>
        <v>REFINING</v>
      </c>
      <c r="E23" t="str">
        <f>'Correspondence_Equations(fuel)'!J23</f>
        <v>STEAM_HOT_WATER</v>
      </c>
      <c r="F23">
        <f t="shared" si="0"/>
        <v>1</v>
      </c>
      <c r="H23" t="str">
        <f t="shared" si="1"/>
        <v>PROTRA_CHP_liquid_fuels</v>
      </c>
      <c r="I23" t="str">
        <f t="shared" si="2"/>
        <v>TI_liquid_bio</v>
      </c>
      <c r="J23" t="str">
        <f t="shared" si="3"/>
        <v>TO_heat</v>
      </c>
      <c r="K23" t="str">
        <f>'Correspondence_Equations(fuel)'!R23</f>
        <v>STEAM_HOT_WATER</v>
      </c>
      <c r="L23" t="str">
        <f>'Correspondence_Equations(fuel)'!S23</f>
        <v>NA</v>
      </c>
      <c r="M23">
        <f t="shared" si="4"/>
        <v>0</v>
      </c>
    </row>
    <row r="24" spans="1:13" x14ac:dyDescent="0.35">
      <c r="A24" t="str">
        <f>'Correspondence_Equations(fuel)'!E24</f>
        <v>PROTRA_CHP_liquid_fuels</v>
      </c>
      <c r="B24" t="str">
        <f>'Correspondence_Equations(fuel)'!F24</f>
        <v>TI_liquid_fossil</v>
      </c>
      <c r="C24" t="str">
        <f>'Correspondence_Equations(fuel)'!G24</f>
        <v>TO_elec</v>
      </c>
      <c r="D24" t="str">
        <f>'Correspondence_Equations(fuel)'!I24</f>
        <v>REFINING</v>
      </c>
      <c r="E24" t="str">
        <f>'Correspondence_Equations(fuel)'!J24</f>
        <v>ELECTRICITY_OIL</v>
      </c>
      <c r="F24">
        <f t="shared" si="0"/>
        <v>1</v>
      </c>
      <c r="H24" t="str">
        <f t="shared" si="1"/>
        <v>PROTRA_CHP_liquid_fuels</v>
      </c>
      <c r="I24" t="str">
        <f t="shared" si="2"/>
        <v>TI_liquid_fossil</v>
      </c>
      <c r="J24" t="str">
        <f t="shared" si="3"/>
        <v>TO_elec</v>
      </c>
      <c r="K24" t="str">
        <f>'Correspondence_Equations(fuel)'!R24</f>
        <v>ELECTRICITY_OIL</v>
      </c>
      <c r="L24" t="str">
        <f>'Correspondence_Equations(fuel)'!S24</f>
        <v>DISTRIBUTION_ELECTRICITY</v>
      </c>
      <c r="M24">
        <f t="shared" si="4"/>
        <v>1</v>
      </c>
    </row>
    <row r="25" spans="1:13" x14ac:dyDescent="0.35">
      <c r="A25" t="str">
        <f>'Correspondence_Equations(fuel)'!E25</f>
        <v>PROTRA_CHP_liquid_fuels</v>
      </c>
      <c r="B25" t="str">
        <f>'Correspondence_Equations(fuel)'!F25</f>
        <v>TI_liquid_fossil</v>
      </c>
      <c r="C25" t="str">
        <f>'Correspondence_Equations(fuel)'!G25</f>
        <v>TO_heat</v>
      </c>
      <c r="D25" t="str">
        <f>'Correspondence_Equations(fuel)'!I25</f>
        <v>REFINING</v>
      </c>
      <c r="E25" t="str">
        <f>'Correspondence_Equations(fuel)'!J25</f>
        <v>STEAM_HOT_WATER</v>
      </c>
      <c r="F25">
        <f t="shared" si="0"/>
        <v>1</v>
      </c>
      <c r="H25" t="str">
        <f t="shared" si="1"/>
        <v>PROTRA_CHP_liquid_fuels</v>
      </c>
      <c r="I25" t="str">
        <f t="shared" si="2"/>
        <v>TI_liquid_fossil</v>
      </c>
      <c r="J25" t="str">
        <f t="shared" si="3"/>
        <v>TO_heat</v>
      </c>
      <c r="K25" t="str">
        <f>'Correspondence_Equations(fuel)'!R25</f>
        <v>STEAM_HOT_WATER</v>
      </c>
      <c r="L25" t="str">
        <f>'Correspondence_Equations(fuel)'!S25</f>
        <v>NA</v>
      </c>
      <c r="M25">
        <f t="shared" si="4"/>
        <v>0</v>
      </c>
    </row>
    <row r="26" spans="1:13" x14ac:dyDescent="0.35">
      <c r="A26" t="str">
        <f>'Correspondence_Equations(fuel)'!E26</f>
        <v>PROTRA_CHP_liquid_fuels_CCS</v>
      </c>
      <c r="B26" t="str">
        <f>'Correspondence_Equations(fuel)'!F26</f>
        <v>TI_liquid_bio</v>
      </c>
      <c r="C26" t="str">
        <f>'Correspondence_Equations(fuel)'!G26</f>
        <v>TO_elec</v>
      </c>
      <c r="D26" t="str">
        <f>'Correspondence_Equations(fuel)'!I26</f>
        <v>REFINING</v>
      </c>
      <c r="E26" t="str">
        <f>'Correspondence_Equations(fuel)'!J26</f>
        <v>ELECTRICITY_OIL</v>
      </c>
      <c r="F26">
        <f t="shared" si="0"/>
        <v>1</v>
      </c>
      <c r="H26" t="str">
        <f t="shared" si="1"/>
        <v>PROTRA_CHP_liquid_fuels_CCS</v>
      </c>
      <c r="I26" t="str">
        <f t="shared" si="2"/>
        <v>TI_liquid_bio</v>
      </c>
      <c r="J26" t="str">
        <f t="shared" si="3"/>
        <v>TO_elec</v>
      </c>
      <c r="K26" t="str">
        <f>'Correspondence_Equations(fuel)'!R26</f>
        <v>ELECTRICITY_OIL</v>
      </c>
      <c r="L26" t="str">
        <f>'Correspondence_Equations(fuel)'!S26</f>
        <v>DISTRIBUTION_ELECTRICITY</v>
      </c>
      <c r="M26">
        <f t="shared" si="4"/>
        <v>1</v>
      </c>
    </row>
    <row r="27" spans="1:13" x14ac:dyDescent="0.35">
      <c r="A27" t="str">
        <f>'Correspondence_Equations(fuel)'!E27</f>
        <v>PROTRA_CHP_liquid_fuels_CCS</v>
      </c>
      <c r="B27" t="str">
        <f>'Correspondence_Equations(fuel)'!F27</f>
        <v>TI_liquid_bio</v>
      </c>
      <c r="C27" t="str">
        <f>'Correspondence_Equations(fuel)'!G27</f>
        <v>TO_heat</v>
      </c>
      <c r="D27" t="str">
        <f>'Correspondence_Equations(fuel)'!I27</f>
        <v>REFINING</v>
      </c>
      <c r="E27" t="str">
        <f>'Correspondence_Equations(fuel)'!J27</f>
        <v>STEAM_HOT_WATER</v>
      </c>
      <c r="F27">
        <f t="shared" si="0"/>
        <v>1</v>
      </c>
      <c r="H27" t="str">
        <f t="shared" si="1"/>
        <v>PROTRA_CHP_liquid_fuels_CCS</v>
      </c>
      <c r="I27" t="str">
        <f t="shared" si="2"/>
        <v>TI_liquid_bio</v>
      </c>
      <c r="J27" t="str">
        <f t="shared" si="3"/>
        <v>TO_heat</v>
      </c>
      <c r="K27" t="str">
        <f>'Correspondence_Equations(fuel)'!R27</f>
        <v>STEAM_HOT_WATER</v>
      </c>
      <c r="L27" t="str">
        <f>'Correspondence_Equations(fuel)'!S27</f>
        <v>NA</v>
      </c>
      <c r="M27">
        <f t="shared" si="4"/>
        <v>0</v>
      </c>
    </row>
    <row r="28" spans="1:13" x14ac:dyDescent="0.35">
      <c r="A28" t="str">
        <f>'Correspondence_Equations(fuel)'!E28</f>
        <v>PROTRA_CHP_liquid_fuels_CCS</v>
      </c>
      <c r="B28" t="str">
        <f>'Correspondence_Equations(fuel)'!F28</f>
        <v>TI_liquid_fossil</v>
      </c>
      <c r="C28" t="str">
        <f>'Correspondence_Equations(fuel)'!G28</f>
        <v>TO_elec</v>
      </c>
      <c r="D28" t="str">
        <f>'Correspondence_Equations(fuel)'!I28</f>
        <v>REFINING</v>
      </c>
      <c r="E28" t="str">
        <f>'Correspondence_Equations(fuel)'!J28</f>
        <v>ELECTRICITY_OIL</v>
      </c>
      <c r="F28">
        <f t="shared" si="0"/>
        <v>1</v>
      </c>
      <c r="H28" t="str">
        <f t="shared" si="1"/>
        <v>PROTRA_CHP_liquid_fuels_CCS</v>
      </c>
      <c r="I28" t="str">
        <f t="shared" si="2"/>
        <v>TI_liquid_fossil</v>
      </c>
      <c r="J28" t="str">
        <f t="shared" si="3"/>
        <v>TO_elec</v>
      </c>
      <c r="K28" t="str">
        <f>'Correspondence_Equations(fuel)'!R28</f>
        <v>ELECTRICITY_OIL</v>
      </c>
      <c r="L28" t="str">
        <f>'Correspondence_Equations(fuel)'!S28</f>
        <v>DISTRIBUTION_ELECTRICITY</v>
      </c>
      <c r="M28">
        <f t="shared" si="4"/>
        <v>1</v>
      </c>
    </row>
    <row r="29" spans="1:13" x14ac:dyDescent="0.35">
      <c r="A29" t="str">
        <f>'Correspondence_Equations(fuel)'!E29</f>
        <v>PROTRA_CHP_liquid_fuels_CCS</v>
      </c>
      <c r="B29" t="str">
        <f>'Correspondence_Equations(fuel)'!F29</f>
        <v>TI_liquid_fossil</v>
      </c>
      <c r="C29" t="str">
        <f>'Correspondence_Equations(fuel)'!G29</f>
        <v>TO_heat</v>
      </c>
      <c r="D29" t="str">
        <f>'Correspondence_Equations(fuel)'!I29</f>
        <v>REFINING</v>
      </c>
      <c r="E29" t="str">
        <f>'Correspondence_Equations(fuel)'!J29</f>
        <v>STEAM_HOT_WATER</v>
      </c>
      <c r="F29">
        <f t="shared" si="0"/>
        <v>1</v>
      </c>
      <c r="H29" t="str">
        <f t="shared" si="1"/>
        <v>PROTRA_CHP_liquid_fuels_CCS</v>
      </c>
      <c r="I29" t="str">
        <f t="shared" si="2"/>
        <v>TI_liquid_fossil</v>
      </c>
      <c r="J29" t="str">
        <f t="shared" si="3"/>
        <v>TO_heat</v>
      </c>
      <c r="K29" t="str">
        <f>'Correspondence_Equations(fuel)'!R29</f>
        <v>STEAM_HOT_WATER</v>
      </c>
      <c r="L29" t="str">
        <f>'Correspondence_Equations(fuel)'!S29</f>
        <v>NA</v>
      </c>
      <c r="M29">
        <f t="shared" si="4"/>
        <v>0</v>
      </c>
    </row>
    <row r="30" spans="1:13" x14ac:dyDescent="0.35">
      <c r="A30" t="str">
        <f>'Correspondence_Equations(fuel)'!E30</f>
        <v>PROTRA_HP_gas_fuels</v>
      </c>
      <c r="B30" t="str">
        <f>'Correspondence_Equations(fuel)'!F30</f>
        <v>TI_gas_bio</v>
      </c>
      <c r="C30" t="str">
        <f>'Correspondence_Equations(fuel)'!G30</f>
        <v>TO_heat</v>
      </c>
      <c r="D30" t="str">
        <f>'Correspondence_Equations(fuel)'!I30</f>
        <v>DISTRIBUTION_GAS</v>
      </c>
      <c r="E30" t="str">
        <f>'Correspondence_Equations(fuel)'!J30</f>
        <v>STEAM_HOT_WATER</v>
      </c>
      <c r="F30">
        <f t="shared" si="0"/>
        <v>1</v>
      </c>
      <c r="H30" t="str">
        <f t="shared" si="1"/>
        <v>PROTRA_HP_gas_fuels</v>
      </c>
      <c r="I30" t="str">
        <f t="shared" si="2"/>
        <v>TI_gas_bio</v>
      </c>
      <c r="J30" t="str">
        <f t="shared" si="3"/>
        <v>TO_heat</v>
      </c>
      <c r="K30" t="str">
        <f>'Correspondence_Equations(fuel)'!R30</f>
        <v>STEAM_HOT_WATER</v>
      </c>
      <c r="L30" t="str">
        <f>'Correspondence_Equations(fuel)'!S30</f>
        <v>NA</v>
      </c>
      <c r="M30">
        <f t="shared" si="4"/>
        <v>0</v>
      </c>
    </row>
    <row r="31" spans="1:13" x14ac:dyDescent="0.35">
      <c r="A31" t="str">
        <f>'Correspondence_Equations(fuel)'!E31</f>
        <v>PROTRA_HP_gas_fuels</v>
      </c>
      <c r="B31" t="str">
        <f>'Correspondence_Equations(fuel)'!F31</f>
        <v>TI_gas_fossil</v>
      </c>
      <c r="C31" t="str">
        <f>'Correspondence_Equations(fuel)'!G31</f>
        <v>TO_heat</v>
      </c>
      <c r="D31" t="str">
        <f>'Correspondence_Equations(fuel)'!I31</f>
        <v>DISTRIBUTION_GAS</v>
      </c>
      <c r="E31" t="str">
        <f>'Correspondence_Equations(fuel)'!J31</f>
        <v>STEAM_HOT_WATER</v>
      </c>
      <c r="F31">
        <f t="shared" si="0"/>
        <v>1</v>
      </c>
      <c r="H31" t="str">
        <f t="shared" si="1"/>
        <v>PROTRA_HP_gas_fuels</v>
      </c>
      <c r="I31" t="str">
        <f t="shared" si="2"/>
        <v>TI_gas_fossil</v>
      </c>
      <c r="J31" t="str">
        <f t="shared" si="3"/>
        <v>TO_heat</v>
      </c>
      <c r="K31" t="str">
        <f>'Correspondence_Equations(fuel)'!R31</f>
        <v>STEAM_HOT_WATER</v>
      </c>
      <c r="L31" t="str">
        <f>'Correspondence_Equations(fuel)'!S31</f>
        <v>NA</v>
      </c>
      <c r="M31">
        <f t="shared" si="4"/>
        <v>0</v>
      </c>
    </row>
    <row r="32" spans="1:13" x14ac:dyDescent="0.35">
      <c r="A32" t="str">
        <f>'Correspondence_Equations(fuel)'!E32</f>
        <v>PROTRA_HP_geothermal</v>
      </c>
      <c r="B32" t="str">
        <f>'Correspondence_Equations(fuel)'!F32</f>
        <v>TI_geothermal</v>
      </c>
      <c r="C32" t="str">
        <f>'Correspondence_Equations(fuel)'!G32</f>
        <v>TO_heat</v>
      </c>
      <c r="D32" t="str">
        <f>'Correspondence_Equations(fuel)'!I32</f>
        <v>NA</v>
      </c>
      <c r="E32" t="str">
        <f>'Correspondence_Equations(fuel)'!J32</f>
        <v>STEAM_HOT_WATER</v>
      </c>
      <c r="F32">
        <f t="shared" si="0"/>
        <v>0</v>
      </c>
      <c r="H32" t="str">
        <f t="shared" si="1"/>
        <v>PROTRA_HP_geothermal</v>
      </c>
      <c r="I32" t="str">
        <f t="shared" si="2"/>
        <v>TI_geothermal</v>
      </c>
      <c r="J32" t="str">
        <f t="shared" si="3"/>
        <v>TO_heat</v>
      </c>
      <c r="K32" t="str">
        <f>'Correspondence_Equations(fuel)'!R32</f>
        <v>STEAM_HOT_WATER</v>
      </c>
      <c r="L32" t="str">
        <f>'Correspondence_Equations(fuel)'!S32</f>
        <v>NA</v>
      </c>
      <c r="M32">
        <f t="shared" si="4"/>
        <v>0</v>
      </c>
    </row>
    <row r="33" spans="1:13" x14ac:dyDescent="0.35">
      <c r="A33" t="str">
        <f>'Correspondence_Equations(fuel)'!E33</f>
        <v>PROTRA_HP_liquid_fuels</v>
      </c>
      <c r="B33" t="str">
        <f>'Correspondence_Equations(fuel)'!F33</f>
        <v>TI_liquid_bio</v>
      </c>
      <c r="C33" t="str">
        <f>'Correspondence_Equations(fuel)'!G33</f>
        <v>TO_heat</v>
      </c>
      <c r="D33" t="str">
        <f>'Correspondence_Equations(fuel)'!I33</f>
        <v>REFINING</v>
      </c>
      <c r="E33" t="str">
        <f>'Correspondence_Equations(fuel)'!J33</f>
        <v>STEAM_HOT_WATER</v>
      </c>
      <c r="F33">
        <f t="shared" si="0"/>
        <v>1</v>
      </c>
      <c r="H33" t="str">
        <f t="shared" si="1"/>
        <v>PROTRA_HP_liquid_fuels</v>
      </c>
      <c r="I33" t="str">
        <f t="shared" si="2"/>
        <v>TI_liquid_bio</v>
      </c>
      <c r="J33" t="str">
        <f t="shared" si="3"/>
        <v>TO_heat</v>
      </c>
      <c r="K33" t="str">
        <f>'Correspondence_Equations(fuel)'!R33</f>
        <v>STEAM_HOT_WATER</v>
      </c>
      <c r="L33" t="str">
        <f>'Correspondence_Equations(fuel)'!S33</f>
        <v>NA</v>
      </c>
      <c r="M33">
        <f t="shared" si="4"/>
        <v>0</v>
      </c>
    </row>
    <row r="34" spans="1:13" x14ac:dyDescent="0.35">
      <c r="A34" t="str">
        <f>'Correspondence_Equations(fuel)'!E34</f>
        <v>PROTRA_HP_liquid_fuels</v>
      </c>
      <c r="B34" t="str">
        <f>'Correspondence_Equations(fuel)'!F34</f>
        <v>TI_liquid_fossil</v>
      </c>
      <c r="C34" t="str">
        <f>'Correspondence_Equations(fuel)'!G34</f>
        <v>TO_heat</v>
      </c>
      <c r="D34" t="str">
        <f>'Correspondence_Equations(fuel)'!I34</f>
        <v>REFINING</v>
      </c>
      <c r="E34" t="str">
        <f>'Correspondence_Equations(fuel)'!J34</f>
        <v>STEAM_HOT_WATER</v>
      </c>
      <c r="F34">
        <f t="shared" si="0"/>
        <v>1</v>
      </c>
      <c r="H34" t="str">
        <f t="shared" si="1"/>
        <v>PROTRA_HP_liquid_fuels</v>
      </c>
      <c r="I34" t="str">
        <f t="shared" si="2"/>
        <v>TI_liquid_fossil</v>
      </c>
      <c r="J34" t="str">
        <f t="shared" si="3"/>
        <v>TO_heat</v>
      </c>
      <c r="K34" t="str">
        <f>'Correspondence_Equations(fuel)'!R34</f>
        <v>STEAM_HOT_WATER</v>
      </c>
      <c r="L34" t="str">
        <f>'Correspondence_Equations(fuel)'!S34</f>
        <v>NA</v>
      </c>
      <c r="M34">
        <f t="shared" si="4"/>
        <v>0</v>
      </c>
    </row>
    <row r="35" spans="1:13" x14ac:dyDescent="0.35">
      <c r="A35" t="str">
        <f>'Correspondence_Equations(fuel)'!E35</f>
        <v>PROTRA_HP_solar</v>
      </c>
      <c r="B35" t="str">
        <f>'Correspondence_Equations(fuel)'!F35</f>
        <v>TI_solar</v>
      </c>
      <c r="C35" t="str">
        <f>'Correspondence_Equations(fuel)'!G35</f>
        <v>TO_heat</v>
      </c>
      <c r="D35" t="str">
        <f>'Correspondence_Equations(fuel)'!I35</f>
        <v>NA</v>
      </c>
      <c r="E35" t="str">
        <f>'Correspondence_Equations(fuel)'!J35</f>
        <v>STEAM_HOT_WATER</v>
      </c>
      <c r="F35">
        <f t="shared" si="0"/>
        <v>0</v>
      </c>
      <c r="H35" t="str">
        <f t="shared" si="1"/>
        <v>PROTRA_HP_solar</v>
      </c>
      <c r="I35" t="str">
        <f t="shared" si="2"/>
        <v>TI_solar</v>
      </c>
      <c r="J35" t="str">
        <f t="shared" si="3"/>
        <v>TO_heat</v>
      </c>
      <c r="K35" t="str">
        <f>'Correspondence_Equations(fuel)'!R35</f>
        <v>STEAM_HOT_WATER</v>
      </c>
      <c r="L35" t="str">
        <f>'Correspondence_Equations(fuel)'!S35</f>
        <v>NA</v>
      </c>
      <c r="M35">
        <f t="shared" si="4"/>
        <v>0</v>
      </c>
    </row>
    <row r="36" spans="1:13" x14ac:dyDescent="0.35">
      <c r="A36" t="str">
        <f>'Correspondence_Equations(fuel)'!E36</f>
        <v>PROTRA_HP_solid_fossil</v>
      </c>
      <c r="B36" t="str">
        <f>'Correspondence_Equations(fuel)'!F36</f>
        <v>TI_solid_fossil</v>
      </c>
      <c r="C36" t="str">
        <f>'Correspondence_Equations(fuel)'!G36</f>
        <v>TO_heat</v>
      </c>
      <c r="D36" t="str">
        <f>'Correspondence_Equations(fuel)'!I36</f>
        <v>MINING_COAL</v>
      </c>
      <c r="E36" t="str">
        <f>'Correspondence_Equations(fuel)'!J36</f>
        <v>STEAM_HOT_WATER</v>
      </c>
      <c r="F36">
        <f t="shared" si="0"/>
        <v>1</v>
      </c>
      <c r="H36" t="str">
        <f t="shared" si="1"/>
        <v>PROTRA_HP_solid_fossil</v>
      </c>
      <c r="I36" t="str">
        <f t="shared" si="2"/>
        <v>TI_solid_fossil</v>
      </c>
      <c r="J36" t="str">
        <f t="shared" si="3"/>
        <v>TO_heat</v>
      </c>
      <c r="K36" t="str">
        <f>'Correspondence_Equations(fuel)'!R36</f>
        <v>STEAM_HOT_WATER</v>
      </c>
      <c r="L36" t="str">
        <f>'Correspondence_Equations(fuel)'!S36</f>
        <v>NA</v>
      </c>
      <c r="M36">
        <f t="shared" si="4"/>
        <v>0</v>
      </c>
    </row>
    <row r="37" spans="1:13" x14ac:dyDescent="0.35">
      <c r="A37" t="str">
        <f>'Correspondence_Equations(fuel)'!E37</f>
        <v>PROTRA_HP_waste</v>
      </c>
      <c r="B37" t="str">
        <f>'Correspondence_Equations(fuel)'!F37</f>
        <v>TI_waste</v>
      </c>
      <c r="C37" t="str">
        <f>'Correspondence_Equations(fuel)'!G37</f>
        <v>TO_heat</v>
      </c>
      <c r="D37" t="str">
        <f>'Correspondence_Equations(fuel)'!I37</f>
        <v>NA</v>
      </c>
      <c r="E37" t="str">
        <f>'Correspondence_Equations(fuel)'!J37</f>
        <v>STEAM_HOT_WATER</v>
      </c>
      <c r="F37">
        <f t="shared" si="0"/>
        <v>0</v>
      </c>
      <c r="H37" t="str">
        <f t="shared" si="1"/>
        <v>PROTRA_HP_waste</v>
      </c>
      <c r="I37" t="str">
        <f t="shared" si="2"/>
        <v>TI_waste</v>
      </c>
      <c r="J37" t="str">
        <f t="shared" si="3"/>
        <v>TO_heat</v>
      </c>
      <c r="K37" t="str">
        <f>'Correspondence_Equations(fuel)'!R37</f>
        <v>STEAM_HOT_WATER</v>
      </c>
      <c r="L37" t="str">
        <f>'Correspondence_Equations(fuel)'!S37</f>
        <v>NA</v>
      </c>
      <c r="M37">
        <f t="shared" si="4"/>
        <v>0</v>
      </c>
    </row>
    <row r="38" spans="1:13" x14ac:dyDescent="0.35">
      <c r="A38" t="str">
        <f>'Correspondence_Equations(fuel)'!E38</f>
        <v>PROTRA_HP_solid_bio</v>
      </c>
      <c r="B38" t="str">
        <f>'Correspondence_Equations(fuel)'!F38</f>
        <v>TI_solid_bio</v>
      </c>
      <c r="C38" t="str">
        <f>'Correspondence_Equations(fuel)'!G38</f>
        <v>TO_heat</v>
      </c>
      <c r="D38" t="str">
        <f>'Correspondence_Equations(fuel)'!I38</f>
        <v>FORESTRY</v>
      </c>
      <c r="E38" t="str">
        <f>'Correspondence_Equations(fuel)'!J38</f>
        <v>STEAM_HOT_WATER</v>
      </c>
      <c r="F38">
        <f t="shared" si="0"/>
        <v>1</v>
      </c>
      <c r="H38" t="str">
        <f t="shared" si="1"/>
        <v>PROTRA_HP_solid_bio</v>
      </c>
      <c r="I38" t="str">
        <f t="shared" si="2"/>
        <v>TI_solid_bio</v>
      </c>
      <c r="J38" t="str">
        <f t="shared" si="3"/>
        <v>TO_heat</v>
      </c>
      <c r="K38" t="str">
        <f>'Correspondence_Equations(fuel)'!R38</f>
        <v>STEAM_HOT_WATER</v>
      </c>
      <c r="L38" t="str">
        <f>'Correspondence_Equations(fuel)'!S38</f>
        <v>NA</v>
      </c>
      <c r="M38">
        <f t="shared" si="4"/>
        <v>0</v>
      </c>
    </row>
    <row r="39" spans="1:13" x14ac:dyDescent="0.35">
      <c r="A39" t="str">
        <f>'Correspondence_Equations(fuel)'!E39</f>
        <v>PROTRA_CHP_solid_bio</v>
      </c>
      <c r="B39" t="str">
        <f>'Correspondence_Equations(fuel)'!F39</f>
        <v>TI_solid_bio</v>
      </c>
      <c r="C39" t="str">
        <f>'Correspondence_Equations(fuel)'!G39</f>
        <v>TO_elec</v>
      </c>
      <c r="D39" t="str">
        <f>'Correspondence_Equations(fuel)'!I39</f>
        <v>FORESTRY</v>
      </c>
      <c r="E39" t="str">
        <f>'Correspondence_Equations(fuel)'!J39</f>
        <v>ELECTRICITY_OTHER</v>
      </c>
      <c r="F39">
        <f t="shared" si="0"/>
        <v>1</v>
      </c>
      <c r="H39" t="str">
        <f t="shared" si="1"/>
        <v>PROTRA_CHP_solid_bio</v>
      </c>
      <c r="I39" t="str">
        <f t="shared" si="2"/>
        <v>TI_solid_bio</v>
      </c>
      <c r="J39" t="str">
        <f t="shared" si="3"/>
        <v>TO_elec</v>
      </c>
      <c r="K39" t="str">
        <f>'Correspondence_Equations(fuel)'!R39</f>
        <v>ELECTRICITY_OTHER</v>
      </c>
      <c r="L39" t="str">
        <f>'Correspondence_Equations(fuel)'!S39</f>
        <v>DISTRIBUTION_ELECTRICITY</v>
      </c>
      <c r="M39">
        <f t="shared" si="4"/>
        <v>1</v>
      </c>
    </row>
    <row r="40" spans="1:13" x14ac:dyDescent="0.35">
      <c r="A40" t="str">
        <f>'Correspondence_Equations(fuel)'!E40</f>
        <v>PROTRA_CHP_solid_bio</v>
      </c>
      <c r="B40" t="str">
        <f>'Correspondence_Equations(fuel)'!F40</f>
        <v>TI_solid_bio</v>
      </c>
      <c r="C40" t="str">
        <f>'Correspondence_Equations(fuel)'!G40</f>
        <v>TO_heat</v>
      </c>
      <c r="D40" t="str">
        <f>'Correspondence_Equations(fuel)'!I40</f>
        <v>FORESTRY</v>
      </c>
      <c r="E40" t="str">
        <f>'Correspondence_Equations(fuel)'!J40</f>
        <v>STEAM_HOT_WATER</v>
      </c>
      <c r="F40">
        <f t="shared" si="0"/>
        <v>1</v>
      </c>
      <c r="H40" t="str">
        <f t="shared" si="1"/>
        <v>PROTRA_CHP_solid_bio</v>
      </c>
      <c r="I40" t="str">
        <f t="shared" si="2"/>
        <v>TI_solid_bio</v>
      </c>
      <c r="J40" t="str">
        <f t="shared" si="3"/>
        <v>TO_heat</v>
      </c>
      <c r="K40" t="str">
        <f>'Correspondence_Equations(fuel)'!R40</f>
        <v>STEAM_HOT_WATER</v>
      </c>
      <c r="L40" t="str">
        <f>'Correspondence_Equations(fuel)'!S40</f>
        <v>NA</v>
      </c>
      <c r="M40">
        <f t="shared" si="4"/>
        <v>0</v>
      </c>
    </row>
    <row r="41" spans="1:13" x14ac:dyDescent="0.35">
      <c r="A41" t="str">
        <f>'Correspondence_Equations(fuel)'!E41</f>
        <v>PROTRA_PP_solid_bio</v>
      </c>
      <c r="B41" t="str">
        <f>'Correspondence_Equations(fuel)'!F41</f>
        <v>TI_solid_bio</v>
      </c>
      <c r="C41" t="str">
        <f>'Correspondence_Equations(fuel)'!G41</f>
        <v>TO_elec</v>
      </c>
      <c r="D41" t="str">
        <f>'Correspondence_Equations(fuel)'!I41</f>
        <v>FORESTRY</v>
      </c>
      <c r="E41" t="str">
        <f>'Correspondence_Equations(fuel)'!J41</f>
        <v>STEAM_HOT_WATER</v>
      </c>
      <c r="F41">
        <f t="shared" si="0"/>
        <v>1</v>
      </c>
      <c r="H41" t="str">
        <f t="shared" si="1"/>
        <v>PROTRA_PP_solid_bio</v>
      </c>
      <c r="I41" t="str">
        <f t="shared" si="2"/>
        <v>TI_solid_bio</v>
      </c>
      <c r="J41" t="str">
        <f t="shared" si="3"/>
        <v>TO_elec</v>
      </c>
      <c r="K41" t="str">
        <f>'Correspondence_Equations(fuel)'!R41</f>
        <v>STEAM_HOT_WATER</v>
      </c>
      <c r="L41" t="str">
        <f>'Correspondence_Equations(fuel)'!S41</f>
        <v>DISTRIBUTION_ELECTRICITY</v>
      </c>
      <c r="M41">
        <f t="shared" si="4"/>
        <v>1</v>
      </c>
    </row>
    <row r="42" spans="1:13" x14ac:dyDescent="0.35">
      <c r="A42" t="str">
        <f>'Correspondence_Equations(fuel)'!E42</f>
        <v>PROTRA_PP_solid_bio_CCS</v>
      </c>
      <c r="B42" t="str">
        <f>'Correspondence_Equations(fuel)'!F42</f>
        <v>TI_solid_bio</v>
      </c>
      <c r="C42" t="str">
        <f>'Correspondence_Equations(fuel)'!G42</f>
        <v>TO_elec</v>
      </c>
      <c r="D42" t="str">
        <f>'Correspondence_Equations(fuel)'!I42</f>
        <v>FORESTRY</v>
      </c>
      <c r="E42" t="str">
        <f>'Correspondence_Equations(fuel)'!J42</f>
        <v>ELECTRICITY_OTHER</v>
      </c>
      <c r="F42">
        <f t="shared" si="0"/>
        <v>1</v>
      </c>
      <c r="H42" t="str">
        <f t="shared" si="1"/>
        <v>PROTRA_PP_solid_bio_CCS</v>
      </c>
      <c r="I42" t="str">
        <f t="shared" si="2"/>
        <v>TI_solid_bio</v>
      </c>
      <c r="J42" t="str">
        <f t="shared" si="3"/>
        <v>TO_elec</v>
      </c>
      <c r="K42" t="str">
        <f>'Correspondence_Equations(fuel)'!R42</f>
        <v>ELECTRICITY_OTHER</v>
      </c>
      <c r="L42" t="str">
        <f>'Correspondence_Equations(fuel)'!S42</f>
        <v>DISTRIBUTION_ELECTRICITY</v>
      </c>
      <c r="M42">
        <f t="shared" si="4"/>
        <v>1</v>
      </c>
    </row>
    <row r="43" spans="1:13" x14ac:dyDescent="0.35">
      <c r="A43" t="str">
        <f>'Correspondence_Equations(fuel)'!E43</f>
        <v>PROTRA_PP_gas_fuels</v>
      </c>
      <c r="B43" t="str">
        <f>'Correspondence_Equations(fuel)'!F43</f>
        <v>TI_gas_bio</v>
      </c>
      <c r="C43" t="str">
        <f>'Correspondence_Equations(fuel)'!G43</f>
        <v>TO_elec</v>
      </c>
      <c r="D43" t="str">
        <f>'Correspondence_Equations(fuel)'!I43</f>
        <v>DISTRIBUTION_GAS</v>
      </c>
      <c r="E43" t="str">
        <f>'Correspondence_Equations(fuel)'!J43</f>
        <v>ELECTRICITY_GAS</v>
      </c>
      <c r="F43">
        <f t="shared" si="0"/>
        <v>1</v>
      </c>
      <c r="H43" t="str">
        <f t="shared" si="1"/>
        <v>PROTRA_PP_gas_fuels</v>
      </c>
      <c r="I43" t="str">
        <f t="shared" si="2"/>
        <v>TI_gas_bio</v>
      </c>
      <c r="J43" t="str">
        <f t="shared" si="3"/>
        <v>TO_elec</v>
      </c>
      <c r="K43" t="str">
        <f>'Correspondence_Equations(fuel)'!R43</f>
        <v>ELECTRICITY_GAS</v>
      </c>
      <c r="L43" t="str">
        <f>'Correspondence_Equations(fuel)'!S43</f>
        <v>DISTRIBUTION_ELECTRICITY</v>
      </c>
      <c r="M43">
        <f t="shared" si="4"/>
        <v>1</v>
      </c>
    </row>
    <row r="44" spans="1:13" x14ac:dyDescent="0.35">
      <c r="A44" t="str">
        <f>'Correspondence_Equations(fuel)'!E44</f>
        <v>PROTRA_PP_gas_fuels</v>
      </c>
      <c r="B44" t="str">
        <f>'Correspondence_Equations(fuel)'!F44</f>
        <v>TI_gas_fossil</v>
      </c>
      <c r="C44" t="str">
        <f>'Correspondence_Equations(fuel)'!G44</f>
        <v>TO_elec</v>
      </c>
      <c r="D44" t="str">
        <f>'Correspondence_Equations(fuel)'!I44</f>
        <v>DISTRIBUTION_GAS</v>
      </c>
      <c r="E44" t="str">
        <f>'Correspondence_Equations(fuel)'!J44</f>
        <v>ELECTRICITY_GAS</v>
      </c>
      <c r="F44">
        <f t="shared" si="0"/>
        <v>1</v>
      </c>
      <c r="H44" t="str">
        <f t="shared" si="1"/>
        <v>PROTRA_PP_gas_fuels</v>
      </c>
      <c r="I44" t="str">
        <f t="shared" si="2"/>
        <v>TI_gas_fossil</v>
      </c>
      <c r="J44" t="str">
        <f t="shared" si="3"/>
        <v>TO_elec</v>
      </c>
      <c r="K44" t="str">
        <f>'Correspondence_Equations(fuel)'!R44</f>
        <v>ELECTRICITY_GAS</v>
      </c>
      <c r="L44" t="str">
        <f>'Correspondence_Equations(fuel)'!S44</f>
        <v>DISTRIBUTION_ELECTRICITY</v>
      </c>
      <c r="M44">
        <f t="shared" si="4"/>
        <v>1</v>
      </c>
    </row>
    <row r="45" spans="1:13" x14ac:dyDescent="0.35">
      <c r="A45" t="str">
        <f>'Correspondence_Equations(fuel)'!E45</f>
        <v>PROTRA_PP_geothermal</v>
      </c>
      <c r="B45" t="str">
        <f>'Correspondence_Equations(fuel)'!F45</f>
        <v>TI_geothermal</v>
      </c>
      <c r="C45" t="str">
        <f>'Correspondence_Equations(fuel)'!G45</f>
        <v>TO_elec</v>
      </c>
      <c r="D45" t="str">
        <f>'Correspondence_Equations(fuel)'!I45</f>
        <v>NA</v>
      </c>
      <c r="E45" t="str">
        <f>'Correspondence_Equations(fuel)'!J45</f>
        <v>STEAM_HOT_WATER</v>
      </c>
      <c r="F45">
        <f t="shared" si="0"/>
        <v>0</v>
      </c>
      <c r="H45" t="str">
        <f t="shared" si="1"/>
        <v>PROTRA_PP_geothermal</v>
      </c>
      <c r="I45" t="str">
        <f t="shared" si="2"/>
        <v>TI_geothermal</v>
      </c>
      <c r="J45" t="str">
        <f t="shared" si="3"/>
        <v>TO_elec</v>
      </c>
      <c r="K45" t="str">
        <f>'Correspondence_Equations(fuel)'!R45</f>
        <v>STEAM_HOT_WATER</v>
      </c>
      <c r="L45" t="str">
        <f>'Correspondence_Equations(fuel)'!S45</f>
        <v>DISTRIBUTION_ELECTRICITY</v>
      </c>
      <c r="M45">
        <f t="shared" si="4"/>
        <v>1</v>
      </c>
    </row>
    <row r="46" spans="1:13" x14ac:dyDescent="0.35">
      <c r="A46" t="str">
        <f>'Correspondence_Equations(fuel)'!E46</f>
        <v>PROTRA_PP_hydropower_run_of_river</v>
      </c>
      <c r="B46" t="str">
        <f>'Correspondence_Equations(fuel)'!F46</f>
        <v>TI_hydropower</v>
      </c>
      <c r="C46" t="str">
        <f>'Correspondence_Equations(fuel)'!G46</f>
        <v>TO_elec</v>
      </c>
      <c r="D46" t="str">
        <f>'Correspondence_Equations(fuel)'!I46</f>
        <v>NA</v>
      </c>
      <c r="E46" t="str">
        <f>'Correspondence_Equations(fuel)'!J46</f>
        <v>ELECTRICITY_HYDRO</v>
      </c>
      <c r="F46">
        <f t="shared" si="0"/>
        <v>0</v>
      </c>
      <c r="H46" t="str">
        <f t="shared" si="1"/>
        <v>PROTRA_PP_hydropower_run_of_river</v>
      </c>
      <c r="I46" t="str">
        <f t="shared" si="2"/>
        <v>TI_hydropower</v>
      </c>
      <c r="J46" t="str">
        <f t="shared" si="3"/>
        <v>TO_elec</v>
      </c>
      <c r="K46" t="str">
        <f>'Correspondence_Equations(fuel)'!R46</f>
        <v>ELECTRICITY_HYDRO</v>
      </c>
      <c r="L46" t="str">
        <f>'Correspondence_Equations(fuel)'!S46</f>
        <v>DISTRIBUTION_ELECTRICITY</v>
      </c>
      <c r="M46">
        <f t="shared" si="4"/>
        <v>1</v>
      </c>
    </row>
    <row r="47" spans="1:13" x14ac:dyDescent="0.35">
      <c r="A47" t="str">
        <f>'Correspondence_Equations(fuel)'!E47</f>
        <v>PROTRA_PP_hydropower_dammed</v>
      </c>
      <c r="B47" t="str">
        <f>'Correspondence_Equations(fuel)'!F47</f>
        <v>TI_hydropower</v>
      </c>
      <c r="C47" t="str">
        <f>'Correspondence_Equations(fuel)'!G47</f>
        <v>TO_elec</v>
      </c>
      <c r="D47" t="str">
        <f>'Correspondence_Equations(fuel)'!I47</f>
        <v>NA</v>
      </c>
      <c r="E47" t="str">
        <f>'Correspondence_Equations(fuel)'!J47</f>
        <v>ELECTRICITY_HYDRO</v>
      </c>
      <c r="F47">
        <f t="shared" si="0"/>
        <v>0</v>
      </c>
      <c r="H47" t="str">
        <f t="shared" si="1"/>
        <v>PROTRA_PP_hydropower_dammed</v>
      </c>
      <c r="I47" t="str">
        <f t="shared" si="2"/>
        <v>TI_hydropower</v>
      </c>
      <c r="J47" t="str">
        <f t="shared" si="3"/>
        <v>TO_elec</v>
      </c>
      <c r="K47" t="str">
        <f>'Correspondence_Equations(fuel)'!R47</f>
        <v>ELECTRICITY_HYDRO</v>
      </c>
      <c r="L47" t="str">
        <f>'Correspondence_Equations(fuel)'!S47</f>
        <v>DISTRIBUTION_ELECTRICITY</v>
      </c>
      <c r="M47">
        <f t="shared" si="4"/>
        <v>1</v>
      </c>
    </row>
    <row r="48" spans="1:13" x14ac:dyDescent="0.35">
      <c r="A48" t="str">
        <f>'Correspondence_Equations(fuel)'!E48</f>
        <v>PROTRA_PP_liquid_fuels</v>
      </c>
      <c r="B48" t="str">
        <f>'Correspondence_Equations(fuel)'!F48</f>
        <v>TI_liquid_bio</v>
      </c>
      <c r="C48" t="str">
        <f>'Correspondence_Equations(fuel)'!G48</f>
        <v>TO_elec</v>
      </c>
      <c r="D48" t="str">
        <f>'Correspondence_Equations(fuel)'!I48</f>
        <v>REFINING</v>
      </c>
      <c r="E48" t="str">
        <f>'Correspondence_Equations(fuel)'!J48</f>
        <v>ELECTRICITY_OIL</v>
      </c>
      <c r="F48">
        <f t="shared" si="0"/>
        <v>1</v>
      </c>
      <c r="H48" t="str">
        <f t="shared" si="1"/>
        <v>PROTRA_PP_liquid_fuels</v>
      </c>
      <c r="I48" t="str">
        <f t="shared" si="2"/>
        <v>TI_liquid_bio</v>
      </c>
      <c r="J48" t="str">
        <f t="shared" si="3"/>
        <v>TO_elec</v>
      </c>
      <c r="K48" t="str">
        <f>'Correspondence_Equations(fuel)'!R48</f>
        <v>ELECTRICITY_OIL</v>
      </c>
      <c r="L48" t="str">
        <f>'Correspondence_Equations(fuel)'!S48</f>
        <v>DISTRIBUTION_ELECTRICITY</v>
      </c>
      <c r="M48">
        <f t="shared" si="4"/>
        <v>1</v>
      </c>
    </row>
    <row r="49" spans="1:13" x14ac:dyDescent="0.35">
      <c r="A49" t="str">
        <f>'Correspondence_Equations(fuel)'!E49</f>
        <v>PROTRA_PP_liquid_fuels</v>
      </c>
      <c r="B49" t="str">
        <f>'Correspondence_Equations(fuel)'!F49</f>
        <v>TI_liquid_fossil</v>
      </c>
      <c r="C49" t="str">
        <f>'Correspondence_Equations(fuel)'!G49</f>
        <v>TO_elec</v>
      </c>
      <c r="D49" t="str">
        <f>'Correspondence_Equations(fuel)'!I49</f>
        <v>REFINING</v>
      </c>
      <c r="E49" t="str">
        <f>'Correspondence_Equations(fuel)'!J49</f>
        <v>ELECTRICITY_OIL</v>
      </c>
      <c r="F49">
        <f t="shared" si="0"/>
        <v>1</v>
      </c>
      <c r="H49" t="str">
        <f t="shared" si="1"/>
        <v>PROTRA_PP_liquid_fuels</v>
      </c>
      <c r="I49" t="str">
        <f t="shared" si="2"/>
        <v>TI_liquid_fossil</v>
      </c>
      <c r="J49" t="str">
        <f t="shared" si="3"/>
        <v>TO_elec</v>
      </c>
      <c r="K49" t="str">
        <f>'Correspondence_Equations(fuel)'!R49</f>
        <v>ELECTRICITY_OIL</v>
      </c>
      <c r="L49" t="str">
        <f>'Correspondence_Equations(fuel)'!S49</f>
        <v>DISTRIBUTION_ELECTRICITY</v>
      </c>
      <c r="M49">
        <f t="shared" si="4"/>
        <v>1</v>
      </c>
    </row>
    <row r="50" spans="1:13" x14ac:dyDescent="0.35">
      <c r="A50" t="str">
        <f>'Correspondence_Equations(fuel)'!E50</f>
        <v>PROTRA_PP_nuclear</v>
      </c>
      <c r="B50" t="str">
        <f>'Correspondence_Equations(fuel)'!F50</f>
        <v>TI_nuclear</v>
      </c>
      <c r="C50" t="str">
        <f>'Correspondence_Equations(fuel)'!G50</f>
        <v>TO_elec</v>
      </c>
      <c r="D50" t="str">
        <f>'Correspondence_Equations(fuel)'!I50</f>
        <v>MINING_URANIUM_THORIUM</v>
      </c>
      <c r="E50" t="str">
        <f>'Correspondence_Equations(fuel)'!J50</f>
        <v>ELECTRICITY_NUCLEAR</v>
      </c>
      <c r="F50">
        <f t="shared" si="0"/>
        <v>1</v>
      </c>
      <c r="H50" t="str">
        <f t="shared" si="1"/>
        <v>PROTRA_PP_nuclear</v>
      </c>
      <c r="I50" t="str">
        <f t="shared" si="2"/>
        <v>TI_nuclear</v>
      </c>
      <c r="J50" t="str">
        <f t="shared" si="3"/>
        <v>TO_elec</v>
      </c>
      <c r="K50" t="str">
        <f>'Correspondence_Equations(fuel)'!R50</f>
        <v>ELECTRICITY_NUCLEAR</v>
      </c>
      <c r="L50" t="str">
        <f>'Correspondence_Equations(fuel)'!S50</f>
        <v>DISTRIBUTION_ELECTRICITY</v>
      </c>
      <c r="M50">
        <f t="shared" si="4"/>
        <v>1</v>
      </c>
    </row>
    <row r="51" spans="1:13" x14ac:dyDescent="0.35">
      <c r="A51" t="str">
        <f>'Correspondence_Equations(fuel)'!E51</f>
        <v>PROTRA_PP_oceanic</v>
      </c>
      <c r="B51" t="str">
        <f>'Correspondence_Equations(fuel)'!F51</f>
        <v>TI_oceanic</v>
      </c>
      <c r="C51" t="str">
        <f>'Correspondence_Equations(fuel)'!G51</f>
        <v>TO_elec</v>
      </c>
      <c r="D51" t="str">
        <f>'Correspondence_Equations(fuel)'!I51</f>
        <v>NA</v>
      </c>
      <c r="E51" t="str">
        <f>'Correspondence_Equations(fuel)'!J51</f>
        <v>ELECTRICITY_OTHER</v>
      </c>
      <c r="F51">
        <f t="shared" si="0"/>
        <v>0</v>
      </c>
      <c r="H51" t="str">
        <f t="shared" si="1"/>
        <v>PROTRA_PP_oceanic</v>
      </c>
      <c r="I51" t="str">
        <f t="shared" si="2"/>
        <v>TI_oceanic</v>
      </c>
      <c r="J51" t="str">
        <f t="shared" si="3"/>
        <v>TO_elec</v>
      </c>
      <c r="K51" t="str">
        <f>'Correspondence_Equations(fuel)'!R51</f>
        <v>ELECTRICITY_OTHER</v>
      </c>
      <c r="L51" t="str">
        <f>'Correspondence_Equations(fuel)'!S51</f>
        <v>DISTRIBUTION_ELECTRICITY</v>
      </c>
      <c r="M51">
        <f t="shared" si="4"/>
        <v>1</v>
      </c>
    </row>
    <row r="52" spans="1:13" x14ac:dyDescent="0.35">
      <c r="A52" t="str">
        <f>'Correspondence_Equations(fuel)'!E52</f>
        <v>PROTRA_PP_solar_open_space_PV</v>
      </c>
      <c r="B52" t="str">
        <f>'Correspondence_Equations(fuel)'!F52</f>
        <v>TI_solar</v>
      </c>
      <c r="C52" t="str">
        <f>'Correspondence_Equations(fuel)'!G52</f>
        <v>TO_elec</v>
      </c>
      <c r="D52" t="str">
        <f>'Correspondence_Equations(fuel)'!I52</f>
        <v>NA</v>
      </c>
      <c r="E52" t="str">
        <f>'Correspondence_Equations(fuel)'!J52</f>
        <v>ELECTRICITY_SOLAR_PV</v>
      </c>
      <c r="F52">
        <f t="shared" si="0"/>
        <v>0</v>
      </c>
      <c r="H52" t="str">
        <f t="shared" si="1"/>
        <v>PROTRA_PP_solar_open_space_PV</v>
      </c>
      <c r="I52" t="str">
        <f t="shared" si="2"/>
        <v>TI_solar</v>
      </c>
      <c r="J52" t="str">
        <f t="shared" si="3"/>
        <v>TO_elec</v>
      </c>
      <c r="K52" t="str">
        <f>'Correspondence_Equations(fuel)'!R52</f>
        <v>ELECTRICITY_SOLAR_PV</v>
      </c>
      <c r="L52" t="str">
        <f>'Correspondence_Equations(fuel)'!S52</f>
        <v>DISTRIBUTION_ELECTRICITY</v>
      </c>
      <c r="M52">
        <f t="shared" si="4"/>
        <v>1</v>
      </c>
    </row>
    <row r="53" spans="1:13" x14ac:dyDescent="0.35">
      <c r="A53" t="str">
        <f>'Correspondence_Equations(fuel)'!E53</f>
        <v>PROTRA_PP_solar_CSP</v>
      </c>
      <c r="B53" t="str">
        <f>'Correspondence_Equations(fuel)'!F53</f>
        <v>TI_solar</v>
      </c>
      <c r="C53" t="str">
        <f>'Correspondence_Equations(fuel)'!G53</f>
        <v>TO_elec</v>
      </c>
      <c r="D53" t="str">
        <f>'Correspondence_Equations(fuel)'!I53</f>
        <v>NA</v>
      </c>
      <c r="E53" t="str">
        <f>'Correspondence_Equations(fuel)'!J53</f>
        <v>ELECTRICITY_SOLAR_THERMAL</v>
      </c>
      <c r="F53">
        <f t="shared" si="0"/>
        <v>0</v>
      </c>
      <c r="H53" t="str">
        <f t="shared" si="1"/>
        <v>PROTRA_PP_solar_CSP</v>
      </c>
      <c r="I53" t="str">
        <f t="shared" si="2"/>
        <v>TI_solar</v>
      </c>
      <c r="J53" t="str">
        <f t="shared" si="3"/>
        <v>TO_elec</v>
      </c>
      <c r="K53" t="str">
        <f>'Correspondence_Equations(fuel)'!R53</f>
        <v>ELECTRICITY_SOLAR_THERMAL</v>
      </c>
      <c r="L53" t="str">
        <f>'Correspondence_Equations(fuel)'!S53</f>
        <v>DISTRIBUTION_ELECTRICITY</v>
      </c>
      <c r="M53">
        <f t="shared" si="4"/>
        <v>1</v>
      </c>
    </row>
    <row r="54" spans="1:13" x14ac:dyDescent="0.35">
      <c r="A54" t="str">
        <f>'Correspondence_Equations(fuel)'!E54</f>
        <v>PROTRA_PP_solar_urban_PV</v>
      </c>
      <c r="B54" t="str">
        <f>'Correspondence_Equations(fuel)'!F54</f>
        <v>TI_solar</v>
      </c>
      <c r="C54" t="str">
        <f>'Correspondence_Equations(fuel)'!G54</f>
        <v>TO_elec</v>
      </c>
      <c r="D54" t="str">
        <f>'Correspondence_Equations(fuel)'!I54</f>
        <v>NA</v>
      </c>
      <c r="E54" t="str">
        <f>'Correspondence_Equations(fuel)'!J54</f>
        <v>ELECTRICITY_SOLAR_PV</v>
      </c>
      <c r="F54">
        <f t="shared" si="0"/>
        <v>0</v>
      </c>
      <c r="H54" t="str">
        <f t="shared" si="1"/>
        <v>PROTRA_PP_solar_urban_PV</v>
      </c>
      <c r="I54" t="str">
        <f t="shared" si="2"/>
        <v>TI_solar</v>
      </c>
      <c r="J54" t="str">
        <f t="shared" si="3"/>
        <v>TO_elec</v>
      </c>
      <c r="K54" t="str">
        <f>'Correspondence_Equations(fuel)'!R54</f>
        <v>ELECTRICITY_SOLAR_PV</v>
      </c>
      <c r="L54" t="str">
        <f>'Correspondence_Equations(fuel)'!S54</f>
        <v>DISTRIBUTION_ELECTRICITY</v>
      </c>
      <c r="M54">
        <f t="shared" si="4"/>
        <v>1</v>
      </c>
    </row>
    <row r="55" spans="1:13" x14ac:dyDescent="0.35">
      <c r="A55" t="str">
        <f>'Correspondence_Equations(fuel)'!E55</f>
        <v>PROTRA_PP_solid_fossil</v>
      </c>
      <c r="B55" t="str">
        <f>'Correspondence_Equations(fuel)'!F55</f>
        <v>TI_solid_fossil</v>
      </c>
      <c r="C55" t="str">
        <f>'Correspondence_Equations(fuel)'!G55</f>
        <v>TO_elec</v>
      </c>
      <c r="D55" t="str">
        <f>'Correspondence_Equations(fuel)'!I55</f>
        <v>MINING_COAL</v>
      </c>
      <c r="E55" t="str">
        <f>'Correspondence_Equations(fuel)'!J55</f>
        <v>ELECTRICITY_COAL</v>
      </c>
      <c r="F55">
        <f t="shared" si="0"/>
        <v>1</v>
      </c>
      <c r="H55" t="str">
        <f t="shared" si="1"/>
        <v>PROTRA_PP_solid_fossil</v>
      </c>
      <c r="I55" t="str">
        <f t="shared" si="2"/>
        <v>TI_solid_fossil</v>
      </c>
      <c r="J55" t="str">
        <f t="shared" si="3"/>
        <v>TO_elec</v>
      </c>
      <c r="K55" t="str">
        <f>'Correspondence_Equations(fuel)'!R55</f>
        <v>ELECTRICITY_COAL</v>
      </c>
      <c r="L55" t="str">
        <f>'Correspondence_Equations(fuel)'!S55</f>
        <v>DISTRIBUTION_ELECTRICITY</v>
      </c>
      <c r="M55">
        <f t="shared" si="4"/>
        <v>1</v>
      </c>
    </row>
    <row r="56" spans="1:13" x14ac:dyDescent="0.35">
      <c r="A56" t="str">
        <f>'Correspondence_Equations(fuel)'!E56</f>
        <v>PROTRA_PP_waste</v>
      </c>
      <c r="B56" t="str">
        <f>'Correspondence_Equations(fuel)'!F56</f>
        <v>TI_waste</v>
      </c>
      <c r="C56" t="str">
        <f>'Correspondence_Equations(fuel)'!G56</f>
        <v>TO_elec</v>
      </c>
      <c r="D56" t="str">
        <f>'Correspondence_Equations(fuel)'!I56</f>
        <v>NA</v>
      </c>
      <c r="E56" t="str">
        <f>'Correspondence_Equations(fuel)'!J56</f>
        <v>ELECTRICITY_OTHER</v>
      </c>
      <c r="F56">
        <f t="shared" si="0"/>
        <v>0</v>
      </c>
      <c r="H56" t="str">
        <f t="shared" si="1"/>
        <v>PROTRA_PP_waste</v>
      </c>
      <c r="I56" t="str">
        <f t="shared" si="2"/>
        <v>TI_waste</v>
      </c>
      <c r="J56" t="str">
        <f t="shared" si="3"/>
        <v>TO_elec</v>
      </c>
      <c r="K56" t="str">
        <f>'Correspondence_Equations(fuel)'!R56</f>
        <v>ELECTRICITY_OTHER</v>
      </c>
      <c r="L56" t="str">
        <f>'Correspondence_Equations(fuel)'!S56</f>
        <v>DISTRIBUTION_ELECTRICITY</v>
      </c>
      <c r="M56">
        <f t="shared" si="4"/>
        <v>1</v>
      </c>
    </row>
    <row r="57" spans="1:13" x14ac:dyDescent="0.35">
      <c r="A57" t="str">
        <f>'Correspondence_Equations(fuel)'!E57</f>
        <v>PROTRA_PP_wind_onshore</v>
      </c>
      <c r="B57" t="str">
        <f>'Correspondence_Equations(fuel)'!F57</f>
        <v>TI_wind</v>
      </c>
      <c r="C57" t="str">
        <f>'Correspondence_Equations(fuel)'!G57</f>
        <v>TO_elec</v>
      </c>
      <c r="D57" t="str">
        <f>'Correspondence_Equations(fuel)'!I57</f>
        <v>NA</v>
      </c>
      <c r="E57" t="str">
        <f>'Correspondence_Equations(fuel)'!J57</f>
        <v>ELECTRICITY_WIND</v>
      </c>
      <c r="F57">
        <f t="shared" si="0"/>
        <v>0</v>
      </c>
      <c r="H57" t="str">
        <f t="shared" si="1"/>
        <v>PROTRA_PP_wind_onshore</v>
      </c>
      <c r="I57" t="str">
        <f t="shared" si="2"/>
        <v>TI_wind</v>
      </c>
      <c r="J57" t="str">
        <f t="shared" si="3"/>
        <v>TO_elec</v>
      </c>
      <c r="K57" t="str">
        <f>'Correspondence_Equations(fuel)'!R57</f>
        <v>ELECTRICITY_WIND</v>
      </c>
      <c r="L57" t="str">
        <f>'Correspondence_Equations(fuel)'!S57</f>
        <v>DISTRIBUTION_ELECTRICITY</v>
      </c>
      <c r="M57">
        <f t="shared" si="4"/>
        <v>1</v>
      </c>
    </row>
    <row r="58" spans="1:13" x14ac:dyDescent="0.35">
      <c r="A58" t="str">
        <f>'Correspondence_Equations(fuel)'!E58</f>
        <v>PROTRA_PP_wind_offshore</v>
      </c>
      <c r="B58" t="str">
        <f>'Correspondence_Equations(fuel)'!F58</f>
        <v>TI_wind</v>
      </c>
      <c r="C58" t="str">
        <f>'Correspondence_Equations(fuel)'!G58</f>
        <v>TO_elec</v>
      </c>
      <c r="D58" t="str">
        <f>'Correspondence_Equations(fuel)'!I58</f>
        <v>NA</v>
      </c>
      <c r="E58" t="str">
        <f>'Correspondence_Equations(fuel)'!J58</f>
        <v>ELECTRICITY_WIND</v>
      </c>
      <c r="F58">
        <f t="shared" si="0"/>
        <v>0</v>
      </c>
      <c r="H58" t="str">
        <f t="shared" si="1"/>
        <v>PROTRA_PP_wind_offshore</v>
      </c>
      <c r="I58" t="str">
        <f t="shared" si="2"/>
        <v>TI_wind</v>
      </c>
      <c r="J58" t="str">
        <f t="shared" si="3"/>
        <v>TO_elec</v>
      </c>
      <c r="K58" t="str">
        <f>'Correspondence_Equations(fuel)'!R58</f>
        <v>ELECTRICITY_WIND</v>
      </c>
      <c r="L58" t="str">
        <f>'Correspondence_Equations(fuel)'!S58</f>
        <v>DISTRIBUTION_ELECTRICITY</v>
      </c>
      <c r="M58">
        <f t="shared" si="4"/>
        <v>1</v>
      </c>
    </row>
    <row r="59" spans="1:13" x14ac:dyDescent="0.35">
      <c r="A59" t="str">
        <f>'Correspondence_Equations(fuel)'!E59</f>
        <v>PROTRA_PP_solid_fossil_CCS</v>
      </c>
      <c r="B59" t="str">
        <f>'Correspondence_Equations(fuel)'!F59</f>
        <v>TI_solid_fossil</v>
      </c>
      <c r="C59" t="str">
        <f>'Correspondence_Equations(fuel)'!G59</f>
        <v>TO_elec</v>
      </c>
      <c r="D59" t="str">
        <f>'Correspondence_Equations(fuel)'!I59</f>
        <v>MINING_COAL</v>
      </c>
      <c r="E59" t="str">
        <f>'Correspondence_Equations(fuel)'!J59</f>
        <v>ELECTRICITY_COAL</v>
      </c>
      <c r="F59">
        <f t="shared" ref="F59:F93" si="5">IF(D59&lt;&gt;"NA",1,0)</f>
        <v>1</v>
      </c>
      <c r="H59" t="str">
        <f t="shared" ref="H59:H93" si="6">A59</f>
        <v>PROTRA_PP_solid_fossil_CCS</v>
      </c>
      <c r="I59" t="str">
        <f t="shared" ref="I59:I93" si="7">B59</f>
        <v>TI_solid_fossil</v>
      </c>
      <c r="J59" t="str">
        <f t="shared" ref="J59:J93" si="8">C59</f>
        <v>TO_elec</v>
      </c>
      <c r="K59" t="str">
        <f>'Correspondence_Equations(fuel)'!R59</f>
        <v>ELECTRICITY_COAL</v>
      </c>
      <c r="L59" t="str">
        <f>'Correspondence_Equations(fuel)'!S59</f>
        <v>DISTRIBUTION_ELECTRICITY</v>
      </c>
      <c r="M59">
        <f t="shared" ref="M59:M93" si="9">IF(L59&lt;&gt;"NA",1,0)</f>
        <v>1</v>
      </c>
    </row>
    <row r="60" spans="1:13" x14ac:dyDescent="0.35">
      <c r="A60" t="str">
        <f>'Correspondence_Equations(fuel)'!E60</f>
        <v>PROTRA_PP_waste_CCS</v>
      </c>
      <c r="B60" t="str">
        <f>'Correspondence_Equations(fuel)'!F60</f>
        <v>TI_waste</v>
      </c>
      <c r="C60" t="str">
        <f>'Correspondence_Equations(fuel)'!G60</f>
        <v>TO_elec</v>
      </c>
      <c r="D60" t="str">
        <f>'Correspondence_Equations(fuel)'!I60</f>
        <v>NA</v>
      </c>
      <c r="E60" t="str">
        <f>'Correspondence_Equations(fuel)'!J60</f>
        <v>ELECTRICITY_OTHER</v>
      </c>
      <c r="F60">
        <f t="shared" si="5"/>
        <v>0</v>
      </c>
      <c r="H60" t="str">
        <f t="shared" si="6"/>
        <v>PROTRA_PP_waste_CCS</v>
      </c>
      <c r="I60" t="str">
        <f t="shared" si="7"/>
        <v>TI_waste</v>
      </c>
      <c r="J60" t="str">
        <f t="shared" si="8"/>
        <v>TO_elec</v>
      </c>
      <c r="K60" t="str">
        <f>'Correspondence_Equations(fuel)'!R60</f>
        <v>ELECTRICITY_OTHER</v>
      </c>
      <c r="L60" t="str">
        <f>'Correspondence_Equations(fuel)'!S60</f>
        <v>DISTRIBUTION_ELECTRICITY</v>
      </c>
      <c r="M60">
        <f t="shared" si="9"/>
        <v>1</v>
      </c>
    </row>
    <row r="61" spans="1:13" x14ac:dyDescent="0.35">
      <c r="A61" t="str">
        <f>'Correspondence_Equations(fuel)'!E61</f>
        <v>PROTRA_blending_gas_fuels</v>
      </c>
      <c r="B61" t="str">
        <f>'Correspondence_Equations(fuel)'!F61</f>
        <v>TI_gas_bio</v>
      </c>
      <c r="C61" t="str">
        <f>'Correspondence_Equations(fuel)'!G61</f>
        <v>TO_gas</v>
      </c>
      <c r="D61" t="str">
        <f>'Correspondence_Equations(fuel)'!I61</f>
        <v>DISTRIBUTION_GAS</v>
      </c>
      <c r="E61" t="str">
        <f>'Correspondence_Equations(fuel)'!J61</f>
        <v>DISTRIBUTION_GAS</v>
      </c>
      <c r="F61">
        <f t="shared" si="5"/>
        <v>1</v>
      </c>
      <c r="H61" t="str">
        <f t="shared" si="6"/>
        <v>PROTRA_blending_gas_fuels</v>
      </c>
      <c r="I61" t="str">
        <f t="shared" si="7"/>
        <v>TI_gas_bio</v>
      </c>
      <c r="J61" t="str">
        <f t="shared" si="8"/>
        <v>TO_gas</v>
      </c>
      <c r="K61" t="str">
        <f>'Correspondence_Equations(fuel)'!R61</f>
        <v>DISTRIBUTION_GAS</v>
      </c>
      <c r="L61" t="str">
        <f>'Correspondence_Equations(fuel)'!S61</f>
        <v>NA</v>
      </c>
      <c r="M61">
        <f t="shared" si="9"/>
        <v>0</v>
      </c>
    </row>
    <row r="62" spans="1:13" x14ac:dyDescent="0.35">
      <c r="A62" t="str">
        <f>'Correspondence_Equations(fuel)'!E62</f>
        <v>PROTRA_blending_gas_fuels</v>
      </c>
      <c r="B62" t="str">
        <f>'Correspondence_Equations(fuel)'!F62</f>
        <v>TI_gas_fossil</v>
      </c>
      <c r="C62" t="str">
        <f>'Correspondence_Equations(fuel)'!G62</f>
        <v>TO_gas</v>
      </c>
      <c r="D62" t="str">
        <f>'Correspondence_Equations(fuel)'!I62</f>
        <v>DISTRIBUTION_GAS</v>
      </c>
      <c r="E62" t="str">
        <f>'Correspondence_Equations(fuel)'!J62</f>
        <v>DISTRIBUTION_GAS</v>
      </c>
      <c r="F62">
        <f t="shared" si="5"/>
        <v>1</v>
      </c>
      <c r="H62" t="str">
        <f t="shared" si="6"/>
        <v>PROTRA_blending_gas_fuels</v>
      </c>
      <c r="I62" t="str">
        <f t="shared" si="7"/>
        <v>TI_gas_fossil</v>
      </c>
      <c r="J62" t="str">
        <f t="shared" si="8"/>
        <v>TO_gas</v>
      </c>
      <c r="K62" t="str">
        <f>'Correspondence_Equations(fuel)'!R62</f>
        <v>DISTRIBUTION_GAS</v>
      </c>
      <c r="L62" t="str">
        <f>'Correspondence_Equations(fuel)'!S62</f>
        <v>NA</v>
      </c>
      <c r="M62">
        <f t="shared" si="9"/>
        <v>0</v>
      </c>
    </row>
    <row r="63" spans="1:13" x14ac:dyDescent="0.35">
      <c r="A63" t="str">
        <f>'Correspondence_Equations(fuel)'!E63</f>
        <v>PROTRA_blending_liquid_fuels</v>
      </c>
      <c r="B63" t="str">
        <f>'Correspondence_Equations(fuel)'!F63</f>
        <v>TI_liquid_bio</v>
      </c>
      <c r="C63" t="str">
        <f>'Correspondence_Equations(fuel)'!G63</f>
        <v>TO_liquid</v>
      </c>
      <c r="D63" t="str">
        <f>'Correspondence_Equations(fuel)'!I63</f>
        <v>REFINING</v>
      </c>
      <c r="E63" t="str">
        <f>'Correspondence_Equations(fuel)'!J63</f>
        <v>REFINING</v>
      </c>
      <c r="F63">
        <f t="shared" si="5"/>
        <v>1</v>
      </c>
      <c r="H63" t="str">
        <f t="shared" si="6"/>
        <v>PROTRA_blending_liquid_fuels</v>
      </c>
      <c r="I63" t="str">
        <f t="shared" si="7"/>
        <v>TI_liquid_bio</v>
      </c>
      <c r="J63" t="str">
        <f t="shared" si="8"/>
        <v>TO_liquid</v>
      </c>
      <c r="K63" t="str">
        <f>'Correspondence_Equations(fuel)'!R63</f>
        <v>REFINING</v>
      </c>
      <c r="L63" t="str">
        <f>'Correspondence_Equations(fuel)'!S63</f>
        <v>NA</v>
      </c>
      <c r="M63">
        <f t="shared" si="9"/>
        <v>0</v>
      </c>
    </row>
    <row r="64" spans="1:13" x14ac:dyDescent="0.35">
      <c r="A64" t="str">
        <f>'Correspondence_Equations(fuel)'!E64</f>
        <v>PROTRA_blending_liquid_fuels</v>
      </c>
      <c r="B64" t="str">
        <f>'Correspondence_Equations(fuel)'!F64</f>
        <v>TI_liquid_fossil</v>
      </c>
      <c r="C64" t="str">
        <f>'Correspondence_Equations(fuel)'!G64</f>
        <v>TO_liquid</v>
      </c>
      <c r="D64" t="str">
        <f>'Correspondence_Equations(fuel)'!I64</f>
        <v>REFINING</v>
      </c>
      <c r="E64" t="str">
        <f>'Correspondence_Equations(fuel)'!J64</f>
        <v>REFINING</v>
      </c>
      <c r="F64">
        <f t="shared" si="5"/>
        <v>1</v>
      </c>
      <c r="H64" t="str">
        <f t="shared" si="6"/>
        <v>PROTRA_blending_liquid_fuels</v>
      </c>
      <c r="I64" t="str">
        <f t="shared" si="7"/>
        <v>TI_liquid_fossil</v>
      </c>
      <c r="J64" t="str">
        <f t="shared" si="8"/>
        <v>TO_liquid</v>
      </c>
      <c r="K64" t="str">
        <f>'Correspondence_Equations(fuel)'!R64</f>
        <v>REFINING</v>
      </c>
      <c r="L64" t="str">
        <f>'Correspondence_Equations(fuel)'!S64</f>
        <v>NA</v>
      </c>
      <c r="M64">
        <f t="shared" si="9"/>
        <v>0</v>
      </c>
    </row>
    <row r="65" spans="1:13" x14ac:dyDescent="0.35">
      <c r="A65" t="str">
        <f>'Correspondence_Equations(fuel)'!E69</f>
        <v>PROREF_refinery_bio</v>
      </c>
      <c r="B65" t="str">
        <f>'Correspondence_Equations(fuel)'!F69</f>
        <v>PE_agriculture_products</v>
      </c>
      <c r="C65" t="str">
        <f>'Correspondence_Equations(fuel)'!G69</f>
        <v>TI_gas_bio</v>
      </c>
      <c r="D65" t="str">
        <f>'Correspondence_Equations(fuel)'!I69</f>
        <v>CROPS</v>
      </c>
      <c r="E65" t="str">
        <f>'Correspondence_Equations(fuel)'!J69</f>
        <v>REFINING</v>
      </c>
      <c r="F65">
        <f t="shared" si="5"/>
        <v>1</v>
      </c>
      <c r="H65" t="str">
        <f t="shared" si="6"/>
        <v>PROREF_refinery_bio</v>
      </c>
      <c r="I65" t="str">
        <f t="shared" si="7"/>
        <v>PE_agriculture_products</v>
      </c>
      <c r="J65" t="str">
        <f t="shared" si="8"/>
        <v>TI_gas_bio</v>
      </c>
      <c r="K65" t="str">
        <f>'Correspondence_Equations(fuel)'!R69</f>
        <v>REFINING</v>
      </c>
      <c r="L65" t="str">
        <f>'Correspondence_Equations(fuel)'!S69</f>
        <v>NA</v>
      </c>
      <c r="M65">
        <f t="shared" si="9"/>
        <v>0</v>
      </c>
    </row>
    <row r="66" spans="1:13" x14ac:dyDescent="0.35">
      <c r="A66" t="str">
        <f>'Correspondence_Equations(fuel)'!E70</f>
        <v>PROREF_refinery_bio</v>
      </c>
      <c r="B66" t="str">
        <f>'Correspondence_Equations(fuel)'!F70</f>
        <v>PE_forestry_products</v>
      </c>
      <c r="C66" t="str">
        <f>'Correspondence_Equations(fuel)'!G70</f>
        <v>TI_gas_bio</v>
      </c>
      <c r="D66" t="str">
        <f>'Correspondence_Equations(fuel)'!I70</f>
        <v>FORESTRY</v>
      </c>
      <c r="E66" t="str">
        <f>'Correspondence_Equations(fuel)'!J70</f>
        <v>REFINING</v>
      </c>
      <c r="F66">
        <f t="shared" si="5"/>
        <v>1</v>
      </c>
      <c r="H66" t="str">
        <f t="shared" si="6"/>
        <v>PROREF_refinery_bio</v>
      </c>
      <c r="I66" t="str">
        <f t="shared" si="7"/>
        <v>PE_forestry_products</v>
      </c>
      <c r="J66" t="str">
        <f t="shared" si="8"/>
        <v>TI_gas_bio</v>
      </c>
      <c r="K66" t="str">
        <f>'Correspondence_Equations(fuel)'!R70</f>
        <v>REFINING</v>
      </c>
      <c r="L66" t="str">
        <f>'Correspondence_Equations(fuel)'!S70</f>
        <v>NA</v>
      </c>
      <c r="M66">
        <f t="shared" si="9"/>
        <v>0</v>
      </c>
    </row>
    <row r="67" spans="1:13" x14ac:dyDescent="0.35">
      <c r="A67" t="str">
        <f>'Correspondence_Equations(fuel)'!E71</f>
        <v>PROREF_refinery_bio</v>
      </c>
      <c r="B67" t="str">
        <f>'Correspondence_Equations(fuel)'!F71</f>
        <v>PE_waste</v>
      </c>
      <c r="C67" t="str">
        <f>'Correspondence_Equations(fuel)'!G71</f>
        <v>TI_gas_bio</v>
      </c>
      <c r="D67" t="str">
        <f>'Correspondence_Equations(fuel)'!I71</f>
        <v>NA</v>
      </c>
      <c r="E67" t="str">
        <f>'Correspondence_Equations(fuel)'!J71</f>
        <v>REFINING</v>
      </c>
      <c r="F67">
        <f t="shared" si="5"/>
        <v>0</v>
      </c>
      <c r="H67" t="str">
        <f t="shared" si="6"/>
        <v>PROREF_refinery_bio</v>
      </c>
      <c r="I67" t="str">
        <f t="shared" si="7"/>
        <v>PE_waste</v>
      </c>
      <c r="J67" t="str">
        <f t="shared" si="8"/>
        <v>TI_gas_bio</v>
      </c>
      <c r="K67" t="str">
        <f>'Correspondence_Equations(fuel)'!R71</f>
        <v>REFINING</v>
      </c>
      <c r="L67" t="str">
        <f>'Correspondence_Equations(fuel)'!S71</f>
        <v>NA</v>
      </c>
      <c r="M67">
        <f t="shared" si="9"/>
        <v>0</v>
      </c>
    </row>
    <row r="68" spans="1:13" x14ac:dyDescent="0.35">
      <c r="A68" t="str">
        <f>'Correspondence_Equations(fuel)'!E72</f>
        <v>PROREF_refinery_bio</v>
      </c>
      <c r="B68" t="str">
        <f>'Correspondence_Equations(fuel)'!F72</f>
        <v>PE_agriculture_products</v>
      </c>
      <c r="C68" t="str">
        <f>'Correspondence_Equations(fuel)'!G72</f>
        <v>TI_liquid_bio</v>
      </c>
      <c r="D68" t="str">
        <f>'Correspondence_Equations(fuel)'!I72</f>
        <v>CROPS</v>
      </c>
      <c r="E68" t="str">
        <f>'Correspondence_Equations(fuel)'!J72</f>
        <v>REFINING</v>
      </c>
      <c r="F68">
        <f t="shared" si="5"/>
        <v>1</v>
      </c>
      <c r="H68" t="str">
        <f t="shared" si="6"/>
        <v>PROREF_refinery_bio</v>
      </c>
      <c r="I68" t="str">
        <f t="shared" si="7"/>
        <v>PE_agriculture_products</v>
      </c>
      <c r="J68" t="str">
        <f t="shared" si="8"/>
        <v>TI_liquid_bio</v>
      </c>
      <c r="K68" t="str">
        <f>'Correspondence_Equations(fuel)'!R72</f>
        <v>REFINING</v>
      </c>
      <c r="L68" t="str">
        <f>'Correspondence_Equations(fuel)'!S72</f>
        <v>NA</v>
      </c>
      <c r="M68">
        <f t="shared" si="9"/>
        <v>0</v>
      </c>
    </row>
    <row r="69" spans="1:13" x14ac:dyDescent="0.35">
      <c r="A69" t="str">
        <f>'Correspondence_Equations(fuel)'!E73</f>
        <v>PROREF_refinery_bio</v>
      </c>
      <c r="B69" t="str">
        <f>'Correspondence_Equations(fuel)'!F73</f>
        <v>PE_forestry_products</v>
      </c>
      <c r="C69" t="str">
        <f>'Correspondence_Equations(fuel)'!G73</f>
        <v>TI_liquid_bio</v>
      </c>
      <c r="D69" t="str">
        <f>'Correspondence_Equations(fuel)'!I73</f>
        <v>FORESTRY</v>
      </c>
      <c r="E69" t="str">
        <f>'Correspondence_Equations(fuel)'!J73</f>
        <v>REFINING</v>
      </c>
      <c r="F69">
        <f t="shared" si="5"/>
        <v>1</v>
      </c>
      <c r="H69" t="str">
        <f t="shared" si="6"/>
        <v>PROREF_refinery_bio</v>
      </c>
      <c r="I69" t="str">
        <f t="shared" si="7"/>
        <v>PE_forestry_products</v>
      </c>
      <c r="J69" t="str">
        <f t="shared" si="8"/>
        <v>TI_liquid_bio</v>
      </c>
      <c r="K69" t="str">
        <f>'Correspondence_Equations(fuel)'!R73</f>
        <v>REFINING</v>
      </c>
      <c r="L69" t="str">
        <f>'Correspondence_Equations(fuel)'!S73</f>
        <v>NA</v>
      </c>
      <c r="M69">
        <f t="shared" si="9"/>
        <v>0</v>
      </c>
    </row>
    <row r="70" spans="1:13" x14ac:dyDescent="0.35">
      <c r="A70" t="str">
        <f>'Correspondence_Equations(fuel)'!E74</f>
        <v>PROREF_refinery_bio</v>
      </c>
      <c r="B70" t="str">
        <f>'Correspondence_Equations(fuel)'!F74</f>
        <v>PE_waste</v>
      </c>
      <c r="C70" t="str">
        <f>'Correspondence_Equations(fuel)'!G74</f>
        <v>TI_liquid_bio</v>
      </c>
      <c r="D70" t="str">
        <f>'Correspondence_Equations(fuel)'!I74</f>
        <v>NA</v>
      </c>
      <c r="E70" t="str">
        <f>'Correspondence_Equations(fuel)'!J74</f>
        <v>REFINING</v>
      </c>
      <c r="F70">
        <f t="shared" si="5"/>
        <v>0</v>
      </c>
      <c r="H70" t="str">
        <f t="shared" si="6"/>
        <v>PROREF_refinery_bio</v>
      </c>
      <c r="I70" t="str">
        <f t="shared" si="7"/>
        <v>PE_waste</v>
      </c>
      <c r="J70" t="str">
        <f t="shared" si="8"/>
        <v>TI_liquid_bio</v>
      </c>
      <c r="K70" t="str">
        <f>'Correspondence_Equations(fuel)'!R74</f>
        <v>REFINING</v>
      </c>
      <c r="L70" t="str">
        <f>'Correspondence_Equations(fuel)'!S74</f>
        <v>NA</v>
      </c>
      <c r="M70">
        <f t="shared" si="9"/>
        <v>0</v>
      </c>
    </row>
    <row r="71" spans="1:13" x14ac:dyDescent="0.35">
      <c r="A71" t="str">
        <f>'Correspondence_Equations(fuel)'!E75</f>
        <v>PROREF_refinery_bio</v>
      </c>
      <c r="B71" t="str">
        <f>'Correspondence_Equations(fuel)'!F75</f>
        <v>PE_agriculture_products</v>
      </c>
      <c r="C71" t="str">
        <f>'Correspondence_Equations(fuel)'!G75</f>
        <v>TI_hydrogen</v>
      </c>
      <c r="D71" t="str">
        <f>'Correspondence_Equations(fuel)'!I75</f>
        <v>CROPS</v>
      </c>
      <c r="E71" t="str">
        <f>'Correspondence_Equations(fuel)'!J75</f>
        <v>HYDROGEN_PRODUCTION</v>
      </c>
      <c r="F71">
        <f t="shared" si="5"/>
        <v>1</v>
      </c>
      <c r="H71" t="str">
        <f t="shared" si="6"/>
        <v>PROREF_refinery_bio</v>
      </c>
      <c r="I71" t="str">
        <f t="shared" si="7"/>
        <v>PE_agriculture_products</v>
      </c>
      <c r="J71" t="str">
        <f t="shared" si="8"/>
        <v>TI_hydrogen</v>
      </c>
      <c r="K71" t="str">
        <f>'Correspondence_Equations(fuel)'!R75</f>
        <v>HYDROGEN_PRODUCTION</v>
      </c>
      <c r="L71" t="str">
        <f>'Correspondence_Equations(fuel)'!S75</f>
        <v>NA</v>
      </c>
      <c r="M71">
        <f t="shared" si="9"/>
        <v>0</v>
      </c>
    </row>
    <row r="72" spans="1:13" x14ac:dyDescent="0.35">
      <c r="A72" t="str">
        <f>'Correspondence_Equations(fuel)'!E76</f>
        <v>PROREF_refinery_bio</v>
      </c>
      <c r="B72" t="str">
        <f>'Correspondence_Equations(fuel)'!F76</f>
        <v>PE_forestry_products</v>
      </c>
      <c r="C72" t="str">
        <f>'Correspondence_Equations(fuel)'!G76</f>
        <v>TI_hydrogen</v>
      </c>
      <c r="D72" t="str">
        <f>'Correspondence_Equations(fuel)'!I76</f>
        <v>FORESTRY</v>
      </c>
      <c r="E72" t="str">
        <f>'Correspondence_Equations(fuel)'!J76</f>
        <v>HYDROGEN_PRODUCTION</v>
      </c>
      <c r="F72">
        <f t="shared" si="5"/>
        <v>1</v>
      </c>
      <c r="H72" t="str">
        <f t="shared" si="6"/>
        <v>PROREF_refinery_bio</v>
      </c>
      <c r="I72" t="str">
        <f t="shared" si="7"/>
        <v>PE_forestry_products</v>
      </c>
      <c r="J72" t="str">
        <f t="shared" si="8"/>
        <v>TI_hydrogen</v>
      </c>
      <c r="K72" t="str">
        <f>'Correspondence_Equations(fuel)'!R76</f>
        <v>HYDROGEN_PRODUCTION</v>
      </c>
      <c r="L72" t="str">
        <f>'Correspondence_Equations(fuel)'!S76</f>
        <v>NA</v>
      </c>
      <c r="M72">
        <f t="shared" si="9"/>
        <v>0</v>
      </c>
    </row>
    <row r="73" spans="1:13" x14ac:dyDescent="0.35">
      <c r="A73" t="str">
        <f>'Correspondence_Equations(fuel)'!E77</f>
        <v>PROREF_refinery_bio</v>
      </c>
      <c r="B73" t="str">
        <f>'Correspondence_Equations(fuel)'!F77</f>
        <v>PE_waste</v>
      </c>
      <c r="C73" t="str">
        <f>'Correspondence_Equations(fuel)'!G77</f>
        <v>TI_hydrogen</v>
      </c>
      <c r="D73" t="str">
        <f>'Correspondence_Equations(fuel)'!I77</f>
        <v>NA</v>
      </c>
      <c r="E73" t="str">
        <f>'Correspondence_Equations(fuel)'!J77</f>
        <v>HYDROGEN_PRODUCTION</v>
      </c>
      <c r="F73">
        <f t="shared" si="5"/>
        <v>0</v>
      </c>
      <c r="H73" t="str">
        <f t="shared" si="6"/>
        <v>PROREF_refinery_bio</v>
      </c>
      <c r="I73" t="str">
        <f t="shared" si="7"/>
        <v>PE_waste</v>
      </c>
      <c r="J73" t="str">
        <f t="shared" si="8"/>
        <v>TI_hydrogen</v>
      </c>
      <c r="K73" t="str">
        <f>'Correspondence_Equations(fuel)'!R77</f>
        <v>HYDROGEN_PRODUCTION</v>
      </c>
      <c r="L73" t="str">
        <f>'Correspondence_Equations(fuel)'!S77</f>
        <v>NA</v>
      </c>
      <c r="M73">
        <f t="shared" si="9"/>
        <v>0</v>
      </c>
    </row>
    <row r="74" spans="1:13" x14ac:dyDescent="0.35">
      <c r="A74" t="str">
        <f>'Correspondence_Equations(fuel)'!E78</f>
        <v>PROREF_refinery_coal</v>
      </c>
      <c r="B74" t="str">
        <f>'Correspondence_Equations(fuel)'!F78</f>
        <v>PE_coal</v>
      </c>
      <c r="C74" t="str">
        <f>'Correspondence_Equations(fuel)'!G78</f>
        <v>TI_gas_fossil</v>
      </c>
      <c r="D74" t="str">
        <f>'Correspondence_Equations(fuel)'!I78</f>
        <v>MINING_COAL</v>
      </c>
      <c r="E74" t="str">
        <f>'Correspondence_Equations(fuel)'!J78</f>
        <v>REFINING</v>
      </c>
      <c r="F74">
        <f t="shared" si="5"/>
        <v>1</v>
      </c>
      <c r="H74" t="str">
        <f t="shared" si="6"/>
        <v>PROREF_refinery_coal</v>
      </c>
      <c r="I74" t="str">
        <f t="shared" si="7"/>
        <v>PE_coal</v>
      </c>
      <c r="J74" t="str">
        <f t="shared" si="8"/>
        <v>TI_gas_fossil</v>
      </c>
      <c r="K74" t="str">
        <f>'Correspondence_Equations(fuel)'!R78</f>
        <v>REFINING</v>
      </c>
      <c r="L74" t="str">
        <f>'Correspondence_Equations(fuel)'!S78</f>
        <v>NA</v>
      </c>
      <c r="M74">
        <f t="shared" si="9"/>
        <v>0</v>
      </c>
    </row>
    <row r="75" spans="1:13" x14ac:dyDescent="0.35">
      <c r="A75" t="str">
        <f>'Correspondence_Equations(fuel)'!E79</f>
        <v>PROREF_refinery_coal</v>
      </c>
      <c r="B75" t="str">
        <f>'Correspondence_Equations(fuel)'!F79</f>
        <v>PE_coal</v>
      </c>
      <c r="C75" t="str">
        <f>'Correspondence_Equations(fuel)'!G79</f>
        <v>TI_liquid_fossil</v>
      </c>
      <c r="D75" t="str">
        <f>'Correspondence_Equations(fuel)'!I79</f>
        <v>MINING_COAL</v>
      </c>
      <c r="E75" t="str">
        <f>'Correspondence_Equations(fuel)'!J79</f>
        <v>REFINING</v>
      </c>
      <c r="F75">
        <f t="shared" si="5"/>
        <v>1</v>
      </c>
      <c r="H75" t="str">
        <f t="shared" si="6"/>
        <v>PROREF_refinery_coal</v>
      </c>
      <c r="I75" t="str">
        <f t="shared" si="7"/>
        <v>PE_coal</v>
      </c>
      <c r="J75" t="str">
        <f t="shared" si="8"/>
        <v>TI_liquid_fossil</v>
      </c>
      <c r="K75" t="str">
        <f>'Correspondence_Equations(fuel)'!R79</f>
        <v>REFINING</v>
      </c>
      <c r="L75" t="str">
        <f>'Correspondence_Equations(fuel)'!S79</f>
        <v>NA</v>
      </c>
      <c r="M75">
        <f t="shared" si="9"/>
        <v>0</v>
      </c>
    </row>
    <row r="76" spans="1:13" x14ac:dyDescent="0.35">
      <c r="A76" t="str">
        <f>'Correspondence_Equations(fuel)'!E80</f>
        <v>PROREF_refinery_coal</v>
      </c>
      <c r="B76" t="str">
        <f>'Correspondence_Equations(fuel)'!F80</f>
        <v>PE_coal</v>
      </c>
      <c r="C76" t="str">
        <f>'Correspondence_Equations(fuel)'!G80</f>
        <v>TI_hydrogen</v>
      </c>
      <c r="D76" t="str">
        <f>'Correspondence_Equations(fuel)'!I80</f>
        <v>MINING_COAL</v>
      </c>
      <c r="E76" t="str">
        <f>'Correspondence_Equations(fuel)'!J80</f>
        <v>HYDROGEN_PRODUCTION</v>
      </c>
      <c r="F76">
        <f t="shared" si="5"/>
        <v>1</v>
      </c>
      <c r="H76" t="str">
        <f t="shared" si="6"/>
        <v>PROREF_refinery_coal</v>
      </c>
      <c r="I76" t="str">
        <f t="shared" si="7"/>
        <v>PE_coal</v>
      </c>
      <c r="J76" t="str">
        <f t="shared" si="8"/>
        <v>TI_hydrogen</v>
      </c>
      <c r="K76" t="str">
        <f>'Correspondence_Equations(fuel)'!R80</f>
        <v>HYDROGEN_PRODUCTION</v>
      </c>
      <c r="L76" t="str">
        <f>'Correspondence_Equations(fuel)'!S80</f>
        <v>NA</v>
      </c>
      <c r="M76">
        <f t="shared" si="9"/>
        <v>0</v>
      </c>
    </row>
    <row r="77" spans="1:13" x14ac:dyDescent="0.35">
      <c r="A77" t="str">
        <f>'Correspondence_Equations(fuel)'!E81</f>
        <v>PROREF_refinery_oil</v>
      </c>
      <c r="B77" t="str">
        <f>'Correspondence_Equations(fuel)'!F81</f>
        <v>PE_oil</v>
      </c>
      <c r="C77" t="str">
        <f>'Correspondence_Equations(fuel)'!G81</f>
        <v>TI_gas_fossil</v>
      </c>
      <c r="D77" t="str">
        <f>'Correspondence_Equations(fuel)'!I81</f>
        <v>EXTRACTION_OIL</v>
      </c>
      <c r="E77" t="str">
        <f>'Correspondence_Equations(fuel)'!J81</f>
        <v>REFINING</v>
      </c>
      <c r="F77">
        <f t="shared" si="5"/>
        <v>1</v>
      </c>
      <c r="H77" t="str">
        <f t="shared" si="6"/>
        <v>PROREF_refinery_oil</v>
      </c>
      <c r="I77" t="str">
        <f t="shared" si="7"/>
        <v>PE_oil</v>
      </c>
      <c r="J77" t="str">
        <f t="shared" si="8"/>
        <v>TI_gas_fossil</v>
      </c>
      <c r="K77" t="str">
        <f>'Correspondence_Equations(fuel)'!R81</f>
        <v>REFINING</v>
      </c>
      <c r="L77" t="str">
        <f>'Correspondence_Equations(fuel)'!S81</f>
        <v>NA</v>
      </c>
      <c r="M77">
        <f t="shared" si="9"/>
        <v>0</v>
      </c>
    </row>
    <row r="78" spans="1:13" x14ac:dyDescent="0.35">
      <c r="A78" t="str">
        <f>'Correspondence_Equations(fuel)'!E82</f>
        <v>PROREF_refinery_oil</v>
      </c>
      <c r="B78" t="str">
        <f>'Correspondence_Equations(fuel)'!F82</f>
        <v>PE_oil</v>
      </c>
      <c r="C78" t="str">
        <f>'Correspondence_Equations(fuel)'!G82</f>
        <v>TI_liquid_fossil</v>
      </c>
      <c r="D78" t="str">
        <f>'Correspondence_Equations(fuel)'!I82</f>
        <v>EXTRACTION_OIL</v>
      </c>
      <c r="E78" t="str">
        <f>'Correspondence_Equations(fuel)'!J82</f>
        <v>REFINING</v>
      </c>
      <c r="F78">
        <f t="shared" si="5"/>
        <v>1</v>
      </c>
      <c r="H78" t="str">
        <f t="shared" si="6"/>
        <v>PROREF_refinery_oil</v>
      </c>
      <c r="I78" t="str">
        <f t="shared" si="7"/>
        <v>PE_oil</v>
      </c>
      <c r="J78" t="str">
        <f t="shared" si="8"/>
        <v>TI_liquid_fossil</v>
      </c>
      <c r="K78" t="str">
        <f>'Correspondence_Equations(fuel)'!R82</f>
        <v>REFINING</v>
      </c>
      <c r="L78" t="str">
        <f>'Correspondence_Equations(fuel)'!S82</f>
        <v>NA</v>
      </c>
      <c r="M78">
        <f t="shared" si="9"/>
        <v>0</v>
      </c>
    </row>
    <row r="79" spans="1:13" x14ac:dyDescent="0.35">
      <c r="A79" t="str">
        <f>'Correspondence_Equations(fuel)'!E83</f>
        <v>PROREF_transformation_PE_natural_gas_2_TI_hydrogen</v>
      </c>
      <c r="B79" t="str">
        <f>'Correspondence_Equations(fuel)'!F83</f>
        <v>PE_natural_gas</v>
      </c>
      <c r="C79" t="str">
        <f>'Correspondence_Equations(fuel)'!G83</f>
        <v>TI_hydrogen</v>
      </c>
      <c r="D79" t="str">
        <f>'Correspondence_Equations(fuel)'!I83</f>
        <v>DISTRIBUTION_GAS</v>
      </c>
      <c r="E79" t="str">
        <f>'Correspondence_Equations(fuel)'!J83</f>
        <v>HYDROGEN_PRODUCTION</v>
      </c>
      <c r="F79">
        <f t="shared" si="5"/>
        <v>1</v>
      </c>
      <c r="H79" t="str">
        <f t="shared" si="6"/>
        <v>PROREF_transformation_PE_natural_gas_2_TI_hydrogen</v>
      </c>
      <c r="I79" t="str">
        <f t="shared" si="7"/>
        <v>PE_natural_gas</v>
      </c>
      <c r="J79" t="str">
        <f t="shared" si="8"/>
        <v>TI_hydrogen</v>
      </c>
      <c r="K79" t="str">
        <f>'Correspondence_Equations(fuel)'!R83</f>
        <v>HYDROGEN_PRODUCTION</v>
      </c>
      <c r="L79" t="str">
        <f>'Correspondence_Equations(fuel)'!S83</f>
        <v>NA</v>
      </c>
      <c r="M79">
        <f t="shared" si="9"/>
        <v>0</v>
      </c>
    </row>
    <row r="80" spans="1:13" x14ac:dyDescent="0.35">
      <c r="A80" t="str">
        <f>'Correspondence_Equations(fuel)'!E84</f>
        <v>PROSUP_transmission_losses_elec</v>
      </c>
      <c r="B80" t="str">
        <f>'Correspondence_Equations(fuel)'!F84</f>
        <v>TO_elec</v>
      </c>
      <c r="C80" t="str">
        <f>'Correspondence_Equations(fuel)'!G84</f>
        <v>FE_elec</v>
      </c>
      <c r="D80" t="str">
        <f>'Correspondence_Equations(fuel)'!I84</f>
        <v>DISTRIBUTION_ELECTRICITY</v>
      </c>
      <c r="E80" t="str">
        <f>'Correspondence_Equations(fuel)'!J84</f>
        <v>DISTRIBUTION_ELECTRICITY</v>
      </c>
      <c r="F80">
        <f t="shared" si="5"/>
        <v>1</v>
      </c>
      <c r="H80" t="str">
        <f t="shared" si="6"/>
        <v>PROSUP_transmission_losses_elec</v>
      </c>
      <c r="I80" t="str">
        <f t="shared" si="7"/>
        <v>TO_elec</v>
      </c>
      <c r="J80" t="str">
        <f t="shared" si="8"/>
        <v>FE_elec</v>
      </c>
      <c r="K80" t="str">
        <f>'Correspondence_Equations(fuel)'!R84</f>
        <v>DISTRIBUTION_ELECTRICITY</v>
      </c>
      <c r="L80" t="str">
        <f>'Correspondence_Equations(fuel)'!S84</f>
        <v>NA</v>
      </c>
      <c r="M80">
        <f t="shared" si="9"/>
        <v>0</v>
      </c>
    </row>
    <row r="81" spans="1:13" x14ac:dyDescent="0.35">
      <c r="A81" t="str">
        <f>'Correspondence_Equations(fuel)'!E85</f>
        <v>PROSUP_transmission_losses_gas</v>
      </c>
      <c r="B81" t="str">
        <f>'Correspondence_Equations(fuel)'!F85</f>
        <v>TO_gas</v>
      </c>
      <c r="C81" t="str">
        <f>'Correspondence_Equations(fuel)'!G85</f>
        <v>FE_gas</v>
      </c>
      <c r="D81" t="str">
        <f>'Correspondence_Equations(fuel)'!I85</f>
        <v>DISTRIBUTION_GAS</v>
      </c>
      <c r="E81" t="str">
        <f>'Correspondence_Equations(fuel)'!J85</f>
        <v>DISTRIBUTION_GAS</v>
      </c>
      <c r="F81">
        <f t="shared" si="5"/>
        <v>1</v>
      </c>
      <c r="H81" t="str">
        <f t="shared" si="6"/>
        <v>PROSUP_transmission_losses_gas</v>
      </c>
      <c r="I81" t="str">
        <f t="shared" si="7"/>
        <v>TO_gas</v>
      </c>
      <c r="J81" t="str">
        <f t="shared" si="8"/>
        <v>FE_gas</v>
      </c>
      <c r="K81" t="str">
        <f>'Correspondence_Equations(fuel)'!R85</f>
        <v>DISTRIBUTION_GAS</v>
      </c>
      <c r="L81" t="str">
        <f>'Correspondence_Equations(fuel)'!S85</f>
        <v>NA</v>
      </c>
      <c r="M81">
        <f t="shared" si="9"/>
        <v>0</v>
      </c>
    </row>
    <row r="82" spans="1:13" x14ac:dyDescent="0.35">
      <c r="A82" t="str">
        <f>'Correspondence_Equations(fuel)'!E86</f>
        <v>PROSUP_transmission_losses_heat</v>
      </c>
      <c r="B82" t="str">
        <f>'Correspondence_Equations(fuel)'!F86</f>
        <v>TO_heat</v>
      </c>
      <c r="C82" t="str">
        <f>'Correspondence_Equations(fuel)'!G86</f>
        <v>FE_heat</v>
      </c>
      <c r="D82" t="str">
        <f>'Correspondence_Equations(fuel)'!I86</f>
        <v>STEAM_HOT_WATER</v>
      </c>
      <c r="E82" t="str">
        <f>'Correspondence_Equations(fuel)'!J86</f>
        <v>STEAM_HOT_WATER</v>
      </c>
      <c r="F82">
        <f t="shared" si="5"/>
        <v>1</v>
      </c>
      <c r="H82" t="str">
        <f t="shared" si="6"/>
        <v>PROSUP_transmission_losses_heat</v>
      </c>
      <c r="I82" t="str">
        <f t="shared" si="7"/>
        <v>TO_heat</v>
      </c>
      <c r="J82" t="str">
        <f t="shared" si="8"/>
        <v>FE_heat</v>
      </c>
      <c r="K82" t="str">
        <f>'Correspondence_Equations(fuel)'!R86</f>
        <v>STEAM_HOT_WATER</v>
      </c>
      <c r="L82" t="str">
        <f>'Correspondence_Equations(fuel)'!S86</f>
        <v>NA</v>
      </c>
      <c r="M82">
        <f t="shared" si="9"/>
        <v>0</v>
      </c>
    </row>
    <row r="83" spans="1:13" x14ac:dyDescent="0.35">
      <c r="A83" t="str">
        <f>'Correspondence_Equations(fuel)'!E87</f>
        <v>PROSUP_storage_losses_elec</v>
      </c>
      <c r="B83" t="str">
        <f>'Correspondence_Equations(fuel)'!F87</f>
        <v>TO_elec</v>
      </c>
      <c r="C83" t="str">
        <f>'Correspondence_Equations(fuel)'!G87</f>
        <v>FE_elec</v>
      </c>
      <c r="D83" t="str">
        <f>'Correspondence_Equations(fuel)'!I87</f>
        <v>DISTRIBUTION_ELECTRICITY</v>
      </c>
      <c r="E83" t="str">
        <f>'Correspondence_Equations(fuel)'!J87</f>
        <v>DISTRIBUTION_ELECTRICITY</v>
      </c>
      <c r="F83">
        <f t="shared" si="5"/>
        <v>1</v>
      </c>
      <c r="H83" t="str">
        <f t="shared" si="6"/>
        <v>PROSUP_storage_losses_elec</v>
      </c>
      <c r="I83" t="str">
        <f t="shared" si="7"/>
        <v>TO_elec</v>
      </c>
      <c r="J83" t="str">
        <f t="shared" si="8"/>
        <v>FE_elec</v>
      </c>
      <c r="K83" t="str">
        <f>'Correspondence_Equations(fuel)'!R87</f>
        <v>DISTRIBUTION_ELECTRICITY</v>
      </c>
      <c r="L83" t="str">
        <f>'Correspondence_Equations(fuel)'!S87</f>
        <v>NA</v>
      </c>
      <c r="M83">
        <f t="shared" si="9"/>
        <v>0</v>
      </c>
    </row>
    <row r="84" spans="1:13" x14ac:dyDescent="0.35">
      <c r="A84" t="str">
        <f>'Correspondence_Equations(fuel)'!E88</f>
        <v>PROSUP_storage_losses_gas</v>
      </c>
      <c r="B84" t="str">
        <f>'Correspondence_Equations(fuel)'!F88</f>
        <v>TO_gas</v>
      </c>
      <c r="C84" t="str">
        <f>'Correspondence_Equations(fuel)'!G88</f>
        <v>FE_gas</v>
      </c>
      <c r="D84" t="str">
        <f>'Correspondence_Equations(fuel)'!I88</f>
        <v>DISTRIBUTION_GAS</v>
      </c>
      <c r="E84" t="str">
        <f>'Correspondence_Equations(fuel)'!J88</f>
        <v>DISTRIBUTION_GAS</v>
      </c>
      <c r="F84">
        <f t="shared" si="5"/>
        <v>1</v>
      </c>
      <c r="H84" t="str">
        <f t="shared" si="6"/>
        <v>PROSUP_storage_losses_gas</v>
      </c>
      <c r="I84" t="str">
        <f t="shared" si="7"/>
        <v>TO_gas</v>
      </c>
      <c r="J84" t="str">
        <f t="shared" si="8"/>
        <v>FE_gas</v>
      </c>
      <c r="K84" t="str">
        <f>'Correspondence_Equations(fuel)'!R88</f>
        <v>DISTRIBUTION_GAS</v>
      </c>
      <c r="L84" t="str">
        <f>'Correspondence_Equations(fuel)'!S88</f>
        <v>NA</v>
      </c>
      <c r="M84">
        <f t="shared" si="9"/>
        <v>0</v>
      </c>
    </row>
    <row r="85" spans="1:13" x14ac:dyDescent="0.35">
      <c r="A85" t="str">
        <f>'Correspondence_Equations(fuel)'!E89</f>
        <v>PROSUP_storage_losses_heat</v>
      </c>
      <c r="B85" t="str">
        <f>'Correspondence_Equations(fuel)'!F89</f>
        <v>TO_heat</v>
      </c>
      <c r="C85" t="str">
        <f>'Correspondence_Equations(fuel)'!G89</f>
        <v>FE_heat</v>
      </c>
      <c r="D85" t="str">
        <f>'Correspondence_Equations(fuel)'!I89</f>
        <v>STEAM_HOT_WATER</v>
      </c>
      <c r="E85" t="str">
        <f>'Correspondence_Equations(fuel)'!J89</f>
        <v>STEAM_HOT_WATER</v>
      </c>
      <c r="F85">
        <f t="shared" si="5"/>
        <v>1</v>
      </c>
      <c r="H85" t="str">
        <f t="shared" si="6"/>
        <v>PROSUP_storage_losses_heat</v>
      </c>
      <c r="I85" t="str">
        <f t="shared" si="7"/>
        <v>TO_heat</v>
      </c>
      <c r="J85" t="str">
        <f t="shared" si="8"/>
        <v>FE_heat</v>
      </c>
      <c r="K85" t="str">
        <f>'Correspondence_Equations(fuel)'!R89</f>
        <v>STEAM_HOT_WATER</v>
      </c>
      <c r="L85" t="str">
        <f>'Correspondence_Equations(fuel)'!S89</f>
        <v>NA</v>
      </c>
      <c r="M85">
        <f t="shared" si="9"/>
        <v>0</v>
      </c>
    </row>
    <row r="86" spans="1:13" x14ac:dyDescent="0.35">
      <c r="A86" t="str">
        <f>'Correspondence_Equations(fuel)'!E90</f>
        <v>PROSUP_elec_2_heat</v>
      </c>
      <c r="B86" t="str">
        <f>'Correspondence_Equations(fuel)'!F90</f>
        <v>TO_elec</v>
      </c>
      <c r="C86" t="str">
        <f>'Correspondence_Equations(fuel)'!G90</f>
        <v>FE_heat</v>
      </c>
      <c r="D86" t="str">
        <f>'Correspondence_Equations(fuel)'!I90</f>
        <v>DISTRIBUTION_ELECTRICITY</v>
      </c>
      <c r="E86" t="str">
        <f>'Correspondence_Equations(fuel)'!J90</f>
        <v>STEAM_HOT_WATER</v>
      </c>
      <c r="F86">
        <f t="shared" si="5"/>
        <v>1</v>
      </c>
      <c r="H86" t="str">
        <f t="shared" si="6"/>
        <v>PROSUP_elec_2_heat</v>
      </c>
      <c r="I86" t="str">
        <f t="shared" si="7"/>
        <v>TO_elec</v>
      </c>
      <c r="J86" t="str">
        <f t="shared" si="8"/>
        <v>FE_heat</v>
      </c>
      <c r="K86" t="str">
        <f>'Correspondence_Equations(fuel)'!R90</f>
        <v>STEAM_HOT_WATER</v>
      </c>
      <c r="L86" t="str">
        <f>'Correspondence_Equations(fuel)'!S90</f>
        <v>NA</v>
      </c>
      <c r="M86">
        <f t="shared" si="9"/>
        <v>0</v>
      </c>
    </row>
    <row r="87" spans="1:13" x14ac:dyDescent="0.35">
      <c r="A87" t="str">
        <f>'Correspondence_Equations(fuel)'!E91</f>
        <v>PROSUP_hydrogen_2_liquid</v>
      </c>
      <c r="B87" t="str">
        <f>'Correspondence_Equations(fuel)'!F91</f>
        <v>TO_elec</v>
      </c>
      <c r="C87" t="str">
        <f>'Correspondence_Equations(fuel)'!G91</f>
        <v>FE_liquid</v>
      </c>
      <c r="D87" t="str">
        <f>'Correspondence_Equations(fuel)'!I91</f>
        <v>DISTRIBUTION_ELECTRICITY</v>
      </c>
      <c r="E87" t="str">
        <f>'Correspondence_Equations(fuel)'!J91</f>
        <v>HYDROGEN_PRODUCTION</v>
      </c>
      <c r="F87">
        <f t="shared" si="5"/>
        <v>1</v>
      </c>
      <c r="H87" t="str">
        <f t="shared" si="6"/>
        <v>PROSUP_hydrogen_2_liquid</v>
      </c>
      <c r="I87" t="str">
        <f t="shared" si="7"/>
        <v>TO_elec</v>
      </c>
      <c r="J87" t="str">
        <f t="shared" si="8"/>
        <v>FE_liquid</v>
      </c>
      <c r="K87" t="str">
        <f>'Correspondence_Equations(fuel)'!R91</f>
        <v>HYDROGEN_PRODUCTION</v>
      </c>
      <c r="L87" t="str">
        <f>'Correspondence_Equations(fuel)'!S91</f>
        <v>NA</v>
      </c>
      <c r="M87">
        <f t="shared" si="9"/>
        <v>0</v>
      </c>
    </row>
    <row r="88" spans="1:13" x14ac:dyDescent="0.35">
      <c r="A88" t="str">
        <f>'Correspondence_Equations(fuel)'!E92</f>
        <v>PROSUP_hydrogen_2_gas</v>
      </c>
      <c r="B88" t="str">
        <f>'Correspondence_Equations(fuel)'!F92</f>
        <v>TO_elec</v>
      </c>
      <c r="C88" t="str">
        <f>'Correspondence_Equations(fuel)'!G92</f>
        <v>FE_gas</v>
      </c>
      <c r="D88" t="str">
        <f>'Correspondence_Equations(fuel)'!I92</f>
        <v>DISTRIBUTION_ELECTRICITY</v>
      </c>
      <c r="E88" t="str">
        <f>'Correspondence_Equations(fuel)'!J92</f>
        <v>HYDROGEN_PRODUCTION</v>
      </c>
      <c r="F88">
        <f t="shared" si="5"/>
        <v>1</v>
      </c>
      <c r="H88" t="str">
        <f t="shared" si="6"/>
        <v>PROSUP_hydrogen_2_gas</v>
      </c>
      <c r="I88" t="str">
        <f t="shared" si="7"/>
        <v>TO_elec</v>
      </c>
      <c r="J88" t="str">
        <f t="shared" si="8"/>
        <v>FE_gas</v>
      </c>
      <c r="K88" t="str">
        <f>'Correspondence_Equations(fuel)'!R92</f>
        <v>HYDROGEN_PRODUCTION</v>
      </c>
      <c r="L88" t="str">
        <f>'Correspondence_Equations(fuel)'!S92</f>
        <v>NA</v>
      </c>
      <c r="M88">
        <f t="shared" si="9"/>
        <v>0</v>
      </c>
    </row>
    <row r="89" spans="1:13" x14ac:dyDescent="0.35">
      <c r="A89" t="str">
        <f>'Correspondence_Equations(fuel)'!E93</f>
        <v>PROSUP_sector_energy_own_consumption_elec</v>
      </c>
      <c r="B89" t="str">
        <f>'Correspondence_Equations(fuel)'!F93</f>
        <v>TO_elec</v>
      </c>
      <c r="C89" t="str">
        <f>'Correspondence_Equations(fuel)'!G93</f>
        <v>FE_elec</v>
      </c>
      <c r="D89" t="str">
        <f>'Correspondence_Equations(fuel)'!I93</f>
        <v>DISTRIBUTION_ELECTRICITY</v>
      </c>
      <c r="E89" t="str">
        <f>'Correspondence_Equations(fuel)'!J93</f>
        <v>DISTRIBUTION_ELECTRICITY</v>
      </c>
      <c r="F89">
        <f t="shared" si="5"/>
        <v>1</v>
      </c>
      <c r="H89" t="str">
        <f t="shared" si="6"/>
        <v>PROSUP_sector_energy_own_consumption_elec</v>
      </c>
      <c r="I89" t="str">
        <f t="shared" si="7"/>
        <v>TO_elec</v>
      </c>
      <c r="J89" t="str">
        <f t="shared" si="8"/>
        <v>FE_elec</v>
      </c>
      <c r="K89" t="str">
        <f>'Correspondence_Equations(fuel)'!R93</f>
        <v>DISTRIBUTION_ELECTRICITY</v>
      </c>
      <c r="L89" t="str">
        <f>'Correspondence_Equations(fuel)'!S93</f>
        <v>NA</v>
      </c>
      <c r="M89">
        <f t="shared" si="9"/>
        <v>0</v>
      </c>
    </row>
    <row r="90" spans="1:13" x14ac:dyDescent="0.35">
      <c r="A90" t="str">
        <f>'Correspondence_Equations(fuel)'!E94</f>
        <v>PROSUP_sector_energy_own_consumption_gas</v>
      </c>
      <c r="B90" t="str">
        <f>'Correspondence_Equations(fuel)'!F94</f>
        <v>TO_gas</v>
      </c>
      <c r="C90" t="str">
        <f>'Correspondence_Equations(fuel)'!G94</f>
        <v>FE_gas</v>
      </c>
      <c r="D90" t="str">
        <f>'Correspondence_Equations(fuel)'!I94</f>
        <v>DISTRIBUTION_GAS</v>
      </c>
      <c r="E90" t="str">
        <f>'Correspondence_Equations(fuel)'!J94</f>
        <v>DISTRIBUTION_GAS</v>
      </c>
      <c r="F90">
        <f t="shared" si="5"/>
        <v>1</v>
      </c>
      <c r="H90" t="str">
        <f t="shared" si="6"/>
        <v>PROSUP_sector_energy_own_consumption_gas</v>
      </c>
      <c r="I90" t="str">
        <f t="shared" si="7"/>
        <v>TO_gas</v>
      </c>
      <c r="J90" t="str">
        <f t="shared" si="8"/>
        <v>FE_gas</v>
      </c>
      <c r="K90" t="str">
        <f>'Correspondence_Equations(fuel)'!R94</f>
        <v>DISTRIBUTION_GAS</v>
      </c>
      <c r="L90" t="str">
        <f>'Correspondence_Equations(fuel)'!S94</f>
        <v>NA</v>
      </c>
      <c r="M90">
        <f t="shared" si="9"/>
        <v>0</v>
      </c>
    </row>
    <row r="91" spans="1:13" x14ac:dyDescent="0.35">
      <c r="A91" t="str">
        <f>'Correspondence_Equations(fuel)'!E95</f>
        <v>PROSUP_sector_energy_own_consumption_heat</v>
      </c>
      <c r="B91" t="str">
        <f>'Correspondence_Equations(fuel)'!F95</f>
        <v>TO_heat</v>
      </c>
      <c r="C91" t="str">
        <f>'Correspondence_Equations(fuel)'!G95</f>
        <v>FE_heat</v>
      </c>
      <c r="D91" t="str">
        <f>'Correspondence_Equations(fuel)'!I95</f>
        <v>STEAM_HOT_WATER</v>
      </c>
      <c r="E91" t="str">
        <f>'Correspondence_Equations(fuel)'!J95</f>
        <v>STEAM_HOT_WATER</v>
      </c>
      <c r="F91">
        <f t="shared" si="5"/>
        <v>1</v>
      </c>
      <c r="H91" t="str">
        <f t="shared" si="6"/>
        <v>PROSUP_sector_energy_own_consumption_heat</v>
      </c>
      <c r="I91" t="str">
        <f t="shared" si="7"/>
        <v>TO_heat</v>
      </c>
      <c r="J91" t="str">
        <f t="shared" si="8"/>
        <v>FE_heat</v>
      </c>
      <c r="K91" t="str">
        <f>'Correspondence_Equations(fuel)'!R95</f>
        <v>STEAM_HOT_WATER</v>
      </c>
      <c r="L91" t="str">
        <f>'Correspondence_Equations(fuel)'!S95</f>
        <v>NA</v>
      </c>
      <c r="M91">
        <f t="shared" si="9"/>
        <v>0</v>
      </c>
    </row>
    <row r="92" spans="1:13" x14ac:dyDescent="0.35">
      <c r="A92" t="str">
        <f>'Correspondence_Equations(fuel)'!E96</f>
        <v>PROSUP_sector_energy_own_consumption_liquid</v>
      </c>
      <c r="B92" t="str">
        <f>'Correspondence_Equations(fuel)'!F96</f>
        <v>TO_liquid</v>
      </c>
      <c r="C92" t="str">
        <f>'Correspondence_Equations(fuel)'!G96</f>
        <v>FE_liquid</v>
      </c>
      <c r="D92" t="str">
        <f>'Correspondence_Equations(fuel)'!I96</f>
        <v>REFINING</v>
      </c>
      <c r="E92" t="str">
        <f>'Correspondence_Equations(fuel)'!J96</f>
        <v>REFINING</v>
      </c>
      <c r="F92">
        <f t="shared" si="5"/>
        <v>1</v>
      </c>
      <c r="H92" t="str">
        <f t="shared" si="6"/>
        <v>PROSUP_sector_energy_own_consumption_liquid</v>
      </c>
      <c r="I92" t="str">
        <f t="shared" si="7"/>
        <v>TO_liquid</v>
      </c>
      <c r="J92" t="str">
        <f t="shared" si="8"/>
        <v>FE_liquid</v>
      </c>
      <c r="K92" t="str">
        <f>'Correspondence_Equations(fuel)'!R96</f>
        <v>REFINING</v>
      </c>
      <c r="L92" t="str">
        <f>'Correspondence_Equations(fuel)'!S96</f>
        <v>NA</v>
      </c>
      <c r="M92">
        <f t="shared" si="9"/>
        <v>0</v>
      </c>
    </row>
    <row r="93" spans="1:13" x14ac:dyDescent="0.35">
      <c r="A93" t="str">
        <f>'Correspondence_Equations(fuel)'!E97</f>
        <v>PROSUP_elec_2_hydrogen</v>
      </c>
      <c r="B93" t="str">
        <f>'Correspondence_Equations(fuel)'!F97</f>
        <v>TO_elec</v>
      </c>
      <c r="C93" t="str">
        <f>'Correspondence_Equations(fuel)'!G97</f>
        <v>FE_hydrogen</v>
      </c>
      <c r="D93" t="str">
        <f>'Correspondence_Equations(fuel)'!I97</f>
        <v>DISTRIBUTION_ELECTRICITY</v>
      </c>
      <c r="E93" t="str">
        <f>'Correspondence_Equations(fuel)'!J97</f>
        <v>HYDROGEN_PRODUCTION</v>
      </c>
      <c r="F93">
        <f t="shared" si="5"/>
        <v>1</v>
      </c>
      <c r="H93" t="str">
        <f t="shared" si="6"/>
        <v>PROSUP_elec_2_hydrogen</v>
      </c>
      <c r="I93" t="str">
        <f t="shared" si="7"/>
        <v>TO_elec</v>
      </c>
      <c r="J93" t="str">
        <f t="shared" si="8"/>
        <v>FE_hydrogen</v>
      </c>
      <c r="K93" t="str">
        <f>'Correspondence_Equations(fuel)'!R97</f>
        <v>HYDROGEN_PRODUCTION</v>
      </c>
      <c r="L93" t="str">
        <f>'Correspondence_Equations(fuel)'!S97</f>
        <v>NA</v>
      </c>
      <c r="M93">
        <f t="shared" si="9"/>
        <v>0</v>
      </c>
    </row>
  </sheetData>
  <mergeCells count="2">
    <mergeCell ref="A1:F2"/>
    <mergeCell ref="H1:M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C52"/>
  <sheetViews>
    <sheetView zoomScale="70" zoomScaleNormal="70" workbookViewId="0">
      <selection activeCell="D78" sqref="D78"/>
    </sheetView>
  </sheetViews>
  <sheetFormatPr baseColWidth="10" defaultColWidth="9.26953125" defaultRowHeight="14.5" x14ac:dyDescent="0.35"/>
  <cols>
    <col min="1" max="1" width="33.54296875" bestFit="1" customWidth="1"/>
    <col min="2" max="2" width="36.54296875" bestFit="1" customWidth="1"/>
    <col min="3" max="3" width="26.7265625" bestFit="1" customWidth="1"/>
    <col min="4" max="5" width="56.7265625" customWidth="1"/>
    <col min="6" max="6" width="33.7265625" bestFit="1" customWidth="1"/>
    <col min="8" max="8" width="26.7265625" bestFit="1" customWidth="1"/>
  </cols>
  <sheetData>
    <row r="3" spans="1:3" x14ac:dyDescent="0.35">
      <c r="A3" t="s">
        <v>609</v>
      </c>
    </row>
    <row r="4" spans="1:3" x14ac:dyDescent="0.35">
      <c r="A4" s="69" t="s">
        <v>610</v>
      </c>
      <c r="B4" s="69" t="s">
        <v>611</v>
      </c>
      <c r="C4" s="69" t="s">
        <v>612</v>
      </c>
    </row>
    <row r="5" spans="1:3" x14ac:dyDescent="0.35">
      <c r="A5" t="s">
        <v>332</v>
      </c>
      <c r="B5" t="s">
        <v>123</v>
      </c>
      <c r="C5" t="s">
        <v>463</v>
      </c>
    </row>
    <row r="6" spans="1:3" x14ac:dyDescent="0.35">
      <c r="A6" t="s">
        <v>332</v>
      </c>
      <c r="B6" t="s">
        <v>124</v>
      </c>
      <c r="C6" t="s">
        <v>473</v>
      </c>
    </row>
    <row r="7" spans="1:3" x14ac:dyDescent="0.35">
      <c r="A7" t="s">
        <v>333</v>
      </c>
      <c r="B7" t="s">
        <v>123</v>
      </c>
      <c r="C7" t="s">
        <v>463</v>
      </c>
    </row>
    <row r="8" spans="1:3" x14ac:dyDescent="0.35">
      <c r="A8" t="s">
        <v>333</v>
      </c>
      <c r="B8" t="s">
        <v>124</v>
      </c>
      <c r="C8" t="s">
        <v>473</v>
      </c>
    </row>
    <row r="9" spans="1:3" x14ac:dyDescent="0.35">
      <c r="A9" t="s">
        <v>334</v>
      </c>
      <c r="B9" t="s">
        <v>123</v>
      </c>
      <c r="C9" t="s">
        <v>470</v>
      </c>
    </row>
    <row r="10" spans="1:3" x14ac:dyDescent="0.35">
      <c r="A10" t="s">
        <v>334</v>
      </c>
      <c r="B10" t="s">
        <v>124</v>
      </c>
      <c r="C10" t="s">
        <v>473</v>
      </c>
    </row>
    <row r="11" spans="1:3" x14ac:dyDescent="0.35">
      <c r="A11" t="s">
        <v>335</v>
      </c>
      <c r="B11" t="s">
        <v>123</v>
      </c>
      <c r="C11" t="s">
        <v>467</v>
      </c>
    </row>
    <row r="12" spans="1:3" x14ac:dyDescent="0.35">
      <c r="A12" t="s">
        <v>335</v>
      </c>
      <c r="B12" t="s">
        <v>124</v>
      </c>
      <c r="C12" t="s">
        <v>473</v>
      </c>
    </row>
    <row r="13" spans="1:3" x14ac:dyDescent="0.35">
      <c r="A13" t="s">
        <v>476</v>
      </c>
      <c r="B13" t="s">
        <v>123</v>
      </c>
      <c r="C13" t="s">
        <v>467</v>
      </c>
    </row>
    <row r="14" spans="1:3" x14ac:dyDescent="0.35">
      <c r="A14" t="s">
        <v>476</v>
      </c>
      <c r="B14" t="s">
        <v>124</v>
      </c>
      <c r="C14" t="s">
        <v>473</v>
      </c>
    </row>
    <row r="15" spans="1:3" x14ac:dyDescent="0.35">
      <c r="A15" t="s">
        <v>511</v>
      </c>
      <c r="B15" t="s">
        <v>123</v>
      </c>
      <c r="C15" t="s">
        <v>462</v>
      </c>
    </row>
    <row r="16" spans="1:3" x14ac:dyDescent="0.35">
      <c r="A16" t="s">
        <v>511</v>
      </c>
      <c r="B16" t="s">
        <v>124</v>
      </c>
      <c r="C16" t="s">
        <v>473</v>
      </c>
    </row>
    <row r="17" spans="1:3" x14ac:dyDescent="0.35">
      <c r="A17" t="s">
        <v>510</v>
      </c>
      <c r="B17" t="s">
        <v>123</v>
      </c>
      <c r="C17" t="s">
        <v>462</v>
      </c>
    </row>
    <row r="18" spans="1:3" x14ac:dyDescent="0.35">
      <c r="A18" t="s">
        <v>510</v>
      </c>
      <c r="B18" t="s">
        <v>124</v>
      </c>
      <c r="C18" t="s">
        <v>473</v>
      </c>
    </row>
    <row r="19" spans="1:3" x14ac:dyDescent="0.35">
      <c r="A19" t="s">
        <v>339</v>
      </c>
      <c r="B19" t="s">
        <v>123</v>
      </c>
      <c r="C19" t="s">
        <v>470</v>
      </c>
    </row>
    <row r="20" spans="1:3" x14ac:dyDescent="0.35">
      <c r="A20" t="s">
        <v>339</v>
      </c>
      <c r="B20" t="s">
        <v>124</v>
      </c>
      <c r="C20" t="s">
        <v>473</v>
      </c>
    </row>
    <row r="21" spans="1:3" x14ac:dyDescent="0.35">
      <c r="A21" t="s">
        <v>507</v>
      </c>
      <c r="B21" t="s">
        <v>123</v>
      </c>
      <c r="C21" t="s">
        <v>470</v>
      </c>
    </row>
    <row r="22" spans="1:3" x14ac:dyDescent="0.35">
      <c r="A22" t="s">
        <v>507</v>
      </c>
      <c r="B22" t="s">
        <v>124</v>
      </c>
      <c r="C22" t="s">
        <v>473</v>
      </c>
    </row>
    <row r="23" spans="1:3" x14ac:dyDescent="0.35">
      <c r="A23" t="s">
        <v>516</v>
      </c>
      <c r="B23" t="s">
        <v>123</v>
      </c>
      <c r="C23" t="s">
        <v>470</v>
      </c>
    </row>
    <row r="24" spans="1:3" x14ac:dyDescent="0.35">
      <c r="A24" t="s">
        <v>516</v>
      </c>
      <c r="B24" t="s">
        <v>124</v>
      </c>
      <c r="C24" t="s">
        <v>473</v>
      </c>
    </row>
    <row r="25" spans="1:3" x14ac:dyDescent="0.35">
      <c r="A25" t="s">
        <v>341</v>
      </c>
      <c r="B25" t="s">
        <v>124</v>
      </c>
      <c r="C25" t="s">
        <v>473</v>
      </c>
    </row>
    <row r="26" spans="1:3" x14ac:dyDescent="0.35">
      <c r="A26" t="s">
        <v>508</v>
      </c>
      <c r="B26" t="s">
        <v>124</v>
      </c>
      <c r="C26" t="s">
        <v>473</v>
      </c>
    </row>
    <row r="27" spans="1:3" x14ac:dyDescent="0.35">
      <c r="A27" t="s">
        <v>343</v>
      </c>
      <c r="B27" t="s">
        <v>124</v>
      </c>
      <c r="C27" t="s">
        <v>473</v>
      </c>
    </row>
    <row r="28" spans="1:3" x14ac:dyDescent="0.35">
      <c r="A28" t="s">
        <v>344</v>
      </c>
      <c r="B28" t="s">
        <v>124</v>
      </c>
      <c r="C28" t="s">
        <v>473</v>
      </c>
    </row>
    <row r="29" spans="1:3" x14ac:dyDescent="0.35">
      <c r="A29" t="s">
        <v>346</v>
      </c>
      <c r="B29" t="s">
        <v>124</v>
      </c>
      <c r="C29" t="s">
        <v>473</v>
      </c>
    </row>
    <row r="30" spans="1:3" x14ac:dyDescent="0.35">
      <c r="A30" t="s">
        <v>512</v>
      </c>
      <c r="B30" t="s">
        <v>124</v>
      </c>
      <c r="C30" t="s">
        <v>473</v>
      </c>
    </row>
    <row r="31" spans="1:3" x14ac:dyDescent="0.35">
      <c r="A31" t="s">
        <v>349</v>
      </c>
      <c r="B31" t="s">
        <v>124</v>
      </c>
      <c r="C31" t="s">
        <v>473</v>
      </c>
    </row>
    <row r="32" spans="1:3" x14ac:dyDescent="0.35">
      <c r="A32" t="s">
        <v>509</v>
      </c>
      <c r="B32" t="s">
        <v>123</v>
      </c>
      <c r="C32" t="s">
        <v>470</v>
      </c>
    </row>
    <row r="33" spans="1:3" x14ac:dyDescent="0.35">
      <c r="A33" t="s">
        <v>515</v>
      </c>
      <c r="B33" t="s">
        <v>123</v>
      </c>
      <c r="C33" t="s">
        <v>470</v>
      </c>
    </row>
    <row r="34" spans="1:3" x14ac:dyDescent="0.35">
      <c r="A34" t="s">
        <v>351</v>
      </c>
      <c r="B34" t="s">
        <v>123</v>
      </c>
      <c r="C34" t="s">
        <v>463</v>
      </c>
    </row>
    <row r="35" spans="1:3" x14ac:dyDescent="0.35">
      <c r="A35" t="s">
        <v>352</v>
      </c>
      <c r="B35" t="s">
        <v>123</v>
      </c>
      <c r="C35" t="s">
        <v>463</v>
      </c>
    </row>
    <row r="36" spans="1:3" x14ac:dyDescent="0.35">
      <c r="A36" t="s">
        <v>353</v>
      </c>
      <c r="B36" t="s">
        <v>123</v>
      </c>
      <c r="C36" t="s">
        <v>470</v>
      </c>
    </row>
    <row r="37" spans="1:3" x14ac:dyDescent="0.35">
      <c r="A37" t="s">
        <v>354</v>
      </c>
      <c r="B37" t="s">
        <v>123</v>
      </c>
      <c r="C37" t="s">
        <v>465</v>
      </c>
    </row>
    <row r="38" spans="1:3" x14ac:dyDescent="0.35">
      <c r="A38" t="s">
        <v>355</v>
      </c>
      <c r="B38" t="s">
        <v>123</v>
      </c>
      <c r="C38" t="s">
        <v>465</v>
      </c>
    </row>
    <row r="39" spans="1:3" x14ac:dyDescent="0.35">
      <c r="A39" t="s">
        <v>356</v>
      </c>
      <c r="B39" t="s">
        <v>123</v>
      </c>
      <c r="C39" t="s">
        <v>467</v>
      </c>
    </row>
    <row r="40" spans="1:3" x14ac:dyDescent="0.35">
      <c r="A40" t="s">
        <v>357</v>
      </c>
      <c r="B40" t="s">
        <v>123</v>
      </c>
      <c r="C40" t="s">
        <v>467</v>
      </c>
    </row>
    <row r="41" spans="1:3" x14ac:dyDescent="0.35">
      <c r="A41" t="s">
        <v>358</v>
      </c>
      <c r="B41" t="s">
        <v>123</v>
      </c>
      <c r="C41" t="s">
        <v>464</v>
      </c>
    </row>
    <row r="42" spans="1:3" x14ac:dyDescent="0.35">
      <c r="A42" t="s">
        <v>359</v>
      </c>
      <c r="B42" t="s">
        <v>123</v>
      </c>
      <c r="C42" t="s">
        <v>470</v>
      </c>
    </row>
    <row r="43" spans="1:3" x14ac:dyDescent="0.35">
      <c r="A43" t="s">
        <v>360</v>
      </c>
      <c r="B43" t="s">
        <v>123</v>
      </c>
      <c r="C43" t="s">
        <v>469</v>
      </c>
    </row>
    <row r="44" spans="1:3" x14ac:dyDescent="0.35">
      <c r="A44" t="s">
        <v>361</v>
      </c>
      <c r="B44" t="s">
        <v>123</v>
      </c>
      <c r="C44" t="s">
        <v>468</v>
      </c>
    </row>
    <row r="45" spans="1:3" x14ac:dyDescent="0.35">
      <c r="A45" t="s">
        <v>362</v>
      </c>
      <c r="B45" t="s">
        <v>123</v>
      </c>
      <c r="C45" t="s">
        <v>468</v>
      </c>
    </row>
    <row r="46" spans="1:3" x14ac:dyDescent="0.35">
      <c r="A46" t="s">
        <v>513</v>
      </c>
      <c r="B46" t="s">
        <v>123</v>
      </c>
      <c r="C46" t="s">
        <v>462</v>
      </c>
    </row>
    <row r="47" spans="1:3" x14ac:dyDescent="0.35">
      <c r="A47" t="s">
        <v>514</v>
      </c>
      <c r="B47" t="s">
        <v>123</v>
      </c>
      <c r="C47" t="s">
        <v>462</v>
      </c>
    </row>
    <row r="48" spans="1:3" x14ac:dyDescent="0.35">
      <c r="A48" t="s">
        <v>365</v>
      </c>
      <c r="B48" t="s">
        <v>123</v>
      </c>
      <c r="C48" t="s">
        <v>470</v>
      </c>
    </row>
    <row r="49" spans="1:3" x14ac:dyDescent="0.35">
      <c r="A49" t="s">
        <v>366</v>
      </c>
      <c r="B49" t="s">
        <v>123</v>
      </c>
      <c r="C49" t="s">
        <v>470</v>
      </c>
    </row>
    <row r="50" spans="1:3" x14ac:dyDescent="0.35">
      <c r="A50" t="s">
        <v>367</v>
      </c>
      <c r="B50" t="s">
        <v>123</v>
      </c>
      <c r="C50" t="s">
        <v>466</v>
      </c>
    </row>
    <row r="51" spans="1:3" x14ac:dyDescent="0.35">
      <c r="A51" t="s">
        <v>368</v>
      </c>
      <c r="B51" t="s">
        <v>123</v>
      </c>
      <c r="C51" t="s">
        <v>466</v>
      </c>
    </row>
    <row r="52" spans="1:3" x14ac:dyDescent="0.35">
      <c r="A52" t="s">
        <v>489</v>
      </c>
      <c r="B52" t="s">
        <v>102</v>
      </c>
      <c r="C52" t="s">
        <v>473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theme="6"/>
  </sheetPr>
  <dimension ref="A1:F42"/>
  <sheetViews>
    <sheetView zoomScaleNormal="100" workbookViewId="0">
      <pane xSplit="1" ySplit="2" topLeftCell="B3" activePane="bottomRight" state="frozen"/>
      <selection activeCell="J9" sqref="J9"/>
      <selection pane="topRight" activeCell="J9" sqref="J9"/>
      <selection pane="bottomLeft" activeCell="J9" sqref="J9"/>
      <selection pane="bottomRight" activeCell="A3" sqref="A3"/>
    </sheetView>
  </sheetViews>
  <sheetFormatPr baseColWidth="10" defaultColWidth="10.7265625" defaultRowHeight="14.5" x14ac:dyDescent="0.35"/>
  <cols>
    <col min="1" max="1" width="35.54296875" bestFit="1" customWidth="1"/>
    <col min="2" max="2" width="25.54296875" bestFit="1" customWidth="1"/>
    <col min="3" max="3" width="25.54296875" customWidth="1"/>
    <col min="4" max="4" width="23.453125" bestFit="1" customWidth="1"/>
    <col min="5" max="5" width="35.54296875" customWidth="1"/>
    <col min="6" max="6" width="15.54296875" bestFit="1" customWidth="1"/>
  </cols>
  <sheetData>
    <row r="1" spans="1:6" x14ac:dyDescent="0.35">
      <c r="E1" s="136" t="s">
        <v>127</v>
      </c>
      <c r="F1" s="136"/>
    </row>
    <row r="2" spans="1:6" x14ac:dyDescent="0.35">
      <c r="A2" t="s">
        <v>92</v>
      </c>
      <c r="B2" t="s">
        <v>91</v>
      </c>
      <c r="C2" t="s">
        <v>133</v>
      </c>
      <c r="D2" t="s">
        <v>90</v>
      </c>
      <c r="E2" t="s">
        <v>174</v>
      </c>
      <c r="F2" t="s">
        <v>185</v>
      </c>
    </row>
    <row r="3" spans="1:6" x14ac:dyDescent="0.35">
      <c r="A3" s="140" t="s">
        <v>101</v>
      </c>
      <c r="B3" t="s">
        <v>28</v>
      </c>
      <c r="C3" t="s">
        <v>312</v>
      </c>
      <c r="D3" t="s">
        <v>11</v>
      </c>
      <c r="E3" t="s">
        <v>166</v>
      </c>
      <c r="F3" t="s">
        <v>166</v>
      </c>
    </row>
    <row r="4" spans="1:6" x14ac:dyDescent="0.35">
      <c r="A4" s="140" t="s">
        <v>392</v>
      </c>
      <c r="B4" t="s">
        <v>28</v>
      </c>
      <c r="D4" t="s">
        <v>11</v>
      </c>
      <c r="E4" t="s">
        <v>166</v>
      </c>
      <c r="F4" t="s">
        <v>166</v>
      </c>
    </row>
    <row r="5" spans="1:6" x14ac:dyDescent="0.35">
      <c r="A5" s="140" t="s">
        <v>102</v>
      </c>
      <c r="B5" t="s">
        <v>28</v>
      </c>
      <c r="D5" t="s">
        <v>11</v>
      </c>
      <c r="E5" t="s">
        <v>166</v>
      </c>
      <c r="F5" t="s">
        <v>166</v>
      </c>
    </row>
    <row r="6" spans="1:6" x14ac:dyDescent="0.35">
      <c r="A6" s="140" t="s">
        <v>103</v>
      </c>
      <c r="B6" t="s">
        <v>28</v>
      </c>
      <c r="D6" t="s">
        <v>11</v>
      </c>
      <c r="E6" t="s">
        <v>166</v>
      </c>
      <c r="F6" t="s">
        <v>166</v>
      </c>
    </row>
    <row r="7" spans="1:6" x14ac:dyDescent="0.35">
      <c r="A7" s="140" t="s">
        <v>393</v>
      </c>
      <c r="B7" t="s">
        <v>28</v>
      </c>
      <c r="D7" t="s">
        <v>11</v>
      </c>
      <c r="E7" t="s">
        <v>166</v>
      </c>
      <c r="F7" t="s">
        <v>166</v>
      </c>
    </row>
    <row r="8" spans="1:6" x14ac:dyDescent="0.35">
      <c r="A8" s="140" t="s">
        <v>394</v>
      </c>
      <c r="B8" t="s">
        <v>28</v>
      </c>
      <c r="D8" t="s">
        <v>11</v>
      </c>
      <c r="E8" t="s">
        <v>166</v>
      </c>
      <c r="F8" t="s">
        <v>166</v>
      </c>
    </row>
    <row r="9" spans="1:6" x14ac:dyDescent="0.35">
      <c r="A9" s="140" t="s">
        <v>395</v>
      </c>
      <c r="B9" t="s">
        <v>28</v>
      </c>
      <c r="D9" t="s">
        <v>11</v>
      </c>
      <c r="E9" t="s">
        <v>166</v>
      </c>
      <c r="F9" t="s">
        <v>166</v>
      </c>
    </row>
    <row r="10" spans="1:6" x14ac:dyDescent="0.35">
      <c r="A10" t="s">
        <v>104</v>
      </c>
      <c r="B10" t="s">
        <v>39</v>
      </c>
      <c r="D10" t="s">
        <v>11</v>
      </c>
      <c r="E10" t="s">
        <v>166</v>
      </c>
      <c r="F10" t="s">
        <v>166</v>
      </c>
    </row>
    <row r="11" spans="1:6" x14ac:dyDescent="0.35">
      <c r="A11" t="s">
        <v>105</v>
      </c>
      <c r="B11" t="s">
        <v>39</v>
      </c>
      <c r="D11" t="s">
        <v>11</v>
      </c>
      <c r="E11" t="s">
        <v>166</v>
      </c>
      <c r="F11" t="s">
        <v>166</v>
      </c>
    </row>
    <row r="12" spans="1:6" x14ac:dyDescent="0.35">
      <c r="A12" t="s">
        <v>106</v>
      </c>
      <c r="B12" t="s">
        <v>39</v>
      </c>
      <c r="D12" t="s">
        <v>11</v>
      </c>
      <c r="E12" t="s">
        <v>166</v>
      </c>
      <c r="F12" t="s">
        <v>166</v>
      </c>
    </row>
    <row r="13" spans="1:6" x14ac:dyDescent="0.35">
      <c r="A13" t="s">
        <v>107</v>
      </c>
      <c r="B13" t="s">
        <v>39</v>
      </c>
      <c r="D13" t="s">
        <v>11</v>
      </c>
      <c r="E13" t="s">
        <v>166</v>
      </c>
      <c r="F13" t="s">
        <v>166</v>
      </c>
    </row>
    <row r="14" spans="1:6" x14ac:dyDescent="0.35">
      <c r="A14" t="s">
        <v>108</v>
      </c>
      <c r="B14" t="s">
        <v>39</v>
      </c>
      <c r="D14" t="s">
        <v>11</v>
      </c>
      <c r="E14" t="s">
        <v>166</v>
      </c>
      <c r="F14" t="s">
        <v>166</v>
      </c>
    </row>
    <row r="15" spans="1:6" x14ac:dyDescent="0.35">
      <c r="A15" t="s">
        <v>109</v>
      </c>
      <c r="B15" t="s">
        <v>39</v>
      </c>
      <c r="D15" t="s">
        <v>11</v>
      </c>
      <c r="E15" t="s">
        <v>166</v>
      </c>
      <c r="F15" t="s">
        <v>166</v>
      </c>
    </row>
    <row r="16" spans="1:6" x14ac:dyDescent="0.35">
      <c r="A16" t="s">
        <v>110</v>
      </c>
      <c r="B16" t="s">
        <v>39</v>
      </c>
      <c r="D16" t="s">
        <v>11</v>
      </c>
      <c r="E16" t="s">
        <v>166</v>
      </c>
      <c r="F16" t="s">
        <v>166</v>
      </c>
    </row>
    <row r="17" spans="1:6" x14ac:dyDescent="0.35">
      <c r="A17" t="s">
        <v>111</v>
      </c>
      <c r="B17" t="s">
        <v>39</v>
      </c>
      <c r="D17" t="s">
        <v>11</v>
      </c>
      <c r="E17" t="s">
        <v>166</v>
      </c>
      <c r="F17" t="s">
        <v>166</v>
      </c>
    </row>
    <row r="18" spans="1:6" x14ac:dyDescent="0.35">
      <c r="A18" t="s">
        <v>309</v>
      </c>
      <c r="B18" t="s">
        <v>39</v>
      </c>
      <c r="D18" t="s">
        <v>11</v>
      </c>
      <c r="E18" t="s">
        <v>166</v>
      </c>
      <c r="F18" t="s">
        <v>166</v>
      </c>
    </row>
    <row r="19" spans="1:6" x14ac:dyDescent="0.35">
      <c r="A19" t="s">
        <v>310</v>
      </c>
      <c r="B19" t="s">
        <v>39</v>
      </c>
      <c r="D19" t="s">
        <v>11</v>
      </c>
      <c r="E19" t="s">
        <v>166</v>
      </c>
      <c r="F19" t="s">
        <v>166</v>
      </c>
    </row>
    <row r="20" spans="1:6" x14ac:dyDescent="0.35">
      <c r="A20" t="s">
        <v>112</v>
      </c>
      <c r="B20" t="s">
        <v>39</v>
      </c>
      <c r="D20" t="s">
        <v>11</v>
      </c>
      <c r="E20" t="s">
        <v>166</v>
      </c>
      <c r="F20" t="s">
        <v>166</v>
      </c>
    </row>
    <row r="21" spans="1:6" x14ac:dyDescent="0.35">
      <c r="A21" t="s">
        <v>113</v>
      </c>
      <c r="B21" t="s">
        <v>39</v>
      </c>
      <c r="D21" t="s">
        <v>11</v>
      </c>
      <c r="E21" t="s">
        <v>166</v>
      </c>
      <c r="F21" t="s">
        <v>166</v>
      </c>
    </row>
    <row r="22" spans="1:6" x14ac:dyDescent="0.35">
      <c r="A22" t="s">
        <v>114</v>
      </c>
      <c r="B22" t="s">
        <v>39</v>
      </c>
      <c r="D22" t="s">
        <v>11</v>
      </c>
      <c r="E22" t="s">
        <v>166</v>
      </c>
      <c r="F22" t="s">
        <v>166</v>
      </c>
    </row>
    <row r="23" spans="1:6" x14ac:dyDescent="0.35">
      <c r="A23" t="s">
        <v>115</v>
      </c>
      <c r="B23" t="s">
        <v>39</v>
      </c>
      <c r="D23" t="s">
        <v>11</v>
      </c>
      <c r="E23" t="s">
        <v>166</v>
      </c>
      <c r="F23" t="s">
        <v>166</v>
      </c>
    </row>
    <row r="24" spans="1:6" x14ac:dyDescent="0.35">
      <c r="A24" t="s">
        <v>306</v>
      </c>
      <c r="B24" t="s">
        <v>29</v>
      </c>
      <c r="D24" t="s">
        <v>9</v>
      </c>
      <c r="E24" t="s">
        <v>173</v>
      </c>
      <c r="F24" t="s">
        <v>186</v>
      </c>
    </row>
    <row r="25" spans="1:6" x14ac:dyDescent="0.35">
      <c r="A25" t="s">
        <v>116</v>
      </c>
      <c r="B25" t="s">
        <v>29</v>
      </c>
      <c r="D25" t="s">
        <v>10</v>
      </c>
      <c r="E25" t="s">
        <v>173</v>
      </c>
      <c r="F25" t="s">
        <v>186</v>
      </c>
    </row>
    <row r="26" spans="1:6" x14ac:dyDescent="0.35">
      <c r="A26" t="s">
        <v>305</v>
      </c>
      <c r="B26" t="s">
        <v>29</v>
      </c>
      <c r="D26" t="s">
        <v>10</v>
      </c>
      <c r="E26" t="s">
        <v>173</v>
      </c>
      <c r="F26" t="s">
        <v>186</v>
      </c>
    </row>
    <row r="27" spans="1:6" x14ac:dyDescent="0.35">
      <c r="A27" t="s">
        <v>307</v>
      </c>
      <c r="B27" t="s">
        <v>29</v>
      </c>
      <c r="D27" t="s">
        <v>9</v>
      </c>
      <c r="E27" t="s">
        <v>173</v>
      </c>
      <c r="F27" t="s">
        <v>186</v>
      </c>
    </row>
    <row r="28" spans="1:6" x14ac:dyDescent="0.35">
      <c r="A28" t="s">
        <v>117</v>
      </c>
      <c r="B28" t="s">
        <v>29</v>
      </c>
      <c r="D28" t="s">
        <v>9</v>
      </c>
      <c r="E28" t="s">
        <v>173</v>
      </c>
      <c r="F28" t="s">
        <v>186</v>
      </c>
    </row>
    <row r="29" spans="1:6" x14ac:dyDescent="0.35">
      <c r="A29" t="s">
        <v>118</v>
      </c>
      <c r="B29" t="s">
        <v>29</v>
      </c>
      <c r="D29" t="s">
        <v>9</v>
      </c>
      <c r="E29" t="s">
        <v>173</v>
      </c>
      <c r="F29" t="s">
        <v>186</v>
      </c>
    </row>
    <row r="30" spans="1:6" x14ac:dyDescent="0.35">
      <c r="A30" t="s">
        <v>119</v>
      </c>
      <c r="B30" t="s">
        <v>29</v>
      </c>
      <c r="D30" t="s">
        <v>10</v>
      </c>
      <c r="E30" t="s">
        <v>173</v>
      </c>
      <c r="F30" t="s">
        <v>186</v>
      </c>
    </row>
    <row r="31" spans="1:6" x14ac:dyDescent="0.35">
      <c r="A31" t="s">
        <v>120</v>
      </c>
      <c r="B31" t="s">
        <v>29</v>
      </c>
      <c r="D31" t="s">
        <v>10</v>
      </c>
      <c r="E31" t="s">
        <v>173</v>
      </c>
      <c r="F31" t="s">
        <v>186</v>
      </c>
    </row>
    <row r="32" spans="1:6" x14ac:dyDescent="0.35">
      <c r="A32" t="s">
        <v>311</v>
      </c>
      <c r="B32" t="s">
        <v>29</v>
      </c>
      <c r="D32" t="s">
        <v>9</v>
      </c>
      <c r="E32" t="s">
        <v>173</v>
      </c>
      <c r="F32" t="s">
        <v>186</v>
      </c>
    </row>
    <row r="33" spans="1:6" x14ac:dyDescent="0.35">
      <c r="A33" t="s">
        <v>308</v>
      </c>
      <c r="B33" t="s">
        <v>29</v>
      </c>
      <c r="D33" t="s">
        <v>9</v>
      </c>
      <c r="E33" t="s">
        <v>173</v>
      </c>
      <c r="F33" t="s">
        <v>186</v>
      </c>
    </row>
    <row r="34" spans="1:6" x14ac:dyDescent="0.35">
      <c r="A34" t="s">
        <v>121</v>
      </c>
      <c r="B34" t="s">
        <v>29</v>
      </c>
      <c r="D34" t="s">
        <v>9</v>
      </c>
      <c r="E34" t="s">
        <v>173</v>
      </c>
      <c r="F34" t="s">
        <v>186</v>
      </c>
    </row>
    <row r="35" spans="1:6" x14ac:dyDescent="0.35">
      <c r="A35" t="s">
        <v>122</v>
      </c>
      <c r="B35" t="s">
        <v>29</v>
      </c>
      <c r="D35" t="s">
        <v>9</v>
      </c>
      <c r="E35" t="s">
        <v>173</v>
      </c>
      <c r="F35" t="s">
        <v>186</v>
      </c>
    </row>
    <row r="36" spans="1:6" x14ac:dyDescent="0.35">
      <c r="A36" t="s">
        <v>123</v>
      </c>
      <c r="B36" t="s">
        <v>30</v>
      </c>
      <c r="D36" t="s">
        <v>11</v>
      </c>
      <c r="E36" t="s">
        <v>166</v>
      </c>
      <c r="F36" t="s">
        <v>166</v>
      </c>
    </row>
    <row r="37" spans="1:6" x14ac:dyDescent="0.35">
      <c r="A37" t="s">
        <v>374</v>
      </c>
      <c r="B37" t="s">
        <v>30</v>
      </c>
      <c r="D37" t="s">
        <v>11</v>
      </c>
      <c r="E37" t="s">
        <v>166</v>
      </c>
      <c r="F37" t="s">
        <v>166</v>
      </c>
    </row>
    <row r="38" spans="1:6" x14ac:dyDescent="0.35">
      <c r="A38" t="s">
        <v>124</v>
      </c>
      <c r="B38" t="s">
        <v>30</v>
      </c>
      <c r="D38" t="s">
        <v>11</v>
      </c>
      <c r="E38" t="s">
        <v>166</v>
      </c>
      <c r="F38" t="s">
        <v>166</v>
      </c>
    </row>
    <row r="39" spans="1:6" x14ac:dyDescent="0.35">
      <c r="A39" t="s">
        <v>125</v>
      </c>
      <c r="B39" t="s">
        <v>30</v>
      </c>
      <c r="D39" t="s">
        <v>11</v>
      </c>
      <c r="E39" t="s">
        <v>166</v>
      </c>
      <c r="F39" t="s">
        <v>166</v>
      </c>
    </row>
    <row r="40" spans="1:6" x14ac:dyDescent="0.35">
      <c r="A40" t="s">
        <v>375</v>
      </c>
      <c r="B40" t="s">
        <v>30</v>
      </c>
      <c r="D40" t="s">
        <v>11</v>
      </c>
      <c r="E40" t="s">
        <v>166</v>
      </c>
      <c r="F40" t="s">
        <v>166</v>
      </c>
    </row>
    <row r="41" spans="1:6" x14ac:dyDescent="0.35">
      <c r="A41" t="s">
        <v>376</v>
      </c>
      <c r="B41" t="s">
        <v>30</v>
      </c>
      <c r="D41" t="s">
        <v>11</v>
      </c>
      <c r="E41" t="s">
        <v>166</v>
      </c>
      <c r="F41" t="s">
        <v>166</v>
      </c>
    </row>
    <row r="42" spans="1:6" x14ac:dyDescent="0.35">
      <c r="A42" t="s">
        <v>377</v>
      </c>
      <c r="B42" t="s">
        <v>30</v>
      </c>
      <c r="D42" t="s">
        <v>11</v>
      </c>
      <c r="E42" t="s">
        <v>166</v>
      </c>
      <c r="F42" t="s">
        <v>166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27</vt:i4>
      </vt:variant>
      <vt:variant>
        <vt:lpstr>Benannte Bereiche</vt:lpstr>
      </vt:variant>
      <vt:variant>
        <vt:i4>9</vt:i4>
      </vt:variant>
    </vt:vector>
  </HeadingPairs>
  <TitlesOfParts>
    <vt:vector size="36" baseType="lpstr">
      <vt:lpstr>ReadMe</vt:lpstr>
      <vt:lpstr>Correspondance_TI_TO</vt:lpstr>
      <vt:lpstr>Correspondence_Equations(fuel)</vt:lpstr>
      <vt:lpstr>Correspondence_Equations(sect)</vt:lpstr>
      <vt:lpstr>Correspdc_equations_manual</vt:lpstr>
      <vt:lpstr>GHG-equations</vt:lpstr>
      <vt:lpstr>Summation_Matrices</vt:lpstr>
      <vt:lpstr>Correspondance_Investment</vt:lpstr>
      <vt:lpstr>Commodites</vt:lpstr>
      <vt:lpstr>EnergyFlows</vt:lpstr>
      <vt:lpstr>Tabelle1</vt:lpstr>
      <vt:lpstr>Technologies</vt:lpstr>
      <vt:lpstr>SubscriptChanges</vt:lpstr>
      <vt:lpstr>opex</vt:lpstr>
      <vt:lpstr>new-capacity-alloc</vt:lpstr>
      <vt:lpstr>OtherData</vt:lpstr>
      <vt:lpstr>Investment_Cost_Template</vt:lpstr>
      <vt:lpstr>EnergyFlows (ForPrint)</vt:lpstr>
      <vt:lpstr>PROSUP_FE</vt:lpstr>
      <vt:lpstr>PROSUP_TO</vt:lpstr>
      <vt:lpstr>PROTRA_TO</vt:lpstr>
      <vt:lpstr>PROTRA_TI</vt:lpstr>
      <vt:lpstr>PROREF_TI</vt:lpstr>
      <vt:lpstr>PROREF_PE</vt:lpstr>
      <vt:lpstr>TransformationMatrix</vt:lpstr>
      <vt:lpstr>CalcFlow</vt:lpstr>
      <vt:lpstr>ProcessesMatrices</vt:lpstr>
      <vt:lpstr>asdf</vt:lpstr>
      <vt:lpstr>EnergyFlows!Druckbereich</vt:lpstr>
      <vt:lpstr>'EnergyFlows (ForPrint)'!Druckbereich</vt:lpstr>
      <vt:lpstr>'Correspondence_Equations(sect)'!List_technologies</vt:lpstr>
      <vt:lpstr>EnergyFlows!List_technologies</vt:lpstr>
      <vt:lpstr>'EnergyFlows (ForPrint)'!List_technologies</vt:lpstr>
      <vt:lpstr>'new-capacity-alloc'!List_technologies</vt:lpstr>
      <vt:lpstr>Summation_Matrices!List_technologies</vt:lpstr>
      <vt:lpstr>List_technologies</vt:lpstr>
    </vt:vector>
  </TitlesOfParts>
  <Company>Bundesrechenzentrum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Ploiner Christoph</dc:creator>
  <cp:lastModifiedBy>Eggler Lukas</cp:lastModifiedBy>
  <cp:lastPrinted>2023-07-20T08:55:53Z</cp:lastPrinted>
  <dcterms:created xsi:type="dcterms:W3CDTF">2020-06-05T12:20:50Z</dcterms:created>
  <dcterms:modified xsi:type="dcterms:W3CDTF">2023-07-24T08:07:49Z</dcterms:modified>
</cp:coreProperties>
</file>