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GONZALO\GEEDS\LOCOMOTION\WILLIAM_DEVELOPMENT\wiliam\model_parameters\"/>
    </mc:Choice>
  </mc:AlternateContent>
  <xr:revisionPtr revIDLastSave="0" documentId="13_ncr:1_{9061E600-0B4B-4C4E-A6FB-A84193C331FF}" xr6:coauthVersionLast="47" xr6:coauthVersionMax="47" xr10:uidLastSave="{00000000-0000-0000-0000-000000000000}"/>
  <bookViews>
    <workbookView showHorizontalScroll="0" showVerticalScroll="0" showSheetTabs="0" xWindow="19090" yWindow="-8440" windowWidth="38620" windowHeight="21220" xr2:uid="{00000000-000D-0000-FFFF-FFFF00000000}"/>
  </bookViews>
  <sheets>
    <sheet name="constants" sheetId="1" r:id="rId1"/>
  </sheets>
  <definedNames>
    <definedName name="dam3_per_km3" localSheetId="0">constants!#REF!</definedName>
    <definedName name="dam3_water_per_Mt" localSheetId="0">constants!#REF!</definedName>
    <definedName name="EJ_per_ktoe" localSheetId="0">constants!#REF!</definedName>
    <definedName name="EJ_per_TWh" localSheetId="0">constants!#REF!</definedName>
    <definedName name="exponent_for_areas">constants!$B$50</definedName>
    <definedName name="exponent_for_volumes">constants!$B$51</definedName>
    <definedName name="Gboe_per_EJ" localSheetId="0">constants!#REF!</definedName>
    <definedName name="Gboe_per_EJ">constants!#REF!</definedName>
    <definedName name="GTCO2e_per_gCO2e" localSheetId="0">constants!#REF!</definedName>
    <definedName name="INITIAL_SIMULATION_YEAR">constants!$B$78</definedName>
    <definedName name="mass_heat_cap_water">constants!$B$61</definedName>
    <definedName name="MATRIX_UNIT_PREFIXES">constants!$D$10:$S$25</definedName>
    <definedName name="Mb_d_per_EJ_year" localSheetId="0">constants!#REF!</definedName>
    <definedName name="Mtoe_per_EJ" localSheetId="0">constants!#REF!</definedName>
    <definedName name="MW_in_1_year_to_MJ" localSheetId="0">constants!$B$35</definedName>
    <definedName name="NUMBER_OF_REGIONS">constants!$B$72</definedName>
    <definedName name="PE_ENERGY_DENSITY_MJ_kg">constants!$F$28:$F$39</definedName>
    <definedName name="RADIANS_PER_ARCDEGREE">constants!$B$81</definedName>
    <definedName name="SPECIFIC_HEAT_CAPACITY_WATER">constants!$B$61</definedName>
    <definedName name="TWe_per_TWh" localSheetId="0">constants!#REF!</definedName>
    <definedName name="UNIT_CONVERSION_C_CO2">constants!$B$62</definedName>
    <definedName name="UNIT_CONVERSION_CH4_C">constants!$B$63</definedName>
    <definedName name="UNIT_CONVERSION_DAYS_YEAR">constants!$B$44</definedName>
    <definedName name="UNIT_CONVERSION_GtC_ppm">constants!$B$67</definedName>
    <definedName name="UNIT_CONVERSION_HOURS_YEAR">constants!$B$47</definedName>
    <definedName name="UNIT_CONVERSION_J_boe">constants!$B$32</definedName>
    <definedName name="UNIT_CONVERSION_J_m3_nat_gas">constants!$B$36</definedName>
    <definedName name="UNIT_CONVERSION_J_toe">constants!$B$30</definedName>
    <definedName name="UNIT_CONVERSION_J_Wh">constants!$B$29</definedName>
    <definedName name="UNIT_CONVERSION_km2_ha">constants!$B$42</definedName>
    <definedName name="UNIT_CONVERSION_kt_URANIUM_EJ">constants!$B$34</definedName>
    <definedName name="UNIT_CONVERSION_PERCENT_SHARE">constants!$B$74</definedName>
    <definedName name="UNIT_CONVERSION_ppt_MOL">constants!$B$69</definedName>
    <definedName name="UNIT_CONVERSION_ppt_ppb">constants!$B$68</definedName>
    <definedName name="UNIT_CONVERSION_SECONDS_DAY">constants!$B$45</definedName>
    <definedName name="UNIT_CONVERSION_SECONDS_HOUR">constants!$B$46</definedName>
    <definedName name="UNIT_CONVERSION_toe_m3">constants!$B$37</definedName>
    <definedName name="UNIT_CONVERSION_W_J_s">constants!$B$33</definedName>
    <definedName name="UNIT_CONVERSION_Wh_We">constants!$B$31</definedName>
    <definedName name="WATER_DENSITY">constants!$B$60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1" l="1"/>
  <c r="B46" i="1" l="1"/>
  <c r="B45" i="1"/>
  <c r="B63" i="1"/>
  <c r="B35" i="1" l="1"/>
  <c r="S25" i="1"/>
  <c r="R25" i="1"/>
  <c r="Q25" i="1"/>
  <c r="P25" i="1"/>
  <c r="O25" i="1"/>
  <c r="N25" i="1"/>
  <c r="M25" i="1"/>
  <c r="L25" i="1"/>
  <c r="K25" i="1"/>
  <c r="I25" i="1"/>
  <c r="H25" i="1"/>
  <c r="G25" i="1"/>
  <c r="F25" i="1"/>
  <c r="E25" i="1"/>
  <c r="D25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S23" i="1"/>
  <c r="R23" i="1"/>
  <c r="Q23" i="1"/>
  <c r="P23" i="1"/>
  <c r="O23" i="1"/>
  <c r="N23" i="1"/>
  <c r="M23" i="1"/>
  <c r="L23" i="1"/>
  <c r="K23" i="1"/>
  <c r="I23" i="1"/>
  <c r="H23" i="1"/>
  <c r="G23" i="1"/>
  <c r="F23" i="1"/>
  <c r="E23" i="1"/>
  <c r="D23" i="1"/>
  <c r="S22" i="1"/>
  <c r="R22" i="1"/>
  <c r="Q22" i="1"/>
  <c r="P22" i="1"/>
  <c r="O22" i="1"/>
  <c r="N22" i="1"/>
  <c r="M22" i="1"/>
  <c r="L22" i="1"/>
  <c r="K22" i="1"/>
  <c r="I22" i="1"/>
  <c r="H22" i="1"/>
  <c r="G22" i="1"/>
  <c r="F22" i="1"/>
  <c r="E22" i="1"/>
  <c r="D22" i="1"/>
  <c r="S21" i="1"/>
  <c r="R21" i="1"/>
  <c r="Q21" i="1"/>
  <c r="P21" i="1"/>
  <c r="O21" i="1"/>
  <c r="N21" i="1"/>
  <c r="M21" i="1"/>
  <c r="L21" i="1"/>
  <c r="K21" i="1"/>
  <c r="I21" i="1"/>
  <c r="H21" i="1"/>
  <c r="G21" i="1"/>
  <c r="F21" i="1"/>
  <c r="E21" i="1"/>
  <c r="D21" i="1"/>
  <c r="S20" i="1"/>
  <c r="R20" i="1"/>
  <c r="Q20" i="1"/>
  <c r="P20" i="1"/>
  <c r="O20" i="1"/>
  <c r="N20" i="1"/>
  <c r="M20" i="1"/>
  <c r="L20" i="1"/>
  <c r="K20" i="1"/>
  <c r="I20" i="1"/>
  <c r="H20" i="1"/>
  <c r="G20" i="1"/>
  <c r="F20" i="1"/>
  <c r="E20" i="1"/>
  <c r="D20" i="1"/>
  <c r="S19" i="1"/>
  <c r="R19" i="1"/>
  <c r="Q19" i="1"/>
  <c r="P19" i="1"/>
  <c r="O19" i="1"/>
  <c r="N19" i="1"/>
  <c r="M19" i="1"/>
  <c r="L19" i="1"/>
  <c r="K19" i="1"/>
  <c r="I19" i="1"/>
  <c r="H19" i="1"/>
  <c r="G19" i="1"/>
  <c r="F19" i="1"/>
  <c r="E19" i="1"/>
  <c r="D19" i="1"/>
  <c r="S18" i="1"/>
  <c r="R18" i="1"/>
  <c r="Q18" i="1"/>
  <c r="P18" i="1"/>
  <c r="O18" i="1"/>
  <c r="N18" i="1"/>
  <c r="M18" i="1"/>
  <c r="L18" i="1"/>
  <c r="K18" i="1"/>
  <c r="I18" i="1"/>
  <c r="H18" i="1"/>
  <c r="G18" i="1"/>
  <c r="F18" i="1"/>
  <c r="E18" i="1"/>
  <c r="D18" i="1"/>
  <c r="S17" i="1"/>
  <c r="R17" i="1"/>
  <c r="Q17" i="1"/>
  <c r="P17" i="1"/>
  <c r="O17" i="1"/>
  <c r="N17" i="1"/>
  <c r="M17" i="1"/>
  <c r="L17" i="1"/>
  <c r="K17" i="1"/>
  <c r="I17" i="1"/>
  <c r="H17" i="1"/>
  <c r="G17" i="1"/>
  <c r="F17" i="1"/>
  <c r="E17" i="1"/>
  <c r="D17" i="1"/>
  <c r="S16" i="1"/>
  <c r="R16" i="1"/>
  <c r="Q16" i="1"/>
  <c r="P16" i="1"/>
  <c r="O16" i="1"/>
  <c r="N16" i="1"/>
  <c r="M16" i="1"/>
  <c r="L16" i="1"/>
  <c r="K16" i="1"/>
  <c r="I16" i="1"/>
  <c r="H16" i="1"/>
  <c r="G16" i="1"/>
  <c r="F16" i="1"/>
  <c r="E16" i="1"/>
  <c r="D16" i="1"/>
  <c r="S15" i="1"/>
  <c r="R15" i="1"/>
  <c r="Q15" i="1"/>
  <c r="P15" i="1"/>
  <c r="O15" i="1"/>
  <c r="N15" i="1"/>
  <c r="M15" i="1"/>
  <c r="L15" i="1"/>
  <c r="K15" i="1"/>
  <c r="I15" i="1"/>
  <c r="H15" i="1"/>
  <c r="G15" i="1"/>
  <c r="F15" i="1"/>
  <c r="E15" i="1"/>
  <c r="D15" i="1"/>
  <c r="S14" i="1"/>
  <c r="R14" i="1"/>
  <c r="Q14" i="1"/>
  <c r="P14" i="1"/>
  <c r="O14" i="1"/>
  <c r="N14" i="1"/>
  <c r="M14" i="1"/>
  <c r="L14" i="1"/>
  <c r="K14" i="1"/>
  <c r="I14" i="1"/>
  <c r="H14" i="1"/>
  <c r="G14" i="1"/>
  <c r="F14" i="1"/>
  <c r="E14" i="1"/>
  <c r="D14" i="1"/>
  <c r="S13" i="1"/>
  <c r="R13" i="1"/>
  <c r="Q13" i="1"/>
  <c r="P13" i="1"/>
  <c r="O13" i="1"/>
  <c r="N13" i="1"/>
  <c r="M13" i="1"/>
  <c r="L13" i="1"/>
  <c r="K13" i="1"/>
  <c r="I13" i="1"/>
  <c r="H13" i="1"/>
  <c r="G13" i="1"/>
  <c r="F13" i="1"/>
  <c r="E13" i="1"/>
  <c r="D13" i="1"/>
  <c r="S12" i="1"/>
  <c r="R12" i="1"/>
  <c r="Q12" i="1"/>
  <c r="P12" i="1"/>
  <c r="O12" i="1"/>
  <c r="N12" i="1"/>
  <c r="M12" i="1"/>
  <c r="L12" i="1"/>
  <c r="K12" i="1"/>
  <c r="I12" i="1"/>
  <c r="H12" i="1"/>
  <c r="G12" i="1"/>
  <c r="F12" i="1"/>
  <c r="E12" i="1"/>
  <c r="D12" i="1"/>
  <c r="S11" i="1"/>
  <c r="R11" i="1"/>
  <c r="Q11" i="1"/>
  <c r="P11" i="1"/>
  <c r="O11" i="1"/>
  <c r="N11" i="1"/>
  <c r="M11" i="1"/>
  <c r="L11" i="1"/>
  <c r="K11" i="1"/>
  <c r="I11" i="1"/>
  <c r="H11" i="1"/>
  <c r="G11" i="1"/>
  <c r="F11" i="1"/>
  <c r="E11" i="1"/>
  <c r="D11" i="1"/>
  <c r="S10" i="1"/>
  <c r="R10" i="1"/>
  <c r="Q10" i="1"/>
  <c r="P10" i="1"/>
  <c r="O10" i="1"/>
  <c r="N10" i="1"/>
  <c r="M10" i="1"/>
  <c r="L10" i="1"/>
  <c r="K10" i="1"/>
  <c r="I10" i="1"/>
  <c r="H10" i="1"/>
  <c r="G10" i="1"/>
  <c r="F10" i="1"/>
  <c r="E10" i="1"/>
  <c r="D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Iñigo</author>
  </authors>
  <commentList>
    <comment ref="B3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IEA 
https://www.iea.org/reports/unit-converter-and-glossary#unit-converter </t>
        </r>
      </text>
    </comment>
  </commentList>
</comments>
</file>

<file path=xl/sharedStrings.xml><?xml version="1.0" encoding="utf-8"?>
<sst xmlns="http://schemas.openxmlformats.org/spreadsheetml/2006/main" count="190" uniqueCount="138">
  <si>
    <t>CONSTANTS</t>
  </si>
  <si>
    <t>Constants and units change.</t>
  </si>
  <si>
    <t>Prefix units</t>
  </si>
  <si>
    <t>Read by lines: e.g., 1 kg = 1000 gr</t>
  </si>
  <si>
    <r>
      <t>For areas and volumes, elevate to potencial 2 and 3 respectively; e.g., 1 km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= (1000)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m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; 1 km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 = (1000)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 m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.</t>
    </r>
  </si>
  <si>
    <r>
      <t>10</t>
    </r>
    <r>
      <rPr>
        <b/>
        <vertAlign val="superscript"/>
        <sz val="11"/>
        <rFont val="Calibri"/>
        <family val="2"/>
        <scheme val="minor"/>
      </rPr>
      <t>−12</t>
    </r>
  </si>
  <si>
    <r>
      <t>10</t>
    </r>
    <r>
      <rPr>
        <b/>
        <vertAlign val="superscript"/>
        <sz val="11"/>
        <rFont val="Calibri"/>
        <family val="2"/>
        <scheme val="minor"/>
      </rPr>
      <t>−9</t>
    </r>
  </si>
  <si>
    <r>
      <t>10</t>
    </r>
    <r>
      <rPr>
        <b/>
        <vertAlign val="superscript"/>
        <sz val="11"/>
        <rFont val="Calibri"/>
        <family val="2"/>
        <scheme val="minor"/>
      </rPr>
      <t>−6</t>
    </r>
  </si>
  <si>
    <r>
      <t>10</t>
    </r>
    <r>
      <rPr>
        <b/>
        <vertAlign val="superscript"/>
        <sz val="11"/>
        <rFont val="Calibri"/>
        <family val="2"/>
        <scheme val="minor"/>
      </rPr>
      <t>−3</t>
    </r>
  </si>
  <si>
    <r>
      <t>10</t>
    </r>
    <r>
      <rPr>
        <b/>
        <vertAlign val="superscript"/>
        <sz val="11"/>
        <rFont val="Calibri"/>
        <family val="2"/>
        <scheme val="minor"/>
      </rPr>
      <t>−2</t>
    </r>
  </si>
  <si>
    <r>
      <t>10</t>
    </r>
    <r>
      <rPr>
        <b/>
        <vertAlign val="superscript"/>
        <sz val="11"/>
        <rFont val="Calibri"/>
        <family val="2"/>
        <scheme val="minor"/>
      </rPr>
      <t>−1</t>
    </r>
  </si>
  <si>
    <r>
      <t>10</t>
    </r>
    <r>
      <rPr>
        <b/>
        <vertAlign val="superscript"/>
        <sz val="11"/>
        <rFont val="Calibri"/>
        <family val="2"/>
        <scheme val="minor"/>
      </rPr>
      <t>1</t>
    </r>
  </si>
  <si>
    <r>
      <t>10</t>
    </r>
    <r>
      <rPr>
        <b/>
        <vertAlign val="superscript"/>
        <sz val="11"/>
        <rFont val="Calibri"/>
        <family val="2"/>
        <scheme val="minor"/>
      </rPr>
      <t>2</t>
    </r>
  </si>
  <si>
    <r>
      <t>10</t>
    </r>
    <r>
      <rPr>
        <b/>
        <vertAlign val="superscript"/>
        <sz val="11"/>
        <rFont val="Calibri"/>
        <family val="2"/>
        <scheme val="minor"/>
      </rPr>
      <t>3</t>
    </r>
  </si>
  <si>
    <r>
      <t>10</t>
    </r>
    <r>
      <rPr>
        <b/>
        <vertAlign val="superscript"/>
        <sz val="11"/>
        <rFont val="Calibri"/>
        <family val="2"/>
        <scheme val="minor"/>
      </rPr>
      <t>6</t>
    </r>
  </si>
  <si>
    <r>
      <t>10</t>
    </r>
    <r>
      <rPr>
        <b/>
        <vertAlign val="superscript"/>
        <sz val="11"/>
        <rFont val="Calibri"/>
        <family val="2"/>
        <scheme val="minor"/>
      </rPr>
      <t>9</t>
    </r>
  </si>
  <si>
    <r>
      <t>10</t>
    </r>
    <r>
      <rPr>
        <b/>
        <vertAlign val="superscript"/>
        <sz val="11"/>
        <rFont val="Calibri"/>
        <family val="2"/>
        <scheme val="minor"/>
      </rPr>
      <t>12</t>
    </r>
  </si>
  <si>
    <r>
      <t>10</t>
    </r>
    <r>
      <rPr>
        <b/>
        <vertAlign val="superscript"/>
        <sz val="11"/>
        <rFont val="Calibri"/>
        <family val="2"/>
        <scheme val="minor"/>
      </rPr>
      <t>15</t>
    </r>
  </si>
  <si>
    <r>
      <t>10</t>
    </r>
    <r>
      <rPr>
        <b/>
        <vertAlign val="superscript"/>
        <sz val="11"/>
        <rFont val="Calibri"/>
        <family val="2"/>
        <scheme val="minor"/>
      </rPr>
      <t>18</t>
    </r>
  </si>
  <si>
    <r>
      <t>10</t>
    </r>
    <r>
      <rPr>
        <b/>
        <vertAlign val="superscript"/>
        <sz val="11"/>
        <rFont val="Calibri"/>
        <family val="2"/>
        <scheme val="minor"/>
      </rPr>
      <t>21</t>
    </r>
  </si>
  <si>
    <t>p</t>
  </si>
  <si>
    <t>n</t>
  </si>
  <si>
    <t>µ</t>
  </si>
  <si>
    <t>m</t>
  </si>
  <si>
    <t>c</t>
  </si>
  <si>
    <t>d</t>
  </si>
  <si>
    <t>da</t>
  </si>
  <si>
    <t>h</t>
  </si>
  <si>
    <t>k</t>
  </si>
  <si>
    <t>M</t>
  </si>
  <si>
    <t>G</t>
  </si>
  <si>
    <t>T</t>
  </si>
  <si>
    <t>P</t>
  </si>
  <si>
    <t>E</t>
  </si>
  <si>
    <t>Z</t>
  </si>
  <si>
    <t>pico</t>
  </si>
  <si>
    <t>nano</t>
  </si>
  <si>
    <t>micro</t>
  </si>
  <si>
    <t>mili</t>
  </si>
  <si>
    <t>centi</t>
  </si>
  <si>
    <t>deci</t>
  </si>
  <si>
    <t>deca</t>
  </si>
  <si>
    <t>hecto</t>
  </si>
  <si>
    <t>kilo</t>
  </si>
  <si>
    <t>giga</t>
  </si>
  <si>
    <t>tera</t>
  </si>
  <si>
    <t>peta</t>
  </si>
  <si>
    <t>exa</t>
  </si>
  <si>
    <t>zetta</t>
  </si>
  <si>
    <t>Base units</t>
  </si>
  <si>
    <t>Energy</t>
  </si>
  <si>
    <t>kt uranium per EJ</t>
  </si>
  <si>
    <t>kt/EJ</t>
  </si>
  <si>
    <t>gC/gCO2</t>
  </si>
  <si>
    <t>percent to share</t>
  </si>
  <si>
    <t>Dmnl</t>
  </si>
  <si>
    <t>areas</t>
  </si>
  <si>
    <t>Time</t>
  </si>
  <si>
    <t>days per year</t>
  </si>
  <si>
    <t>Convert to areas and volumes</t>
  </si>
  <si>
    <t>exponent for areas</t>
  </si>
  <si>
    <t>exponent for volumes</t>
  </si>
  <si>
    <t>MW in 1 year to MJ</t>
  </si>
  <si>
    <t>CH4 per C</t>
  </si>
  <si>
    <t>watt per J s</t>
  </si>
  <si>
    <t>water density</t>
  </si>
  <si>
    <t>s/d</t>
  </si>
  <si>
    <t>watt/(J/s)</t>
  </si>
  <si>
    <t>GtC per ppm</t>
  </si>
  <si>
    <t>GtC/ppm</t>
  </si>
  <si>
    <t>kg/m3</t>
  </si>
  <si>
    <t>J/kg/DegreesC</t>
  </si>
  <si>
    <t>mega, million</t>
  </si>
  <si>
    <t>J per Wh</t>
  </si>
  <si>
    <t>J/Wh</t>
  </si>
  <si>
    <t>J per toe</t>
  </si>
  <si>
    <t>J/toe</t>
  </si>
  <si>
    <t>Wh per We</t>
  </si>
  <si>
    <t>Wh/We</t>
  </si>
  <si>
    <t>g/ton</t>
  </si>
  <si>
    <t>g per ton</t>
  </si>
  <si>
    <t>J/boe</t>
  </si>
  <si>
    <t>J per boe</t>
  </si>
  <si>
    <t>m2 per ha</t>
  </si>
  <si>
    <t>m2/ha</t>
  </si>
  <si>
    <t>days/year</t>
  </si>
  <si>
    <t>seconds per day</t>
  </si>
  <si>
    <t>specific_heat_capacity_water</t>
  </si>
  <si>
    <t>MW/year/MJ</t>
  </si>
  <si>
    <t>ppt per ppb</t>
  </si>
  <si>
    <t>ppt/ppb</t>
  </si>
  <si>
    <t>ppt per mol</t>
  </si>
  <si>
    <t>number or regions</t>
  </si>
  <si>
    <t>Mass</t>
  </si>
  <si>
    <t>Properties of compounds</t>
  </si>
  <si>
    <t>ppt/mol</t>
  </si>
  <si>
    <t>Concentrations</t>
  </si>
  <si>
    <t>gCH4/gtC</t>
  </si>
  <si>
    <t>C PER CO2</t>
  </si>
  <si>
    <t>Initial simulation year</t>
  </si>
  <si>
    <t>year</t>
  </si>
  <si>
    <t>Favourite units in SI.</t>
  </si>
  <si>
    <t>seconds per hour</t>
  </si>
  <si>
    <t>s/h</t>
  </si>
  <si>
    <t>h/year</t>
  </si>
  <si>
    <t>HOURS_PER_YEAR</t>
  </si>
  <si>
    <t>Km2 per ha</t>
  </si>
  <si>
    <t>km2/ha</t>
  </si>
  <si>
    <t>J/m3</t>
  </si>
  <si>
    <t>toe/m3</t>
  </si>
  <si>
    <t>J per m3 nat gas</t>
  </si>
  <si>
    <t>toe per m3 oil</t>
  </si>
  <si>
    <t>Geometry</t>
  </si>
  <si>
    <t>RADIANS_PER_ARCDEGREE</t>
  </si>
  <si>
    <t>radians/arcdegree</t>
  </si>
  <si>
    <t>to be deleted before releasing WILIAM</t>
  </si>
  <si>
    <t>PE_agriculture_products</t>
  </si>
  <si>
    <t>PE_coal</t>
  </si>
  <si>
    <t>PE_oil</t>
  </si>
  <si>
    <t>PE_forestry_products</t>
  </si>
  <si>
    <t>PE_geothermal</t>
  </si>
  <si>
    <t>PE_hydropower</t>
  </si>
  <si>
    <t>PE_natural_gas</t>
  </si>
  <si>
    <t>PE_nuclear</t>
  </si>
  <si>
    <t>PE_oceanic</t>
  </si>
  <si>
    <t>PE_solar</t>
  </si>
  <si>
    <t>PE_waste</t>
  </si>
  <si>
    <t>PE_wind</t>
  </si>
  <si>
    <t>Not found</t>
  </si>
  <si>
    <t>PE_Energy densities</t>
  </si>
  <si>
    <t>[MJ/kg]</t>
  </si>
  <si>
    <t>https://www.google.com/url?sa=t&amp;rct=j&amp;q=&amp;esrc=s&amp;source=web&amp;cd=&amp;cad=rja&amp;uact=8&amp;ved=2ahUKEwiAvri1lej_AhXOUaQEHe6EBN0QFnoECBUQAw&amp;url=https%3A%2F%2Fenergyeducation.ca%2Fencyclopedia%2FEnergy_density&amp;usg=AOvVaw0YxA8ppwyKRXMXikbRCSHn&amp;opi=89978449</t>
  </si>
  <si>
    <t>table 2 of Conijn, S. , Corré, W. , Langeveld, H. and Davies, J. (2014) Evaluation of the Effect of Agricultural Management on Energy Yield and Greenhouse Gas Emission Reduction of Bioenergy Production Chains. Natural Resources, 5, 322-335. doi: 10.4236/nr.2014.57030.</t>
  </si>
  <si>
    <t>Fisher, Juliya (2003). "Energy Density of Coal". The Physics Factbook. Archived from the original on 7 November 2006. Retrieved 25 August 2006. https://hypertextbook.com/facts/2003/JuliyaFisher.shtml</t>
  </si>
  <si>
    <t>Source</t>
  </si>
  <si>
    <t>https://energyeducation.ca/encyclopedia/Energy_density</t>
  </si>
  <si>
    <t>Value of Wood Pellets (10% of moisture content) in https://wood-energy.extension.org/energy-basics/</t>
  </si>
  <si>
    <t>https://www.scirp.org/journal/paperinformation.aspx?paperid=46450 --&gt; David E. Dirkse. https://davdata.nl/math/energy.html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</si>
</sst>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X_D_R_-;\-* #,##0.00\ _X_D_R_-;_-* &quot;-&quot;??\ _X_D_R_-;_-@_-"/>
    <numFmt numFmtId="165" formatCode="0.000000"/>
    <numFmt numFmtId="166" formatCode="0.E+00"/>
  </numFmts>
  <fonts count="1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164" fontId="11" fillId="0" borderId="0" applyFon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</cellStyleXfs>
  <cellXfs count="5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quotePrefix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6" fillId="0" borderId="1" xfId="0" applyFont="1" applyBorder="1" applyAlignment="1">
      <alignment horizontal="center"/>
    </xf>
    <xf numFmtId="166" fontId="6" fillId="0" borderId="1" xfId="0" applyNumberFormat="1" applyFont="1" applyBorder="1"/>
    <xf numFmtId="166" fontId="7" fillId="0" borderId="1" xfId="0" applyNumberFormat="1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2" xfId="0" applyFont="1" applyBorder="1"/>
    <xf numFmtId="166" fontId="2" fillId="0" borderId="1" xfId="0" applyNumberFormat="1" applyFont="1" applyBorder="1"/>
    <xf numFmtId="0" fontId="0" fillId="0" borderId="0" xfId="0" quotePrefix="1" applyAlignment="1">
      <alignment horizontal="center"/>
    </xf>
    <xf numFmtId="0" fontId="7" fillId="0" borderId="2" xfId="0" applyFont="1" applyBorder="1" applyAlignment="1">
      <alignment horizontal="left"/>
    </xf>
    <xf numFmtId="0" fontId="2" fillId="0" borderId="0" xfId="0" applyFont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quotePrefix="1" applyFont="1" applyBorder="1"/>
    <xf numFmtId="0" fontId="3" fillId="0" borderId="0" xfId="0" quotePrefix="1" applyFont="1"/>
    <xf numFmtId="0" fontId="7" fillId="4" borderId="0" xfId="0" applyFont="1" applyFill="1"/>
    <xf numFmtId="0" fontId="7" fillId="5" borderId="0" xfId="0" applyFont="1" applyFill="1"/>
    <xf numFmtId="1" fontId="0" fillId="0" borderId="0" xfId="0" applyNumberFormat="1"/>
    <xf numFmtId="165" fontId="6" fillId="0" borderId="1" xfId="0" applyNumberFormat="1" applyFont="1" applyBorder="1" applyAlignment="1">
      <alignment horizontal="center"/>
    </xf>
    <xf numFmtId="11" fontId="0" fillId="0" borderId="1" xfId="0" applyNumberFormat="1" applyBorder="1"/>
    <xf numFmtId="0" fontId="2" fillId="5" borderId="0" xfId="0" applyFont="1" applyFill="1"/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11" fontId="6" fillId="0" borderId="1" xfId="0" applyNumberFormat="1" applyFont="1" applyBorder="1" applyAlignment="1">
      <alignment horizontal="center"/>
    </xf>
    <xf numFmtId="0" fontId="0" fillId="0" borderId="4" xfId="0" applyBorder="1"/>
    <xf numFmtId="1" fontId="6" fillId="0" borderId="1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3" fontId="6" fillId="0" borderId="1" xfId="1" applyNumberFormat="1" applyFont="1" applyFill="1" applyBorder="1" applyAlignment="1">
      <alignment horizontal="center"/>
    </xf>
    <xf numFmtId="11" fontId="6" fillId="0" borderId="1" xfId="1" applyNumberFormat="1" applyFont="1" applyFill="1" applyBorder="1" applyAlignment="1">
      <alignment horizontal="center"/>
    </xf>
    <xf numFmtId="0" fontId="12" fillId="6" borderId="1" xfId="2" applyFill="1" applyBorder="1" applyAlignment="1">
      <alignment horizontal="left"/>
    </xf>
    <xf numFmtId="0" fontId="6" fillId="0" borderId="4" xfId="0" applyFont="1" applyBorder="1"/>
    <xf numFmtId="2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3" fillId="0" borderId="0" xfId="3"/>
  </cellXfs>
  <cellStyles count="4">
    <cellStyle name="Hipervínculo" xfId="3" builtinId="8"/>
    <cellStyle name="Millares" xfId="1" builtinId="3"/>
    <cellStyle name="Normal" xfId="0" builtinId="0"/>
    <cellStyle name="Normal 4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ergyeducation.ca/encyclopedia/Energy_density" TargetMode="External"/><Relationship Id="rId2" Type="http://schemas.openxmlformats.org/officeDocument/2006/relationships/hyperlink" Target="https://energyeducation.ca/encyclopedia/Energy_density" TargetMode="External"/><Relationship Id="rId1" Type="http://schemas.openxmlformats.org/officeDocument/2006/relationships/hyperlink" Target="https://www.google.com/url?sa=t&amp;rct=j&amp;q=&amp;esrc=s&amp;source=web&amp;cd=&amp;cad=rja&amp;uact=8&amp;ved=2ahUKEwiAvri1lej_AhXOUaQEHe6EBN0QFnoECBUQAw&amp;url=https%3A%2F%2Fenergyeducation.ca%2Fencyclopedia%2FEnergy_density&amp;usg=AOvVaw0YxA8ppwyKRXMXikbRCSHn&amp;opi=89978449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M81"/>
  <sheetViews>
    <sheetView tabSelected="1" zoomScale="115" zoomScaleNormal="115" workbookViewId="0">
      <pane xSplit="3" ySplit="9" topLeftCell="D10" activePane="bottomRight" state="frozen"/>
      <selection pane="topRight" activeCell="D1" sqref="D1"/>
      <selection pane="bottomLeft" activeCell="A8" sqref="A8"/>
      <selection pane="bottomRight" activeCell="F40" sqref="F40:F41"/>
    </sheetView>
  </sheetViews>
  <sheetFormatPr baseColWidth="10" defaultColWidth="11.44140625" defaultRowHeight="14.4" x14ac:dyDescent="0.3"/>
  <cols>
    <col min="1" max="1" width="30.5546875" customWidth="1"/>
    <col min="2" max="2" width="10.44140625" customWidth="1"/>
    <col min="3" max="3" width="19.44140625" customWidth="1"/>
    <col min="4" max="4" width="13.88671875" bestFit="1" customWidth="1"/>
    <col min="5" max="5" width="28.44140625" customWidth="1"/>
    <col min="6" max="6" width="14.44140625" bestFit="1" customWidth="1"/>
    <col min="7" max="7" width="13.44140625" bestFit="1" customWidth="1"/>
    <col min="8" max="11" width="13.88671875" bestFit="1" customWidth="1"/>
    <col min="12" max="18" width="14.44140625" bestFit="1" customWidth="1"/>
    <col min="19" max="20" width="14" bestFit="1" customWidth="1"/>
    <col min="21" max="21" width="14.44140625" bestFit="1" customWidth="1"/>
    <col min="22" max="22" width="13.44140625" bestFit="1" customWidth="1"/>
    <col min="23" max="23" width="19.5546875" bestFit="1" customWidth="1"/>
    <col min="24" max="24" width="14" bestFit="1" customWidth="1"/>
    <col min="25" max="25" width="13.44140625" bestFit="1" customWidth="1"/>
    <col min="27" max="28" width="13.44140625" bestFit="1" customWidth="1"/>
  </cols>
  <sheetData>
    <row r="1" spans="1:39" ht="31.2" x14ac:dyDescent="0.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9" x14ac:dyDescent="0.3">
      <c r="A2" s="3" t="s">
        <v>1</v>
      </c>
      <c r="B2" s="3" t="s">
        <v>101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9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9" x14ac:dyDescent="0.3">
      <c r="A4" s="4" t="s">
        <v>2</v>
      </c>
      <c r="J4" s="5"/>
    </row>
    <row r="5" spans="1:39" x14ac:dyDescent="0.3">
      <c r="A5" s="6" t="s">
        <v>3</v>
      </c>
      <c r="J5" s="5"/>
    </row>
    <row r="6" spans="1:39" ht="16.2" x14ac:dyDescent="0.3">
      <c r="A6" s="6" t="s">
        <v>4</v>
      </c>
      <c r="J6" s="5"/>
    </row>
    <row r="7" spans="1:39" ht="16.2" x14ac:dyDescent="0.3">
      <c r="A7" s="7"/>
      <c r="B7" s="7"/>
      <c r="D7" s="8" t="s">
        <v>5</v>
      </c>
      <c r="E7" s="9" t="s">
        <v>6</v>
      </c>
      <c r="F7" s="9" t="s">
        <v>7</v>
      </c>
      <c r="G7" s="9" t="s">
        <v>8</v>
      </c>
      <c r="H7" s="9" t="s">
        <v>9</v>
      </c>
      <c r="I7" s="9" t="s">
        <v>10</v>
      </c>
      <c r="J7" s="10"/>
      <c r="K7" s="11" t="s">
        <v>11</v>
      </c>
      <c r="L7" s="11" t="s">
        <v>12</v>
      </c>
      <c r="M7" s="11" t="s">
        <v>13</v>
      </c>
      <c r="N7" s="11" t="s">
        <v>14</v>
      </c>
      <c r="O7" s="11" t="s">
        <v>15</v>
      </c>
      <c r="P7" s="11" t="s">
        <v>16</v>
      </c>
      <c r="Q7" s="11" t="s">
        <v>17</v>
      </c>
      <c r="R7" s="11" t="s">
        <v>18</v>
      </c>
      <c r="S7" s="11" t="s">
        <v>19</v>
      </c>
      <c r="AH7" s="12"/>
    </row>
    <row r="8" spans="1:39" x14ac:dyDescent="0.3">
      <c r="A8" s="7"/>
      <c r="B8" s="7"/>
      <c r="D8" s="13" t="s">
        <v>20</v>
      </c>
      <c r="E8" s="9" t="s">
        <v>21</v>
      </c>
      <c r="F8" s="9" t="s">
        <v>22</v>
      </c>
      <c r="G8" s="9" t="s">
        <v>23</v>
      </c>
      <c r="H8" s="9" t="s">
        <v>24</v>
      </c>
      <c r="I8" s="9" t="s">
        <v>25</v>
      </c>
      <c r="J8" s="9">
        <v>1</v>
      </c>
      <c r="K8" s="9" t="s">
        <v>26</v>
      </c>
      <c r="L8" s="9" t="s">
        <v>27</v>
      </c>
      <c r="M8" s="9" t="s">
        <v>28</v>
      </c>
      <c r="N8" s="9" t="s">
        <v>29</v>
      </c>
      <c r="O8" s="9" t="s">
        <v>30</v>
      </c>
      <c r="P8" s="9" t="s">
        <v>31</v>
      </c>
      <c r="Q8" s="9" t="s">
        <v>32</v>
      </c>
      <c r="R8" s="9" t="s">
        <v>33</v>
      </c>
      <c r="S8" s="9" t="s">
        <v>34</v>
      </c>
      <c r="AH8" s="12"/>
    </row>
    <row r="9" spans="1:39" x14ac:dyDescent="0.3">
      <c r="A9" s="7"/>
      <c r="B9" s="7"/>
      <c r="D9" s="14" t="s">
        <v>35</v>
      </c>
      <c r="E9" s="15" t="s">
        <v>36</v>
      </c>
      <c r="F9" s="15" t="s">
        <v>37</v>
      </c>
      <c r="G9" s="15" t="s">
        <v>38</v>
      </c>
      <c r="H9" s="15" t="s">
        <v>39</v>
      </c>
      <c r="I9" s="15" t="s">
        <v>40</v>
      </c>
      <c r="J9" s="15">
        <v>1</v>
      </c>
      <c r="K9" s="15" t="s">
        <v>41</v>
      </c>
      <c r="L9" s="15" t="s">
        <v>42</v>
      </c>
      <c r="M9" s="15" t="s">
        <v>43</v>
      </c>
      <c r="N9" s="15" t="s">
        <v>72</v>
      </c>
      <c r="O9" s="15" t="s">
        <v>44</v>
      </c>
      <c r="P9" s="15" t="s">
        <v>45</v>
      </c>
      <c r="Q9" s="15" t="s">
        <v>46</v>
      </c>
      <c r="R9" s="15" t="s">
        <v>47</v>
      </c>
      <c r="S9" s="15" t="s">
        <v>48</v>
      </c>
      <c r="AH9" s="12"/>
    </row>
    <row r="10" spans="1:39" ht="16.2" x14ac:dyDescent="0.3">
      <c r="A10" s="8" t="s">
        <v>5</v>
      </c>
      <c r="B10" s="8" t="s">
        <v>20</v>
      </c>
      <c r="C10" s="14" t="s">
        <v>35</v>
      </c>
      <c r="D10" s="16">
        <f t="shared" ref="D10:D15" si="0">$J10*1000000000000</f>
        <v>1</v>
      </c>
      <c r="E10" s="16">
        <f t="shared" ref="E10:E15" si="1">$J10*1000000000</f>
        <v>1E-3</v>
      </c>
      <c r="F10" s="16">
        <f t="shared" ref="F10:F15" si="2">$J10*1000000</f>
        <v>9.9999999999999995E-7</v>
      </c>
      <c r="G10" s="16">
        <f t="shared" ref="G10:G15" si="3">$J10*1000</f>
        <v>1.0000000000000001E-9</v>
      </c>
      <c r="H10" s="16">
        <f t="shared" ref="H10:H15" si="4">$J10*100</f>
        <v>1E-10</v>
      </c>
      <c r="I10" s="16">
        <f t="shared" ref="I10:I15" si="5">$J10*10</f>
        <v>9.9999999999999994E-12</v>
      </c>
      <c r="J10" s="17">
        <v>9.9999999999999998E-13</v>
      </c>
      <c r="K10" s="16">
        <f t="shared" ref="K10:K15" si="6">$J10/10</f>
        <v>1E-13</v>
      </c>
      <c r="L10" s="16">
        <f t="shared" ref="L10:L15" si="7">$J10/100</f>
        <v>1E-14</v>
      </c>
      <c r="M10" s="16">
        <f t="shared" ref="M10:M15" si="8">$J10/1000</f>
        <v>1.0000000000000001E-15</v>
      </c>
      <c r="N10" s="16">
        <f t="shared" ref="N10:N15" si="9">$J10/1000000</f>
        <v>1.0000000000000001E-18</v>
      </c>
      <c r="O10" s="16">
        <f t="shared" ref="O10:O15" si="10">$J10/1000000000</f>
        <v>9.9999999999999991E-22</v>
      </c>
      <c r="P10" s="16">
        <f t="shared" ref="P10:P15" si="11">$J10/1000000000000</f>
        <v>9.9999999999999992E-25</v>
      </c>
      <c r="Q10" s="16">
        <f t="shared" ref="Q10:Q15" si="12">$J10/1000000000000000</f>
        <v>1E-27</v>
      </c>
      <c r="R10" s="16">
        <f t="shared" ref="R10:R15" si="13">$J10/1000000000000000000</f>
        <v>9.9999999999999991E-31</v>
      </c>
      <c r="S10" s="16">
        <f t="shared" ref="S10:S15" si="14">$J10/1E+21</f>
        <v>1.0000000000000001E-33</v>
      </c>
      <c r="AH10" s="12"/>
    </row>
    <row r="11" spans="1:39" ht="16.2" x14ac:dyDescent="0.3">
      <c r="A11" s="8" t="s">
        <v>6</v>
      </c>
      <c r="B11" s="8" t="s">
        <v>21</v>
      </c>
      <c r="C11" s="14" t="s">
        <v>36</v>
      </c>
      <c r="D11" s="16">
        <f t="shared" si="0"/>
        <v>1000.0000000000001</v>
      </c>
      <c r="E11" s="16">
        <f t="shared" si="1"/>
        <v>1</v>
      </c>
      <c r="F11" s="16">
        <f t="shared" si="2"/>
        <v>1E-3</v>
      </c>
      <c r="G11" s="16">
        <f t="shared" si="3"/>
        <v>1.0000000000000002E-6</v>
      </c>
      <c r="H11" s="16">
        <f t="shared" si="4"/>
        <v>1.0000000000000001E-7</v>
      </c>
      <c r="I11" s="16">
        <f t="shared" si="5"/>
        <v>1E-8</v>
      </c>
      <c r="J11" s="17">
        <v>1.0000000000000001E-9</v>
      </c>
      <c r="K11" s="16">
        <f t="shared" si="6"/>
        <v>1E-10</v>
      </c>
      <c r="L11" s="16">
        <f t="shared" si="7"/>
        <v>1.0000000000000001E-11</v>
      </c>
      <c r="M11" s="16">
        <f t="shared" si="8"/>
        <v>9.9999999999999998E-13</v>
      </c>
      <c r="N11" s="16">
        <f t="shared" si="9"/>
        <v>1.0000000000000001E-15</v>
      </c>
      <c r="O11" s="16">
        <f t="shared" si="10"/>
        <v>1.0000000000000001E-18</v>
      </c>
      <c r="P11" s="16">
        <f t="shared" si="11"/>
        <v>1.0000000000000001E-21</v>
      </c>
      <c r="Q11" s="16">
        <f t="shared" si="12"/>
        <v>1.0000000000000001E-24</v>
      </c>
      <c r="R11" s="16">
        <f t="shared" si="13"/>
        <v>1E-27</v>
      </c>
      <c r="S11" s="16">
        <f t="shared" si="14"/>
        <v>1.0000000000000001E-30</v>
      </c>
      <c r="AH11" s="12"/>
      <c r="AJ11" s="18"/>
      <c r="AK11" s="18"/>
      <c r="AL11" s="19"/>
      <c r="AM11" s="19"/>
    </row>
    <row r="12" spans="1:39" ht="16.2" x14ac:dyDescent="0.3">
      <c r="A12" s="8" t="s">
        <v>7</v>
      </c>
      <c r="B12" s="20" t="s">
        <v>22</v>
      </c>
      <c r="C12" s="14" t="s">
        <v>37</v>
      </c>
      <c r="D12" s="16">
        <f t="shared" si="0"/>
        <v>1000000</v>
      </c>
      <c r="E12" s="16">
        <f t="shared" si="1"/>
        <v>1000</v>
      </c>
      <c r="F12" s="16">
        <f t="shared" si="2"/>
        <v>1</v>
      </c>
      <c r="G12" s="16">
        <f t="shared" si="3"/>
        <v>1E-3</v>
      </c>
      <c r="H12" s="16">
        <f t="shared" si="4"/>
        <v>9.9999999999999991E-5</v>
      </c>
      <c r="I12" s="16">
        <f t="shared" si="5"/>
        <v>9.9999999999999991E-6</v>
      </c>
      <c r="J12" s="17">
        <v>9.9999999999999995E-7</v>
      </c>
      <c r="K12" s="16">
        <f t="shared" si="6"/>
        <v>9.9999999999999995E-8</v>
      </c>
      <c r="L12" s="16">
        <f t="shared" si="7"/>
        <v>1E-8</v>
      </c>
      <c r="M12" s="16">
        <f t="shared" si="8"/>
        <v>9.9999999999999986E-10</v>
      </c>
      <c r="N12" s="16">
        <f t="shared" si="9"/>
        <v>9.9999999999999998E-13</v>
      </c>
      <c r="O12" s="16">
        <f t="shared" si="10"/>
        <v>9.9999999999999988E-16</v>
      </c>
      <c r="P12" s="16">
        <f t="shared" si="11"/>
        <v>9.9999999999999988E-19</v>
      </c>
      <c r="Q12" s="16">
        <f t="shared" si="12"/>
        <v>9.9999999999999991E-22</v>
      </c>
      <c r="R12" s="16">
        <f t="shared" si="13"/>
        <v>9.9999999999999992E-25</v>
      </c>
      <c r="S12" s="16">
        <f t="shared" si="14"/>
        <v>1E-27</v>
      </c>
      <c r="AH12" s="12"/>
      <c r="AJ12" s="18"/>
      <c r="AK12" s="18"/>
      <c r="AL12" s="19"/>
      <c r="AM12" s="19"/>
    </row>
    <row r="13" spans="1:39" ht="16.2" x14ac:dyDescent="0.3">
      <c r="A13" s="8" t="s">
        <v>8</v>
      </c>
      <c r="B13" s="20" t="s">
        <v>23</v>
      </c>
      <c r="C13" s="14" t="s">
        <v>38</v>
      </c>
      <c r="D13" s="16">
        <f t="shared" si="0"/>
        <v>1000000000</v>
      </c>
      <c r="E13" s="16">
        <f t="shared" si="1"/>
        <v>1000000</v>
      </c>
      <c r="F13" s="16">
        <f t="shared" si="2"/>
        <v>1000</v>
      </c>
      <c r="G13" s="16">
        <f t="shared" si="3"/>
        <v>1</v>
      </c>
      <c r="H13" s="16">
        <f t="shared" si="4"/>
        <v>0.1</v>
      </c>
      <c r="I13" s="16">
        <f t="shared" si="5"/>
        <v>0.01</v>
      </c>
      <c r="J13" s="21">
        <v>1E-3</v>
      </c>
      <c r="K13" s="16">
        <f t="shared" si="6"/>
        <v>1E-4</v>
      </c>
      <c r="L13" s="16">
        <f t="shared" si="7"/>
        <v>1.0000000000000001E-5</v>
      </c>
      <c r="M13" s="16">
        <f t="shared" si="8"/>
        <v>9.9999999999999995E-7</v>
      </c>
      <c r="N13" s="16">
        <f t="shared" si="9"/>
        <v>1.0000000000000001E-9</v>
      </c>
      <c r="O13" s="16">
        <f t="shared" si="10"/>
        <v>9.9999999999999998E-13</v>
      </c>
      <c r="P13" s="16">
        <f t="shared" si="11"/>
        <v>1.0000000000000001E-15</v>
      </c>
      <c r="Q13" s="16">
        <f t="shared" si="12"/>
        <v>1.0000000000000001E-18</v>
      </c>
      <c r="R13" s="16">
        <f t="shared" si="13"/>
        <v>1.0000000000000001E-21</v>
      </c>
      <c r="S13" s="16">
        <f t="shared" si="14"/>
        <v>1.0000000000000001E-24</v>
      </c>
      <c r="AH13" s="12"/>
      <c r="AJ13" s="22"/>
      <c r="AK13" s="19"/>
      <c r="AL13" s="19"/>
      <c r="AM13" s="19"/>
    </row>
    <row r="14" spans="1:39" ht="16.2" x14ac:dyDescent="0.3">
      <c r="A14" s="8" t="s">
        <v>9</v>
      </c>
      <c r="B14" s="20" t="s">
        <v>24</v>
      </c>
      <c r="C14" s="14" t="s">
        <v>39</v>
      </c>
      <c r="D14" s="16">
        <f t="shared" si="0"/>
        <v>10000000000</v>
      </c>
      <c r="E14" s="16">
        <f t="shared" si="1"/>
        <v>10000000</v>
      </c>
      <c r="F14" s="16">
        <f t="shared" si="2"/>
        <v>10000</v>
      </c>
      <c r="G14" s="16">
        <f t="shared" si="3"/>
        <v>10</v>
      </c>
      <c r="H14" s="16">
        <f t="shared" si="4"/>
        <v>1</v>
      </c>
      <c r="I14" s="16">
        <f t="shared" si="5"/>
        <v>0.1</v>
      </c>
      <c r="J14" s="21">
        <v>0.01</v>
      </c>
      <c r="K14" s="16">
        <f t="shared" si="6"/>
        <v>1E-3</v>
      </c>
      <c r="L14" s="16">
        <f t="shared" si="7"/>
        <v>1E-4</v>
      </c>
      <c r="M14" s="16">
        <f t="shared" si="8"/>
        <v>1.0000000000000001E-5</v>
      </c>
      <c r="N14" s="16">
        <f t="shared" si="9"/>
        <v>1E-8</v>
      </c>
      <c r="O14" s="16">
        <f t="shared" si="10"/>
        <v>1.0000000000000001E-11</v>
      </c>
      <c r="P14" s="16">
        <f t="shared" si="11"/>
        <v>1E-14</v>
      </c>
      <c r="Q14" s="16">
        <f t="shared" si="12"/>
        <v>1.0000000000000001E-17</v>
      </c>
      <c r="R14" s="16">
        <f t="shared" si="13"/>
        <v>1.0000000000000001E-20</v>
      </c>
      <c r="S14" s="16">
        <f t="shared" si="14"/>
        <v>9.9999999999999996E-24</v>
      </c>
      <c r="AH14" s="12"/>
      <c r="AJ14" s="19"/>
      <c r="AK14" s="19"/>
      <c r="AL14" s="19"/>
      <c r="AM14" s="19"/>
    </row>
    <row r="15" spans="1:39" ht="16.2" x14ac:dyDescent="0.3">
      <c r="A15" s="8" t="s">
        <v>10</v>
      </c>
      <c r="B15" s="20" t="s">
        <v>25</v>
      </c>
      <c r="C15" s="14" t="s">
        <v>40</v>
      </c>
      <c r="D15" s="16">
        <f t="shared" si="0"/>
        <v>100000000000</v>
      </c>
      <c r="E15" s="16">
        <f t="shared" si="1"/>
        <v>100000000</v>
      </c>
      <c r="F15" s="16">
        <f t="shared" si="2"/>
        <v>100000</v>
      </c>
      <c r="G15" s="16">
        <f t="shared" si="3"/>
        <v>100</v>
      </c>
      <c r="H15" s="16">
        <f t="shared" si="4"/>
        <v>10</v>
      </c>
      <c r="I15" s="16">
        <f t="shared" si="5"/>
        <v>1</v>
      </c>
      <c r="J15" s="21">
        <v>0.1</v>
      </c>
      <c r="K15" s="16">
        <f t="shared" si="6"/>
        <v>0.01</v>
      </c>
      <c r="L15" s="16">
        <f t="shared" si="7"/>
        <v>1E-3</v>
      </c>
      <c r="M15" s="16">
        <f t="shared" si="8"/>
        <v>1E-4</v>
      </c>
      <c r="N15" s="16">
        <f t="shared" si="9"/>
        <v>1.0000000000000001E-7</v>
      </c>
      <c r="O15" s="16">
        <f t="shared" si="10"/>
        <v>1E-10</v>
      </c>
      <c r="P15" s="16">
        <f t="shared" si="11"/>
        <v>1E-13</v>
      </c>
      <c r="Q15" s="16">
        <f t="shared" si="12"/>
        <v>1.0000000000000001E-16</v>
      </c>
      <c r="R15" s="16">
        <f t="shared" si="13"/>
        <v>1.0000000000000001E-19</v>
      </c>
      <c r="S15" s="16">
        <f t="shared" si="14"/>
        <v>1E-22</v>
      </c>
      <c r="AH15" s="12"/>
      <c r="AJ15" s="19"/>
      <c r="AK15" s="19"/>
      <c r="AL15" s="19"/>
      <c r="AM15" s="19"/>
    </row>
    <row r="16" spans="1:39" s="24" customFormat="1" x14ac:dyDescent="0.3">
      <c r="A16" s="8"/>
      <c r="B16" s="23">
        <v>1</v>
      </c>
      <c r="C16" s="13">
        <v>1</v>
      </c>
      <c r="D16" s="17">
        <f>$J16*1000000000000</f>
        <v>1000000000000</v>
      </c>
      <c r="E16" s="17">
        <f>$J16*1000000000</f>
        <v>1000000000</v>
      </c>
      <c r="F16" s="17">
        <f>$J16*1000000</f>
        <v>1000000</v>
      </c>
      <c r="G16" s="17">
        <f>$J16*1000</f>
        <v>1000</v>
      </c>
      <c r="H16" s="17">
        <f>$J16*100</f>
        <v>100</v>
      </c>
      <c r="I16" s="17">
        <f>$J16*10</f>
        <v>10</v>
      </c>
      <c r="J16" s="17">
        <v>1</v>
      </c>
      <c r="K16" s="17">
        <f>$J16/10</f>
        <v>0.1</v>
      </c>
      <c r="L16" s="17">
        <f>$J16/100</f>
        <v>0.01</v>
      </c>
      <c r="M16" s="17">
        <f>$J16/1000</f>
        <v>1E-3</v>
      </c>
      <c r="N16" s="17">
        <f>$J16/1000000</f>
        <v>9.9999999999999995E-7</v>
      </c>
      <c r="O16" s="17">
        <f>$J16/1000000000</f>
        <v>1.0000000000000001E-9</v>
      </c>
      <c r="P16" s="17">
        <f>$J16/1000000000000</f>
        <v>9.9999999999999998E-13</v>
      </c>
      <c r="Q16" s="17">
        <f>$J16/1000000000000000</f>
        <v>1.0000000000000001E-15</v>
      </c>
      <c r="R16" s="17">
        <f>$J16/1000000000000000000</f>
        <v>1.0000000000000001E-18</v>
      </c>
      <c r="S16" s="17">
        <f>$J16/1E+21</f>
        <v>9.9999999999999991E-22</v>
      </c>
      <c r="AH16" s="25"/>
      <c r="AJ16" s="26"/>
      <c r="AK16" s="26"/>
      <c r="AL16" s="26"/>
      <c r="AM16" s="26"/>
    </row>
    <row r="17" spans="1:39" ht="16.2" x14ac:dyDescent="0.3">
      <c r="A17" s="27" t="s">
        <v>11</v>
      </c>
      <c r="B17" s="20" t="s">
        <v>26</v>
      </c>
      <c r="C17" s="14" t="s">
        <v>41</v>
      </c>
      <c r="D17" s="16">
        <f>$J17*1000000000000</f>
        <v>10000000000000</v>
      </c>
      <c r="E17" s="16">
        <f>$J17*1000000000</f>
        <v>10000000000</v>
      </c>
      <c r="F17" s="16">
        <f>$J17*1000000</f>
        <v>10000000</v>
      </c>
      <c r="G17" s="16">
        <f>$J17*1000</f>
        <v>10000</v>
      </c>
      <c r="H17" s="16">
        <f>$J17*100</f>
        <v>1000</v>
      </c>
      <c r="I17" s="16">
        <f>$J17*10</f>
        <v>100</v>
      </c>
      <c r="J17" s="21">
        <v>10</v>
      </c>
      <c r="K17" s="16">
        <f>$J17/10</f>
        <v>1</v>
      </c>
      <c r="L17" s="16">
        <f>$J17/100</f>
        <v>0.1</v>
      </c>
      <c r="M17" s="16">
        <f>$J17/1000</f>
        <v>0.01</v>
      </c>
      <c r="N17" s="16">
        <f t="shared" ref="N17:N25" si="15">$J17/1000000</f>
        <v>1.0000000000000001E-5</v>
      </c>
      <c r="O17" s="16">
        <f t="shared" ref="O17:O25" si="16">$J17/1000000000</f>
        <v>1E-8</v>
      </c>
      <c r="P17" s="16">
        <f t="shared" ref="P17:P25" si="17">$J17/1000000000000</f>
        <v>9.9999999999999994E-12</v>
      </c>
      <c r="Q17" s="16">
        <f t="shared" ref="Q17:Q25" si="18">$J17/1000000000000000</f>
        <v>1E-14</v>
      </c>
      <c r="R17" s="16">
        <f t="shared" ref="R17:R25" si="19">$J17/1000000000000000000</f>
        <v>1.0000000000000001E-17</v>
      </c>
      <c r="S17" s="16">
        <f t="shared" ref="S17:S25" si="20">$J17/1E+21</f>
        <v>9.9999999999999995E-21</v>
      </c>
      <c r="AJ17" s="22"/>
      <c r="AK17" s="19"/>
      <c r="AL17" s="12"/>
      <c r="AM17" s="12"/>
    </row>
    <row r="18" spans="1:39" ht="16.2" x14ac:dyDescent="0.3">
      <c r="A18" s="27" t="s">
        <v>12</v>
      </c>
      <c r="B18" s="20" t="s">
        <v>27</v>
      </c>
      <c r="C18" s="14" t="s">
        <v>42</v>
      </c>
      <c r="D18" s="16">
        <f t="shared" ref="D18:D25" si="21">$J18*1000000000000</f>
        <v>100000000000000</v>
      </c>
      <c r="E18" s="16">
        <f t="shared" ref="E18:E25" si="22">$J18*1000000000</f>
        <v>100000000000</v>
      </c>
      <c r="F18" s="16">
        <f t="shared" ref="F18:F25" si="23">$J18*1000000</f>
        <v>100000000</v>
      </c>
      <c r="G18" s="16">
        <f t="shared" ref="G18:G25" si="24">$J18*1000</f>
        <v>100000</v>
      </c>
      <c r="H18" s="16">
        <f t="shared" ref="H18:H25" si="25">$J18*100</f>
        <v>10000</v>
      </c>
      <c r="I18" s="16">
        <f t="shared" ref="I18:I25" si="26">$J18*10</f>
        <v>1000</v>
      </c>
      <c r="J18" s="21">
        <v>100</v>
      </c>
      <c r="K18" s="16">
        <f>$J18/10</f>
        <v>10</v>
      </c>
      <c r="L18" s="16">
        <f>$J18/100</f>
        <v>1</v>
      </c>
      <c r="M18" s="16">
        <f>$J18/1000</f>
        <v>0.1</v>
      </c>
      <c r="N18" s="16">
        <f t="shared" si="15"/>
        <v>1E-4</v>
      </c>
      <c r="O18" s="16">
        <f t="shared" si="16"/>
        <v>9.9999999999999995E-8</v>
      </c>
      <c r="P18" s="16">
        <f t="shared" si="17"/>
        <v>1E-10</v>
      </c>
      <c r="Q18" s="16">
        <f t="shared" si="18"/>
        <v>1E-13</v>
      </c>
      <c r="R18" s="16">
        <f t="shared" si="19"/>
        <v>9.9999999999999998E-17</v>
      </c>
      <c r="S18" s="16">
        <f t="shared" si="20"/>
        <v>9.9999999999999998E-20</v>
      </c>
      <c r="AJ18" s="22"/>
      <c r="AK18" s="19"/>
      <c r="AL18" s="12"/>
      <c r="AM18" s="12"/>
    </row>
    <row r="19" spans="1:39" ht="16.2" x14ac:dyDescent="0.3">
      <c r="A19" s="27" t="s">
        <v>13</v>
      </c>
      <c r="B19" s="20" t="s">
        <v>28</v>
      </c>
      <c r="C19" s="14" t="s">
        <v>43</v>
      </c>
      <c r="D19" s="16">
        <f t="shared" si="21"/>
        <v>1000000000000000</v>
      </c>
      <c r="E19" s="16">
        <f t="shared" si="22"/>
        <v>1000000000000</v>
      </c>
      <c r="F19" s="16">
        <f t="shared" si="23"/>
        <v>1000000000</v>
      </c>
      <c r="G19" s="16">
        <f t="shared" si="24"/>
        <v>1000000</v>
      </c>
      <c r="H19" s="16">
        <f t="shared" si="25"/>
        <v>100000</v>
      </c>
      <c r="I19" s="16">
        <f t="shared" si="26"/>
        <v>10000</v>
      </c>
      <c r="J19" s="21">
        <v>1000</v>
      </c>
      <c r="K19" s="16">
        <f>$J19/10</f>
        <v>100</v>
      </c>
      <c r="L19" s="16">
        <f>$J19/100</f>
        <v>10</v>
      </c>
      <c r="M19" s="16">
        <f>$J19/1000</f>
        <v>1</v>
      </c>
      <c r="N19" s="16">
        <f t="shared" si="15"/>
        <v>1E-3</v>
      </c>
      <c r="O19" s="16">
        <f t="shared" si="16"/>
        <v>9.9999999999999995E-7</v>
      </c>
      <c r="P19" s="16">
        <f t="shared" si="17"/>
        <v>1.0000000000000001E-9</v>
      </c>
      <c r="Q19" s="16">
        <f t="shared" si="18"/>
        <v>9.9999999999999998E-13</v>
      </c>
      <c r="R19" s="16">
        <f t="shared" si="19"/>
        <v>1.0000000000000001E-15</v>
      </c>
      <c r="S19" s="16">
        <f t="shared" si="20"/>
        <v>1.0000000000000001E-18</v>
      </c>
    </row>
    <row r="20" spans="1:39" ht="16.2" x14ac:dyDescent="0.3">
      <c r="A20" s="27" t="s">
        <v>14</v>
      </c>
      <c r="B20" s="20" t="s">
        <v>29</v>
      </c>
      <c r="C20" s="14" t="s">
        <v>72</v>
      </c>
      <c r="D20" s="16">
        <f t="shared" si="21"/>
        <v>1E+18</v>
      </c>
      <c r="E20" s="16">
        <f t="shared" si="22"/>
        <v>1000000000000000</v>
      </c>
      <c r="F20" s="16">
        <f t="shared" si="23"/>
        <v>1000000000000</v>
      </c>
      <c r="G20" s="16">
        <f t="shared" si="24"/>
        <v>1000000000</v>
      </c>
      <c r="H20" s="16">
        <f t="shared" si="25"/>
        <v>100000000</v>
      </c>
      <c r="I20" s="16">
        <f t="shared" si="26"/>
        <v>10000000</v>
      </c>
      <c r="J20" s="21">
        <v>1000000</v>
      </c>
      <c r="K20" s="16">
        <f t="shared" ref="K20:K25" si="27">$J20/10</f>
        <v>100000</v>
      </c>
      <c r="L20" s="16">
        <f t="shared" ref="L20:L25" si="28">$J20/100</f>
        <v>10000</v>
      </c>
      <c r="M20" s="16">
        <f t="shared" ref="M20:M25" si="29">$J20/1000</f>
        <v>1000</v>
      </c>
      <c r="N20" s="16">
        <f t="shared" si="15"/>
        <v>1</v>
      </c>
      <c r="O20" s="16">
        <f t="shared" si="16"/>
        <v>1E-3</v>
      </c>
      <c r="P20" s="16">
        <f t="shared" si="17"/>
        <v>9.9999999999999995E-7</v>
      </c>
      <c r="Q20" s="16">
        <f t="shared" si="18"/>
        <v>1.0000000000000001E-9</v>
      </c>
      <c r="R20" s="16">
        <f t="shared" si="19"/>
        <v>9.9999999999999998E-13</v>
      </c>
      <c r="S20" s="16">
        <f t="shared" si="20"/>
        <v>1.0000000000000001E-15</v>
      </c>
    </row>
    <row r="21" spans="1:39" ht="16.2" x14ac:dyDescent="0.3">
      <c r="A21" s="27" t="s">
        <v>15</v>
      </c>
      <c r="B21" s="20" t="s">
        <v>30</v>
      </c>
      <c r="C21" s="14" t="s">
        <v>44</v>
      </c>
      <c r="D21" s="16">
        <f t="shared" si="21"/>
        <v>1E+21</v>
      </c>
      <c r="E21" s="16">
        <f t="shared" si="22"/>
        <v>1E+18</v>
      </c>
      <c r="F21" s="16">
        <f t="shared" si="23"/>
        <v>1000000000000000</v>
      </c>
      <c r="G21" s="16">
        <f t="shared" si="24"/>
        <v>1000000000000</v>
      </c>
      <c r="H21" s="16">
        <f t="shared" si="25"/>
        <v>100000000000</v>
      </c>
      <c r="I21" s="16">
        <f t="shared" si="26"/>
        <v>10000000000</v>
      </c>
      <c r="J21" s="21">
        <v>1000000000</v>
      </c>
      <c r="K21" s="16">
        <f t="shared" si="27"/>
        <v>100000000</v>
      </c>
      <c r="L21" s="16">
        <f t="shared" si="28"/>
        <v>10000000</v>
      </c>
      <c r="M21" s="16">
        <f t="shared" si="29"/>
        <v>1000000</v>
      </c>
      <c r="N21" s="16">
        <f t="shared" si="15"/>
        <v>1000</v>
      </c>
      <c r="O21" s="16">
        <f t="shared" si="16"/>
        <v>1</v>
      </c>
      <c r="P21" s="16">
        <f t="shared" si="17"/>
        <v>1E-3</v>
      </c>
      <c r="Q21" s="16">
        <f t="shared" si="18"/>
        <v>9.9999999999999995E-7</v>
      </c>
      <c r="R21" s="16">
        <f t="shared" si="19"/>
        <v>1.0000000000000001E-9</v>
      </c>
      <c r="S21" s="16">
        <f t="shared" si="20"/>
        <v>9.9999999999999998E-13</v>
      </c>
    </row>
    <row r="22" spans="1:39" ht="16.2" x14ac:dyDescent="0.3">
      <c r="A22" s="27" t="s">
        <v>16</v>
      </c>
      <c r="B22" s="20" t="s">
        <v>31</v>
      </c>
      <c r="C22" s="14" t="s">
        <v>45</v>
      </c>
      <c r="D22" s="16">
        <f t="shared" si="21"/>
        <v>9.9999999999999998E+23</v>
      </c>
      <c r="E22" s="16">
        <f t="shared" si="22"/>
        <v>1E+21</v>
      </c>
      <c r="F22" s="16">
        <f t="shared" si="23"/>
        <v>1E+18</v>
      </c>
      <c r="G22" s="16">
        <f t="shared" si="24"/>
        <v>1000000000000000</v>
      </c>
      <c r="H22" s="16">
        <f t="shared" si="25"/>
        <v>100000000000000</v>
      </c>
      <c r="I22" s="16">
        <f t="shared" si="26"/>
        <v>10000000000000</v>
      </c>
      <c r="J22" s="21">
        <v>1000000000000</v>
      </c>
      <c r="K22" s="16">
        <f t="shared" si="27"/>
        <v>100000000000</v>
      </c>
      <c r="L22" s="16">
        <f t="shared" si="28"/>
        <v>10000000000</v>
      </c>
      <c r="M22" s="16">
        <f t="shared" si="29"/>
        <v>1000000000</v>
      </c>
      <c r="N22" s="16">
        <f t="shared" si="15"/>
        <v>1000000</v>
      </c>
      <c r="O22" s="16">
        <f t="shared" si="16"/>
        <v>1000</v>
      </c>
      <c r="P22" s="16">
        <f t="shared" si="17"/>
        <v>1</v>
      </c>
      <c r="Q22" s="16">
        <f t="shared" si="18"/>
        <v>1E-3</v>
      </c>
      <c r="R22" s="16">
        <f t="shared" si="19"/>
        <v>9.9999999999999995E-7</v>
      </c>
      <c r="S22" s="16">
        <f t="shared" si="20"/>
        <v>1.0000000000000001E-9</v>
      </c>
    </row>
    <row r="23" spans="1:39" ht="16.2" x14ac:dyDescent="0.3">
      <c r="A23" s="27" t="s">
        <v>17</v>
      </c>
      <c r="B23" s="20" t="s">
        <v>32</v>
      </c>
      <c r="C23" s="14" t="s">
        <v>46</v>
      </c>
      <c r="D23" s="16">
        <f t="shared" si="21"/>
        <v>1E+27</v>
      </c>
      <c r="E23" s="16">
        <f t="shared" si="22"/>
        <v>9.9999999999999998E+23</v>
      </c>
      <c r="F23" s="16">
        <f t="shared" si="23"/>
        <v>1E+21</v>
      </c>
      <c r="G23" s="16">
        <f t="shared" si="24"/>
        <v>1E+18</v>
      </c>
      <c r="H23" s="16">
        <f t="shared" si="25"/>
        <v>1E+17</v>
      </c>
      <c r="I23" s="16">
        <f t="shared" si="26"/>
        <v>1E+16</v>
      </c>
      <c r="J23" s="21">
        <v>1000000000000000</v>
      </c>
      <c r="K23" s="16">
        <f t="shared" si="27"/>
        <v>100000000000000</v>
      </c>
      <c r="L23" s="16">
        <f t="shared" si="28"/>
        <v>10000000000000</v>
      </c>
      <c r="M23" s="16">
        <f t="shared" si="29"/>
        <v>1000000000000</v>
      </c>
      <c r="N23" s="16">
        <f t="shared" si="15"/>
        <v>1000000000</v>
      </c>
      <c r="O23" s="16">
        <f t="shared" si="16"/>
        <v>1000000</v>
      </c>
      <c r="P23" s="16">
        <f t="shared" si="17"/>
        <v>1000</v>
      </c>
      <c r="Q23" s="16">
        <f t="shared" si="18"/>
        <v>1</v>
      </c>
      <c r="R23" s="16">
        <f t="shared" si="19"/>
        <v>1E-3</v>
      </c>
      <c r="S23" s="16">
        <f t="shared" si="20"/>
        <v>9.9999999999999995E-7</v>
      </c>
    </row>
    <row r="24" spans="1:39" ht="16.2" x14ac:dyDescent="0.3">
      <c r="A24" s="27" t="s">
        <v>18</v>
      </c>
      <c r="B24" s="20" t="s">
        <v>33</v>
      </c>
      <c r="C24" s="14" t="s">
        <v>47</v>
      </c>
      <c r="D24" s="16">
        <f t="shared" si="21"/>
        <v>1E+30</v>
      </c>
      <c r="E24" s="16">
        <f t="shared" si="22"/>
        <v>1E+27</v>
      </c>
      <c r="F24" s="16">
        <f t="shared" si="23"/>
        <v>9.9999999999999998E+23</v>
      </c>
      <c r="G24" s="16">
        <f t="shared" si="24"/>
        <v>1E+21</v>
      </c>
      <c r="H24" s="16">
        <f t="shared" si="25"/>
        <v>1E+20</v>
      </c>
      <c r="I24" s="16">
        <f t="shared" si="26"/>
        <v>1E+19</v>
      </c>
      <c r="J24" s="21">
        <v>1E+18</v>
      </c>
      <c r="K24" s="16">
        <f t="shared" si="27"/>
        <v>1E+17</v>
      </c>
      <c r="L24" s="16">
        <f t="shared" si="28"/>
        <v>1E+16</v>
      </c>
      <c r="M24" s="16">
        <f t="shared" si="29"/>
        <v>1000000000000000</v>
      </c>
      <c r="N24" s="16">
        <f t="shared" si="15"/>
        <v>1000000000000</v>
      </c>
      <c r="O24" s="16">
        <f t="shared" si="16"/>
        <v>1000000000</v>
      </c>
      <c r="P24" s="16">
        <f t="shared" si="17"/>
        <v>1000000</v>
      </c>
      <c r="Q24" s="16">
        <f t="shared" si="18"/>
        <v>1000</v>
      </c>
      <c r="R24" s="16">
        <f t="shared" si="19"/>
        <v>1</v>
      </c>
      <c r="S24" s="16">
        <f t="shared" si="20"/>
        <v>1E-3</v>
      </c>
    </row>
    <row r="25" spans="1:39" ht="16.2" x14ac:dyDescent="0.3">
      <c r="A25" s="27" t="s">
        <v>19</v>
      </c>
      <c r="B25" s="20" t="s">
        <v>34</v>
      </c>
      <c r="C25" s="14" t="s">
        <v>48</v>
      </c>
      <c r="D25" s="16">
        <f t="shared" si="21"/>
        <v>9.9999999999999995E+32</v>
      </c>
      <c r="E25" s="16">
        <f t="shared" si="22"/>
        <v>1E+30</v>
      </c>
      <c r="F25" s="16">
        <f t="shared" si="23"/>
        <v>1E+27</v>
      </c>
      <c r="G25" s="16">
        <f t="shared" si="24"/>
        <v>9.9999999999999998E+23</v>
      </c>
      <c r="H25" s="16">
        <f t="shared" si="25"/>
        <v>9.9999999999999992E+22</v>
      </c>
      <c r="I25" s="16">
        <f t="shared" si="26"/>
        <v>1E+22</v>
      </c>
      <c r="J25" s="21">
        <v>1E+21</v>
      </c>
      <c r="K25" s="16">
        <f t="shared" si="27"/>
        <v>1E+20</v>
      </c>
      <c r="L25" s="16">
        <f t="shared" si="28"/>
        <v>1E+19</v>
      </c>
      <c r="M25" s="16">
        <f t="shared" si="29"/>
        <v>1E+18</v>
      </c>
      <c r="N25" s="16">
        <f t="shared" si="15"/>
        <v>1000000000000000</v>
      </c>
      <c r="O25" s="16">
        <f t="shared" si="16"/>
        <v>1000000000000</v>
      </c>
      <c r="P25" s="16">
        <f t="shared" si="17"/>
        <v>1000000000</v>
      </c>
      <c r="Q25" s="16">
        <f t="shared" si="18"/>
        <v>1000000</v>
      </c>
      <c r="R25" s="16">
        <f t="shared" si="19"/>
        <v>1000</v>
      </c>
      <c r="S25" s="16">
        <f t="shared" si="20"/>
        <v>1</v>
      </c>
    </row>
    <row r="26" spans="1:39" x14ac:dyDescent="0.3">
      <c r="A26" s="28"/>
      <c r="B26" s="5"/>
    </row>
    <row r="27" spans="1:39" x14ac:dyDescent="0.3">
      <c r="A27" s="29" t="s">
        <v>49</v>
      </c>
      <c r="B27" s="5"/>
      <c r="E27" s="29" t="s">
        <v>129</v>
      </c>
      <c r="F27" s="29" t="s">
        <v>130</v>
      </c>
      <c r="G27" s="29" t="s">
        <v>134</v>
      </c>
    </row>
    <row r="28" spans="1:39" ht="15" thickBot="1" x14ac:dyDescent="0.35">
      <c r="A28" s="30" t="s">
        <v>50</v>
      </c>
      <c r="E28" s="7" t="s">
        <v>116</v>
      </c>
      <c r="F28">
        <v>17</v>
      </c>
      <c r="G28" t="s">
        <v>132</v>
      </c>
    </row>
    <row r="29" spans="1:39" x14ac:dyDescent="0.3">
      <c r="A29" s="48" t="s">
        <v>73</v>
      </c>
      <c r="B29" s="49">
        <v>3600</v>
      </c>
      <c r="C29" s="50" t="s">
        <v>74</v>
      </c>
      <c r="E29" s="7" t="s">
        <v>117</v>
      </c>
      <c r="F29">
        <v>24</v>
      </c>
      <c r="G29" t="s">
        <v>133</v>
      </c>
      <c r="I29" s="5"/>
    </row>
    <row r="30" spans="1:39" x14ac:dyDescent="0.3">
      <c r="A30" s="51" t="s">
        <v>75</v>
      </c>
      <c r="B30" s="14">
        <v>41867999999.561096</v>
      </c>
      <c r="C30" s="52" t="s">
        <v>76</v>
      </c>
      <c r="E30" s="7" t="s">
        <v>118</v>
      </c>
      <c r="F30">
        <v>44</v>
      </c>
      <c r="G30" s="58" t="s">
        <v>135</v>
      </c>
      <c r="I30" s="31"/>
    </row>
    <row r="31" spans="1:39" x14ac:dyDescent="0.3">
      <c r="A31" s="51" t="s">
        <v>77</v>
      </c>
      <c r="B31" s="14">
        <v>8760</v>
      </c>
      <c r="C31" s="52" t="s">
        <v>78</v>
      </c>
      <c r="E31" s="7" t="s">
        <v>119</v>
      </c>
      <c r="F31" s="7">
        <v>16.8</v>
      </c>
      <c r="G31" s="7" t="s">
        <v>136</v>
      </c>
    </row>
    <row r="32" spans="1:39" x14ac:dyDescent="0.3">
      <c r="A32" s="51" t="s">
        <v>82</v>
      </c>
      <c r="B32" s="33">
        <v>5711869031.3180161</v>
      </c>
      <c r="C32" s="52" t="s">
        <v>81</v>
      </c>
      <c r="E32" s="7" t="s">
        <v>120</v>
      </c>
      <c r="F32">
        <v>0</v>
      </c>
      <c r="G32" s="5" t="s">
        <v>128</v>
      </c>
    </row>
    <row r="33" spans="1:9" x14ac:dyDescent="0.3">
      <c r="A33" s="37" t="s">
        <v>64</v>
      </c>
      <c r="B33" s="14">
        <v>1</v>
      </c>
      <c r="C33" s="52" t="s">
        <v>67</v>
      </c>
      <c r="E33" s="7" t="s">
        <v>121</v>
      </c>
      <c r="F33">
        <v>0</v>
      </c>
      <c r="G33" s="5" t="s">
        <v>128</v>
      </c>
    </row>
    <row r="34" spans="1:9" x14ac:dyDescent="0.3">
      <c r="A34" s="37" t="s">
        <v>51</v>
      </c>
      <c r="B34" s="32">
        <v>2.3866348450000001</v>
      </c>
      <c r="C34" s="53" t="s">
        <v>52</v>
      </c>
      <c r="E34" t="s">
        <v>122</v>
      </c>
      <c r="F34">
        <v>55</v>
      </c>
      <c r="G34" s="58" t="s">
        <v>135</v>
      </c>
    </row>
    <row r="35" spans="1:9" x14ac:dyDescent="0.3">
      <c r="A35" s="37" t="s">
        <v>62</v>
      </c>
      <c r="B35" s="38">
        <f>8760*3600</f>
        <v>31536000</v>
      </c>
      <c r="C35" s="53" t="s">
        <v>88</v>
      </c>
      <c r="E35" t="s">
        <v>123</v>
      </c>
      <c r="F35">
        <v>3900000</v>
      </c>
      <c r="G35" s="58" t="s">
        <v>131</v>
      </c>
      <c r="I35" s="5"/>
    </row>
    <row r="36" spans="1:9" ht="15" thickBot="1" x14ac:dyDescent="0.35">
      <c r="A36" s="54" t="s">
        <v>110</v>
      </c>
      <c r="B36" s="55">
        <v>28370000</v>
      </c>
      <c r="C36" s="56" t="s">
        <v>108</v>
      </c>
      <c r="E36" t="s">
        <v>124</v>
      </c>
      <c r="F36">
        <v>0</v>
      </c>
      <c r="G36" s="5" t="s">
        <v>128</v>
      </c>
    </row>
    <row r="37" spans="1:9" x14ac:dyDescent="0.3">
      <c r="A37" s="41" t="s">
        <v>111</v>
      </c>
      <c r="B37">
        <v>0.86</v>
      </c>
      <c r="C37" s="57" t="s">
        <v>109</v>
      </c>
      <c r="E37" t="s">
        <v>125</v>
      </c>
      <c r="F37">
        <v>0</v>
      </c>
      <c r="G37" s="5" t="s">
        <v>128</v>
      </c>
    </row>
    <row r="38" spans="1:9" x14ac:dyDescent="0.3">
      <c r="A38" s="41"/>
      <c r="E38" t="s">
        <v>126</v>
      </c>
      <c r="F38">
        <v>8.11</v>
      </c>
      <c r="G38" s="7" t="s">
        <v>137</v>
      </c>
    </row>
    <row r="39" spans="1:9" x14ac:dyDescent="0.3">
      <c r="E39" t="s">
        <v>127</v>
      </c>
      <c r="F39">
        <v>0</v>
      </c>
      <c r="G39" s="5" t="s">
        <v>128</v>
      </c>
    </row>
    <row r="40" spans="1:9" x14ac:dyDescent="0.3">
      <c r="A40" s="34" t="s">
        <v>56</v>
      </c>
    </row>
    <row r="41" spans="1:9" x14ac:dyDescent="0.3">
      <c r="A41" s="14" t="s">
        <v>83</v>
      </c>
      <c r="B41" s="35">
        <v>10000</v>
      </c>
      <c r="C41" s="14" t="s">
        <v>84</v>
      </c>
    </row>
    <row r="42" spans="1:9" x14ac:dyDescent="0.3">
      <c r="A42" t="s">
        <v>106</v>
      </c>
      <c r="B42" s="7">
        <v>0.01</v>
      </c>
      <c r="C42" t="s">
        <v>107</v>
      </c>
    </row>
    <row r="43" spans="1:9" x14ac:dyDescent="0.3">
      <c r="A43" s="34" t="s">
        <v>57</v>
      </c>
      <c r="B43" s="7"/>
    </row>
    <row r="44" spans="1:9" x14ac:dyDescent="0.3">
      <c r="A44" s="14" t="s">
        <v>58</v>
      </c>
      <c r="B44" s="40">
        <v>365</v>
      </c>
      <c r="C44" s="39" t="s">
        <v>85</v>
      </c>
    </row>
    <row r="45" spans="1:9" x14ac:dyDescent="0.3">
      <c r="A45" s="35" t="s">
        <v>86</v>
      </c>
      <c r="B45" s="14">
        <f>24*60*60</f>
        <v>86400</v>
      </c>
      <c r="C45" s="14" t="s">
        <v>66</v>
      </c>
    </row>
    <row r="46" spans="1:9" x14ac:dyDescent="0.3">
      <c r="A46" s="46" t="s">
        <v>102</v>
      </c>
      <c r="B46" s="14">
        <f>60*60</f>
        <v>3600</v>
      </c>
      <c r="C46" s="14" t="s">
        <v>103</v>
      </c>
    </row>
    <row r="47" spans="1:9" x14ac:dyDescent="0.3">
      <c r="A47" s="35" t="s">
        <v>105</v>
      </c>
      <c r="B47" s="47">
        <v>8760</v>
      </c>
      <c r="C47" s="14" t="s">
        <v>104</v>
      </c>
    </row>
    <row r="49" spans="1:3" x14ac:dyDescent="0.3">
      <c r="A49" s="34" t="s">
        <v>59</v>
      </c>
    </row>
    <row r="50" spans="1:3" x14ac:dyDescent="0.3">
      <c r="A50" s="14" t="s">
        <v>60</v>
      </c>
      <c r="B50" s="35">
        <v>2</v>
      </c>
      <c r="C50" s="14" t="s">
        <v>55</v>
      </c>
    </row>
    <row r="51" spans="1:3" x14ac:dyDescent="0.3">
      <c r="A51" s="14" t="s">
        <v>61</v>
      </c>
      <c r="B51" s="35">
        <v>3</v>
      </c>
      <c r="C51" s="14" t="s">
        <v>55</v>
      </c>
    </row>
    <row r="53" spans="1:3" x14ac:dyDescent="0.3">
      <c r="A53" s="34" t="s">
        <v>93</v>
      </c>
    </row>
    <row r="54" spans="1:3" x14ac:dyDescent="0.3">
      <c r="A54" s="14" t="s">
        <v>80</v>
      </c>
      <c r="B54" s="14">
        <v>1000000</v>
      </c>
      <c r="C54" s="14" t="s">
        <v>79</v>
      </c>
    </row>
    <row r="56" spans="1:3" x14ac:dyDescent="0.3">
      <c r="A56" s="34"/>
    </row>
    <row r="57" spans="1:3" x14ac:dyDescent="0.3">
      <c r="A57" s="36"/>
      <c r="B57" s="35"/>
      <c r="C57" s="15"/>
    </row>
    <row r="58" spans="1:3" x14ac:dyDescent="0.3">
      <c r="A58" s="41"/>
      <c r="B58" s="7"/>
      <c r="C58" s="42"/>
    </row>
    <row r="59" spans="1:3" x14ac:dyDescent="0.3">
      <c r="A59" s="34" t="s">
        <v>94</v>
      </c>
      <c r="B59" s="7"/>
      <c r="C59" s="7"/>
    </row>
    <row r="60" spans="1:3" x14ac:dyDescent="0.3">
      <c r="A60" s="36" t="s">
        <v>65</v>
      </c>
      <c r="B60" s="35">
        <v>1000</v>
      </c>
      <c r="C60" s="35" t="s">
        <v>70</v>
      </c>
    </row>
    <row r="61" spans="1:3" x14ac:dyDescent="0.3">
      <c r="A61" s="36" t="s">
        <v>87</v>
      </c>
      <c r="B61" s="35">
        <v>4186</v>
      </c>
      <c r="C61" s="35" t="s">
        <v>71</v>
      </c>
    </row>
    <row r="62" spans="1:3" x14ac:dyDescent="0.3">
      <c r="A62" s="14" t="s">
        <v>98</v>
      </c>
      <c r="B62" s="32">
        <v>0.27272727200000002</v>
      </c>
      <c r="C62" s="14" t="s">
        <v>53</v>
      </c>
    </row>
    <row r="63" spans="1:3" x14ac:dyDescent="0.3">
      <c r="A63" s="14" t="s">
        <v>63</v>
      </c>
      <c r="B63" s="14">
        <f>16/12</f>
        <v>1.3333333333333333</v>
      </c>
      <c r="C63" s="14" t="s">
        <v>97</v>
      </c>
    </row>
    <row r="64" spans="1:3" x14ac:dyDescent="0.3">
      <c r="C64" s="7"/>
    </row>
    <row r="66" spans="1:3" x14ac:dyDescent="0.3">
      <c r="A66" s="34" t="s">
        <v>96</v>
      </c>
    </row>
    <row r="67" spans="1:3" x14ac:dyDescent="0.3">
      <c r="A67" s="36" t="s">
        <v>68</v>
      </c>
      <c r="B67" s="35">
        <v>2.13</v>
      </c>
      <c r="C67" s="35" t="s">
        <v>69</v>
      </c>
    </row>
    <row r="68" spans="1:3" x14ac:dyDescent="0.3">
      <c r="A68" s="35" t="s">
        <v>89</v>
      </c>
      <c r="B68" s="43">
        <v>1000</v>
      </c>
      <c r="C68" s="15" t="s">
        <v>90</v>
      </c>
    </row>
    <row r="69" spans="1:3" x14ac:dyDescent="0.3">
      <c r="A69" s="35" t="s">
        <v>91</v>
      </c>
      <c r="B69" s="44">
        <v>5.6800000000000002E-9</v>
      </c>
      <c r="C69" s="15" t="s">
        <v>95</v>
      </c>
    </row>
    <row r="70" spans="1:3" x14ac:dyDescent="0.3">
      <c r="A70" s="7"/>
      <c r="B70" s="7"/>
      <c r="C70" s="7"/>
    </row>
    <row r="71" spans="1:3" x14ac:dyDescent="0.3">
      <c r="A71" s="7"/>
      <c r="B71" s="7"/>
      <c r="C71" s="7"/>
    </row>
    <row r="72" spans="1:3" x14ac:dyDescent="0.3">
      <c r="A72" s="35" t="s">
        <v>92</v>
      </c>
      <c r="B72" s="35">
        <v>9</v>
      </c>
      <c r="C72" s="5" t="s">
        <v>115</v>
      </c>
    </row>
    <row r="73" spans="1:3" x14ac:dyDescent="0.3">
      <c r="A73" s="7"/>
      <c r="B73" s="7"/>
      <c r="C73" s="7"/>
    </row>
    <row r="74" spans="1:3" x14ac:dyDescent="0.3">
      <c r="A74" s="37" t="s">
        <v>54</v>
      </c>
      <c r="B74" s="38">
        <v>0.01</v>
      </c>
      <c r="C74" s="15" t="s">
        <v>55</v>
      </c>
    </row>
    <row r="78" spans="1:3" x14ac:dyDescent="0.3">
      <c r="A78" s="45" t="s">
        <v>99</v>
      </c>
      <c r="B78" s="14">
        <v>2005</v>
      </c>
      <c r="C78" s="14" t="s">
        <v>100</v>
      </c>
    </row>
    <row r="80" spans="1:3" x14ac:dyDescent="0.3">
      <c r="A80" s="34" t="s">
        <v>112</v>
      </c>
    </row>
    <row r="81" spans="1:3" x14ac:dyDescent="0.3">
      <c r="A81" s="36" t="s">
        <v>113</v>
      </c>
      <c r="B81" s="35">
        <f>PI()/180</f>
        <v>1.7453292519943295E-2</v>
      </c>
      <c r="C81" s="35" t="s">
        <v>114</v>
      </c>
    </row>
  </sheetData>
  <hyperlinks>
    <hyperlink ref="G35" r:id="rId1" xr:uid="{5776E1EF-DDCA-4911-A890-8CC8769E7EEE}"/>
    <hyperlink ref="G30" r:id="rId2" xr:uid="{A92A24B1-1EAF-430B-B561-50BD5EF4389A}"/>
    <hyperlink ref="G34" r:id="rId3" xr:uid="{B6C5530B-FF4B-4910-9C6F-3F50168CCA18}"/>
  </hyperlinks>
  <pageMargins left="0.7" right="0.7" top="0.75" bottom="0.75" header="0.3" footer="0.3"/>
  <pageSetup paperSize="9" orientation="portrait" horizontalDpi="1200" verticalDpi="1200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30</vt:i4>
      </vt:variant>
    </vt:vector>
  </HeadingPairs>
  <TitlesOfParts>
    <vt:vector size="31" baseType="lpstr">
      <vt:lpstr>constants</vt:lpstr>
      <vt:lpstr>exponent_for_areas</vt:lpstr>
      <vt:lpstr>exponent_for_volumes</vt:lpstr>
      <vt:lpstr>INITIAL_SIMULATION_YEAR</vt:lpstr>
      <vt:lpstr>mass_heat_cap_water</vt:lpstr>
      <vt:lpstr>MATRIX_UNIT_PREFIXES</vt:lpstr>
      <vt:lpstr>constants!MW_in_1_year_to_MJ</vt:lpstr>
      <vt:lpstr>NUMBER_OF_REGIONS</vt:lpstr>
      <vt:lpstr>PE_ENERGY_DENSITY_MJ_kg</vt:lpstr>
      <vt:lpstr>RADIANS_PER_ARCDEGREE</vt:lpstr>
      <vt:lpstr>SPECIFIC_HEAT_CAPACITY_WATER</vt:lpstr>
      <vt:lpstr>UNIT_CONVERSION_C_CO2</vt:lpstr>
      <vt:lpstr>UNIT_CONVERSION_CH4_C</vt:lpstr>
      <vt:lpstr>UNIT_CONVERSION_DAYS_YEAR</vt:lpstr>
      <vt:lpstr>UNIT_CONVERSION_GtC_ppm</vt:lpstr>
      <vt:lpstr>UNIT_CONVERSION_HOURS_YEAR</vt:lpstr>
      <vt:lpstr>UNIT_CONVERSION_J_boe</vt:lpstr>
      <vt:lpstr>UNIT_CONVERSION_J_m3_nat_gas</vt:lpstr>
      <vt:lpstr>UNIT_CONVERSION_J_toe</vt:lpstr>
      <vt:lpstr>UNIT_CONVERSION_J_Wh</vt:lpstr>
      <vt:lpstr>UNIT_CONVERSION_km2_ha</vt:lpstr>
      <vt:lpstr>UNIT_CONVERSION_kt_URANIUM_EJ</vt:lpstr>
      <vt:lpstr>UNIT_CONVERSION_PERCENT_SHARE</vt:lpstr>
      <vt:lpstr>UNIT_CONVERSION_ppt_MOL</vt:lpstr>
      <vt:lpstr>UNIT_CONVERSION_ppt_ppb</vt:lpstr>
      <vt:lpstr>UNIT_CONVERSION_SECONDS_DAY</vt:lpstr>
      <vt:lpstr>UNIT_CONVERSION_SECONDS_HOUR</vt:lpstr>
      <vt:lpstr>UNIT_CONVERSION_toe_m3</vt:lpstr>
      <vt:lpstr>UNIT_CONVERSION_W_J_s</vt:lpstr>
      <vt:lpstr>UNIT_CONVERSION_Wh_We</vt:lpstr>
      <vt:lpstr>WATER_DENSITY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Alvarez Antelo</dc:creator>
  <cp:lastModifiedBy>Gonzalo Parrado Hernando</cp:lastModifiedBy>
  <dcterms:created xsi:type="dcterms:W3CDTF">2020-06-24T22:07:51Z</dcterms:created>
  <dcterms:modified xsi:type="dcterms:W3CDTF">2023-06-29T09:38:09Z</dcterms:modified>
</cp:coreProperties>
</file>