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Даниил\Downloads\"/>
    </mc:Choice>
  </mc:AlternateContent>
  <xr:revisionPtr revIDLastSave="0" documentId="13_ncr:1_{B26DCDEF-BAE3-4FCD-BFF5-9EC465DE90A5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lab1" sheetId="1" r:id="rId1"/>
    <sheet name="lab2" sheetId="2" r:id="rId2"/>
    <sheet name="lab3" sheetId="3" r:id="rId3"/>
    <sheet name="lab4" sheetId="4" r:id="rId4"/>
    <sheet name="lab5" sheetId="5" r:id="rId5"/>
    <sheet name="lab5.Karno" sheetId="6" r:id="rId6"/>
    <sheet name="lab6_ОценкиПокателей" sheetId="7" r:id="rId7"/>
    <sheet name="lab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5" l="1"/>
  <c r="L10" i="5" l="1"/>
  <c r="L12" i="8"/>
  <c r="L11" i="8"/>
  <c r="H20" i="8"/>
  <c r="I16" i="8"/>
  <c r="H16" i="8"/>
  <c r="I13" i="8"/>
  <c r="H13" i="8"/>
  <c r="I8" i="8"/>
  <c r="H8" i="8"/>
  <c r="I6" i="8"/>
  <c r="H6" i="8"/>
  <c r="I2" i="8"/>
  <c r="I20" i="8" s="1"/>
  <c r="H2" i="8"/>
  <c r="L14" i="5" l="1"/>
  <c r="O14" i="5" s="1"/>
  <c r="R14" i="5" s="1"/>
  <c r="L18" i="5"/>
  <c r="O18" i="5" s="1"/>
  <c r="R18" i="5" s="1"/>
  <c r="L11" i="5"/>
  <c r="O11" i="5" s="1"/>
  <c r="R11" i="5" s="1"/>
  <c r="L12" i="5"/>
  <c r="O12" i="5" s="1"/>
  <c r="R12" i="5" s="1"/>
  <c r="L13" i="5"/>
  <c r="O13" i="5" s="1"/>
  <c r="R13" i="5" s="1"/>
  <c r="L15" i="5"/>
  <c r="O15" i="5" s="1"/>
  <c r="R15" i="5" s="1"/>
  <c r="L16" i="5"/>
  <c r="O16" i="5" s="1"/>
  <c r="R16" i="5" s="1"/>
  <c r="L17" i="5"/>
  <c r="O17" i="5" s="1"/>
  <c r="R17" i="5" s="1"/>
  <c r="D5" i="5"/>
  <c r="E5" i="5"/>
  <c r="C5" i="5"/>
  <c r="O15" i="3"/>
  <c r="C14" i="4"/>
  <c r="I3" i="4"/>
  <c r="K11" i="4" s="1"/>
  <c r="F4" i="4"/>
  <c r="F5" i="4"/>
  <c r="F6" i="4"/>
  <c r="F7" i="4"/>
  <c r="F8" i="4"/>
  <c r="F9" i="4"/>
  <c r="F3" i="4"/>
  <c r="C11" i="4" s="1"/>
  <c r="J13" i="4" l="1"/>
  <c r="C15" i="4" s="1"/>
  <c r="C7" i="5"/>
  <c r="L3" i="4"/>
  <c r="J5" i="4"/>
  <c r="C12" i="4" s="1"/>
  <c r="R20" i="5"/>
  <c r="R10" i="5"/>
  <c r="O14" i="3"/>
  <c r="O13" i="3"/>
  <c r="O12" i="3"/>
  <c r="O11" i="3"/>
  <c r="O10" i="3"/>
  <c r="O9" i="3"/>
  <c r="O8" i="3"/>
  <c r="O7" i="3"/>
  <c r="O6" i="3"/>
  <c r="O5" i="3"/>
  <c r="O4" i="3"/>
  <c r="R52" i="2"/>
  <c r="R39" i="2"/>
  <c r="R26" i="2"/>
  <c r="G8" i="1"/>
  <c r="Q6" i="1" s="1"/>
  <c r="Q4" i="1"/>
  <c r="C18" i="4" l="1"/>
  <c r="Q3" i="1"/>
  <c r="Q7" i="1"/>
  <c r="Q5" i="1"/>
  <c r="P10" i="3"/>
  <c r="Q10" i="3" s="1"/>
  <c r="P12" i="3"/>
  <c r="Q12" i="3" s="1"/>
  <c r="P11" i="3"/>
  <c r="Q11" i="3" s="1"/>
  <c r="P7" i="3"/>
  <c r="Q7" i="3" s="1"/>
  <c r="P8" i="3"/>
  <c r="Q8" i="3" s="1"/>
  <c r="P5" i="3"/>
  <c r="Q5" i="3" s="1"/>
  <c r="P9" i="3"/>
  <c r="Q9" i="3" s="1"/>
  <c r="P13" i="3"/>
  <c r="Q13" i="3" s="1"/>
  <c r="P6" i="3"/>
  <c r="Q6" i="3" s="1"/>
  <c r="P14" i="3"/>
  <c r="Q14" i="3" s="1"/>
  <c r="P4" i="3"/>
  <c r="Q4" i="3" s="1"/>
  <c r="Q15" i="3" l="1"/>
  <c r="D16" i="3" s="1"/>
  <c r="D17" i="3" s="1"/>
</calcChain>
</file>

<file path=xl/sharedStrings.xml><?xml version="1.0" encoding="utf-8"?>
<sst xmlns="http://schemas.openxmlformats.org/spreadsheetml/2006/main" count="573" uniqueCount="225">
  <si>
    <t>№</t>
  </si>
  <si>
    <t>Программный продукт</t>
  </si>
  <si>
    <t>QA специалист</t>
  </si>
  <si>
    <t>Разработчик</t>
  </si>
  <si>
    <t>Администратор системы</t>
  </si>
  <si>
    <t>Сумма рангов</t>
  </si>
  <si>
    <t>ранжированные ряды по возрастанию</t>
  </si>
  <si>
    <t>Обощенные оценки</t>
  </si>
  <si>
    <t>gi</t>
  </si>
  <si>
    <t>Q1</t>
  </si>
  <si>
    <t>ALM Octane</t>
  </si>
  <si>
    <t>Q5</t>
  </si>
  <si>
    <t>Q3</t>
  </si>
  <si>
    <t>Q4</t>
  </si>
  <si>
    <t>Q2</t>
  </si>
  <si>
    <t>Test IT</t>
  </si>
  <si>
    <t>TestRail</t>
  </si>
  <si>
    <t>Zephyr</t>
  </si>
  <si>
    <t>Allure EE</t>
  </si>
  <si>
    <t>Обобщенный ряд</t>
  </si>
  <si>
    <t>Дифференциал качеств "идеального" эксперта</t>
  </si>
  <si>
    <t>Эксперты</t>
  </si>
  <si>
    <t>r</t>
  </si>
  <si>
    <t>0,79</t>
  </si>
  <si>
    <t>Оптимист</t>
  </si>
  <si>
    <t>Пессимист</t>
  </si>
  <si>
    <t>Внушает доверие</t>
  </si>
  <si>
    <t>Вызывает недоверие</t>
  </si>
  <si>
    <t>Администратор</t>
  </si>
  <si>
    <t>0,6</t>
  </si>
  <si>
    <t>Высказывается понятно</t>
  </si>
  <si>
    <t>Высказывается непонятно</t>
  </si>
  <si>
    <t>Тактичный</t>
  </si>
  <si>
    <t>Бестактный</t>
  </si>
  <si>
    <t>Самостоятельный</t>
  </si>
  <si>
    <t>Несамостоятельный</t>
  </si>
  <si>
    <t>Уверенный в себе</t>
  </si>
  <si>
    <t>Неуверенный в себе</t>
  </si>
  <si>
    <t>Активный</t>
  </si>
  <si>
    <t>Пассивный</t>
  </si>
  <si>
    <t>Отзывчивый</t>
  </si>
  <si>
    <t>Равнодушный</t>
  </si>
  <si>
    <t>Уступчивый</t>
  </si>
  <si>
    <t>Неуступчивый</t>
  </si>
  <si>
    <t>Эрудированный</t>
  </si>
  <si>
    <t>Ограниченный</t>
  </si>
  <si>
    <t>Дифференциал качеств QA специалиста</t>
  </si>
  <si>
    <t>"идеальный" эксперт vs QA специалист</t>
  </si>
  <si>
    <t>Качества личности</t>
  </si>
  <si>
    <t>№1</t>
  </si>
  <si>
    <t>№2</t>
  </si>
  <si>
    <t>d</t>
  </si>
  <si>
    <t>d^2</t>
  </si>
  <si>
    <t>сумма</t>
  </si>
  <si>
    <t>Дифференциал качеств разработчика</t>
  </si>
  <si>
    <t>"идеальный" эксперт vs разработчик</t>
  </si>
  <si>
    <t>Дифференциал качеств администратора системы</t>
  </si>
  <si>
    <t>"идеальный" эксперт vs администратор</t>
  </si>
  <si>
    <t>Показатели качества</t>
  </si>
  <si>
    <t>Ранжирование</t>
  </si>
  <si>
    <t>Отклонение от суммы рангов</t>
  </si>
  <si>
    <t>Квадрат отклонений</t>
  </si>
  <si>
    <t>Удобство установки и поддержки</t>
  </si>
  <si>
    <t>－</t>
  </si>
  <si>
    <t>＋</t>
  </si>
  <si>
    <t>Удобный и понятный интерфейс</t>
  </si>
  <si>
    <t>Создание и управление проектами</t>
  </si>
  <si>
    <t>Создание пользователей и проектных ролей для пользователей</t>
  </si>
  <si>
    <t>Удобная интеграция с автоматическими тестами</t>
  </si>
  <si>
    <t>Работа с тестовыми артефактами: тест-план, тест-кейс, чек-лист, общие шаги</t>
  </si>
  <si>
    <t>Версионирование тест-кейса/чек-листа</t>
  </si>
  <si>
    <t>Понятная система отчётности.</t>
  </si>
  <si>
    <t>Встроенная система баг-трекинга.</t>
  </si>
  <si>
    <t>Возможность оповещения коллег внутри и вне системы.</t>
  </si>
  <si>
    <t>Возможность интеграции с другими инструментами.</t>
  </si>
  <si>
    <r>
      <rPr>
        <sz val="14"/>
        <color theme="1"/>
        <rFont val="Times New Roman"/>
        <charset val="204"/>
      </rPr>
      <t>Коэффициент конкордации</t>
    </r>
  </si>
  <si>
    <t>x^2</t>
  </si>
  <si>
    <t>Интеграция автоматических тестов</t>
  </si>
  <si>
    <t>Создание отчетов</t>
  </si>
  <si>
    <t>Баг-трекинг</t>
  </si>
  <si>
    <t>Оповещение пользователей системы</t>
  </si>
  <si>
    <t>Установка и поддержка</t>
  </si>
  <si>
    <t>Задача</t>
  </si>
  <si>
    <t>Степень автоматизации</t>
  </si>
  <si>
    <t>Трудоемоксть после автоматизации (мин.)</t>
  </si>
  <si>
    <t>Трудоемкость до автоматизации (мин.)</t>
  </si>
  <si>
    <t>Сумма</t>
  </si>
  <si>
    <t>Ср.знач</t>
  </si>
  <si>
    <t>Уменьшение трудоемоксти</t>
  </si>
  <si>
    <t>Функциональная добротность</t>
  </si>
  <si>
    <t>Прикладная добротность</t>
  </si>
  <si>
    <t>Общее время использования 8*247</t>
  </si>
  <si>
    <t xml:space="preserve">Время работы без сбоев </t>
  </si>
  <si>
    <t>Суммарное время восстановления</t>
  </si>
  <si>
    <t>Предположительное количество сбоев</t>
  </si>
  <si>
    <t>ρ1</t>
  </si>
  <si>
    <t>ρ2</t>
  </si>
  <si>
    <t>ρ3</t>
  </si>
  <si>
    <t>ρ4</t>
  </si>
  <si>
    <t xml:space="preserve">Интеграционная добротность </t>
  </si>
  <si>
    <t>Добротность информационного обеспечения</t>
  </si>
  <si>
    <t>Техническая добротность</t>
  </si>
  <si>
    <t>Данные</t>
  </si>
  <si>
    <t>Хранение в ИС</t>
  </si>
  <si>
    <t>Информация о пользователях</t>
  </si>
  <si>
    <t>Информация о проектах</t>
  </si>
  <si>
    <t>Информация о тест-кейсах</t>
  </si>
  <si>
    <t>Информация об отчетах</t>
  </si>
  <si>
    <t>V1</t>
  </si>
  <si>
    <t>V2</t>
  </si>
  <si>
    <t>V3</t>
  </si>
  <si>
    <t>V4</t>
  </si>
  <si>
    <t>V5</t>
  </si>
  <si>
    <t>V6</t>
  </si>
  <si>
    <t>Время работы компонента без пиковых нагрузкок</t>
  </si>
  <si>
    <t>Добротность ИС</t>
  </si>
  <si>
    <t>Затраты</t>
  </si>
  <si>
    <t>1 месяц</t>
  </si>
  <si>
    <t>2 месяц</t>
  </si>
  <si>
    <t>3 месяц</t>
  </si>
  <si>
    <t>Доходы</t>
  </si>
  <si>
    <t>Разность</t>
  </si>
  <si>
    <t>Tok</t>
  </si>
  <si>
    <t>Время</t>
  </si>
  <si>
    <t>Отказ</t>
  </si>
  <si>
    <t>Тип Отказа</t>
  </si>
  <si>
    <t>-</t>
  </si>
  <si>
    <t>ЧФ</t>
  </si>
  <si>
    <t>АС</t>
  </si>
  <si>
    <t>λ1</t>
  </si>
  <si>
    <t>λ2</t>
  </si>
  <si>
    <t>λ3</t>
  </si>
  <si>
    <t>λ4</t>
  </si>
  <si>
    <t>λ5</t>
  </si>
  <si>
    <t>λ6</t>
  </si>
  <si>
    <t>λ7</t>
  </si>
  <si>
    <t>λ8</t>
  </si>
  <si>
    <t>λ9</t>
  </si>
  <si>
    <t>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</si>
  <si>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</si>
  <si>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</si>
  <si>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</si>
  <si>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</si>
  <si>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</si>
  <si>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</si>
  <si>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</si>
  <si>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</si>
  <si>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</si>
  <si>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AC</t>
  </si>
  <si>
    <t>Q6</t>
  </si>
  <si>
    <t>Q7</t>
  </si>
  <si>
    <t>Q8</t>
  </si>
  <si>
    <t>Q9</t>
  </si>
  <si>
    <t>Показатель надежности</t>
  </si>
  <si>
    <t>A</t>
  </si>
  <si>
    <t>!A</t>
  </si>
  <si>
    <t>B</t>
  </si>
  <si>
    <t>!B</t>
  </si>
  <si>
    <t>C</t>
  </si>
  <si>
    <t>!C</t>
  </si>
  <si>
    <t>D</t>
  </si>
  <si>
    <t>!D</t>
  </si>
  <si>
    <t>A&amp;B</t>
  </si>
  <si>
    <t>A&amp;C</t>
  </si>
  <si>
    <t>A&amp;D</t>
  </si>
  <si>
    <t>!9</t>
  </si>
  <si>
    <t>!4</t>
  </si>
  <si>
    <t>!6</t>
  </si>
  <si>
    <t>!7</t>
  </si>
  <si>
    <t>!8</t>
  </si>
  <si>
    <t>4v6</t>
  </si>
  <si>
    <t>4v7</t>
  </si>
  <si>
    <t>4v8</t>
  </si>
  <si>
    <t>4v9</t>
  </si>
  <si>
    <t>Фактор</t>
  </si>
  <si>
    <t>Вес</t>
  </si>
  <si>
    <t>Стандартное отклонение оценок</t>
  </si>
  <si>
    <t>Достоверность показателей</t>
  </si>
  <si>
    <t>Знакомство ПО</t>
  </si>
  <si>
    <t>Удобство интерфейса</t>
  </si>
  <si>
    <t>Простота использования</t>
  </si>
  <si>
    <t>Быстрота работы</t>
  </si>
  <si>
    <t>Стабильность работы</t>
  </si>
  <si>
    <t>Быстрота развертывания</t>
  </si>
  <si>
    <t>Безопасность</t>
  </si>
  <si>
    <t>Автоматическая установка</t>
  </si>
  <si>
    <t>Возможность контроля временных затрат</t>
  </si>
  <si>
    <t>Стоимость</t>
  </si>
  <si>
    <t>Достоверен</t>
  </si>
  <si>
    <t>TestIT</t>
  </si>
  <si>
    <t>Стоимость ЭВМ</t>
  </si>
  <si>
    <t>Период</t>
  </si>
  <si>
    <t>Срок эксплуатации</t>
  </si>
  <si>
    <t>Затраты на оборудование</t>
  </si>
  <si>
    <t>Стоимость ПО в год</t>
  </si>
  <si>
    <t>Затраты на ПО</t>
  </si>
  <si>
    <t>Час работы специалиста по установке ПО</t>
  </si>
  <si>
    <t>Время установки одной копии</t>
  </si>
  <si>
    <t>Количество копий</t>
  </si>
  <si>
    <t>Среднее количество переустановок в год</t>
  </si>
  <si>
    <t>Затраты на установку ПО</t>
  </si>
  <si>
    <t>Время поддержки</t>
  </si>
  <si>
    <t>Цена поддержки</t>
  </si>
  <si>
    <t>Стоимость поддержки</t>
  </si>
  <si>
    <t>Цена потерь</t>
  </si>
  <si>
    <t>Время восстановления</t>
  </si>
  <si>
    <t>Время ожидания</t>
  </si>
  <si>
    <t>Среднее количество неисправностей в год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</si>
  <si>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ЭВМ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</si>
  <si>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ПО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</si>
  <si>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ЭВМ/n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</si>
  <si>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УСТ</t>
    </r>
  </si>
  <si>
    <r>
      <t>З</t>
    </r>
    <r>
      <rPr>
        <vertAlign val="subscript"/>
        <sz val="11"/>
        <color theme="1"/>
        <rFont val="Calibri"/>
        <family val="2"/>
        <charset val="204"/>
        <scheme val="minor"/>
      </rPr>
      <t>сп</t>
    </r>
  </si>
  <si>
    <r>
      <t>ВР</t>
    </r>
    <r>
      <rPr>
        <vertAlign val="subscript"/>
        <sz val="11"/>
        <color theme="1"/>
        <rFont val="Calibri"/>
        <family val="2"/>
        <charset val="204"/>
        <scheme val="minor"/>
      </rPr>
      <t>уст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</si>
  <si>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коп</t>
    </r>
  </si>
  <si>
    <r>
      <t>К</t>
    </r>
    <r>
      <rPr>
        <vertAlign val="subscript"/>
        <sz val="11"/>
        <color theme="1"/>
        <rFont val="Calibri"/>
        <family val="2"/>
        <charset val="204"/>
        <scheme val="minor"/>
      </rPr>
      <t>над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</si>
  <si>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ПОД</t>
    </r>
  </si>
  <si>
    <t>Стоимость потери</t>
  </si>
  <si>
    <t>ТСО</t>
  </si>
  <si>
    <t>ПО</t>
  </si>
  <si>
    <r>
      <t>В</t>
    </r>
    <r>
      <rPr>
        <vertAlign val="subscript"/>
        <sz val="11"/>
        <color theme="1"/>
        <rFont val="Calibri"/>
        <family val="2"/>
        <charset val="204"/>
        <scheme val="minor"/>
      </rPr>
      <t>потерь</t>
    </r>
  </si>
  <si>
    <t>Важность</t>
  </si>
  <si>
    <t>+</t>
  </si>
  <si>
    <t>=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</si>
  <si>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АВ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</si>
</sst>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sz val="11"/>
      <color rgb="FF333333"/>
      <name val="Calibri"/>
      <charset val="204"/>
      <scheme val="minor"/>
    </font>
    <font>
      <sz val="11"/>
      <color theme="1"/>
      <name val="SimSun"/>
      <charset val="204"/>
    </font>
    <font>
      <sz val="14"/>
      <color theme="1"/>
      <name val="Times New Roman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4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5" fillId="7" borderId="1" xfId="0" applyFont="1" applyFill="1" applyBorder="1" applyAlignment="1">
      <alignment horizontal="center" vertical="center" textRotation="90"/>
    </xf>
    <xf numFmtId="0" fontId="5" fillId="8" borderId="1" xfId="0" applyFont="1" applyFill="1" applyBorder="1" applyAlignment="1">
      <alignment horizontal="center" vertical="center" textRotation="90"/>
    </xf>
    <xf numFmtId="0" fontId="6" fillId="9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1" xfId="0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3" borderId="1" xfId="0" applyFill="1" applyBorder="1"/>
    <xf numFmtId="0" fontId="5" fillId="0" borderId="1" xfId="0" applyFont="1" applyBorder="1" applyAlignment="1">
      <alignment vertical="center"/>
    </xf>
    <xf numFmtId="0" fontId="0" fillId="16" borderId="1" xfId="0" applyFill="1" applyBorder="1"/>
    <xf numFmtId="0" fontId="0" fillId="17" borderId="1" xfId="0" applyFill="1" applyBorder="1"/>
    <xf numFmtId="0" fontId="0" fillId="7" borderId="1" xfId="0" applyFill="1" applyBorder="1"/>
    <xf numFmtId="0" fontId="0" fillId="18" borderId="1" xfId="0" applyFill="1" applyBorder="1"/>
    <xf numFmtId="0" fontId="5" fillId="0" borderId="1" xfId="0" applyFont="1" applyBorder="1" applyAlignment="1">
      <alignment horizontal="left" vertical="center"/>
    </xf>
    <xf numFmtId="0" fontId="0" fillId="15" borderId="1" xfId="0" applyFill="1" applyBorder="1"/>
    <xf numFmtId="0" fontId="0" fillId="19" borderId="1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left"/>
    </xf>
    <xf numFmtId="0" fontId="5" fillId="18" borderId="1" xfId="0" applyFont="1" applyFill="1" applyBorder="1"/>
    <xf numFmtId="0" fontId="0" fillId="20" borderId="1" xfId="0" applyFill="1" applyBorder="1"/>
    <xf numFmtId="0" fontId="0" fillId="13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5" fillId="14" borderId="1" xfId="0" applyFont="1" applyFill="1" applyBorder="1" applyAlignment="1">
      <alignment horizontal="left" wrapText="1"/>
    </xf>
    <xf numFmtId="0" fontId="0" fillId="1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horizontal="center" vertical="center" textRotation="90"/>
    </xf>
    <xf numFmtId="0" fontId="0" fillId="22" borderId="1" xfId="0" applyFill="1" applyBorder="1" applyAlignment="1">
      <alignment horizontal="center" vertical="center" textRotation="90"/>
    </xf>
    <xf numFmtId="0" fontId="0" fillId="24" borderId="1" xfId="0" applyFill="1" applyBorder="1" applyAlignment="1">
      <alignment horizontal="center" vertical="center" textRotation="90"/>
    </xf>
    <xf numFmtId="0" fontId="4" fillId="26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164" fontId="0" fillId="0" borderId="1" xfId="0" applyNumberFormat="1" applyBorder="1"/>
    <xf numFmtId="0" fontId="0" fillId="25" borderId="1" xfId="0" applyFill="1" applyBorder="1"/>
    <xf numFmtId="0" fontId="0" fillId="22" borderId="1" xfId="0" applyFill="1" applyBorder="1" applyAlignment="1">
      <alignment horizontal="left" vertical="center" wrapText="1"/>
    </xf>
    <xf numFmtId="0" fontId="0" fillId="28" borderId="1" xfId="0" applyFill="1" applyBorder="1" applyAlignment="1">
      <alignment horizontal="left" vertical="center" wrapText="1"/>
    </xf>
    <xf numFmtId="0" fontId="3" fillId="9" borderId="1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0" borderId="1" xfId="0" applyFont="1" applyFill="1" applyBorder="1"/>
    <xf numFmtId="0" fontId="3" fillId="0" borderId="1" xfId="0" applyFont="1" applyBorder="1"/>
    <xf numFmtId="0" fontId="3" fillId="31" borderId="1" xfId="0" applyFont="1" applyFill="1" applyBorder="1"/>
    <xf numFmtId="0" fontId="11" fillId="32" borderId="1" xfId="0" applyFont="1" applyFill="1" applyBorder="1"/>
    <xf numFmtId="0" fontId="0" fillId="21" borderId="1" xfId="0" applyFill="1" applyBorder="1"/>
    <xf numFmtId="0" fontId="0" fillId="22" borderId="1" xfId="0" applyFill="1" applyBorder="1"/>
    <xf numFmtId="0" fontId="3" fillId="4" borderId="1" xfId="0" applyFont="1" applyFill="1" applyBorder="1"/>
    <xf numFmtId="0" fontId="3" fillId="16" borderId="1" xfId="0" applyFont="1" applyFill="1" applyBorder="1"/>
    <xf numFmtId="0" fontId="3" fillId="6" borderId="1" xfId="0" applyFont="1" applyFill="1" applyBorder="1"/>
    <xf numFmtId="0" fontId="3" fillId="24" borderId="1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/>
    <xf numFmtId="0" fontId="9" fillId="23" borderId="1" xfId="0" applyFont="1" applyFill="1" applyBorder="1"/>
    <xf numFmtId="0" fontId="3" fillId="2" borderId="1" xfId="0" applyFont="1" applyFill="1" applyBorder="1"/>
    <xf numFmtId="0" fontId="3" fillId="25" borderId="1" xfId="0" applyFont="1" applyFill="1" applyBorder="1"/>
    <xf numFmtId="0" fontId="2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31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0" fillId="30" borderId="1" xfId="0" applyFill="1" applyBorder="1"/>
    <xf numFmtId="0" fontId="1" fillId="30" borderId="1" xfId="0" applyFont="1" applyFill="1" applyBorder="1"/>
    <xf numFmtId="0" fontId="1" fillId="25" borderId="1" xfId="0" applyFont="1" applyFill="1" applyBorder="1"/>
    <xf numFmtId="0" fontId="1" fillId="24" borderId="1" xfId="0" applyFont="1" applyFill="1" applyBorder="1"/>
    <xf numFmtId="0" fontId="1" fillId="31" borderId="1" xfId="0" applyFont="1" applyFill="1" applyBorder="1"/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1" borderId="1" xfId="0" applyFill="1" applyBorder="1" applyAlignment="1">
      <alignment horizontal="center" vertical="center" textRotation="90" wrapText="1"/>
    </xf>
    <xf numFmtId="0" fontId="0" fillId="26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5" borderId="1" xfId="0" applyFill="1" applyBorder="1" applyAlignment="1">
      <alignment horizontal="center" vertical="center" textRotation="90"/>
    </xf>
    <xf numFmtId="0" fontId="0" fillId="16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0" fontId="2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3" borderId="5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представление добротности ИС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'lab4'!$B$11:$B$15</c:f>
              <c:strCache>
                <c:ptCount val="5"/>
                <c:pt idx="0">
                  <c:v>Функциональная добротность</c:v>
                </c:pt>
                <c:pt idx="1">
                  <c:v>Прикладная добротность</c:v>
                </c:pt>
                <c:pt idx="2">
                  <c:v>Интеграционная добротность </c:v>
                </c:pt>
                <c:pt idx="3">
                  <c:v>Добротность информационного обеспечения</c:v>
                </c:pt>
                <c:pt idx="4">
                  <c:v>Техническая добротность</c:v>
                </c:pt>
              </c:strCache>
            </c:strRef>
          </c:cat>
          <c:val>
            <c:numRef>
              <c:f>'lab4'!$C$11:$C$15</c:f>
              <c:numCache>
                <c:formatCode>0.00</c:formatCode>
                <c:ptCount val="5"/>
                <c:pt idx="0">
                  <c:v>0.35374149659863952</c:v>
                </c:pt>
                <c:pt idx="1">
                  <c:v>0.73102226720647767</c:v>
                </c:pt>
                <c:pt idx="2" formatCode="General">
                  <c:v>1</c:v>
                </c:pt>
                <c:pt idx="3" formatCode="0">
                  <c:v>1</c:v>
                </c:pt>
                <c:pt idx="4">
                  <c:v>0.51727395411605936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4-4A7D-8A20-B30BC3F6A1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1836496"/>
        <c:axId val="1997449680"/>
      </c:lineChart>
      <c:catAx>
        <c:axId val="2071836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449680"/>
        <c:crosses val="autoZero"/>
        <c:auto val="1"/>
        <c:lblAlgn val="ctr"/>
        <c:lblOffset val="100"/>
        <c:noMultiLvlLbl val="0"/>
      </c:catAx>
      <c:valAx>
        <c:axId val="199744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8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13</xdr:row>
      <xdr:rowOff>26670</xdr:rowOff>
    </xdr:from>
    <xdr:to>
      <xdr:col>8</xdr:col>
      <xdr:colOff>571500</xdr:colOff>
      <xdr:row>25</xdr:row>
      <xdr:rowOff>26670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E00E629-98E8-46A4-9D4F-0C2F8EA4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8"/>
  <sheetViews>
    <sheetView workbookViewId="0">
      <selection activeCell="C5" sqref="C5"/>
    </sheetView>
  </sheetViews>
  <sheetFormatPr defaultColWidth="9" defaultRowHeight="15" x14ac:dyDescent="0.25"/>
  <cols>
    <col min="2" max="2" width="4.7109375" customWidth="1"/>
    <col min="3" max="3" width="20.28515625" customWidth="1"/>
    <col min="4" max="4" width="14" customWidth="1"/>
    <col min="5" max="5" width="12.7109375" customWidth="1"/>
    <col min="6" max="6" width="14.28515625" customWidth="1"/>
    <col min="9" max="9" width="23.140625" customWidth="1"/>
    <col min="10" max="14" width="4.7109375" customWidth="1"/>
    <col min="16" max="16" width="18.28515625" customWidth="1"/>
  </cols>
  <sheetData>
    <row r="2" spans="2:18" ht="28.15" customHeight="1" x14ac:dyDescent="0.25">
      <c r="B2" s="13" t="s">
        <v>0</v>
      </c>
      <c r="C2" s="14" t="s">
        <v>1</v>
      </c>
      <c r="D2" s="15" t="s">
        <v>2</v>
      </c>
      <c r="E2" s="15" t="s">
        <v>3</v>
      </c>
      <c r="F2" s="16" t="s">
        <v>4</v>
      </c>
      <c r="G2" s="17" t="s">
        <v>5</v>
      </c>
      <c r="I2" s="10"/>
      <c r="J2" s="104" t="s">
        <v>6</v>
      </c>
      <c r="K2" s="104"/>
      <c r="L2" s="104"/>
      <c r="M2" s="104"/>
      <c r="N2" s="104"/>
      <c r="P2" s="26" t="s">
        <v>7</v>
      </c>
      <c r="Q2" s="36" t="s">
        <v>8</v>
      </c>
      <c r="R2" s="10"/>
    </row>
    <row r="3" spans="2:18" x14ac:dyDescent="0.25">
      <c r="B3" s="18" t="s">
        <v>9</v>
      </c>
      <c r="C3" s="19" t="s">
        <v>10</v>
      </c>
      <c r="D3" s="10">
        <v>4</v>
      </c>
      <c r="E3" s="10">
        <v>2</v>
      </c>
      <c r="F3" s="10">
        <v>1</v>
      </c>
      <c r="G3" s="10">
        <v>7</v>
      </c>
      <c r="I3" s="27" t="s">
        <v>2</v>
      </c>
      <c r="J3" s="28" t="s">
        <v>11</v>
      </c>
      <c r="K3" s="21" t="s">
        <v>12</v>
      </c>
      <c r="L3" s="22" t="s">
        <v>13</v>
      </c>
      <c r="M3" s="29" t="s">
        <v>9</v>
      </c>
      <c r="N3" s="20" t="s">
        <v>14</v>
      </c>
      <c r="P3" s="30" t="s">
        <v>9</v>
      </c>
      <c r="Q3" s="10">
        <f>G3/$G$8</f>
        <v>0.15555555555555556</v>
      </c>
      <c r="R3" s="10">
        <v>0.16</v>
      </c>
    </row>
    <row r="4" spans="2:18" x14ac:dyDescent="0.25">
      <c r="B4" s="20" t="s">
        <v>14</v>
      </c>
      <c r="C4" s="19" t="s">
        <v>15</v>
      </c>
      <c r="D4" s="10">
        <v>5</v>
      </c>
      <c r="E4" s="10">
        <v>1</v>
      </c>
      <c r="F4" s="10">
        <v>3</v>
      </c>
      <c r="G4" s="10">
        <v>9</v>
      </c>
      <c r="I4" s="27" t="s">
        <v>3</v>
      </c>
      <c r="J4" s="20" t="s">
        <v>14</v>
      </c>
      <c r="K4" s="29" t="s">
        <v>9</v>
      </c>
      <c r="L4" s="28" t="s">
        <v>11</v>
      </c>
      <c r="M4" s="21" t="s">
        <v>12</v>
      </c>
      <c r="N4" s="22" t="s">
        <v>13</v>
      </c>
      <c r="P4" s="31" t="s">
        <v>14</v>
      </c>
      <c r="Q4" s="10">
        <f t="shared" ref="Q4:Q7" si="0">G4/$G$8</f>
        <v>0.2</v>
      </c>
      <c r="R4" s="10">
        <v>0.2</v>
      </c>
    </row>
    <row r="5" spans="2:18" ht="30" x14ac:dyDescent="0.25">
      <c r="B5" s="21" t="s">
        <v>12</v>
      </c>
      <c r="C5" s="19" t="s">
        <v>16</v>
      </c>
      <c r="D5" s="10">
        <v>2</v>
      </c>
      <c r="E5" s="10">
        <v>4</v>
      </c>
      <c r="F5" s="10">
        <v>5</v>
      </c>
      <c r="G5" s="10">
        <v>11</v>
      </c>
      <c r="I5" s="32" t="s">
        <v>4</v>
      </c>
      <c r="J5" s="29" t="s">
        <v>9</v>
      </c>
      <c r="K5" s="28" t="s">
        <v>11</v>
      </c>
      <c r="L5" s="20" t="s">
        <v>14</v>
      </c>
      <c r="M5" s="22" t="s">
        <v>13</v>
      </c>
      <c r="N5" s="21" t="s">
        <v>12</v>
      </c>
      <c r="P5" s="33" t="s">
        <v>12</v>
      </c>
      <c r="Q5" s="10">
        <f t="shared" si="0"/>
        <v>0.24444444444444444</v>
      </c>
      <c r="R5" s="10">
        <v>0.24</v>
      </c>
    </row>
    <row r="6" spans="2:18" x14ac:dyDescent="0.25">
      <c r="B6" s="22" t="s">
        <v>13</v>
      </c>
      <c r="C6" s="19" t="s">
        <v>17</v>
      </c>
      <c r="D6" s="10">
        <v>3</v>
      </c>
      <c r="E6" s="10">
        <v>5</v>
      </c>
      <c r="F6" s="10">
        <v>4</v>
      </c>
      <c r="G6" s="10">
        <v>12</v>
      </c>
      <c r="I6" s="105"/>
      <c r="J6" s="106"/>
      <c r="K6" s="106"/>
      <c r="L6" s="106"/>
      <c r="M6" s="106"/>
      <c r="N6" s="107"/>
      <c r="P6" s="34" t="s">
        <v>13</v>
      </c>
      <c r="Q6" s="10">
        <f t="shared" si="0"/>
        <v>0.26666666666666666</v>
      </c>
      <c r="R6" s="10">
        <v>0.27</v>
      </c>
    </row>
    <row r="7" spans="2:18" x14ac:dyDescent="0.25">
      <c r="B7" s="23" t="s">
        <v>11</v>
      </c>
      <c r="C7" s="24" t="s">
        <v>18</v>
      </c>
      <c r="D7" s="10">
        <v>1</v>
      </c>
      <c r="E7" s="10">
        <v>3</v>
      </c>
      <c r="F7" s="10">
        <v>2</v>
      </c>
      <c r="G7" s="10">
        <v>6</v>
      </c>
      <c r="I7" s="25" t="s">
        <v>19</v>
      </c>
      <c r="J7" s="28" t="s">
        <v>11</v>
      </c>
      <c r="K7" s="29" t="s">
        <v>9</v>
      </c>
      <c r="L7" s="20" t="s">
        <v>14</v>
      </c>
      <c r="M7" s="21" t="s">
        <v>12</v>
      </c>
      <c r="N7" s="22" t="s">
        <v>13</v>
      </c>
      <c r="P7" s="35" t="s">
        <v>11</v>
      </c>
      <c r="Q7" s="10">
        <f t="shared" si="0"/>
        <v>0.13333333333333333</v>
      </c>
      <c r="R7" s="10">
        <v>0.13</v>
      </c>
    </row>
    <row r="8" spans="2:18" x14ac:dyDescent="0.25">
      <c r="B8" s="108"/>
      <c r="C8" s="108"/>
      <c r="D8" s="108"/>
      <c r="E8" s="108"/>
      <c r="F8" s="108"/>
      <c r="G8" s="25">
        <f>SUM(G3:G7)</f>
        <v>45</v>
      </c>
    </row>
  </sheetData>
  <mergeCells count="3">
    <mergeCell ref="J2:N2"/>
    <mergeCell ref="I6:N6"/>
    <mergeCell ref="B8:F8"/>
  </mergeCell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2"/>
  <sheetViews>
    <sheetView zoomScale="85" zoomScaleNormal="85" workbookViewId="0">
      <selection activeCell="C36" sqref="C36"/>
    </sheetView>
  </sheetViews>
  <sheetFormatPr defaultColWidth="8.85546875" defaultRowHeight="15" x14ac:dyDescent="0.25"/>
  <cols>
    <col min="2" max="2" width="21.5703125" customWidth="1"/>
    <col min="3" max="9" width="4.28515625" customWidth="1"/>
    <col min="10" max="10" width="24.140625" customWidth="1"/>
    <col min="13" max="13" width="21.7109375" customWidth="1"/>
  </cols>
  <sheetData>
    <row r="2" spans="2:17" x14ac:dyDescent="0.25">
      <c r="B2" s="108" t="s">
        <v>20</v>
      </c>
      <c r="C2" s="108"/>
      <c r="D2" s="108"/>
      <c r="E2" s="108"/>
      <c r="F2" s="108"/>
      <c r="G2" s="108"/>
      <c r="H2" s="108"/>
      <c r="I2" s="108"/>
      <c r="J2" s="108"/>
      <c r="M2" s="10" t="s">
        <v>21</v>
      </c>
      <c r="N2" s="10" t="s">
        <v>22</v>
      </c>
    </row>
    <row r="3" spans="2:17" x14ac:dyDescent="0.25">
      <c r="B3" s="10"/>
      <c r="C3" s="10">
        <v>7</v>
      </c>
      <c r="D3" s="10">
        <v>6</v>
      </c>
      <c r="E3" s="10">
        <v>5</v>
      </c>
      <c r="F3" s="10">
        <v>4</v>
      </c>
      <c r="G3" s="10">
        <v>3</v>
      </c>
      <c r="H3" s="10">
        <v>2</v>
      </c>
      <c r="I3" s="10">
        <v>1</v>
      </c>
      <c r="J3" s="10"/>
      <c r="M3" s="10" t="s">
        <v>2</v>
      </c>
      <c r="N3" s="10" t="s">
        <v>23</v>
      </c>
    </row>
    <row r="4" spans="2:17" x14ac:dyDescent="0.25">
      <c r="B4" s="10" t="s">
        <v>24</v>
      </c>
      <c r="C4" s="10"/>
      <c r="D4" s="10"/>
      <c r="E4" s="11"/>
      <c r="F4" s="10"/>
      <c r="G4" s="10"/>
      <c r="H4" s="10"/>
      <c r="I4" s="10"/>
      <c r="J4" s="10" t="s">
        <v>25</v>
      </c>
      <c r="M4" s="10" t="s">
        <v>3</v>
      </c>
      <c r="N4" s="10" t="s">
        <v>23</v>
      </c>
    </row>
    <row r="5" spans="2:17" x14ac:dyDescent="0.25">
      <c r="B5" s="10" t="s">
        <v>26</v>
      </c>
      <c r="C5" s="10"/>
      <c r="D5" s="11"/>
      <c r="E5" s="10"/>
      <c r="F5" s="10"/>
      <c r="G5" s="10"/>
      <c r="H5" s="10"/>
      <c r="I5" s="10"/>
      <c r="J5" s="10" t="s">
        <v>27</v>
      </c>
      <c r="M5" s="10" t="s">
        <v>28</v>
      </c>
      <c r="N5" s="10" t="s">
        <v>29</v>
      </c>
    </row>
    <row r="6" spans="2:17" x14ac:dyDescent="0.25">
      <c r="B6" s="10" t="s">
        <v>30</v>
      </c>
      <c r="C6" s="10"/>
      <c r="D6" s="11"/>
      <c r="E6" s="10"/>
      <c r="F6" s="10"/>
      <c r="G6" s="10"/>
      <c r="H6" s="10"/>
      <c r="I6" s="10"/>
      <c r="J6" s="10" t="s">
        <v>31</v>
      </c>
    </row>
    <row r="7" spans="2:17" x14ac:dyDescent="0.25">
      <c r="B7" s="10" t="s">
        <v>32</v>
      </c>
      <c r="C7" s="10"/>
      <c r="D7" s="10"/>
      <c r="E7" s="11"/>
      <c r="F7" s="10"/>
      <c r="G7" s="10"/>
      <c r="H7" s="10"/>
      <c r="I7" s="10"/>
      <c r="J7" s="10" t="s">
        <v>33</v>
      </c>
    </row>
    <row r="8" spans="2:17" x14ac:dyDescent="0.25">
      <c r="B8" s="10" t="s">
        <v>34</v>
      </c>
      <c r="C8" s="10"/>
      <c r="D8" s="11"/>
      <c r="E8" s="10"/>
      <c r="F8" s="10"/>
      <c r="G8" s="10"/>
      <c r="H8" s="10"/>
      <c r="I8" s="10"/>
      <c r="J8" s="10" t="s">
        <v>35</v>
      </c>
    </row>
    <row r="9" spans="2:17" x14ac:dyDescent="0.25">
      <c r="B9" s="10" t="s">
        <v>36</v>
      </c>
      <c r="C9" s="10"/>
      <c r="D9" s="10"/>
      <c r="E9" s="11"/>
      <c r="F9" s="10"/>
      <c r="G9" s="10"/>
      <c r="H9" s="10"/>
      <c r="I9" s="10"/>
      <c r="J9" s="10" t="s">
        <v>37</v>
      </c>
    </row>
    <row r="10" spans="2:17" x14ac:dyDescent="0.25">
      <c r="B10" s="10" t="s">
        <v>38</v>
      </c>
      <c r="C10" s="10"/>
      <c r="D10" s="10"/>
      <c r="E10" s="10"/>
      <c r="F10" s="11"/>
      <c r="G10" s="10"/>
      <c r="H10" s="10"/>
      <c r="I10" s="10"/>
      <c r="J10" s="10" t="s">
        <v>39</v>
      </c>
    </row>
    <row r="11" spans="2:17" x14ac:dyDescent="0.25">
      <c r="B11" s="10" t="s">
        <v>40</v>
      </c>
      <c r="C11" s="10"/>
      <c r="D11" s="10"/>
      <c r="E11" s="10"/>
      <c r="F11" s="11"/>
      <c r="G11" s="10"/>
      <c r="H11" s="10"/>
      <c r="I11" s="10"/>
      <c r="J11" s="10" t="s">
        <v>41</v>
      </c>
    </row>
    <row r="12" spans="2:17" x14ac:dyDescent="0.25">
      <c r="B12" s="10" t="s">
        <v>42</v>
      </c>
      <c r="C12" s="10"/>
      <c r="D12" s="10"/>
      <c r="E12" s="11"/>
      <c r="F12" s="10"/>
      <c r="G12" s="10"/>
      <c r="H12" s="10"/>
      <c r="I12" s="10"/>
      <c r="J12" s="10" t="s">
        <v>43</v>
      </c>
    </row>
    <row r="13" spans="2:17" x14ac:dyDescent="0.25">
      <c r="B13" s="10" t="s">
        <v>44</v>
      </c>
      <c r="C13" s="10"/>
      <c r="D13" s="11"/>
      <c r="E13" s="10"/>
      <c r="F13" s="10"/>
      <c r="G13" s="10"/>
      <c r="H13" s="10"/>
      <c r="I13" s="10"/>
      <c r="J13" s="10" t="s">
        <v>45</v>
      </c>
    </row>
    <row r="15" spans="2:17" x14ac:dyDescent="0.25">
      <c r="B15" s="108" t="s">
        <v>46</v>
      </c>
      <c r="C15" s="108"/>
      <c r="D15" s="108"/>
      <c r="E15" s="108"/>
      <c r="F15" s="108"/>
      <c r="G15" s="108"/>
      <c r="H15" s="108"/>
      <c r="I15" s="108"/>
      <c r="J15" s="108"/>
      <c r="M15" s="108" t="s">
        <v>47</v>
      </c>
      <c r="N15" s="108"/>
      <c r="O15" s="108"/>
      <c r="P15" s="108"/>
      <c r="Q15" s="108"/>
    </row>
    <row r="16" spans="2:17" x14ac:dyDescent="0.25">
      <c r="B16" s="10"/>
      <c r="C16" s="10">
        <v>7</v>
      </c>
      <c r="D16" s="10">
        <v>6</v>
      </c>
      <c r="E16" s="10">
        <v>5</v>
      </c>
      <c r="F16" s="10">
        <v>4</v>
      </c>
      <c r="G16" s="10">
        <v>3</v>
      </c>
      <c r="H16" s="10">
        <v>2</v>
      </c>
      <c r="I16" s="10">
        <v>1</v>
      </c>
      <c r="J16" s="10"/>
      <c r="M16" s="10" t="s">
        <v>48</v>
      </c>
      <c r="N16" s="10" t="s">
        <v>49</v>
      </c>
      <c r="O16" s="10" t="s">
        <v>50</v>
      </c>
      <c r="P16" s="10" t="s">
        <v>51</v>
      </c>
      <c r="Q16" s="10" t="s">
        <v>52</v>
      </c>
    </row>
    <row r="17" spans="2:18" x14ac:dyDescent="0.25">
      <c r="B17" s="10" t="s">
        <v>24</v>
      </c>
      <c r="C17" s="10"/>
      <c r="D17" s="11"/>
      <c r="E17" s="10"/>
      <c r="F17" s="10"/>
      <c r="G17" s="10"/>
      <c r="H17" s="10"/>
      <c r="I17" s="10"/>
      <c r="J17" s="10" t="s">
        <v>25</v>
      </c>
      <c r="M17" s="10" t="s">
        <v>24</v>
      </c>
      <c r="N17" s="10">
        <v>5</v>
      </c>
      <c r="O17" s="10">
        <v>6</v>
      </c>
      <c r="P17" s="10">
        <v>1</v>
      </c>
      <c r="Q17" s="10">
        <v>1</v>
      </c>
    </row>
    <row r="18" spans="2:18" x14ac:dyDescent="0.25">
      <c r="B18" s="10" t="s">
        <v>26</v>
      </c>
      <c r="C18" s="10"/>
      <c r="D18" s="10"/>
      <c r="E18" s="11"/>
      <c r="F18" s="10"/>
      <c r="G18" s="10"/>
      <c r="H18" s="10"/>
      <c r="I18" s="10"/>
      <c r="J18" s="10" t="s">
        <v>27</v>
      </c>
      <c r="M18" s="10" t="s">
        <v>26</v>
      </c>
      <c r="N18" s="10">
        <v>6</v>
      </c>
      <c r="O18" s="10">
        <v>5</v>
      </c>
      <c r="P18" s="10">
        <v>-1</v>
      </c>
      <c r="Q18" s="10">
        <v>1</v>
      </c>
    </row>
    <row r="19" spans="2:18" x14ac:dyDescent="0.25">
      <c r="B19" s="10" t="s">
        <v>30</v>
      </c>
      <c r="C19" s="10"/>
      <c r="D19" s="10"/>
      <c r="E19" s="11"/>
      <c r="F19" s="10"/>
      <c r="G19" s="10"/>
      <c r="H19" s="10"/>
      <c r="I19" s="10"/>
      <c r="J19" s="10" t="s">
        <v>31</v>
      </c>
      <c r="M19" s="10" t="s">
        <v>30</v>
      </c>
      <c r="N19" s="10">
        <v>6</v>
      </c>
      <c r="O19" s="10">
        <v>5</v>
      </c>
      <c r="P19" s="10">
        <v>-1</v>
      </c>
      <c r="Q19" s="10">
        <v>1</v>
      </c>
    </row>
    <row r="20" spans="2:18" x14ac:dyDescent="0.25">
      <c r="B20" s="10" t="s">
        <v>32</v>
      </c>
      <c r="C20" s="11"/>
      <c r="D20" s="10"/>
      <c r="E20" s="10"/>
      <c r="F20" s="10"/>
      <c r="G20" s="10"/>
      <c r="H20" s="10"/>
      <c r="I20" s="10"/>
      <c r="J20" s="10" t="s">
        <v>33</v>
      </c>
      <c r="M20" s="10" t="s">
        <v>32</v>
      </c>
      <c r="N20" s="10">
        <v>5</v>
      </c>
      <c r="O20" s="10">
        <v>7</v>
      </c>
      <c r="P20" s="10">
        <v>2</v>
      </c>
      <c r="Q20" s="10">
        <v>4</v>
      </c>
    </row>
    <row r="21" spans="2:18" x14ac:dyDescent="0.25">
      <c r="B21" s="10" t="s">
        <v>34</v>
      </c>
      <c r="C21" s="10"/>
      <c r="D21" s="10"/>
      <c r="E21" s="10"/>
      <c r="F21" s="11"/>
      <c r="G21" s="10"/>
      <c r="H21" s="10"/>
      <c r="I21" s="10"/>
      <c r="J21" s="10" t="s">
        <v>35</v>
      </c>
      <c r="M21" s="10" t="s">
        <v>34</v>
      </c>
      <c r="N21" s="10">
        <v>6</v>
      </c>
      <c r="O21" s="10">
        <v>4</v>
      </c>
      <c r="P21" s="10">
        <v>-2</v>
      </c>
      <c r="Q21" s="10">
        <v>4</v>
      </c>
    </row>
    <row r="22" spans="2:18" x14ac:dyDescent="0.25">
      <c r="B22" s="10" t="s">
        <v>36</v>
      </c>
      <c r="C22" s="10"/>
      <c r="D22" s="10"/>
      <c r="E22" s="10"/>
      <c r="F22" s="11"/>
      <c r="G22" s="10"/>
      <c r="H22" s="10"/>
      <c r="I22" s="10"/>
      <c r="J22" s="10" t="s">
        <v>37</v>
      </c>
      <c r="M22" s="10" t="s">
        <v>36</v>
      </c>
      <c r="N22" s="10">
        <v>5</v>
      </c>
      <c r="O22" s="10">
        <v>4</v>
      </c>
      <c r="P22" s="10">
        <v>-1</v>
      </c>
      <c r="Q22" s="10">
        <v>1</v>
      </c>
    </row>
    <row r="23" spans="2:18" x14ac:dyDescent="0.25">
      <c r="B23" s="10" t="s">
        <v>38</v>
      </c>
      <c r="C23" s="11"/>
      <c r="D23" s="10"/>
      <c r="E23" s="10"/>
      <c r="F23" s="10"/>
      <c r="G23" s="10"/>
      <c r="H23" s="10"/>
      <c r="I23" s="10"/>
      <c r="J23" s="10" t="s">
        <v>39</v>
      </c>
      <c r="M23" s="10" t="s">
        <v>38</v>
      </c>
      <c r="N23" s="10">
        <v>4</v>
      </c>
      <c r="O23" s="10">
        <v>7</v>
      </c>
      <c r="P23" s="10">
        <v>3</v>
      </c>
      <c r="Q23" s="10">
        <v>9</v>
      </c>
    </row>
    <row r="24" spans="2:18" x14ac:dyDescent="0.25">
      <c r="B24" s="10" t="s">
        <v>40</v>
      </c>
      <c r="C24" s="11"/>
      <c r="D24" s="10"/>
      <c r="E24" s="10"/>
      <c r="F24" s="10"/>
      <c r="G24" s="10"/>
      <c r="H24" s="10"/>
      <c r="I24" s="10"/>
      <c r="J24" s="10" t="s">
        <v>41</v>
      </c>
      <c r="M24" s="10" t="s">
        <v>40</v>
      </c>
      <c r="N24" s="10">
        <v>4</v>
      </c>
      <c r="O24" s="10">
        <v>7</v>
      </c>
      <c r="P24" s="10">
        <v>3</v>
      </c>
      <c r="Q24" s="10">
        <v>9</v>
      </c>
    </row>
    <row r="25" spans="2:18" x14ac:dyDescent="0.25">
      <c r="B25" s="10" t="s">
        <v>42</v>
      </c>
      <c r="C25" s="10"/>
      <c r="D25" s="11"/>
      <c r="E25" s="10"/>
      <c r="F25" s="10"/>
      <c r="G25" s="10"/>
      <c r="H25" s="10"/>
      <c r="I25" s="10"/>
      <c r="J25" s="10" t="s">
        <v>43</v>
      </c>
      <c r="M25" s="10" t="s">
        <v>42</v>
      </c>
      <c r="N25" s="10">
        <v>5</v>
      </c>
      <c r="O25" s="10">
        <v>6</v>
      </c>
      <c r="P25" s="10">
        <v>1</v>
      </c>
      <c r="Q25" s="10">
        <v>1</v>
      </c>
      <c r="R25" s="12" t="s">
        <v>53</v>
      </c>
    </row>
    <row r="26" spans="2:18" x14ac:dyDescent="0.25">
      <c r="B26" s="10" t="s">
        <v>44</v>
      </c>
      <c r="C26" s="10"/>
      <c r="D26" s="10"/>
      <c r="E26" s="11"/>
      <c r="F26" s="10"/>
      <c r="G26" s="10"/>
      <c r="H26" s="10"/>
      <c r="I26" s="10"/>
      <c r="J26" s="10" t="s">
        <v>45</v>
      </c>
      <c r="M26" s="10" t="s">
        <v>44</v>
      </c>
      <c r="N26" s="10">
        <v>6</v>
      </c>
      <c r="O26" s="10">
        <v>5</v>
      </c>
      <c r="P26" s="10">
        <v>-1</v>
      </c>
      <c r="Q26" s="10">
        <v>1</v>
      </c>
      <c r="R26" s="10">
        <f>SUM(Q17:Q26)</f>
        <v>32</v>
      </c>
    </row>
    <row r="28" spans="2:18" x14ac:dyDescent="0.25">
      <c r="B28" s="108" t="s">
        <v>54</v>
      </c>
      <c r="C28" s="108"/>
      <c r="D28" s="108"/>
      <c r="E28" s="108"/>
      <c r="F28" s="108"/>
      <c r="G28" s="108"/>
      <c r="H28" s="108"/>
      <c r="I28" s="108"/>
      <c r="J28" s="108"/>
      <c r="M28" s="108" t="s">
        <v>55</v>
      </c>
      <c r="N28" s="108"/>
      <c r="O28" s="108"/>
      <c r="P28" s="108"/>
      <c r="Q28" s="108"/>
    </row>
    <row r="29" spans="2:18" x14ac:dyDescent="0.25">
      <c r="B29" s="10"/>
      <c r="C29" s="10">
        <v>7</v>
      </c>
      <c r="D29" s="10">
        <v>6</v>
      </c>
      <c r="E29" s="10">
        <v>5</v>
      </c>
      <c r="F29" s="10">
        <v>4</v>
      </c>
      <c r="G29" s="10">
        <v>3</v>
      </c>
      <c r="H29" s="10">
        <v>2</v>
      </c>
      <c r="I29" s="10">
        <v>1</v>
      </c>
      <c r="J29" s="10"/>
      <c r="M29" s="10" t="s">
        <v>48</v>
      </c>
      <c r="N29" s="10" t="s">
        <v>49</v>
      </c>
      <c r="O29" s="10" t="s">
        <v>50</v>
      </c>
      <c r="P29" s="10" t="s">
        <v>51</v>
      </c>
      <c r="Q29" s="10" t="s">
        <v>52</v>
      </c>
    </row>
    <row r="30" spans="2:18" x14ac:dyDescent="0.25">
      <c r="B30" s="10" t="s">
        <v>24</v>
      </c>
      <c r="C30" s="10"/>
      <c r="D30" s="10"/>
      <c r="E30" s="10"/>
      <c r="F30" s="10"/>
      <c r="G30" s="10"/>
      <c r="H30" s="11"/>
      <c r="I30" s="10"/>
      <c r="J30" s="10" t="s">
        <v>25</v>
      </c>
      <c r="M30" s="10" t="s">
        <v>24</v>
      </c>
      <c r="N30" s="10">
        <v>5</v>
      </c>
      <c r="O30" s="10">
        <v>2</v>
      </c>
      <c r="P30" s="10">
        <v>-3</v>
      </c>
      <c r="Q30" s="10">
        <v>9</v>
      </c>
    </row>
    <row r="31" spans="2:18" x14ac:dyDescent="0.25">
      <c r="B31" s="10" t="s">
        <v>26</v>
      </c>
      <c r="C31" s="10"/>
      <c r="D31" s="10"/>
      <c r="E31" s="11"/>
      <c r="F31" s="10"/>
      <c r="G31" s="10"/>
      <c r="H31" s="10"/>
      <c r="I31" s="10"/>
      <c r="J31" s="10" t="s">
        <v>27</v>
      </c>
      <c r="M31" s="10" t="s">
        <v>26</v>
      </c>
      <c r="N31" s="10">
        <v>6</v>
      </c>
      <c r="O31" s="10">
        <v>5</v>
      </c>
      <c r="P31" s="10">
        <v>-1</v>
      </c>
      <c r="Q31" s="10">
        <v>1</v>
      </c>
    </row>
    <row r="32" spans="2:18" x14ac:dyDescent="0.25">
      <c r="B32" s="10" t="s">
        <v>30</v>
      </c>
      <c r="C32" s="11"/>
      <c r="D32" s="10"/>
      <c r="E32" s="10"/>
      <c r="F32" s="10"/>
      <c r="G32" s="10"/>
      <c r="H32" s="10"/>
      <c r="I32" s="10"/>
      <c r="J32" s="10" t="s">
        <v>31</v>
      </c>
      <c r="M32" s="10" t="s">
        <v>30</v>
      </c>
      <c r="N32" s="10">
        <v>6</v>
      </c>
      <c r="O32" s="10">
        <v>7</v>
      </c>
      <c r="P32" s="10">
        <v>1</v>
      </c>
      <c r="Q32" s="10">
        <v>1</v>
      </c>
    </row>
    <row r="33" spans="2:18" x14ac:dyDescent="0.25">
      <c r="B33" s="10" t="s">
        <v>32</v>
      </c>
      <c r="C33" s="10"/>
      <c r="D33" s="10"/>
      <c r="E33" s="10"/>
      <c r="F33" s="10"/>
      <c r="G33" s="11"/>
      <c r="H33" s="10"/>
      <c r="I33" s="10"/>
      <c r="J33" s="10" t="s">
        <v>33</v>
      </c>
      <c r="M33" s="10" t="s">
        <v>32</v>
      </c>
      <c r="N33" s="10">
        <v>5</v>
      </c>
      <c r="O33" s="10">
        <v>3</v>
      </c>
      <c r="P33" s="10">
        <v>-2</v>
      </c>
      <c r="Q33" s="10">
        <v>4</v>
      </c>
    </row>
    <row r="34" spans="2:18" x14ac:dyDescent="0.25">
      <c r="B34" s="10" t="s">
        <v>34</v>
      </c>
      <c r="C34" s="11"/>
      <c r="D34" s="10"/>
      <c r="E34" s="10"/>
      <c r="F34" s="10"/>
      <c r="G34" s="10"/>
      <c r="H34" s="10"/>
      <c r="I34" s="10"/>
      <c r="J34" s="10" t="s">
        <v>35</v>
      </c>
      <c r="M34" s="10" t="s">
        <v>34</v>
      </c>
      <c r="N34" s="10">
        <v>6</v>
      </c>
      <c r="O34" s="10">
        <v>7</v>
      </c>
      <c r="P34" s="10">
        <v>1</v>
      </c>
      <c r="Q34" s="10">
        <v>1</v>
      </c>
    </row>
    <row r="35" spans="2:18" x14ac:dyDescent="0.25">
      <c r="B35" s="10" t="s">
        <v>36</v>
      </c>
      <c r="C35" s="10"/>
      <c r="D35" s="11"/>
      <c r="E35" s="10"/>
      <c r="F35" s="10"/>
      <c r="G35" s="10"/>
      <c r="H35" s="10"/>
      <c r="I35" s="10"/>
      <c r="J35" s="10" t="s">
        <v>37</v>
      </c>
      <c r="M35" s="10" t="s">
        <v>36</v>
      </c>
      <c r="N35" s="10">
        <v>5</v>
      </c>
      <c r="O35" s="10">
        <v>6</v>
      </c>
      <c r="P35" s="10">
        <v>1</v>
      </c>
      <c r="Q35" s="10">
        <v>1</v>
      </c>
    </row>
    <row r="36" spans="2:18" x14ac:dyDescent="0.25">
      <c r="B36" s="10" t="s">
        <v>38</v>
      </c>
      <c r="C36" s="10"/>
      <c r="D36" s="10"/>
      <c r="E36" s="10"/>
      <c r="F36" s="10"/>
      <c r="G36" s="10"/>
      <c r="H36" s="11"/>
      <c r="I36" s="10"/>
      <c r="J36" s="10" t="s">
        <v>39</v>
      </c>
      <c r="M36" s="10" t="s">
        <v>38</v>
      </c>
      <c r="N36" s="10">
        <v>4</v>
      </c>
      <c r="O36" s="10">
        <v>2</v>
      </c>
      <c r="P36" s="10">
        <v>-2</v>
      </c>
      <c r="Q36" s="10">
        <v>4</v>
      </c>
    </row>
    <row r="37" spans="2:18" x14ac:dyDescent="0.25">
      <c r="B37" s="10" t="s">
        <v>40</v>
      </c>
      <c r="C37" s="10"/>
      <c r="D37" s="10"/>
      <c r="E37" s="10"/>
      <c r="F37" s="10"/>
      <c r="G37" s="11"/>
      <c r="H37" s="10"/>
      <c r="I37" s="10"/>
      <c r="J37" s="10" t="s">
        <v>41</v>
      </c>
      <c r="M37" s="10" t="s">
        <v>40</v>
      </c>
      <c r="N37" s="10">
        <v>4</v>
      </c>
      <c r="O37" s="10">
        <v>3</v>
      </c>
      <c r="P37" s="10">
        <v>-1</v>
      </c>
      <c r="Q37" s="10">
        <v>1</v>
      </c>
    </row>
    <row r="38" spans="2:18" x14ac:dyDescent="0.25">
      <c r="B38" s="10" t="s">
        <v>42</v>
      </c>
      <c r="C38" s="10"/>
      <c r="D38" s="10"/>
      <c r="E38" s="10"/>
      <c r="F38" s="10"/>
      <c r="G38" s="10"/>
      <c r="H38" s="11"/>
      <c r="I38" s="10"/>
      <c r="J38" s="10" t="s">
        <v>43</v>
      </c>
      <c r="M38" s="10" t="s">
        <v>42</v>
      </c>
      <c r="N38" s="10">
        <v>5</v>
      </c>
      <c r="O38" s="10">
        <v>2</v>
      </c>
      <c r="P38" s="10">
        <v>-3</v>
      </c>
      <c r="Q38" s="10">
        <v>9</v>
      </c>
      <c r="R38" s="12" t="s">
        <v>53</v>
      </c>
    </row>
    <row r="39" spans="2:18" x14ac:dyDescent="0.25">
      <c r="B39" s="10" t="s">
        <v>44</v>
      </c>
      <c r="C39" s="11"/>
      <c r="D39" s="10"/>
      <c r="E39" s="10"/>
      <c r="F39" s="10"/>
      <c r="G39" s="10"/>
      <c r="H39" s="10"/>
      <c r="I39" s="10"/>
      <c r="J39" s="10" t="s">
        <v>45</v>
      </c>
      <c r="M39" s="10" t="s">
        <v>44</v>
      </c>
      <c r="N39" s="10">
        <v>6</v>
      </c>
      <c r="O39" s="10">
        <v>7</v>
      </c>
      <c r="P39" s="10">
        <v>1</v>
      </c>
      <c r="Q39" s="10">
        <v>1</v>
      </c>
      <c r="R39" s="10">
        <f>SUM(Q30:Q39)</f>
        <v>32</v>
      </c>
    </row>
    <row r="41" spans="2:18" x14ac:dyDescent="0.25">
      <c r="B41" s="108" t="s">
        <v>56</v>
      </c>
      <c r="C41" s="108"/>
      <c r="D41" s="108"/>
      <c r="E41" s="108"/>
      <c r="F41" s="108"/>
      <c r="G41" s="108"/>
      <c r="H41" s="108"/>
      <c r="I41" s="108"/>
      <c r="J41" s="108"/>
      <c r="M41" s="108" t="s">
        <v>57</v>
      </c>
      <c r="N41" s="108"/>
      <c r="O41" s="108"/>
      <c r="P41" s="108"/>
      <c r="Q41" s="108"/>
    </row>
    <row r="42" spans="2:18" x14ac:dyDescent="0.25">
      <c r="B42" s="10"/>
      <c r="C42" s="10">
        <v>7</v>
      </c>
      <c r="D42" s="10">
        <v>6</v>
      </c>
      <c r="E42" s="10">
        <v>5</v>
      </c>
      <c r="F42" s="10">
        <v>4</v>
      </c>
      <c r="G42" s="10">
        <v>3</v>
      </c>
      <c r="H42" s="10">
        <v>2</v>
      </c>
      <c r="I42" s="10">
        <v>1</v>
      </c>
      <c r="J42" s="10"/>
      <c r="M42" s="10" t="s">
        <v>48</v>
      </c>
      <c r="N42" s="10" t="s">
        <v>49</v>
      </c>
      <c r="O42" s="10" t="s">
        <v>50</v>
      </c>
      <c r="P42" s="10" t="s">
        <v>51</v>
      </c>
      <c r="Q42" s="10" t="s">
        <v>52</v>
      </c>
    </row>
    <row r="43" spans="2:18" x14ac:dyDescent="0.25">
      <c r="B43" s="10" t="s">
        <v>24</v>
      </c>
      <c r="C43" s="10"/>
      <c r="D43" s="10"/>
      <c r="E43" s="10"/>
      <c r="F43" s="11"/>
      <c r="G43" s="10"/>
      <c r="H43" s="10"/>
      <c r="I43" s="10"/>
      <c r="J43" s="10" t="s">
        <v>25</v>
      </c>
      <c r="M43" s="10" t="s">
        <v>24</v>
      </c>
      <c r="N43" s="10">
        <v>5</v>
      </c>
      <c r="O43" s="10">
        <v>4</v>
      </c>
      <c r="P43" s="10">
        <v>-1</v>
      </c>
      <c r="Q43" s="10">
        <v>1</v>
      </c>
    </row>
    <row r="44" spans="2:18" x14ac:dyDescent="0.25">
      <c r="B44" s="10" t="s">
        <v>26</v>
      </c>
      <c r="C44" s="11"/>
      <c r="D44" s="10"/>
      <c r="E44" s="10"/>
      <c r="F44" s="10"/>
      <c r="G44" s="10"/>
      <c r="H44" s="10"/>
      <c r="I44" s="10"/>
      <c r="J44" s="10" t="s">
        <v>27</v>
      </c>
      <c r="M44" s="10" t="s">
        <v>26</v>
      </c>
      <c r="N44" s="10">
        <v>6</v>
      </c>
      <c r="O44" s="10">
        <v>7</v>
      </c>
      <c r="P44" s="10">
        <v>1</v>
      </c>
      <c r="Q44" s="10">
        <v>1</v>
      </c>
    </row>
    <row r="45" spans="2:18" x14ac:dyDescent="0.25">
      <c r="B45" s="10" t="s">
        <v>30</v>
      </c>
      <c r="C45" s="10"/>
      <c r="D45" s="10"/>
      <c r="E45" s="10"/>
      <c r="F45" s="10"/>
      <c r="G45" s="10"/>
      <c r="H45" s="11"/>
      <c r="I45" s="10"/>
      <c r="J45" s="10" t="s">
        <v>31</v>
      </c>
      <c r="M45" s="10" t="s">
        <v>30</v>
      </c>
      <c r="N45" s="10">
        <v>6</v>
      </c>
      <c r="O45" s="10">
        <v>2</v>
      </c>
      <c r="P45" s="10">
        <v>-4</v>
      </c>
      <c r="Q45" s="10">
        <v>16</v>
      </c>
    </row>
    <row r="46" spans="2:18" x14ac:dyDescent="0.25">
      <c r="B46" s="10" t="s">
        <v>32</v>
      </c>
      <c r="C46" s="11"/>
      <c r="D46" s="10"/>
      <c r="E46" s="10"/>
      <c r="F46" s="10"/>
      <c r="G46" s="10"/>
      <c r="H46" s="10"/>
      <c r="I46" s="10"/>
      <c r="J46" s="10" t="s">
        <v>33</v>
      </c>
      <c r="M46" s="10" t="s">
        <v>32</v>
      </c>
      <c r="N46" s="10">
        <v>5</v>
      </c>
      <c r="O46" s="10">
        <v>7</v>
      </c>
      <c r="P46" s="10">
        <v>2</v>
      </c>
      <c r="Q46" s="10">
        <v>4</v>
      </c>
    </row>
    <row r="47" spans="2:18" x14ac:dyDescent="0.25">
      <c r="B47" s="10" t="s">
        <v>34</v>
      </c>
      <c r="C47" s="10"/>
      <c r="D47" s="10"/>
      <c r="E47" s="10"/>
      <c r="F47" s="10"/>
      <c r="G47" s="11"/>
      <c r="H47" s="10"/>
      <c r="I47" s="10"/>
      <c r="J47" s="10" t="s">
        <v>35</v>
      </c>
      <c r="M47" s="10" t="s">
        <v>34</v>
      </c>
      <c r="N47" s="10">
        <v>6</v>
      </c>
      <c r="O47" s="10">
        <v>3</v>
      </c>
      <c r="P47" s="10">
        <v>-3</v>
      </c>
      <c r="Q47" s="10">
        <v>9</v>
      </c>
    </row>
    <row r="48" spans="2:18" x14ac:dyDescent="0.25">
      <c r="B48" s="10" t="s">
        <v>36</v>
      </c>
      <c r="C48" s="10"/>
      <c r="D48" s="10"/>
      <c r="E48" s="10"/>
      <c r="F48" s="10"/>
      <c r="G48" s="11"/>
      <c r="H48" s="10"/>
      <c r="I48" s="10"/>
      <c r="J48" s="10" t="s">
        <v>37</v>
      </c>
      <c r="M48" s="10" t="s">
        <v>36</v>
      </c>
      <c r="N48" s="10">
        <v>5</v>
      </c>
      <c r="O48" s="10">
        <v>3</v>
      </c>
      <c r="P48" s="10">
        <v>-2</v>
      </c>
      <c r="Q48" s="10">
        <v>4</v>
      </c>
    </row>
    <row r="49" spans="2:18" x14ac:dyDescent="0.25">
      <c r="B49" s="10" t="s">
        <v>38</v>
      </c>
      <c r="C49" s="10"/>
      <c r="D49" s="11"/>
      <c r="E49" s="10"/>
      <c r="F49" s="10"/>
      <c r="G49" s="10"/>
      <c r="H49" s="10"/>
      <c r="I49" s="10"/>
      <c r="J49" s="10" t="s">
        <v>39</v>
      </c>
      <c r="M49" s="10" t="s">
        <v>38</v>
      </c>
      <c r="N49" s="10">
        <v>4</v>
      </c>
      <c r="O49" s="10">
        <v>6</v>
      </c>
      <c r="P49" s="10">
        <v>2</v>
      </c>
      <c r="Q49" s="10">
        <v>4</v>
      </c>
    </row>
    <row r="50" spans="2:18" x14ac:dyDescent="0.25">
      <c r="B50" s="10" t="s">
        <v>40</v>
      </c>
      <c r="C50" s="10"/>
      <c r="D50" s="10"/>
      <c r="E50" s="11"/>
      <c r="F50" s="10"/>
      <c r="G50" s="10"/>
      <c r="H50" s="10"/>
      <c r="I50" s="10"/>
      <c r="J50" s="10" t="s">
        <v>41</v>
      </c>
      <c r="M50" s="10" t="s">
        <v>40</v>
      </c>
      <c r="N50" s="10">
        <v>4</v>
      </c>
      <c r="O50" s="10">
        <v>5</v>
      </c>
      <c r="P50" s="10">
        <v>1</v>
      </c>
      <c r="Q50" s="10">
        <v>1</v>
      </c>
    </row>
    <row r="51" spans="2:18" x14ac:dyDescent="0.25">
      <c r="B51" s="10" t="s">
        <v>42</v>
      </c>
      <c r="C51" s="11"/>
      <c r="D51" s="10"/>
      <c r="E51" s="10"/>
      <c r="F51" s="10"/>
      <c r="G51" s="10"/>
      <c r="H51" s="10"/>
      <c r="I51" s="10"/>
      <c r="J51" s="10" t="s">
        <v>43</v>
      </c>
      <c r="M51" s="10" t="s">
        <v>42</v>
      </c>
      <c r="N51" s="10">
        <v>5</v>
      </c>
      <c r="O51" s="10">
        <v>7</v>
      </c>
      <c r="P51" s="10">
        <v>2</v>
      </c>
      <c r="Q51" s="10">
        <v>4</v>
      </c>
      <c r="R51" s="12" t="s">
        <v>53</v>
      </c>
    </row>
    <row r="52" spans="2:18" x14ac:dyDescent="0.25">
      <c r="B52" s="10" t="s">
        <v>44</v>
      </c>
      <c r="C52" s="10"/>
      <c r="D52" s="10"/>
      <c r="E52" s="10"/>
      <c r="F52" s="10"/>
      <c r="G52" s="11"/>
      <c r="H52" s="10"/>
      <c r="I52" s="10"/>
      <c r="J52" s="10" t="s">
        <v>45</v>
      </c>
      <c r="M52" s="10" t="s">
        <v>44</v>
      </c>
      <c r="N52" s="10">
        <v>6</v>
      </c>
      <c r="O52" s="10">
        <v>2</v>
      </c>
      <c r="P52" s="10">
        <v>-4</v>
      </c>
      <c r="Q52" s="10">
        <v>16</v>
      </c>
      <c r="R52" s="10">
        <f>SUM(Q43:Q52)</f>
        <v>60</v>
      </c>
    </row>
  </sheetData>
  <mergeCells count="7">
    <mergeCell ref="B41:J41"/>
    <mergeCell ref="M41:Q41"/>
    <mergeCell ref="B2:J2"/>
    <mergeCell ref="B15:J15"/>
    <mergeCell ref="M15:Q15"/>
    <mergeCell ref="B28:J28"/>
    <mergeCell ref="M28:Q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7"/>
  <sheetViews>
    <sheetView zoomScale="63" zoomScaleNormal="63" workbookViewId="0">
      <selection activeCell="O15" sqref="O15"/>
    </sheetView>
  </sheetViews>
  <sheetFormatPr defaultColWidth="8.85546875" defaultRowHeight="15" x14ac:dyDescent="0.25"/>
  <cols>
    <col min="2" max="2" width="25.28515625" customWidth="1"/>
    <col min="4" max="4" width="12.85546875"/>
    <col min="11" max="11" width="26.5703125" customWidth="1"/>
  </cols>
  <sheetData>
    <row r="2" spans="2:17" x14ac:dyDescent="0.25">
      <c r="B2" s="113" t="s">
        <v>58</v>
      </c>
      <c r="C2" s="111" t="s">
        <v>1</v>
      </c>
      <c r="D2" s="111"/>
      <c r="E2" s="111"/>
      <c r="F2" s="111"/>
      <c r="G2" s="111"/>
      <c r="K2" s="113" t="s">
        <v>58</v>
      </c>
      <c r="L2" s="112" t="s">
        <v>59</v>
      </c>
      <c r="M2" s="112"/>
      <c r="N2" s="112"/>
      <c r="O2" s="115" t="s">
        <v>5</v>
      </c>
      <c r="P2" s="109" t="s">
        <v>60</v>
      </c>
      <c r="Q2" s="110" t="s">
        <v>61</v>
      </c>
    </row>
    <row r="3" spans="2:17" ht="84" customHeight="1" x14ac:dyDescent="0.25">
      <c r="B3" s="114"/>
      <c r="C3" s="1" t="s">
        <v>10</v>
      </c>
      <c r="D3" s="2" t="s">
        <v>15</v>
      </c>
      <c r="E3" s="3" t="s">
        <v>16</v>
      </c>
      <c r="F3" s="4" t="s">
        <v>17</v>
      </c>
      <c r="G3" s="5" t="s">
        <v>18</v>
      </c>
      <c r="K3" s="114"/>
      <c r="L3" s="42" t="s">
        <v>2</v>
      </c>
      <c r="M3" s="43" t="s">
        <v>3</v>
      </c>
      <c r="N3" s="44" t="s">
        <v>28</v>
      </c>
      <c r="O3" s="115"/>
      <c r="P3" s="109"/>
      <c r="Q3" s="110"/>
    </row>
    <row r="4" spans="2:17" ht="30" x14ac:dyDescent="0.25">
      <c r="B4" s="6" t="s">
        <v>62</v>
      </c>
      <c r="C4" s="7" t="s">
        <v>63</v>
      </c>
      <c r="D4" s="7" t="s">
        <v>64</v>
      </c>
      <c r="E4" s="7" t="s">
        <v>64</v>
      </c>
      <c r="F4" s="7" t="s">
        <v>64</v>
      </c>
      <c r="G4" s="7" t="s">
        <v>64</v>
      </c>
      <c r="K4" s="40" t="s">
        <v>62</v>
      </c>
      <c r="L4" s="37">
        <v>3</v>
      </c>
      <c r="M4" s="37">
        <v>2</v>
      </c>
      <c r="N4" s="37">
        <v>9</v>
      </c>
      <c r="O4" s="37">
        <f>SUM(L4:N4)</f>
        <v>14</v>
      </c>
      <c r="P4" s="37">
        <f>(O4-$O$15)</f>
        <v>-4</v>
      </c>
      <c r="Q4" s="37">
        <f>P4^2</f>
        <v>16</v>
      </c>
    </row>
    <row r="5" spans="2:17" ht="30" x14ac:dyDescent="0.25">
      <c r="B5" s="8" t="s">
        <v>65</v>
      </c>
      <c r="C5" s="7" t="s">
        <v>64</v>
      </c>
      <c r="D5" s="7" t="s">
        <v>64</v>
      </c>
      <c r="E5" s="7" t="s">
        <v>64</v>
      </c>
      <c r="F5" s="7" t="s">
        <v>64</v>
      </c>
      <c r="G5" s="7" t="s">
        <v>64</v>
      </c>
      <c r="K5" s="41" t="s">
        <v>65</v>
      </c>
      <c r="L5" s="37">
        <v>7</v>
      </c>
      <c r="M5" s="37">
        <v>6</v>
      </c>
      <c r="N5" s="37">
        <v>7</v>
      </c>
      <c r="O5" s="37">
        <f t="shared" ref="O5:O14" si="0">SUM(L5:N5)</f>
        <v>20</v>
      </c>
      <c r="P5" s="37">
        <f t="shared" ref="P5:P14" si="1">(O5-$O$15)</f>
        <v>2</v>
      </c>
      <c r="Q5" s="37">
        <f t="shared" ref="Q5:Q14" si="2">P5^2</f>
        <v>4</v>
      </c>
    </row>
    <row r="6" spans="2:17" ht="30" x14ac:dyDescent="0.25">
      <c r="B6" s="8" t="s">
        <v>66</v>
      </c>
      <c r="C6" s="7" t="s">
        <v>64</v>
      </c>
      <c r="D6" s="7" t="s">
        <v>64</v>
      </c>
      <c r="E6" s="7" t="s">
        <v>64</v>
      </c>
      <c r="F6" s="7" t="s">
        <v>64</v>
      </c>
      <c r="G6" s="7" t="s">
        <v>64</v>
      </c>
      <c r="K6" s="41" t="s">
        <v>66</v>
      </c>
      <c r="L6" s="37">
        <v>8</v>
      </c>
      <c r="M6" s="37">
        <v>3</v>
      </c>
      <c r="N6" s="37">
        <v>5</v>
      </c>
      <c r="O6" s="37">
        <f t="shared" si="0"/>
        <v>16</v>
      </c>
      <c r="P6" s="37">
        <f t="shared" si="1"/>
        <v>-2</v>
      </c>
      <c r="Q6" s="37">
        <f t="shared" si="2"/>
        <v>4</v>
      </c>
    </row>
    <row r="7" spans="2:17" ht="45" x14ac:dyDescent="0.25">
      <c r="B7" s="8" t="s">
        <v>67</v>
      </c>
      <c r="C7" s="7" t="s">
        <v>64</v>
      </c>
      <c r="D7" s="7" t="s">
        <v>64</v>
      </c>
      <c r="E7" s="7" t="s">
        <v>64</v>
      </c>
      <c r="F7" s="7" t="s">
        <v>64</v>
      </c>
      <c r="G7" s="7" t="s">
        <v>64</v>
      </c>
      <c r="K7" s="41" t="s">
        <v>67</v>
      </c>
      <c r="L7" s="37">
        <v>5</v>
      </c>
      <c r="M7" s="37">
        <v>1</v>
      </c>
      <c r="N7" s="37">
        <v>6</v>
      </c>
      <c r="O7" s="37">
        <f t="shared" si="0"/>
        <v>12</v>
      </c>
      <c r="P7" s="37">
        <f t="shared" si="1"/>
        <v>-6</v>
      </c>
      <c r="Q7" s="37">
        <f t="shared" si="2"/>
        <v>36</v>
      </c>
    </row>
    <row r="8" spans="2:17" ht="30" x14ac:dyDescent="0.25">
      <c r="B8" s="8" t="s">
        <v>68</v>
      </c>
      <c r="C8" s="7" t="s">
        <v>64</v>
      </c>
      <c r="D8" s="7" t="s">
        <v>64</v>
      </c>
      <c r="E8" s="7" t="s">
        <v>64</v>
      </c>
      <c r="F8" s="7" t="s">
        <v>64</v>
      </c>
      <c r="G8" s="7" t="s">
        <v>63</v>
      </c>
      <c r="K8" s="41" t="s">
        <v>68</v>
      </c>
      <c r="L8" s="37">
        <v>4</v>
      </c>
      <c r="M8" s="37">
        <v>9</v>
      </c>
      <c r="N8" s="37">
        <v>1</v>
      </c>
      <c r="O8" s="37">
        <f t="shared" si="0"/>
        <v>14</v>
      </c>
      <c r="P8" s="37">
        <f t="shared" si="1"/>
        <v>-4</v>
      </c>
      <c r="Q8" s="37">
        <f t="shared" si="2"/>
        <v>16</v>
      </c>
    </row>
    <row r="9" spans="2:17" ht="60" x14ac:dyDescent="0.25">
      <c r="B9" s="8" t="s">
        <v>69</v>
      </c>
      <c r="C9" s="7" t="s">
        <v>64</v>
      </c>
      <c r="D9" s="7" t="s">
        <v>64</v>
      </c>
      <c r="E9" s="7" t="s">
        <v>64</v>
      </c>
      <c r="F9" s="7" t="s">
        <v>64</v>
      </c>
      <c r="G9" s="7" t="s">
        <v>64</v>
      </c>
      <c r="K9" s="41" t="s">
        <v>69</v>
      </c>
      <c r="L9" s="37">
        <v>11</v>
      </c>
      <c r="M9" s="37">
        <v>7</v>
      </c>
      <c r="N9" s="37">
        <v>2</v>
      </c>
      <c r="O9" s="37">
        <f t="shared" si="0"/>
        <v>20</v>
      </c>
      <c r="P9" s="37">
        <f t="shared" si="1"/>
        <v>2</v>
      </c>
      <c r="Q9" s="37">
        <f t="shared" si="2"/>
        <v>4</v>
      </c>
    </row>
    <row r="10" spans="2:17" ht="30" x14ac:dyDescent="0.25">
      <c r="B10" s="8" t="s">
        <v>70</v>
      </c>
      <c r="C10" s="7" t="s">
        <v>64</v>
      </c>
      <c r="D10" s="7" t="s">
        <v>64</v>
      </c>
      <c r="E10" s="7" t="s">
        <v>64</v>
      </c>
      <c r="F10" s="7" t="s">
        <v>64</v>
      </c>
      <c r="G10" s="7" t="s">
        <v>64</v>
      </c>
      <c r="K10" s="41" t="s">
        <v>70</v>
      </c>
      <c r="L10" s="37">
        <v>10</v>
      </c>
      <c r="M10" s="37">
        <v>5</v>
      </c>
      <c r="N10" s="37">
        <v>3</v>
      </c>
      <c r="O10" s="37">
        <f t="shared" si="0"/>
        <v>18</v>
      </c>
      <c r="P10" s="37">
        <f t="shared" si="1"/>
        <v>0</v>
      </c>
      <c r="Q10" s="37">
        <f t="shared" si="2"/>
        <v>0</v>
      </c>
    </row>
    <row r="11" spans="2:17" ht="30" x14ac:dyDescent="0.25">
      <c r="B11" s="8" t="s">
        <v>71</v>
      </c>
      <c r="C11" s="7" t="s">
        <v>64</v>
      </c>
      <c r="D11" s="7" t="s">
        <v>64</v>
      </c>
      <c r="E11" s="7" t="s">
        <v>63</v>
      </c>
      <c r="F11" s="7" t="s">
        <v>64</v>
      </c>
      <c r="G11" s="7" t="s">
        <v>64</v>
      </c>
      <c r="K11" s="41" t="s">
        <v>71</v>
      </c>
      <c r="L11" s="37">
        <v>9</v>
      </c>
      <c r="M11" s="37">
        <v>10</v>
      </c>
      <c r="N11" s="37">
        <v>4</v>
      </c>
      <c r="O11" s="37">
        <f t="shared" si="0"/>
        <v>23</v>
      </c>
      <c r="P11" s="37">
        <f t="shared" si="1"/>
        <v>5</v>
      </c>
      <c r="Q11" s="37">
        <f t="shared" si="2"/>
        <v>25</v>
      </c>
    </row>
    <row r="12" spans="2:17" ht="30" x14ac:dyDescent="0.25">
      <c r="B12" s="8" t="s">
        <v>72</v>
      </c>
      <c r="C12" s="7" t="s">
        <v>64</v>
      </c>
      <c r="D12" s="7" t="s">
        <v>64</v>
      </c>
      <c r="E12" s="7" t="s">
        <v>64</v>
      </c>
      <c r="F12" s="7" t="s">
        <v>64</v>
      </c>
      <c r="G12" s="7" t="s">
        <v>64</v>
      </c>
      <c r="K12" s="41" t="s">
        <v>72</v>
      </c>
      <c r="L12" s="37">
        <v>6</v>
      </c>
      <c r="M12" s="37">
        <v>8</v>
      </c>
      <c r="N12" s="37">
        <v>8</v>
      </c>
      <c r="O12" s="37">
        <f t="shared" si="0"/>
        <v>22</v>
      </c>
      <c r="P12" s="37">
        <f t="shared" si="1"/>
        <v>4</v>
      </c>
      <c r="Q12" s="37">
        <f t="shared" si="2"/>
        <v>16</v>
      </c>
    </row>
    <row r="13" spans="2:17" ht="45" x14ac:dyDescent="0.25">
      <c r="B13" s="8" t="s">
        <v>73</v>
      </c>
      <c r="C13" s="7" t="s">
        <v>64</v>
      </c>
      <c r="D13" s="7" t="s">
        <v>64</v>
      </c>
      <c r="E13" s="7" t="s">
        <v>64</v>
      </c>
      <c r="F13" s="7" t="s">
        <v>64</v>
      </c>
      <c r="G13" s="7" t="s">
        <v>64</v>
      </c>
      <c r="K13" s="41" t="s">
        <v>73</v>
      </c>
      <c r="L13" s="37">
        <v>1</v>
      </c>
      <c r="M13" s="37">
        <v>4</v>
      </c>
      <c r="N13" s="37">
        <v>11</v>
      </c>
      <c r="O13" s="37">
        <f t="shared" si="0"/>
        <v>16</v>
      </c>
      <c r="P13" s="37">
        <f t="shared" si="1"/>
        <v>-2</v>
      </c>
      <c r="Q13" s="37">
        <f t="shared" si="2"/>
        <v>4</v>
      </c>
    </row>
    <row r="14" spans="2:17" ht="45" x14ac:dyDescent="0.25">
      <c r="B14" s="8" t="s">
        <v>74</v>
      </c>
      <c r="C14" s="7" t="s">
        <v>64</v>
      </c>
      <c r="D14" s="7" t="s">
        <v>64</v>
      </c>
      <c r="E14" s="7" t="s">
        <v>64</v>
      </c>
      <c r="F14" s="7" t="s">
        <v>63</v>
      </c>
      <c r="G14" s="7" t="s">
        <v>64</v>
      </c>
      <c r="K14" s="41" t="s">
        <v>74</v>
      </c>
      <c r="L14" s="37">
        <v>2</v>
      </c>
      <c r="M14" s="37">
        <v>11</v>
      </c>
      <c r="N14" s="37">
        <v>10</v>
      </c>
      <c r="O14" s="37">
        <f t="shared" si="0"/>
        <v>23</v>
      </c>
      <c r="P14" s="37">
        <f t="shared" si="1"/>
        <v>5</v>
      </c>
      <c r="Q14" s="37">
        <f t="shared" si="2"/>
        <v>25</v>
      </c>
    </row>
    <row r="15" spans="2:17" x14ac:dyDescent="0.25">
      <c r="L15" s="39"/>
      <c r="M15" s="39"/>
      <c r="N15" s="45" t="s">
        <v>87</v>
      </c>
      <c r="O15" s="37">
        <f>3*(12/2)</f>
        <v>18</v>
      </c>
      <c r="P15" s="45" t="s">
        <v>86</v>
      </c>
      <c r="Q15" s="37">
        <f>SUM(Q4:Q14)</f>
        <v>150</v>
      </c>
    </row>
    <row r="16" spans="2:17" ht="18.75" x14ac:dyDescent="0.3">
      <c r="B16" s="9" t="s">
        <v>75</v>
      </c>
      <c r="D16">
        <f>(12*Q15)/(9*(1331-11))</f>
        <v>0.15151515151515152</v>
      </c>
    </row>
    <row r="17" spans="2:4" x14ac:dyDescent="0.25">
      <c r="B17" t="s">
        <v>76</v>
      </c>
      <c r="D17">
        <f>3*10*D16</f>
        <v>4.5454545454545459</v>
      </c>
    </row>
  </sheetData>
  <mergeCells count="7">
    <mergeCell ref="P2:P3"/>
    <mergeCell ref="Q2:Q3"/>
    <mergeCell ref="C2:G2"/>
    <mergeCell ref="L2:N2"/>
    <mergeCell ref="B2:B3"/>
    <mergeCell ref="K2:K3"/>
    <mergeCell ref="O2:O3"/>
  </mergeCells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5"/>
  <sheetViews>
    <sheetView zoomScale="83" workbookViewId="0">
      <selection activeCell="B22" sqref="B22:B25"/>
    </sheetView>
  </sheetViews>
  <sheetFormatPr defaultColWidth="8.85546875" defaultRowHeight="15" x14ac:dyDescent="0.25"/>
  <cols>
    <col min="2" max="2" width="25.28515625" customWidth="1"/>
    <col min="3" max="3" width="14.28515625" customWidth="1"/>
    <col min="4" max="4" width="14.85546875" customWidth="1"/>
    <col min="5" max="5" width="14.7109375" customWidth="1"/>
    <col min="6" max="6" width="13.42578125" customWidth="1"/>
    <col min="9" max="12" width="21.28515625" customWidth="1"/>
    <col min="13" max="13" width="18" customWidth="1"/>
  </cols>
  <sheetData>
    <row r="2" spans="2:13" ht="60" x14ac:dyDescent="0.25">
      <c r="B2" s="56" t="s">
        <v>82</v>
      </c>
      <c r="C2" s="59" t="s">
        <v>83</v>
      </c>
      <c r="D2" s="57" t="s">
        <v>85</v>
      </c>
      <c r="E2" s="58" t="s">
        <v>84</v>
      </c>
      <c r="F2" s="55" t="s">
        <v>88</v>
      </c>
      <c r="G2" s="47"/>
      <c r="H2" s="47"/>
      <c r="I2" s="49" t="s">
        <v>91</v>
      </c>
      <c r="J2" s="49" t="s">
        <v>92</v>
      </c>
      <c r="K2" s="49" t="s">
        <v>93</v>
      </c>
      <c r="L2" s="50" t="s">
        <v>94</v>
      </c>
      <c r="M2" s="52" t="s">
        <v>114</v>
      </c>
    </row>
    <row r="3" spans="2:13" x14ac:dyDescent="0.25">
      <c r="B3" s="53" t="s">
        <v>81</v>
      </c>
      <c r="C3" s="38">
        <v>0.5</v>
      </c>
      <c r="D3" s="37">
        <v>15</v>
      </c>
      <c r="E3" s="37">
        <v>7</v>
      </c>
      <c r="F3" s="46">
        <f>(D3-E3)/D3</f>
        <v>0.53333333333333333</v>
      </c>
      <c r="I3" s="10">
        <f>8*247</f>
        <v>1976</v>
      </c>
      <c r="J3" s="10">
        <v>150</v>
      </c>
      <c r="K3" s="10">
        <v>1</v>
      </c>
      <c r="L3" s="48">
        <f>I3/J3</f>
        <v>13.173333333333334</v>
      </c>
      <c r="M3" s="10">
        <v>450</v>
      </c>
    </row>
    <row r="4" spans="2:13" ht="30" x14ac:dyDescent="0.25">
      <c r="B4" s="53" t="s">
        <v>66</v>
      </c>
      <c r="C4" s="37">
        <v>0.7</v>
      </c>
      <c r="D4" s="37">
        <v>5</v>
      </c>
      <c r="E4" s="37">
        <v>3</v>
      </c>
      <c r="F4" s="46">
        <f t="shared" ref="F4:F9" si="0">(D4-E4)/D4</f>
        <v>0.4</v>
      </c>
      <c r="I4" s="51" t="s">
        <v>95</v>
      </c>
      <c r="J4" s="51" t="s">
        <v>96</v>
      </c>
      <c r="K4" s="51" t="s">
        <v>97</v>
      </c>
      <c r="L4" s="51" t="s">
        <v>98</v>
      </c>
    </row>
    <row r="5" spans="2:13" ht="45" x14ac:dyDescent="0.25">
      <c r="B5" s="54" t="s">
        <v>67</v>
      </c>
      <c r="C5" s="37">
        <v>0.7</v>
      </c>
      <c r="D5" s="37">
        <v>5</v>
      </c>
      <c r="E5" s="37">
        <v>3</v>
      </c>
      <c r="F5" s="46">
        <f t="shared" si="0"/>
        <v>0.4</v>
      </c>
      <c r="I5" s="10">
        <v>1</v>
      </c>
      <c r="J5" s="46">
        <f>(I3-J3*K3)/I3</f>
        <v>0.92408906882591091</v>
      </c>
      <c r="K5" s="10">
        <v>1</v>
      </c>
      <c r="L5" s="10">
        <v>0</v>
      </c>
    </row>
    <row r="6" spans="2:13" ht="30" x14ac:dyDescent="0.25">
      <c r="B6" s="53" t="s">
        <v>77</v>
      </c>
      <c r="C6" s="37">
        <v>0.9</v>
      </c>
      <c r="D6" s="37">
        <v>10</v>
      </c>
      <c r="E6" s="37">
        <v>7</v>
      </c>
      <c r="F6" s="46">
        <f t="shared" si="0"/>
        <v>0.3</v>
      </c>
    </row>
    <row r="7" spans="2:13" x14ac:dyDescent="0.25">
      <c r="B7" s="53" t="s">
        <v>78</v>
      </c>
      <c r="C7" s="37">
        <v>0.6</v>
      </c>
      <c r="D7" s="37">
        <v>8</v>
      </c>
      <c r="E7" s="37">
        <v>4</v>
      </c>
      <c r="F7" s="46">
        <f t="shared" si="0"/>
        <v>0.5</v>
      </c>
    </row>
    <row r="8" spans="2:13" x14ac:dyDescent="0.25">
      <c r="B8" s="53" t="s">
        <v>79</v>
      </c>
      <c r="C8" s="37">
        <v>0.5</v>
      </c>
      <c r="D8" s="37">
        <v>7</v>
      </c>
      <c r="E8" s="37">
        <v>6</v>
      </c>
      <c r="F8" s="46">
        <f t="shared" si="0"/>
        <v>0.14285714285714285</v>
      </c>
    </row>
    <row r="9" spans="2:13" ht="30" x14ac:dyDescent="0.25">
      <c r="B9" s="53" t="s">
        <v>80</v>
      </c>
      <c r="C9" s="37">
        <v>0.3</v>
      </c>
      <c r="D9" s="37">
        <v>5</v>
      </c>
      <c r="E9" s="37">
        <v>4</v>
      </c>
      <c r="F9" s="46">
        <f t="shared" si="0"/>
        <v>0.2</v>
      </c>
    </row>
    <row r="10" spans="2:13" x14ac:dyDescent="0.25">
      <c r="I10" s="61" t="s">
        <v>108</v>
      </c>
      <c r="J10" s="61" t="s">
        <v>109</v>
      </c>
      <c r="K10" s="61" t="s">
        <v>110</v>
      </c>
    </row>
    <row r="11" spans="2:13" ht="30" x14ac:dyDescent="0.25">
      <c r="B11" s="50" t="s">
        <v>89</v>
      </c>
      <c r="C11" s="46">
        <f>(7/7)*(SUM(F3:F9)/7)</f>
        <v>0.35374149659863952</v>
      </c>
      <c r="I11" s="10">
        <v>1</v>
      </c>
      <c r="J11" s="10">
        <v>1</v>
      </c>
      <c r="K11" s="60">
        <f>J3/I3</f>
        <v>7.5910931174089064E-2</v>
      </c>
    </row>
    <row r="12" spans="2:13" x14ac:dyDescent="0.25">
      <c r="B12" s="50" t="s">
        <v>90</v>
      </c>
      <c r="C12" s="46">
        <f>SUM(I5:L5)/4</f>
        <v>0.73102226720647767</v>
      </c>
      <c r="I12" s="61" t="s">
        <v>111</v>
      </c>
      <c r="J12" s="61" t="s">
        <v>112</v>
      </c>
      <c r="K12" s="61" t="s">
        <v>113</v>
      </c>
    </row>
    <row r="13" spans="2:13" ht="30" x14ac:dyDescent="0.25">
      <c r="B13" s="50" t="s">
        <v>99</v>
      </c>
      <c r="C13" s="10">
        <v>1</v>
      </c>
      <c r="I13" s="48">
        <v>0</v>
      </c>
      <c r="J13" s="46">
        <f>M3/I3</f>
        <v>0.22773279352226722</v>
      </c>
      <c r="K13" s="10">
        <v>0.8</v>
      </c>
    </row>
    <row r="14" spans="2:13" ht="45" x14ac:dyDescent="0.25">
      <c r="B14" s="50" t="s">
        <v>100</v>
      </c>
      <c r="C14" s="48">
        <f>1*SUM(C22:C25)/4</f>
        <v>1</v>
      </c>
    </row>
    <row r="15" spans="2:13" x14ac:dyDescent="0.25">
      <c r="B15" s="50" t="s">
        <v>101</v>
      </c>
      <c r="C15" s="46">
        <f>SUM(I11:K11,I13:K13)/6</f>
        <v>0.51727395411605936</v>
      </c>
    </row>
    <row r="18" spans="2:3" x14ac:dyDescent="0.25">
      <c r="B18" s="62" t="s">
        <v>115</v>
      </c>
      <c r="C18" s="46">
        <f>SQRT((C11^2+C12^2+C13^2+C14^2+C15^2)/5)</f>
        <v>0.76512730250258454</v>
      </c>
    </row>
    <row r="21" spans="2:3" x14ac:dyDescent="0.25">
      <c r="B21" s="63" t="s">
        <v>102</v>
      </c>
      <c r="C21" s="64" t="s">
        <v>103</v>
      </c>
    </row>
    <row r="22" spans="2:3" ht="30" x14ac:dyDescent="0.25">
      <c r="B22" s="53" t="s">
        <v>104</v>
      </c>
      <c r="C22" s="10">
        <v>1</v>
      </c>
    </row>
    <row r="23" spans="2:3" x14ac:dyDescent="0.25">
      <c r="B23" s="65" t="s">
        <v>105</v>
      </c>
      <c r="C23" s="10">
        <v>1</v>
      </c>
    </row>
    <row r="24" spans="2:3" ht="30" x14ac:dyDescent="0.25">
      <c r="B24" s="65" t="s">
        <v>106</v>
      </c>
      <c r="C24" s="10">
        <v>1</v>
      </c>
    </row>
    <row r="25" spans="2:3" x14ac:dyDescent="0.25">
      <c r="B25" s="65" t="s">
        <v>107</v>
      </c>
      <c r="C25" s="10">
        <v>1</v>
      </c>
    </row>
  </sheetData>
  <phoneticPr fontId="10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5A19-5D22-474A-9104-C4CC60C114BE}">
  <dimension ref="A2:R28"/>
  <sheetViews>
    <sheetView tabSelected="1" workbookViewId="0">
      <selection activeCell="R10" sqref="R10"/>
    </sheetView>
  </sheetViews>
  <sheetFormatPr defaultRowHeight="15" x14ac:dyDescent="0.25"/>
  <cols>
    <col min="2" max="2" width="10.85546875" customWidth="1"/>
    <col min="3" max="3" width="9" customWidth="1"/>
    <col min="6" max="6" width="11.140625" customWidth="1"/>
    <col min="10" max="10" width="10.7109375" customWidth="1"/>
    <col min="11" max="11" width="4.5703125" customWidth="1"/>
    <col min="13" max="13" width="2.85546875" customWidth="1"/>
    <col min="14" max="14" width="4.85546875" customWidth="1"/>
    <col min="16" max="16" width="3" customWidth="1"/>
    <col min="17" max="17" width="4.42578125" customWidth="1"/>
  </cols>
  <sheetData>
    <row r="2" spans="1:18" x14ac:dyDescent="0.25">
      <c r="B2" s="10"/>
      <c r="C2" s="67" t="s">
        <v>117</v>
      </c>
      <c r="D2" s="69" t="s">
        <v>118</v>
      </c>
      <c r="E2" s="70" t="s">
        <v>119</v>
      </c>
    </row>
    <row r="3" spans="1:18" x14ac:dyDescent="0.25">
      <c r="B3" s="73" t="s">
        <v>116</v>
      </c>
      <c r="C3" s="10">
        <v>70000</v>
      </c>
      <c r="D3" s="10">
        <v>70000</v>
      </c>
      <c r="E3" s="10">
        <v>70000</v>
      </c>
    </row>
    <row r="4" spans="1:18" x14ac:dyDescent="0.25">
      <c r="B4" s="74" t="s">
        <v>120</v>
      </c>
      <c r="C4" s="10">
        <v>40000</v>
      </c>
      <c r="D4" s="10">
        <v>55000</v>
      </c>
      <c r="E4" s="10">
        <v>73000</v>
      </c>
    </row>
    <row r="5" spans="1:18" x14ac:dyDescent="0.25">
      <c r="B5" s="75" t="s">
        <v>121</v>
      </c>
      <c r="C5" s="71">
        <f>C4-C3</f>
        <v>-30000</v>
      </c>
      <c r="D5" s="71">
        <f t="shared" ref="D5:E5" si="0">D4-D3</f>
        <v>-15000</v>
      </c>
      <c r="E5" s="72">
        <f t="shared" si="0"/>
        <v>3000</v>
      </c>
    </row>
    <row r="7" spans="1:18" x14ac:dyDescent="0.25">
      <c r="B7" s="76" t="s">
        <v>122</v>
      </c>
      <c r="C7" s="46">
        <f>2+(D5/(D5-E5))</f>
        <v>2.8333333333333335</v>
      </c>
    </row>
    <row r="10" spans="1:18" x14ac:dyDescent="0.25">
      <c r="A10" s="116">
        <v>1</v>
      </c>
      <c r="B10" s="68" t="s">
        <v>123</v>
      </c>
      <c r="C10" s="77" t="s">
        <v>126</v>
      </c>
      <c r="E10" s="116">
        <v>6</v>
      </c>
      <c r="F10" s="68" t="s">
        <v>123</v>
      </c>
      <c r="G10" s="78" t="s">
        <v>126</v>
      </c>
      <c r="K10" s="81" t="s">
        <v>129</v>
      </c>
      <c r="L10" s="80">
        <f>0/$L$20</f>
        <v>0</v>
      </c>
      <c r="N10" s="82" t="s">
        <v>139</v>
      </c>
      <c r="O10" s="10">
        <f>2.71^(-L10*$L$20)</f>
        <v>1</v>
      </c>
      <c r="Q10" s="67" t="s">
        <v>9</v>
      </c>
      <c r="R10" s="10">
        <f t="shared" ref="R10:R18" si="1">1-O10</f>
        <v>0</v>
      </c>
    </row>
    <row r="11" spans="1:18" x14ac:dyDescent="0.25">
      <c r="A11" s="116"/>
      <c r="B11" s="68" t="s">
        <v>124</v>
      </c>
      <c r="C11" s="77" t="s">
        <v>126</v>
      </c>
      <c r="E11" s="116"/>
      <c r="F11" s="68" t="s">
        <v>124</v>
      </c>
      <c r="G11" s="78" t="s">
        <v>126</v>
      </c>
      <c r="K11" s="81" t="s">
        <v>130</v>
      </c>
      <c r="L11" s="80">
        <f>1/$L$20</f>
        <v>0.05</v>
      </c>
      <c r="N11" s="82" t="s">
        <v>140</v>
      </c>
      <c r="O11" s="46">
        <f t="shared" ref="O10:O18" si="2">2.71^(-L11*$L$20)</f>
        <v>0.36900369003690037</v>
      </c>
      <c r="Q11" s="67" t="s">
        <v>14</v>
      </c>
      <c r="R11" s="46">
        <f t="shared" si="1"/>
        <v>0.63099630996309963</v>
      </c>
    </row>
    <row r="12" spans="1:18" x14ac:dyDescent="0.25">
      <c r="A12" s="116"/>
      <c r="B12" s="68" t="s">
        <v>125</v>
      </c>
      <c r="C12" s="77" t="s">
        <v>126</v>
      </c>
      <c r="E12" s="116"/>
      <c r="F12" s="68" t="s">
        <v>125</v>
      </c>
      <c r="G12" s="78" t="s">
        <v>126</v>
      </c>
      <c r="K12" s="81" t="s">
        <v>131</v>
      </c>
      <c r="L12" s="80">
        <f>0/$L$20</f>
        <v>0</v>
      </c>
      <c r="N12" s="82" t="s">
        <v>141</v>
      </c>
      <c r="O12" s="10">
        <f t="shared" si="2"/>
        <v>1</v>
      </c>
      <c r="Q12" s="67" t="s">
        <v>12</v>
      </c>
      <c r="R12" s="10">
        <f t="shared" si="1"/>
        <v>0</v>
      </c>
    </row>
    <row r="13" spans="1:18" x14ac:dyDescent="0.25">
      <c r="C13" s="39"/>
      <c r="E13" s="66"/>
      <c r="G13" s="39"/>
      <c r="I13" s="66"/>
      <c r="K13" s="81" t="s">
        <v>132</v>
      </c>
      <c r="L13" s="80">
        <f>0/$L$20</f>
        <v>0</v>
      </c>
      <c r="N13" s="82" t="s">
        <v>142</v>
      </c>
      <c r="O13" s="10">
        <f t="shared" si="2"/>
        <v>1</v>
      </c>
      <c r="Q13" s="67" t="s">
        <v>13</v>
      </c>
      <c r="R13" s="10">
        <f t="shared" si="1"/>
        <v>0</v>
      </c>
    </row>
    <row r="14" spans="1:18" x14ac:dyDescent="0.25">
      <c r="A14" s="116">
        <v>2</v>
      </c>
      <c r="B14" s="68" t="s">
        <v>123</v>
      </c>
      <c r="C14" s="37">
        <v>10</v>
      </c>
      <c r="E14" s="116">
        <v>7</v>
      </c>
      <c r="F14" s="68" t="s">
        <v>123</v>
      </c>
      <c r="G14" s="78" t="s">
        <v>126</v>
      </c>
      <c r="K14" s="81" t="s">
        <v>133</v>
      </c>
      <c r="L14" s="80">
        <f>2/$L$20</f>
        <v>0.1</v>
      </c>
      <c r="N14" s="82" t="s">
        <v>143</v>
      </c>
      <c r="O14" s="60">
        <f t="shared" si="2"/>
        <v>0.13616372326084886</v>
      </c>
      <c r="Q14" s="67" t="s">
        <v>11</v>
      </c>
      <c r="R14" s="60">
        <f t="shared" si="1"/>
        <v>0.8638362767391512</v>
      </c>
    </row>
    <row r="15" spans="1:18" x14ac:dyDescent="0.25">
      <c r="A15" s="116"/>
      <c r="B15" s="68" t="s">
        <v>124</v>
      </c>
      <c r="C15" s="37">
        <v>1</v>
      </c>
      <c r="E15" s="116"/>
      <c r="F15" s="68" t="s">
        <v>124</v>
      </c>
      <c r="G15" s="78" t="s">
        <v>126</v>
      </c>
      <c r="K15" s="81" t="s">
        <v>134</v>
      </c>
      <c r="L15" s="80">
        <f>0/$L$20</f>
        <v>0</v>
      </c>
      <c r="N15" s="82" t="s">
        <v>144</v>
      </c>
      <c r="O15" s="10">
        <f t="shared" si="2"/>
        <v>1</v>
      </c>
      <c r="Q15" s="67" t="s">
        <v>149</v>
      </c>
      <c r="R15" s="10">
        <f t="shared" si="1"/>
        <v>0</v>
      </c>
    </row>
    <row r="16" spans="1:18" x14ac:dyDescent="0.25">
      <c r="A16" s="116"/>
      <c r="B16" s="68" t="s">
        <v>125</v>
      </c>
      <c r="C16" s="78" t="s">
        <v>127</v>
      </c>
      <c r="E16" s="116"/>
      <c r="F16" s="68" t="s">
        <v>125</v>
      </c>
      <c r="G16" s="78" t="s">
        <v>126</v>
      </c>
      <c r="K16" s="81" t="s">
        <v>135</v>
      </c>
      <c r="L16" s="80">
        <f>0/$L$20</f>
        <v>0</v>
      </c>
      <c r="N16" s="82" t="s">
        <v>145</v>
      </c>
      <c r="O16" s="10">
        <f t="shared" si="2"/>
        <v>1</v>
      </c>
      <c r="Q16" s="67" t="s">
        <v>150</v>
      </c>
      <c r="R16" s="10">
        <f t="shared" si="1"/>
        <v>0</v>
      </c>
    </row>
    <row r="17" spans="1:18" x14ac:dyDescent="0.25">
      <c r="C17" s="39"/>
      <c r="E17" s="66"/>
      <c r="G17" s="39"/>
      <c r="I17" s="66"/>
      <c r="K17" s="81" t="s">
        <v>136</v>
      </c>
      <c r="L17" s="80">
        <f>0/$L$20</f>
        <v>0</v>
      </c>
      <c r="N17" s="82" t="s">
        <v>146</v>
      </c>
      <c r="O17" s="10">
        <f t="shared" si="2"/>
        <v>1</v>
      </c>
      <c r="Q17" s="67" t="s">
        <v>151</v>
      </c>
      <c r="R17" s="10">
        <f t="shared" si="1"/>
        <v>0</v>
      </c>
    </row>
    <row r="18" spans="1:18" x14ac:dyDescent="0.25">
      <c r="A18" s="116">
        <v>3</v>
      </c>
      <c r="B18" s="68" t="s">
        <v>123</v>
      </c>
      <c r="C18" s="78" t="s">
        <v>126</v>
      </c>
      <c r="E18" s="116">
        <v>8</v>
      </c>
      <c r="F18" s="68" t="s">
        <v>123</v>
      </c>
      <c r="G18" s="78" t="s">
        <v>126</v>
      </c>
      <c r="K18" s="81" t="s">
        <v>137</v>
      </c>
      <c r="L18" s="80">
        <f>1/$L$20</f>
        <v>0.05</v>
      </c>
      <c r="N18" s="82" t="s">
        <v>147</v>
      </c>
      <c r="O18" s="46">
        <f t="shared" si="2"/>
        <v>0.36900369003690037</v>
      </c>
      <c r="Q18" s="67" t="s">
        <v>152</v>
      </c>
      <c r="R18" s="46">
        <f t="shared" si="1"/>
        <v>0.63099630996309963</v>
      </c>
    </row>
    <row r="19" spans="1:18" x14ac:dyDescent="0.25">
      <c r="A19" s="116"/>
      <c r="B19" s="68" t="s">
        <v>124</v>
      </c>
      <c r="C19" s="78" t="s">
        <v>126</v>
      </c>
      <c r="E19" s="116"/>
      <c r="F19" s="68" t="s">
        <v>124</v>
      </c>
      <c r="G19" s="78" t="s">
        <v>126</v>
      </c>
    </row>
    <row r="20" spans="1:18" x14ac:dyDescent="0.25">
      <c r="A20" s="116"/>
      <c r="B20" s="68" t="s">
        <v>125</v>
      </c>
      <c r="C20" s="78" t="s">
        <v>126</v>
      </c>
      <c r="E20" s="116"/>
      <c r="F20" s="68" t="s">
        <v>125</v>
      </c>
      <c r="G20" s="78" t="s">
        <v>126</v>
      </c>
      <c r="K20" s="83" t="s">
        <v>138</v>
      </c>
      <c r="L20" s="10">
        <v>20</v>
      </c>
      <c r="N20" s="117" t="s">
        <v>153</v>
      </c>
      <c r="O20" s="117"/>
      <c r="P20" s="117"/>
      <c r="Q20" s="117"/>
      <c r="R20" s="46">
        <f>O10*O11*O14+O10*O12+O10*(O13*O15+O13*O16+O13*O17+O13*O18)</f>
        <v>4.419248606369317</v>
      </c>
    </row>
    <row r="22" spans="1:18" x14ac:dyDescent="0.25">
      <c r="A22" s="116">
        <v>4</v>
      </c>
      <c r="B22" s="68" t="s">
        <v>123</v>
      </c>
      <c r="C22" s="78" t="s">
        <v>126</v>
      </c>
      <c r="E22" s="116">
        <v>9</v>
      </c>
      <c r="F22" s="68" t="s">
        <v>123</v>
      </c>
      <c r="G22" s="37">
        <v>7</v>
      </c>
    </row>
    <row r="23" spans="1:18" x14ac:dyDescent="0.25">
      <c r="A23" s="116"/>
      <c r="B23" s="68" t="s">
        <v>124</v>
      </c>
      <c r="C23" s="78" t="s">
        <v>126</v>
      </c>
      <c r="E23" s="116"/>
      <c r="F23" s="68" t="s">
        <v>124</v>
      </c>
      <c r="G23" s="37">
        <v>1</v>
      </c>
    </row>
    <row r="24" spans="1:18" x14ac:dyDescent="0.25">
      <c r="A24" s="116"/>
      <c r="B24" s="68" t="s">
        <v>125</v>
      </c>
      <c r="C24" s="78" t="s">
        <v>126</v>
      </c>
      <c r="E24" s="116"/>
      <c r="F24" s="68" t="s">
        <v>125</v>
      </c>
      <c r="G24" s="78" t="s">
        <v>128</v>
      </c>
    </row>
    <row r="26" spans="1:18" x14ac:dyDescent="0.25">
      <c r="A26" s="116">
        <v>5</v>
      </c>
      <c r="B26" s="68" t="s">
        <v>123</v>
      </c>
      <c r="C26" s="37">
        <v>13</v>
      </c>
      <c r="D26" s="37">
        <v>17</v>
      </c>
    </row>
    <row r="27" spans="1:18" x14ac:dyDescent="0.25">
      <c r="A27" s="116"/>
      <c r="B27" s="68" t="s">
        <v>124</v>
      </c>
      <c r="C27" s="37">
        <v>1</v>
      </c>
      <c r="D27" s="37">
        <v>1</v>
      </c>
    </row>
    <row r="28" spans="1:18" x14ac:dyDescent="0.25">
      <c r="A28" s="116"/>
      <c r="B28" s="68" t="s">
        <v>125</v>
      </c>
      <c r="C28" s="78" t="s">
        <v>127</v>
      </c>
      <c r="D28" s="79" t="s">
        <v>148</v>
      </c>
    </row>
  </sheetData>
  <mergeCells count="10">
    <mergeCell ref="A26:A28"/>
    <mergeCell ref="E10:E12"/>
    <mergeCell ref="N20:Q20"/>
    <mergeCell ref="E14:E16"/>
    <mergeCell ref="E18:E20"/>
    <mergeCell ref="E22:E24"/>
    <mergeCell ref="A10:A12"/>
    <mergeCell ref="A14:A16"/>
    <mergeCell ref="A18:A20"/>
    <mergeCell ref="A22:A24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D03A-BAFA-4E6E-B472-814F5B0ACB2A}">
  <dimension ref="A2:U32"/>
  <sheetViews>
    <sheetView zoomScale="85" zoomScaleNormal="85" workbookViewId="0">
      <selection activeCell="AH25" sqref="AH25"/>
    </sheetView>
  </sheetViews>
  <sheetFormatPr defaultRowHeight="15" x14ac:dyDescent="0.25"/>
  <cols>
    <col min="1" max="1" width="4.140625" customWidth="1"/>
    <col min="2" max="7" width="4.28515625" customWidth="1"/>
    <col min="10" max="19" width="4.28515625" customWidth="1"/>
    <col min="20" max="20" width="4.140625" customWidth="1"/>
  </cols>
  <sheetData>
    <row r="2" spans="1:21" x14ac:dyDescent="0.25">
      <c r="A2">
        <v>1</v>
      </c>
      <c r="B2" s="37"/>
      <c r="C2" s="118" t="s">
        <v>154</v>
      </c>
      <c r="D2" s="119"/>
      <c r="E2" s="120" t="s">
        <v>155</v>
      </c>
      <c r="F2" s="121"/>
      <c r="G2" s="37"/>
      <c r="H2" s="122" t="s">
        <v>162</v>
      </c>
      <c r="J2" s="39">
        <v>1</v>
      </c>
      <c r="K2" s="37"/>
      <c r="L2" s="84" t="s">
        <v>165</v>
      </c>
      <c r="M2" s="119">
        <v>9</v>
      </c>
      <c r="N2" s="119"/>
      <c r="O2" s="120" t="s">
        <v>165</v>
      </c>
      <c r="P2" s="120"/>
      <c r="Q2" s="119">
        <v>9</v>
      </c>
      <c r="R2" s="119"/>
      <c r="S2" s="84" t="s">
        <v>165</v>
      </c>
      <c r="T2" s="37"/>
      <c r="U2" s="122" t="s">
        <v>170</v>
      </c>
    </row>
    <row r="3" spans="1:21" x14ac:dyDescent="0.25">
      <c r="B3" s="84" t="s">
        <v>161</v>
      </c>
      <c r="C3" s="85">
        <v>1</v>
      </c>
      <c r="D3" s="85">
        <v>1</v>
      </c>
      <c r="E3" s="37">
        <v>0</v>
      </c>
      <c r="F3" s="37">
        <v>0</v>
      </c>
      <c r="G3" s="118" t="s">
        <v>156</v>
      </c>
      <c r="H3" s="123"/>
      <c r="J3" s="39"/>
      <c r="K3" s="37"/>
      <c r="L3" s="119">
        <v>4</v>
      </c>
      <c r="M3" s="119"/>
      <c r="N3" s="119"/>
      <c r="O3" s="119"/>
      <c r="P3" s="120" t="s">
        <v>166</v>
      </c>
      <c r="Q3" s="120"/>
      <c r="R3" s="120"/>
      <c r="S3" s="120"/>
      <c r="T3" s="37"/>
      <c r="U3" s="123"/>
    </row>
    <row r="4" spans="1:21" x14ac:dyDescent="0.25">
      <c r="B4" s="118" t="s">
        <v>160</v>
      </c>
      <c r="C4" s="85">
        <v>1</v>
      </c>
      <c r="D4" s="85">
        <v>1</v>
      </c>
      <c r="E4" s="37">
        <v>0</v>
      </c>
      <c r="F4" s="37">
        <v>0</v>
      </c>
      <c r="G4" s="119"/>
      <c r="H4" s="123"/>
      <c r="J4" s="39"/>
      <c r="K4" s="84" t="s">
        <v>169</v>
      </c>
      <c r="L4" s="85">
        <v>1</v>
      </c>
      <c r="M4" s="85">
        <v>1</v>
      </c>
      <c r="N4" s="85">
        <v>1</v>
      </c>
      <c r="O4" s="85">
        <v>1</v>
      </c>
      <c r="P4" s="37">
        <v>0</v>
      </c>
      <c r="Q4" s="37">
        <v>0</v>
      </c>
      <c r="R4" s="37">
        <v>0</v>
      </c>
      <c r="S4" s="37">
        <v>0</v>
      </c>
      <c r="T4" s="119">
        <v>6</v>
      </c>
      <c r="U4" s="123"/>
    </row>
    <row r="5" spans="1:21" x14ac:dyDescent="0.25">
      <c r="B5" s="119"/>
      <c r="C5" s="37">
        <v>1</v>
      </c>
      <c r="D5" s="37">
        <v>1</v>
      </c>
      <c r="E5" s="37">
        <v>0</v>
      </c>
      <c r="F5" s="37">
        <v>0</v>
      </c>
      <c r="G5" s="120" t="s">
        <v>157</v>
      </c>
      <c r="H5" s="123"/>
      <c r="J5" s="39"/>
      <c r="K5" s="119">
        <v>8</v>
      </c>
      <c r="L5" s="85">
        <v>1</v>
      </c>
      <c r="M5" s="85">
        <v>1</v>
      </c>
      <c r="N5" s="85">
        <v>1</v>
      </c>
      <c r="O5" s="85">
        <v>1</v>
      </c>
      <c r="P5" s="37">
        <v>0</v>
      </c>
      <c r="Q5" s="37">
        <v>0</v>
      </c>
      <c r="R5" s="37">
        <v>0</v>
      </c>
      <c r="S5" s="37">
        <v>0</v>
      </c>
      <c r="T5" s="119"/>
      <c r="U5" s="123"/>
    </row>
    <row r="6" spans="1:21" x14ac:dyDescent="0.25">
      <c r="B6" s="84" t="s">
        <v>161</v>
      </c>
      <c r="C6" s="37">
        <v>0</v>
      </c>
      <c r="D6" s="37">
        <v>1</v>
      </c>
      <c r="E6" s="37">
        <v>0</v>
      </c>
      <c r="F6" s="37">
        <v>0</v>
      </c>
      <c r="G6" s="120"/>
      <c r="H6" s="123"/>
      <c r="J6" s="39"/>
      <c r="K6" s="119"/>
      <c r="L6" s="37">
        <v>1</v>
      </c>
      <c r="M6" s="37">
        <v>1</v>
      </c>
      <c r="N6" s="37">
        <v>1</v>
      </c>
      <c r="O6" s="37">
        <v>1</v>
      </c>
      <c r="P6" s="37">
        <v>0</v>
      </c>
      <c r="Q6" s="37">
        <v>0</v>
      </c>
      <c r="R6" s="37">
        <v>0</v>
      </c>
      <c r="S6" s="37">
        <v>0</v>
      </c>
      <c r="T6" s="120" t="s">
        <v>167</v>
      </c>
      <c r="U6" s="123"/>
    </row>
    <row r="7" spans="1:21" x14ac:dyDescent="0.25">
      <c r="B7" s="37"/>
      <c r="C7" s="84" t="s">
        <v>159</v>
      </c>
      <c r="D7" s="118" t="s">
        <v>158</v>
      </c>
      <c r="E7" s="119"/>
      <c r="F7" s="84" t="s">
        <v>159</v>
      </c>
      <c r="G7" s="37"/>
      <c r="H7" s="123"/>
      <c r="J7" s="39"/>
      <c r="K7" s="84" t="s">
        <v>169</v>
      </c>
      <c r="L7" s="37">
        <v>0</v>
      </c>
      <c r="M7" s="37">
        <v>1</v>
      </c>
      <c r="N7" s="37">
        <v>1</v>
      </c>
      <c r="O7" s="37">
        <v>1</v>
      </c>
      <c r="P7" s="37">
        <v>0</v>
      </c>
      <c r="Q7" s="37">
        <v>0</v>
      </c>
      <c r="R7" s="37">
        <v>0</v>
      </c>
      <c r="S7" s="37">
        <v>0</v>
      </c>
      <c r="T7" s="121"/>
      <c r="U7" s="123"/>
    </row>
    <row r="8" spans="1:21" x14ac:dyDescent="0.25">
      <c r="B8" s="39"/>
      <c r="C8" s="39"/>
      <c r="D8" s="39"/>
      <c r="E8" s="39"/>
      <c r="F8" s="39"/>
      <c r="G8" s="39"/>
      <c r="J8" s="39"/>
      <c r="K8" s="37"/>
      <c r="L8" s="120" t="s">
        <v>168</v>
      </c>
      <c r="M8" s="121"/>
      <c r="N8" s="119">
        <v>7</v>
      </c>
      <c r="O8" s="119"/>
      <c r="P8" s="119"/>
      <c r="Q8" s="119"/>
      <c r="R8" s="120" t="s">
        <v>168</v>
      </c>
      <c r="S8" s="121"/>
      <c r="T8" s="37"/>
      <c r="U8" s="123"/>
    </row>
    <row r="9" spans="1:21" x14ac:dyDescent="0.25">
      <c r="A9">
        <v>2</v>
      </c>
      <c r="B9" s="37"/>
      <c r="C9" s="118" t="s">
        <v>154</v>
      </c>
      <c r="D9" s="119"/>
      <c r="E9" s="120" t="s">
        <v>155</v>
      </c>
      <c r="F9" s="121"/>
      <c r="G9" s="37"/>
      <c r="H9" s="122" t="s">
        <v>163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1" x14ac:dyDescent="0.25">
      <c r="B10" s="84" t="s">
        <v>161</v>
      </c>
      <c r="C10" s="85">
        <v>1</v>
      </c>
      <c r="D10" s="86">
        <v>1</v>
      </c>
      <c r="E10" s="37">
        <v>0</v>
      </c>
      <c r="F10" s="37">
        <v>0</v>
      </c>
      <c r="G10" s="118" t="s">
        <v>156</v>
      </c>
      <c r="H10" s="123"/>
      <c r="J10" s="39">
        <v>2</v>
      </c>
      <c r="K10" s="37"/>
      <c r="L10" s="84" t="s">
        <v>165</v>
      </c>
      <c r="M10" s="119">
        <v>9</v>
      </c>
      <c r="N10" s="119"/>
      <c r="O10" s="120" t="s">
        <v>165</v>
      </c>
      <c r="P10" s="120"/>
      <c r="Q10" s="119">
        <v>9</v>
      </c>
      <c r="R10" s="119"/>
      <c r="S10" s="84" t="s">
        <v>165</v>
      </c>
      <c r="T10" s="37"/>
      <c r="U10" s="122" t="s">
        <v>171</v>
      </c>
    </row>
    <row r="11" spans="1:21" x14ac:dyDescent="0.25">
      <c r="B11" s="118" t="s">
        <v>160</v>
      </c>
      <c r="C11" s="85">
        <v>1</v>
      </c>
      <c r="D11" s="86">
        <v>1</v>
      </c>
      <c r="E11" s="37">
        <v>0</v>
      </c>
      <c r="F11" s="37">
        <v>0</v>
      </c>
      <c r="G11" s="119"/>
      <c r="H11" s="123"/>
      <c r="J11" s="39"/>
      <c r="K11" s="37"/>
      <c r="L11" s="119">
        <v>4</v>
      </c>
      <c r="M11" s="119"/>
      <c r="N11" s="119"/>
      <c r="O11" s="119"/>
      <c r="P11" s="120" t="s">
        <v>166</v>
      </c>
      <c r="Q11" s="120"/>
      <c r="R11" s="120"/>
      <c r="S11" s="120"/>
      <c r="T11" s="37"/>
      <c r="U11" s="123"/>
    </row>
    <row r="12" spans="1:21" x14ac:dyDescent="0.25">
      <c r="B12" s="119"/>
      <c r="C12" s="37">
        <v>1</v>
      </c>
      <c r="D12" s="86">
        <v>1</v>
      </c>
      <c r="E12" s="37">
        <v>0</v>
      </c>
      <c r="F12" s="37">
        <v>0</v>
      </c>
      <c r="G12" s="120" t="s">
        <v>157</v>
      </c>
      <c r="H12" s="123"/>
      <c r="J12" s="39"/>
      <c r="K12" s="84" t="s">
        <v>169</v>
      </c>
      <c r="L12" s="85">
        <v>1</v>
      </c>
      <c r="M12" s="85">
        <v>1</v>
      </c>
      <c r="N12" s="86">
        <v>1</v>
      </c>
      <c r="O12" s="86">
        <v>1</v>
      </c>
      <c r="P12" s="37">
        <v>0</v>
      </c>
      <c r="Q12" s="37">
        <v>0</v>
      </c>
      <c r="R12" s="37">
        <v>0</v>
      </c>
      <c r="S12" s="37">
        <v>0</v>
      </c>
      <c r="T12" s="119">
        <v>6</v>
      </c>
      <c r="U12" s="123"/>
    </row>
    <row r="13" spans="1:21" x14ac:dyDescent="0.25">
      <c r="B13" s="84" t="s">
        <v>161</v>
      </c>
      <c r="C13" s="37">
        <v>0</v>
      </c>
      <c r="D13" s="86">
        <v>1</v>
      </c>
      <c r="E13" s="37">
        <v>0</v>
      </c>
      <c r="F13" s="37">
        <v>0</v>
      </c>
      <c r="G13" s="120"/>
      <c r="H13" s="123"/>
      <c r="J13" s="39"/>
      <c r="K13" s="119">
        <v>8</v>
      </c>
      <c r="L13" s="85">
        <v>1</v>
      </c>
      <c r="M13" s="85">
        <v>1</v>
      </c>
      <c r="N13" s="86">
        <v>1</v>
      </c>
      <c r="O13" s="86">
        <v>1</v>
      </c>
      <c r="P13" s="37">
        <v>0</v>
      </c>
      <c r="Q13" s="37">
        <v>0</v>
      </c>
      <c r="R13" s="37">
        <v>0</v>
      </c>
      <c r="S13" s="37">
        <v>0</v>
      </c>
      <c r="T13" s="119"/>
      <c r="U13" s="123"/>
    </row>
    <row r="14" spans="1:21" x14ac:dyDescent="0.25">
      <c r="B14" s="37"/>
      <c r="C14" s="84" t="s">
        <v>159</v>
      </c>
      <c r="D14" s="118" t="s">
        <v>158</v>
      </c>
      <c r="E14" s="119"/>
      <c r="F14" s="84" t="s">
        <v>159</v>
      </c>
      <c r="G14" s="37"/>
      <c r="H14" s="123"/>
      <c r="J14" s="39"/>
      <c r="K14" s="119"/>
      <c r="L14" s="37">
        <v>1</v>
      </c>
      <c r="M14" s="37">
        <v>1</v>
      </c>
      <c r="N14" s="86">
        <v>1</v>
      </c>
      <c r="O14" s="86">
        <v>1</v>
      </c>
      <c r="P14" s="37">
        <v>0</v>
      </c>
      <c r="Q14" s="37">
        <v>0</v>
      </c>
      <c r="R14" s="37">
        <v>0</v>
      </c>
      <c r="S14" s="37">
        <v>0</v>
      </c>
      <c r="T14" s="120" t="s">
        <v>167</v>
      </c>
      <c r="U14" s="123"/>
    </row>
    <row r="15" spans="1:21" x14ac:dyDescent="0.25">
      <c r="J15" s="39"/>
      <c r="K15" s="84" t="s">
        <v>169</v>
      </c>
      <c r="L15" s="37">
        <v>0</v>
      </c>
      <c r="M15" s="37">
        <v>1</v>
      </c>
      <c r="N15" s="86">
        <v>1</v>
      </c>
      <c r="O15" s="86">
        <v>1</v>
      </c>
      <c r="P15" s="37">
        <v>0</v>
      </c>
      <c r="Q15" s="37">
        <v>0</v>
      </c>
      <c r="R15" s="37">
        <v>0</v>
      </c>
      <c r="S15" s="37">
        <v>0</v>
      </c>
      <c r="T15" s="121"/>
      <c r="U15" s="123"/>
    </row>
    <row r="16" spans="1:21" x14ac:dyDescent="0.25">
      <c r="A16">
        <v>3</v>
      </c>
      <c r="B16" s="37"/>
      <c r="C16" s="118" t="s">
        <v>154</v>
      </c>
      <c r="D16" s="119"/>
      <c r="E16" s="120" t="s">
        <v>155</v>
      </c>
      <c r="F16" s="121"/>
      <c r="G16" s="37"/>
      <c r="H16" s="122" t="s">
        <v>164</v>
      </c>
      <c r="J16" s="39"/>
      <c r="K16" s="37"/>
      <c r="L16" s="120" t="s">
        <v>168</v>
      </c>
      <c r="M16" s="121"/>
      <c r="N16" s="119">
        <v>7</v>
      </c>
      <c r="O16" s="119"/>
      <c r="P16" s="119"/>
      <c r="Q16" s="119"/>
      <c r="R16" s="120" t="s">
        <v>168</v>
      </c>
      <c r="S16" s="121"/>
      <c r="T16" s="37"/>
      <c r="U16" s="123"/>
    </row>
    <row r="17" spans="2:21" x14ac:dyDescent="0.25">
      <c r="B17" s="84" t="s">
        <v>161</v>
      </c>
      <c r="C17" s="85">
        <v>1</v>
      </c>
      <c r="D17" s="86">
        <v>1</v>
      </c>
      <c r="E17" s="37">
        <v>0</v>
      </c>
      <c r="F17" s="37">
        <v>0</v>
      </c>
      <c r="G17" s="118" t="s">
        <v>156</v>
      </c>
      <c r="H17" s="123"/>
    </row>
    <row r="18" spans="2:21" x14ac:dyDescent="0.25">
      <c r="B18" s="118" t="s">
        <v>160</v>
      </c>
      <c r="C18" s="87">
        <v>1</v>
      </c>
      <c r="D18" s="87">
        <v>1</v>
      </c>
      <c r="E18" s="37">
        <v>0</v>
      </c>
      <c r="F18" s="37">
        <v>0</v>
      </c>
      <c r="G18" s="119"/>
      <c r="H18" s="123"/>
      <c r="J18" s="39">
        <v>3</v>
      </c>
      <c r="K18" s="37"/>
      <c r="L18" s="84" t="s">
        <v>165</v>
      </c>
      <c r="M18" s="119">
        <v>9</v>
      </c>
      <c r="N18" s="119"/>
      <c r="O18" s="120" t="s">
        <v>165</v>
      </c>
      <c r="P18" s="120"/>
      <c r="Q18" s="119">
        <v>9</v>
      </c>
      <c r="R18" s="119"/>
      <c r="S18" s="84" t="s">
        <v>165</v>
      </c>
      <c r="T18" s="37"/>
      <c r="U18" s="122" t="s">
        <v>172</v>
      </c>
    </row>
    <row r="19" spans="2:21" x14ac:dyDescent="0.25">
      <c r="B19" s="119"/>
      <c r="C19" s="87">
        <v>1</v>
      </c>
      <c r="D19" s="87">
        <v>1</v>
      </c>
      <c r="E19" s="37">
        <v>0</v>
      </c>
      <c r="F19" s="37">
        <v>0</v>
      </c>
      <c r="G19" s="120" t="s">
        <v>157</v>
      </c>
      <c r="H19" s="123"/>
      <c r="J19" s="39"/>
      <c r="K19" s="37"/>
      <c r="L19" s="119">
        <v>4</v>
      </c>
      <c r="M19" s="119"/>
      <c r="N19" s="119"/>
      <c r="O19" s="119"/>
      <c r="P19" s="120" t="s">
        <v>166</v>
      </c>
      <c r="Q19" s="120"/>
      <c r="R19" s="120"/>
      <c r="S19" s="120"/>
      <c r="T19" s="37"/>
      <c r="U19" s="123"/>
    </row>
    <row r="20" spans="2:21" x14ac:dyDescent="0.25">
      <c r="B20" s="84" t="s">
        <v>161</v>
      </c>
      <c r="C20" s="37">
        <v>0</v>
      </c>
      <c r="D20" s="86">
        <v>1</v>
      </c>
      <c r="E20" s="37">
        <v>0</v>
      </c>
      <c r="F20" s="37">
        <v>0</v>
      </c>
      <c r="G20" s="120"/>
      <c r="H20" s="123"/>
      <c r="J20" s="39"/>
      <c r="K20" s="84" t="s">
        <v>169</v>
      </c>
      <c r="L20" s="85">
        <v>1</v>
      </c>
      <c r="M20" s="85">
        <v>1</v>
      </c>
      <c r="N20" s="86">
        <v>1</v>
      </c>
      <c r="O20" s="86">
        <v>1</v>
      </c>
      <c r="P20" s="37">
        <v>0</v>
      </c>
      <c r="Q20" s="37">
        <v>0</v>
      </c>
      <c r="R20" s="37">
        <v>0</v>
      </c>
      <c r="S20" s="37">
        <v>0</v>
      </c>
      <c r="T20" s="119">
        <v>6</v>
      </c>
      <c r="U20" s="123"/>
    </row>
    <row r="21" spans="2:21" x14ac:dyDescent="0.25">
      <c r="B21" s="37"/>
      <c r="C21" s="84" t="s">
        <v>159</v>
      </c>
      <c r="D21" s="118" t="s">
        <v>158</v>
      </c>
      <c r="E21" s="119"/>
      <c r="F21" s="84" t="s">
        <v>159</v>
      </c>
      <c r="G21" s="37"/>
      <c r="H21" s="123"/>
      <c r="J21" s="39"/>
      <c r="K21" s="119">
        <v>8</v>
      </c>
      <c r="L21" s="88">
        <v>1</v>
      </c>
      <c r="M21" s="88">
        <v>1</v>
      </c>
      <c r="N21" s="88">
        <v>1</v>
      </c>
      <c r="O21" s="88">
        <v>1</v>
      </c>
      <c r="P21" s="37">
        <v>0</v>
      </c>
      <c r="Q21" s="37">
        <v>0</v>
      </c>
      <c r="R21" s="37">
        <v>0</v>
      </c>
      <c r="S21" s="37">
        <v>0</v>
      </c>
      <c r="T21" s="119"/>
      <c r="U21" s="123"/>
    </row>
    <row r="22" spans="2:21" x14ac:dyDescent="0.25">
      <c r="J22" s="39"/>
      <c r="K22" s="119"/>
      <c r="L22" s="88">
        <v>1</v>
      </c>
      <c r="M22" s="88">
        <v>1</v>
      </c>
      <c r="N22" s="88">
        <v>1</v>
      </c>
      <c r="O22" s="88">
        <v>1</v>
      </c>
      <c r="P22" s="37">
        <v>0</v>
      </c>
      <c r="Q22" s="37">
        <v>0</v>
      </c>
      <c r="R22" s="37">
        <v>0</v>
      </c>
      <c r="S22" s="37">
        <v>0</v>
      </c>
      <c r="T22" s="120" t="s">
        <v>167</v>
      </c>
      <c r="U22" s="123"/>
    </row>
    <row r="23" spans="2:21" x14ac:dyDescent="0.25">
      <c r="J23" s="39"/>
      <c r="K23" s="84" t="s">
        <v>169</v>
      </c>
      <c r="L23" s="37">
        <v>0</v>
      </c>
      <c r="M23" s="37">
        <v>1</v>
      </c>
      <c r="N23" s="86">
        <v>1</v>
      </c>
      <c r="O23" s="86">
        <v>1</v>
      </c>
      <c r="P23" s="37">
        <v>0</v>
      </c>
      <c r="Q23" s="37">
        <v>0</v>
      </c>
      <c r="R23" s="37">
        <v>0</v>
      </c>
      <c r="S23" s="37">
        <v>0</v>
      </c>
      <c r="T23" s="121"/>
      <c r="U23" s="123"/>
    </row>
    <row r="24" spans="2:21" x14ac:dyDescent="0.25">
      <c r="J24" s="39"/>
      <c r="K24" s="37"/>
      <c r="L24" s="120" t="s">
        <v>168</v>
      </c>
      <c r="M24" s="121"/>
      <c r="N24" s="119">
        <v>7</v>
      </c>
      <c r="O24" s="119"/>
      <c r="P24" s="119"/>
      <c r="Q24" s="119"/>
      <c r="R24" s="120" t="s">
        <v>168</v>
      </c>
      <c r="S24" s="121"/>
      <c r="T24" s="37"/>
      <c r="U24" s="123"/>
    </row>
    <row r="26" spans="2:21" x14ac:dyDescent="0.25">
      <c r="J26" s="39">
        <v>4</v>
      </c>
      <c r="K26" s="37"/>
      <c r="L26" s="84" t="s">
        <v>165</v>
      </c>
      <c r="M26" s="119">
        <v>9</v>
      </c>
      <c r="N26" s="119"/>
      <c r="O26" s="120" t="s">
        <v>165</v>
      </c>
      <c r="P26" s="120"/>
      <c r="Q26" s="119">
        <v>9</v>
      </c>
      <c r="R26" s="119"/>
      <c r="S26" s="84" t="s">
        <v>165</v>
      </c>
      <c r="T26" s="37"/>
      <c r="U26" s="122" t="s">
        <v>173</v>
      </c>
    </row>
    <row r="27" spans="2:21" x14ac:dyDescent="0.25">
      <c r="J27" s="39"/>
      <c r="K27" s="37"/>
      <c r="L27" s="119">
        <v>4</v>
      </c>
      <c r="M27" s="119"/>
      <c r="N27" s="119"/>
      <c r="O27" s="119"/>
      <c r="P27" s="120" t="s">
        <v>166</v>
      </c>
      <c r="Q27" s="120"/>
      <c r="R27" s="120"/>
      <c r="S27" s="120"/>
      <c r="T27" s="37"/>
      <c r="U27" s="123"/>
    </row>
    <row r="28" spans="2:21" x14ac:dyDescent="0.25">
      <c r="J28" s="39"/>
      <c r="K28" s="84" t="s">
        <v>169</v>
      </c>
      <c r="L28" s="85">
        <v>1</v>
      </c>
      <c r="M28" s="87">
        <v>1</v>
      </c>
      <c r="N28" s="87">
        <v>1</v>
      </c>
      <c r="O28" s="86">
        <v>1</v>
      </c>
      <c r="P28" s="37">
        <v>0</v>
      </c>
      <c r="Q28" s="37">
        <v>0</v>
      </c>
      <c r="R28" s="37">
        <v>0</v>
      </c>
      <c r="S28" s="37">
        <v>0</v>
      </c>
      <c r="T28" s="119">
        <v>6</v>
      </c>
      <c r="U28" s="123"/>
    </row>
    <row r="29" spans="2:21" x14ac:dyDescent="0.25">
      <c r="J29" s="39"/>
      <c r="K29" s="119">
        <v>8</v>
      </c>
      <c r="L29" s="88">
        <v>1</v>
      </c>
      <c r="M29" s="87">
        <v>1</v>
      </c>
      <c r="N29" s="87">
        <v>1</v>
      </c>
      <c r="O29" s="88">
        <v>1</v>
      </c>
      <c r="P29" s="37">
        <v>0</v>
      </c>
      <c r="Q29" s="37">
        <v>0</v>
      </c>
      <c r="R29" s="37">
        <v>0</v>
      </c>
      <c r="S29" s="37">
        <v>0</v>
      </c>
      <c r="T29" s="119"/>
      <c r="U29" s="123"/>
    </row>
    <row r="30" spans="2:21" x14ac:dyDescent="0.25">
      <c r="J30" s="39"/>
      <c r="K30" s="119"/>
      <c r="L30" s="88">
        <v>1</v>
      </c>
      <c r="M30" s="87">
        <v>1</v>
      </c>
      <c r="N30" s="87">
        <v>1</v>
      </c>
      <c r="O30" s="88">
        <v>1</v>
      </c>
      <c r="P30" s="37">
        <v>0</v>
      </c>
      <c r="Q30" s="37">
        <v>0</v>
      </c>
      <c r="R30" s="37">
        <v>0</v>
      </c>
      <c r="S30" s="37">
        <v>0</v>
      </c>
      <c r="T30" s="120" t="s">
        <v>167</v>
      </c>
      <c r="U30" s="123"/>
    </row>
    <row r="31" spans="2:21" x14ac:dyDescent="0.25">
      <c r="J31" s="39"/>
      <c r="K31" s="84" t="s">
        <v>169</v>
      </c>
      <c r="L31" s="37">
        <v>0</v>
      </c>
      <c r="M31" s="87">
        <v>1</v>
      </c>
      <c r="N31" s="87">
        <v>1</v>
      </c>
      <c r="O31" s="86">
        <v>1</v>
      </c>
      <c r="P31" s="37">
        <v>0</v>
      </c>
      <c r="Q31" s="37">
        <v>0</v>
      </c>
      <c r="R31" s="37">
        <v>0</v>
      </c>
      <c r="S31" s="37">
        <v>0</v>
      </c>
      <c r="T31" s="121"/>
      <c r="U31" s="123"/>
    </row>
    <row r="32" spans="2:21" x14ac:dyDescent="0.25">
      <c r="J32" s="39"/>
      <c r="K32" s="37"/>
      <c r="L32" s="120" t="s">
        <v>168</v>
      </c>
      <c r="M32" s="121"/>
      <c r="N32" s="119">
        <v>7</v>
      </c>
      <c r="O32" s="119"/>
      <c r="P32" s="119"/>
      <c r="Q32" s="119"/>
      <c r="R32" s="120" t="s">
        <v>168</v>
      </c>
      <c r="S32" s="121"/>
      <c r="T32" s="37"/>
      <c r="U32" s="123"/>
    </row>
  </sheetData>
  <mergeCells count="69">
    <mergeCell ref="K29:K30"/>
    <mergeCell ref="T30:T31"/>
    <mergeCell ref="L32:M32"/>
    <mergeCell ref="N32:Q32"/>
    <mergeCell ref="R32:S32"/>
    <mergeCell ref="U26:U32"/>
    <mergeCell ref="M26:N26"/>
    <mergeCell ref="O26:P26"/>
    <mergeCell ref="Q26:R26"/>
    <mergeCell ref="L27:O27"/>
    <mergeCell ref="P27:S27"/>
    <mergeCell ref="T28:T29"/>
    <mergeCell ref="T22:T23"/>
    <mergeCell ref="L24:M24"/>
    <mergeCell ref="N24:Q24"/>
    <mergeCell ref="R24:S24"/>
    <mergeCell ref="U2:U8"/>
    <mergeCell ref="U10:U16"/>
    <mergeCell ref="U18:U24"/>
    <mergeCell ref="L19:O19"/>
    <mergeCell ref="P19:S19"/>
    <mergeCell ref="T20:T21"/>
    <mergeCell ref="L16:M16"/>
    <mergeCell ref="N16:Q16"/>
    <mergeCell ref="R16:S16"/>
    <mergeCell ref="T12:T13"/>
    <mergeCell ref="K13:K14"/>
    <mergeCell ref="T14:T15"/>
    <mergeCell ref="T4:T5"/>
    <mergeCell ref="T6:T7"/>
    <mergeCell ref="N8:Q8"/>
    <mergeCell ref="R8:S8"/>
    <mergeCell ref="L8:M8"/>
    <mergeCell ref="K5:K6"/>
    <mergeCell ref="O10:P10"/>
    <mergeCell ref="Q10:R10"/>
    <mergeCell ref="L11:O11"/>
    <mergeCell ref="P11:S11"/>
    <mergeCell ref="H2:H7"/>
    <mergeCell ref="H9:H14"/>
    <mergeCell ref="H16:H21"/>
    <mergeCell ref="M2:N2"/>
    <mergeCell ref="Q2:R2"/>
    <mergeCell ref="O2:P2"/>
    <mergeCell ref="L3:O3"/>
    <mergeCell ref="P3:S3"/>
    <mergeCell ref="M10:N10"/>
    <mergeCell ref="M18:N18"/>
    <mergeCell ref="O18:P18"/>
    <mergeCell ref="Q18:R18"/>
    <mergeCell ref="K21:K22"/>
    <mergeCell ref="B4:B5"/>
    <mergeCell ref="D21:E21"/>
    <mergeCell ref="C9:D9"/>
    <mergeCell ref="E9:F9"/>
    <mergeCell ref="G10:G11"/>
    <mergeCell ref="B11:B12"/>
    <mergeCell ref="G12:G13"/>
    <mergeCell ref="D14:E14"/>
    <mergeCell ref="C16:D16"/>
    <mergeCell ref="E16:F16"/>
    <mergeCell ref="G17:G18"/>
    <mergeCell ref="B18:B19"/>
    <mergeCell ref="G19:G20"/>
    <mergeCell ref="D7:E7"/>
    <mergeCell ref="C2:D2"/>
    <mergeCell ref="E2:F2"/>
    <mergeCell ref="G3:G4"/>
    <mergeCell ref="G5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50BB-EF2A-4182-8E21-CEE0FAB69750}">
  <dimension ref="A1:D11"/>
  <sheetViews>
    <sheetView workbookViewId="0">
      <selection activeCell="F10" sqref="F10"/>
    </sheetView>
  </sheetViews>
  <sheetFormatPr defaultRowHeight="15" x14ac:dyDescent="0.25"/>
  <cols>
    <col min="1" max="1" width="15.7109375" customWidth="1"/>
    <col min="3" max="3" width="13.5703125" customWidth="1"/>
    <col min="4" max="4" width="14.28515625" customWidth="1"/>
  </cols>
  <sheetData>
    <row r="1" spans="1:4" ht="45" x14ac:dyDescent="0.25">
      <c r="A1" s="38" t="s">
        <v>174</v>
      </c>
      <c r="B1" s="38" t="s">
        <v>175</v>
      </c>
      <c r="C1" s="38" t="s">
        <v>176</v>
      </c>
      <c r="D1" s="38" t="s">
        <v>177</v>
      </c>
    </row>
    <row r="2" spans="1:4" x14ac:dyDescent="0.25">
      <c r="A2" s="89" t="s">
        <v>178</v>
      </c>
      <c r="B2" s="10">
        <v>9</v>
      </c>
      <c r="C2" s="10">
        <v>1</v>
      </c>
      <c r="D2" s="10" t="s">
        <v>188</v>
      </c>
    </row>
    <row r="3" spans="1:4" ht="30" x14ac:dyDescent="0.25">
      <c r="A3" s="89" t="s">
        <v>179</v>
      </c>
      <c r="B3" s="10">
        <v>10</v>
      </c>
      <c r="C3" s="10">
        <v>1</v>
      </c>
      <c r="D3" s="10" t="s">
        <v>188</v>
      </c>
    </row>
    <row r="4" spans="1:4" ht="30" x14ac:dyDescent="0.25">
      <c r="A4" s="89" t="s">
        <v>180</v>
      </c>
      <c r="B4" s="10">
        <v>9</v>
      </c>
      <c r="C4" s="10">
        <v>1</v>
      </c>
      <c r="D4" s="10" t="s">
        <v>188</v>
      </c>
    </row>
    <row r="5" spans="1:4" ht="30" x14ac:dyDescent="0.25">
      <c r="A5" s="90" t="s">
        <v>181</v>
      </c>
      <c r="B5" s="10">
        <v>10</v>
      </c>
      <c r="C5" s="10">
        <v>2.0299999999999998</v>
      </c>
      <c r="D5" s="10" t="s">
        <v>188</v>
      </c>
    </row>
    <row r="6" spans="1:4" ht="30" x14ac:dyDescent="0.25">
      <c r="A6" s="89" t="s">
        <v>182</v>
      </c>
      <c r="B6" s="10">
        <v>10</v>
      </c>
      <c r="C6" s="10">
        <v>1</v>
      </c>
      <c r="D6" s="10" t="s">
        <v>188</v>
      </c>
    </row>
    <row r="7" spans="1:4" ht="30" x14ac:dyDescent="0.25">
      <c r="A7" s="89" t="s">
        <v>183</v>
      </c>
      <c r="B7" s="10">
        <v>8</v>
      </c>
      <c r="C7" s="10">
        <v>2.4</v>
      </c>
      <c r="D7" s="10" t="s">
        <v>188</v>
      </c>
    </row>
    <row r="8" spans="1:4" x14ac:dyDescent="0.25">
      <c r="A8" s="89" t="s">
        <v>184</v>
      </c>
      <c r="B8" s="10">
        <v>10</v>
      </c>
      <c r="C8" s="10">
        <v>1</v>
      </c>
      <c r="D8" s="10" t="s">
        <v>188</v>
      </c>
    </row>
    <row r="9" spans="1:4" ht="30" x14ac:dyDescent="0.25">
      <c r="A9" s="89" t="s">
        <v>185</v>
      </c>
      <c r="B9" s="10">
        <v>7</v>
      </c>
      <c r="C9" s="10">
        <v>2.15</v>
      </c>
      <c r="D9" s="10" t="s">
        <v>188</v>
      </c>
    </row>
    <row r="10" spans="1:4" ht="60" x14ac:dyDescent="0.25">
      <c r="A10" s="89" t="s">
        <v>186</v>
      </c>
      <c r="B10" s="10">
        <v>8</v>
      </c>
      <c r="C10" s="10">
        <v>1.5</v>
      </c>
      <c r="D10" s="10" t="s">
        <v>188</v>
      </c>
    </row>
    <row r="11" spans="1:4" x14ac:dyDescent="0.25">
      <c r="A11" s="89" t="s">
        <v>187</v>
      </c>
      <c r="B11" s="10">
        <v>9</v>
      </c>
      <c r="C11" s="10">
        <v>1</v>
      </c>
      <c r="D11" s="10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450E-4F0F-4040-B1BC-4575C4D1F560}">
  <dimension ref="A1:R20"/>
  <sheetViews>
    <sheetView topLeftCell="B1" workbookViewId="0">
      <selection activeCell="N20" sqref="N20"/>
    </sheetView>
  </sheetViews>
  <sheetFormatPr defaultRowHeight="15" x14ac:dyDescent="0.25"/>
  <cols>
    <col min="1" max="1" width="37.7109375" customWidth="1"/>
    <col min="2" max="2" width="6.140625" customWidth="1"/>
    <col min="3" max="4" width="9" customWidth="1"/>
    <col min="5" max="5" width="3.140625" customWidth="1"/>
    <col min="6" max="6" width="24.7109375" customWidth="1"/>
    <col min="7" max="7" width="6.42578125" customWidth="1"/>
    <col min="11" max="18" width="13.28515625" customWidth="1"/>
  </cols>
  <sheetData>
    <row r="1" spans="1:18" x14ac:dyDescent="0.25">
      <c r="A1" s="105"/>
      <c r="B1" s="107"/>
      <c r="C1" s="94" t="s">
        <v>189</v>
      </c>
      <c r="D1" s="93" t="s">
        <v>16</v>
      </c>
      <c r="E1" s="126"/>
      <c r="F1" s="105"/>
      <c r="G1" s="107"/>
      <c r="H1" s="92" t="s">
        <v>189</v>
      </c>
      <c r="I1" s="93" t="s">
        <v>16</v>
      </c>
      <c r="K1" s="124" t="s">
        <v>219</v>
      </c>
      <c r="L1" s="124" t="s">
        <v>218</v>
      </c>
      <c r="M1" s="124" t="s">
        <v>220</v>
      </c>
      <c r="N1" s="125" t="s">
        <v>179</v>
      </c>
      <c r="O1" s="125" t="s">
        <v>181</v>
      </c>
      <c r="P1" s="125" t="s">
        <v>182</v>
      </c>
      <c r="Q1" s="125" t="s">
        <v>184</v>
      </c>
      <c r="R1" s="124" t="s">
        <v>187</v>
      </c>
    </row>
    <row r="2" spans="1:18" ht="18" x14ac:dyDescent="0.35">
      <c r="A2" s="10" t="s">
        <v>190</v>
      </c>
      <c r="B2" s="91" t="s">
        <v>208</v>
      </c>
      <c r="C2" s="10">
        <v>70000</v>
      </c>
      <c r="D2" s="10">
        <v>70000</v>
      </c>
      <c r="E2" s="127"/>
      <c r="F2" s="10" t="s">
        <v>193</v>
      </c>
      <c r="G2" s="91" t="s">
        <v>210</v>
      </c>
      <c r="H2" s="95">
        <f>C2*(C3/C4)</f>
        <v>42000</v>
      </c>
      <c r="I2" s="61">
        <f>D2*(D3/D4)</f>
        <v>42000</v>
      </c>
      <c r="K2" s="124"/>
      <c r="L2" s="124"/>
      <c r="M2" s="124"/>
      <c r="N2" s="125"/>
      <c r="O2" s="125"/>
      <c r="P2" s="125"/>
      <c r="Q2" s="125"/>
      <c r="R2" s="124"/>
    </row>
    <row r="3" spans="1:18" x14ac:dyDescent="0.25">
      <c r="A3" s="10" t="s">
        <v>191</v>
      </c>
      <c r="B3" s="10"/>
      <c r="C3" s="10">
        <v>3</v>
      </c>
      <c r="D3" s="10">
        <v>3</v>
      </c>
      <c r="E3" s="127"/>
      <c r="F3" s="132"/>
      <c r="G3" s="133"/>
      <c r="H3" s="133"/>
      <c r="I3" s="134"/>
      <c r="K3" s="91" t="s">
        <v>221</v>
      </c>
      <c r="L3" s="37">
        <v>10</v>
      </c>
      <c r="M3" s="37">
        <v>10</v>
      </c>
      <c r="N3" s="37">
        <v>10</v>
      </c>
      <c r="O3" s="37">
        <v>10</v>
      </c>
      <c r="P3" s="37">
        <v>10</v>
      </c>
      <c r="Q3" s="37">
        <v>10</v>
      </c>
      <c r="R3" s="37">
        <v>9</v>
      </c>
    </row>
    <row r="4" spans="1:18" x14ac:dyDescent="0.25">
      <c r="A4" s="10" t="s">
        <v>192</v>
      </c>
      <c r="B4" s="10"/>
      <c r="C4" s="10">
        <v>5</v>
      </c>
      <c r="D4" s="10">
        <v>5</v>
      </c>
      <c r="E4" s="128"/>
      <c r="F4" s="135"/>
      <c r="G4" s="136"/>
      <c r="H4" s="136"/>
      <c r="I4" s="137"/>
      <c r="K4" s="99" t="s">
        <v>189</v>
      </c>
      <c r="L4" s="37">
        <v>20</v>
      </c>
      <c r="M4" s="37">
        <v>18</v>
      </c>
      <c r="N4" s="37">
        <v>20</v>
      </c>
      <c r="O4" s="37">
        <v>17</v>
      </c>
      <c r="P4" s="37">
        <v>18</v>
      </c>
      <c r="Q4" s="37">
        <v>20</v>
      </c>
      <c r="R4" s="37">
        <v>20</v>
      </c>
    </row>
    <row r="5" spans="1:18" x14ac:dyDescent="0.25">
      <c r="A5" s="141"/>
      <c r="B5" s="141"/>
      <c r="C5" s="141"/>
      <c r="D5" s="141"/>
      <c r="E5" s="141"/>
      <c r="F5" s="141"/>
      <c r="G5" s="141"/>
      <c r="H5" s="141"/>
      <c r="I5" s="141"/>
      <c r="K5" s="100" t="s">
        <v>16</v>
      </c>
      <c r="L5" s="37">
        <v>19</v>
      </c>
      <c r="M5" s="37">
        <v>17</v>
      </c>
      <c r="N5" s="37">
        <v>20</v>
      </c>
      <c r="O5" s="37">
        <v>18</v>
      </c>
      <c r="P5" s="37">
        <v>17</v>
      </c>
      <c r="Q5" s="37">
        <v>20</v>
      </c>
      <c r="R5" s="37">
        <v>16</v>
      </c>
    </row>
    <row r="6" spans="1:18" ht="18" x14ac:dyDescent="0.35">
      <c r="A6" s="10" t="s">
        <v>194</v>
      </c>
      <c r="B6" s="10"/>
      <c r="C6" s="10">
        <v>38000</v>
      </c>
      <c r="D6" s="10">
        <v>41500</v>
      </c>
      <c r="E6" s="10"/>
      <c r="F6" s="10" t="s">
        <v>195</v>
      </c>
      <c r="G6" s="91" t="s">
        <v>209</v>
      </c>
      <c r="H6" s="95">
        <f>C6*C3</f>
        <v>114000</v>
      </c>
      <c r="I6" s="61">
        <f>D6*D3</f>
        <v>124500</v>
      </c>
      <c r="K6" s="105"/>
      <c r="L6" s="106"/>
      <c r="M6" s="106"/>
      <c r="N6" s="106"/>
      <c r="O6" s="106"/>
      <c r="P6" s="106"/>
      <c r="Q6" s="106"/>
      <c r="R6" s="107"/>
    </row>
    <row r="7" spans="1:18" x14ac:dyDescent="0.25">
      <c r="A7" s="129"/>
      <c r="B7" s="130"/>
      <c r="C7" s="130"/>
      <c r="D7" s="130"/>
      <c r="E7" s="130"/>
      <c r="F7" s="130"/>
      <c r="G7" s="130"/>
      <c r="H7" s="130"/>
      <c r="I7" s="131"/>
      <c r="K7" s="99" t="s">
        <v>189</v>
      </c>
      <c r="L7" s="101" t="s">
        <v>222</v>
      </c>
      <c r="M7" s="101" t="s">
        <v>222</v>
      </c>
      <c r="N7" s="102" t="s">
        <v>223</v>
      </c>
      <c r="O7" s="103" t="s">
        <v>126</v>
      </c>
      <c r="P7" s="101" t="s">
        <v>222</v>
      </c>
      <c r="Q7" s="102" t="s">
        <v>223</v>
      </c>
      <c r="R7" s="101" t="s">
        <v>222</v>
      </c>
    </row>
    <row r="8" spans="1:18" ht="18" x14ac:dyDescent="0.35">
      <c r="A8" s="10" t="s">
        <v>196</v>
      </c>
      <c r="B8" s="91" t="s">
        <v>212</v>
      </c>
      <c r="C8" s="10">
        <v>400</v>
      </c>
      <c r="D8" s="10">
        <v>400</v>
      </c>
      <c r="E8" s="108"/>
      <c r="F8" s="10" t="s">
        <v>200</v>
      </c>
      <c r="G8" s="91" t="s">
        <v>211</v>
      </c>
      <c r="H8" s="96">
        <f>C8*C9*C10*(C3*C11+1)</f>
        <v>4800</v>
      </c>
      <c r="I8" s="97">
        <f>D8*D9*D10*(D3*D11+1)</f>
        <v>3600</v>
      </c>
      <c r="K8" s="100" t="s">
        <v>16</v>
      </c>
      <c r="L8" s="103" t="s">
        <v>126</v>
      </c>
      <c r="M8" s="103" t="s">
        <v>126</v>
      </c>
      <c r="N8" s="102" t="s">
        <v>223</v>
      </c>
      <c r="O8" s="101" t="s">
        <v>222</v>
      </c>
      <c r="P8" s="103" t="s">
        <v>126</v>
      </c>
      <c r="Q8" s="102" t="s">
        <v>223</v>
      </c>
      <c r="R8" s="103" t="s">
        <v>126</v>
      </c>
    </row>
    <row r="9" spans="1:18" ht="18" x14ac:dyDescent="0.35">
      <c r="A9" s="10" t="s">
        <v>197</v>
      </c>
      <c r="B9" s="91" t="s">
        <v>213</v>
      </c>
      <c r="C9" s="46">
        <v>0.2</v>
      </c>
      <c r="D9" s="10">
        <v>0.15</v>
      </c>
      <c r="E9" s="108"/>
      <c r="F9" s="132"/>
      <c r="G9" s="133"/>
      <c r="H9" s="133"/>
      <c r="I9" s="134"/>
    </row>
    <row r="10" spans="1:18" ht="18" x14ac:dyDescent="0.35">
      <c r="A10" s="10" t="s">
        <v>198</v>
      </c>
      <c r="B10" s="91" t="s">
        <v>214</v>
      </c>
      <c r="C10" s="10">
        <v>15</v>
      </c>
      <c r="D10" s="10">
        <v>15</v>
      </c>
      <c r="E10" s="108"/>
      <c r="F10" s="138"/>
      <c r="G10" s="139"/>
      <c r="H10" s="139"/>
      <c r="I10" s="140"/>
      <c r="K10" s="10"/>
      <c r="L10" s="91" t="s">
        <v>224</v>
      </c>
    </row>
    <row r="11" spans="1:18" ht="18" x14ac:dyDescent="0.35">
      <c r="A11" s="10" t="s">
        <v>199</v>
      </c>
      <c r="B11" s="91" t="s">
        <v>215</v>
      </c>
      <c r="C11" s="10">
        <v>1</v>
      </c>
      <c r="D11" s="10">
        <v>1</v>
      </c>
      <c r="E11" s="108"/>
      <c r="F11" s="135"/>
      <c r="G11" s="136"/>
      <c r="H11" s="136"/>
      <c r="I11" s="137"/>
      <c r="K11" s="99" t="s">
        <v>189</v>
      </c>
      <c r="L11" s="46">
        <f>(L4+M4+N4+P4+Q4+R4)/SUM(L4:R4)</f>
        <v>0.8721804511278195</v>
      </c>
    </row>
    <row r="12" spans="1:18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K12" s="100" t="s">
        <v>16</v>
      </c>
      <c r="L12" s="46">
        <f>(N5+O5+Q5)/SUM(L5:R5)</f>
        <v>0.45669291338582679</v>
      </c>
    </row>
    <row r="13" spans="1:18" ht="18" x14ac:dyDescent="0.35">
      <c r="A13" s="10" t="s">
        <v>201</v>
      </c>
      <c r="B13" s="91"/>
      <c r="C13" s="10">
        <v>3</v>
      </c>
      <c r="D13" s="10">
        <v>3</v>
      </c>
      <c r="E13" s="126"/>
      <c r="F13" s="10" t="s">
        <v>203</v>
      </c>
      <c r="G13" s="91" t="s">
        <v>216</v>
      </c>
      <c r="H13" s="95">
        <f>C13*C14</f>
        <v>30000</v>
      </c>
      <c r="I13" s="61">
        <f>D13*D14</f>
        <v>36000</v>
      </c>
    </row>
    <row r="14" spans="1:18" x14ac:dyDescent="0.25">
      <c r="A14" s="10" t="s">
        <v>202</v>
      </c>
      <c r="B14" s="91"/>
      <c r="C14" s="10">
        <v>10000</v>
      </c>
      <c r="D14" s="10">
        <v>12000</v>
      </c>
      <c r="E14" s="128"/>
      <c r="F14" s="105"/>
      <c r="G14" s="106"/>
      <c r="H14" s="106"/>
      <c r="I14" s="107"/>
    </row>
    <row r="15" spans="1:18" x14ac:dyDescent="0.25">
      <c r="A15" s="141"/>
      <c r="B15" s="141"/>
      <c r="C15" s="141"/>
      <c r="D15" s="141"/>
      <c r="E15" s="141"/>
      <c r="F15" s="141"/>
      <c r="G15" s="141"/>
      <c r="H15" s="141"/>
      <c r="I15" s="141"/>
    </row>
    <row r="16" spans="1:18" ht="18" x14ac:dyDescent="0.35">
      <c r="A16" s="10" t="s">
        <v>204</v>
      </c>
      <c r="B16" s="10"/>
      <c r="C16" s="10">
        <v>5000</v>
      </c>
      <c r="D16" s="10">
        <v>4000</v>
      </c>
      <c r="E16" s="126"/>
      <c r="F16" s="91" t="s">
        <v>217</v>
      </c>
      <c r="G16" s="91" t="s">
        <v>209</v>
      </c>
      <c r="H16" s="95">
        <f>C16*(C17+C18)*C19*C3</f>
        <v>19500</v>
      </c>
      <c r="I16" s="61">
        <f>D16*(D17+D18)*D19*D3</f>
        <v>25200.000000000007</v>
      </c>
    </row>
    <row r="17" spans="1:9" x14ac:dyDescent="0.25">
      <c r="A17" s="10" t="s">
        <v>205</v>
      </c>
      <c r="B17" s="10"/>
      <c r="C17" s="10">
        <v>0.1</v>
      </c>
      <c r="D17" s="10">
        <v>0.15</v>
      </c>
      <c r="E17" s="127"/>
      <c r="F17" s="132"/>
      <c r="G17" s="133"/>
      <c r="H17" s="133"/>
      <c r="I17" s="134"/>
    </row>
    <row r="18" spans="1:9" x14ac:dyDescent="0.25">
      <c r="A18" s="10" t="s">
        <v>206</v>
      </c>
      <c r="B18" s="10"/>
      <c r="C18" s="10">
        <v>0.55000000000000004</v>
      </c>
      <c r="D18" s="10">
        <v>0.55000000000000004</v>
      </c>
      <c r="E18" s="127"/>
      <c r="F18" s="138"/>
      <c r="G18" s="139"/>
      <c r="H18" s="139"/>
      <c r="I18" s="140"/>
    </row>
    <row r="19" spans="1:9" ht="18" x14ac:dyDescent="0.35">
      <c r="A19" s="10" t="s">
        <v>207</v>
      </c>
      <c r="B19" s="91" t="s">
        <v>215</v>
      </c>
      <c r="C19" s="10">
        <v>2</v>
      </c>
      <c r="D19" s="10">
        <v>3</v>
      </c>
      <c r="E19" s="128"/>
      <c r="F19" s="135"/>
      <c r="G19" s="136"/>
      <c r="H19" s="136"/>
      <c r="I19" s="137"/>
    </row>
    <row r="20" spans="1:9" x14ac:dyDescent="0.25">
      <c r="A20" s="108"/>
      <c r="B20" s="108"/>
      <c r="C20" s="108"/>
      <c r="D20" s="108"/>
      <c r="E20" s="108"/>
      <c r="F20" s="108"/>
      <c r="G20" s="98" t="s">
        <v>218</v>
      </c>
      <c r="H20" s="10">
        <f>H2+H6+H8+H13+H16</f>
        <v>210300</v>
      </c>
      <c r="I20" s="10">
        <f>I2+I6+I8+I13+I16</f>
        <v>231300</v>
      </c>
    </row>
  </sheetData>
  <mergeCells count="24">
    <mergeCell ref="E1:E4"/>
    <mergeCell ref="E13:E14"/>
    <mergeCell ref="F9:I11"/>
    <mergeCell ref="F14:I14"/>
    <mergeCell ref="F17:I19"/>
    <mergeCell ref="A5:I5"/>
    <mergeCell ref="A12:I12"/>
    <mergeCell ref="A15:I15"/>
    <mergeCell ref="A20:F20"/>
    <mergeCell ref="R1:R2"/>
    <mergeCell ref="Q1:Q2"/>
    <mergeCell ref="P1:P2"/>
    <mergeCell ref="O1:O2"/>
    <mergeCell ref="N1:N2"/>
    <mergeCell ref="M1:M2"/>
    <mergeCell ref="L1:L2"/>
    <mergeCell ref="K1:K2"/>
    <mergeCell ref="K6:R6"/>
    <mergeCell ref="E16:E19"/>
    <mergeCell ref="A7:I7"/>
    <mergeCell ref="E8:E11"/>
    <mergeCell ref="F1:G1"/>
    <mergeCell ref="A1:B1"/>
    <mergeCell ref="F3:I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lab1</vt:lpstr>
      <vt:lpstr>lab2</vt:lpstr>
      <vt:lpstr>lab3</vt:lpstr>
      <vt:lpstr>lab4</vt:lpstr>
      <vt:lpstr>lab5</vt:lpstr>
      <vt:lpstr>lab5.Karno</vt:lpstr>
      <vt:lpstr>lab6_ОценкиПокателей</vt:lpstr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Даниил</cp:lastModifiedBy>
  <dcterms:created xsi:type="dcterms:W3CDTF">2023-09-20T19:15:00Z</dcterms:created>
  <dcterms:modified xsi:type="dcterms:W3CDTF">2023-10-29T15:48:42Z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68BC2CAF524D458BA0BAB52A9DD731D6_13</vt:lpwstr>
  </property>
  <property fmtid="{D5CDD505-2E9C-101B-9397-08002B2CF9AE}" pid="3" name="KSOProductBuildVer">
    <vt:lpwstr>1033-12.2.0.13201</vt:lpwstr>
  </property>
</Properties>
</file>