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gchaseggg/Documents/GitHub/VlSU/KPIS/labs/"/>
    </mc:Choice>
  </mc:AlternateContent>
  <xr:revisionPtr revIDLastSave="0" documentId="13_ncr:1_{E48227CC-6DB2-F941-B785-66A35AF3E127}" xr6:coauthVersionLast="47" xr6:coauthVersionMax="47" xr10:uidLastSave="{00000000-0000-0000-0000-000000000000}"/>
  <bookViews>
    <workbookView xWindow="0" yWindow="500" windowWidth="28800" windowHeight="17500" activeTab="5" xr2:uid="{088274D3-D47E-AB49-ACE1-645B75D94739}"/>
  </bookViews>
  <sheets>
    <sheet name="lab1" sheetId="1" r:id="rId1"/>
    <sheet name="lab2" sheetId="2" r:id="rId2"/>
    <sheet name="lab3" sheetId="3" r:id="rId3"/>
    <sheet name="lab4" sheetId="4" r:id="rId4"/>
    <sheet name="lab5" sheetId="5" r:id="rId5"/>
    <sheet name="lab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6" l="1"/>
  <c r="X3" i="6"/>
  <c r="J4" i="4"/>
  <c r="L21" i="6"/>
  <c r="L16" i="6"/>
  <c r="L13" i="6"/>
  <c r="L8" i="6"/>
  <c r="L6" i="6"/>
  <c r="L2" i="6"/>
  <c r="M21" i="6"/>
  <c r="M16" i="6"/>
  <c r="M13" i="6"/>
  <c r="M8" i="6"/>
  <c r="M6" i="6"/>
  <c r="M2" i="6"/>
  <c r="O21" i="5"/>
  <c r="R13" i="5"/>
  <c r="U13" i="5" s="1"/>
  <c r="O18" i="5"/>
  <c r="R18" i="5" s="1"/>
  <c r="U18" i="5" s="1"/>
  <c r="O15" i="5"/>
  <c r="R15" i="5" s="1"/>
  <c r="U15" i="5" s="1"/>
  <c r="O14" i="5"/>
  <c r="R14" i="5" s="1"/>
  <c r="U14" i="5" s="1"/>
  <c r="O12" i="5"/>
  <c r="R12" i="5" s="1"/>
  <c r="U12" i="5" s="1"/>
  <c r="O13" i="5"/>
  <c r="O16" i="5"/>
  <c r="R16" i="5" s="1"/>
  <c r="U16" i="5" s="1"/>
  <c r="O17" i="5"/>
  <c r="R17" i="5" s="1"/>
  <c r="U17" i="5" s="1"/>
  <c r="O11" i="5"/>
  <c r="R11" i="5" s="1"/>
  <c r="U11" i="5" s="1"/>
  <c r="D5" i="5"/>
  <c r="C5" i="5"/>
  <c r="C7" i="5" s="1"/>
  <c r="C14" i="4" l="1"/>
  <c r="J14" i="4"/>
  <c r="J12" i="4"/>
  <c r="C13" i="4"/>
  <c r="C12" i="4"/>
  <c r="C11" i="4"/>
  <c r="C15" i="4" s="1"/>
  <c r="L3" i="4"/>
  <c r="I3" i="4"/>
  <c r="C10" i="4"/>
  <c r="F4" i="4"/>
  <c r="F5" i="4"/>
  <c r="F6" i="4"/>
  <c r="F7" i="4"/>
  <c r="F3" i="4"/>
  <c r="T16" i="3" l="1"/>
  <c r="T15" i="3"/>
  <c r="Q14" i="3"/>
  <c r="Q5" i="3"/>
  <c r="Q6" i="3"/>
  <c r="Q7" i="3"/>
  <c r="Q8" i="3"/>
  <c r="Q9" i="3"/>
  <c r="Q10" i="3"/>
  <c r="Q11" i="3"/>
  <c r="Q12" i="3"/>
  <c r="Q13" i="3"/>
  <c r="Q4" i="3"/>
  <c r="P5" i="3"/>
  <c r="P6" i="3"/>
  <c r="P7" i="3"/>
  <c r="P8" i="3"/>
  <c r="P9" i="3"/>
  <c r="P10" i="3"/>
  <c r="P11" i="3"/>
  <c r="P12" i="3"/>
  <c r="P13" i="3"/>
  <c r="P4" i="3"/>
  <c r="O14" i="3"/>
  <c r="O5" i="3"/>
  <c r="O6" i="3"/>
  <c r="O7" i="3"/>
  <c r="O8" i="3"/>
  <c r="O9" i="3"/>
  <c r="O10" i="3"/>
  <c r="O11" i="3"/>
  <c r="O12" i="3"/>
  <c r="O13" i="3"/>
  <c r="O4" i="3"/>
  <c r="M5" i="2"/>
  <c r="M4" i="2"/>
  <c r="M3" i="2"/>
  <c r="P52" i="2"/>
  <c r="P39" i="2"/>
  <c r="P26" i="2"/>
  <c r="O44" i="2"/>
  <c r="O45" i="2"/>
  <c r="O46" i="2"/>
  <c r="O47" i="2"/>
  <c r="O48" i="2"/>
  <c r="O49" i="2"/>
  <c r="O50" i="2"/>
  <c r="O51" i="2"/>
  <c r="O52" i="2"/>
  <c r="O43" i="2"/>
  <c r="O31" i="2"/>
  <c r="O32" i="2"/>
  <c r="O33" i="2"/>
  <c r="O34" i="2"/>
  <c r="O35" i="2"/>
  <c r="O36" i="2"/>
  <c r="O37" i="2"/>
  <c r="O38" i="2"/>
  <c r="O39" i="2"/>
  <c r="O30" i="2"/>
  <c r="O18" i="2"/>
  <c r="O19" i="2"/>
  <c r="O20" i="2"/>
  <c r="O21" i="2"/>
  <c r="O22" i="2"/>
  <c r="O23" i="2"/>
  <c r="O24" i="2"/>
  <c r="O25" i="2"/>
  <c r="O26" i="2"/>
  <c r="O17" i="2"/>
  <c r="N43" i="2"/>
  <c r="N44" i="2"/>
  <c r="N45" i="2"/>
  <c r="N46" i="2"/>
  <c r="N47" i="2"/>
  <c r="N48" i="2"/>
  <c r="N49" i="2"/>
  <c r="N50" i="2"/>
  <c r="N51" i="2"/>
  <c r="N52" i="2"/>
  <c r="N31" i="2"/>
  <c r="N32" i="2"/>
  <c r="N33" i="2"/>
  <c r="N34" i="2"/>
  <c r="N35" i="2"/>
  <c r="N36" i="2"/>
  <c r="N37" i="2"/>
  <c r="N38" i="2"/>
  <c r="N39" i="2"/>
  <c r="N30" i="2"/>
  <c r="N18" i="2"/>
  <c r="N19" i="2"/>
  <c r="N20" i="2"/>
  <c r="N21" i="2"/>
  <c r="N22" i="2"/>
  <c r="N23" i="2"/>
  <c r="N24" i="2"/>
  <c r="N25" i="2"/>
  <c r="N26" i="2"/>
  <c r="N17" i="2"/>
  <c r="R3" i="1" l="1"/>
  <c r="R4" i="1"/>
  <c r="R5" i="1"/>
  <c r="R6" i="1"/>
  <c r="R2" i="1"/>
</calcChain>
</file>

<file path=xl/sharedStrings.xml><?xml version="1.0" encoding="utf-8"?>
<sst xmlns="http://schemas.openxmlformats.org/spreadsheetml/2006/main" count="538" uniqueCount="211">
  <si>
    <t>Q1</t>
  </si>
  <si>
    <t>Q2</t>
  </si>
  <si>
    <t>Q3</t>
  </si>
  <si>
    <t>Q4</t>
  </si>
  <si>
    <t>Q5</t>
  </si>
  <si>
    <t>Программный продукт</t>
  </si>
  <si>
    <t>Разработчик</t>
  </si>
  <si>
    <t>Тим лидер</t>
  </si>
  <si>
    <t>Соискатель</t>
  </si>
  <si>
    <t xml:space="preserve">Tinkoff Technology Radar </t>
  </si>
  <si>
    <t xml:space="preserve">Zalando Tech Radar </t>
  </si>
  <si>
    <t xml:space="preserve">ThoughtWorks Tech Radar </t>
  </si>
  <si>
    <t xml:space="preserve">Atos Cybersecurity tech radar </t>
  </si>
  <si>
    <t xml:space="preserve">WGS Tech Radar </t>
  </si>
  <si>
    <t>Ранжированные ряды по возрастающей шкале</t>
  </si>
  <si>
    <t>Суммы рангов каждого из объектов</t>
  </si>
  <si>
    <t>Всего</t>
  </si>
  <si>
    <t>Дифференциал качеств</t>
  </si>
  <si>
    <t>Оптимист</t>
  </si>
  <si>
    <t>Пессимист</t>
  </si>
  <si>
    <t>Внушает доверие</t>
  </si>
  <si>
    <t>Вызывает недоверие</t>
  </si>
  <si>
    <t>Высказывается понятно</t>
  </si>
  <si>
    <t>Высказывается непонятно</t>
  </si>
  <si>
    <t>Тактичный</t>
  </si>
  <si>
    <t>Бестактный</t>
  </si>
  <si>
    <t>Непринужденный</t>
  </si>
  <si>
    <t>Скованный</t>
  </si>
  <si>
    <t>Самостоятельный</t>
  </si>
  <si>
    <t>Несамостоятельный</t>
  </si>
  <si>
    <t>Уверенный в себе</t>
  </si>
  <si>
    <t>Неуверенный в себе</t>
  </si>
  <si>
    <t>Смелый</t>
  </si>
  <si>
    <t>Робкий</t>
  </si>
  <si>
    <t>Общительный</t>
  </si>
  <si>
    <t>Замкнутый</t>
  </si>
  <si>
    <t>Активный</t>
  </si>
  <si>
    <t>Пассивный</t>
  </si>
  <si>
    <t>Отзывчивый</t>
  </si>
  <si>
    <t>Равнодушный</t>
  </si>
  <si>
    <t>Доверчивый</t>
  </si>
  <si>
    <t>Подозрительный</t>
  </si>
  <si>
    <t>Уступчивый</t>
  </si>
  <si>
    <t>Неуступчивый</t>
  </si>
  <si>
    <t>Альтруист</t>
  </si>
  <si>
    <t>Эгоист</t>
  </si>
  <si>
    <t>Эрудированный</t>
  </si>
  <si>
    <t>Ограниченный</t>
  </si>
  <si>
    <t>Усредненный дифференциал качеств</t>
  </si>
  <si>
    <t>Разработчик - дифференциал качеств</t>
  </si>
  <si>
    <t>Тим лидер - дифференциал качеств</t>
  </si>
  <si>
    <t>Соискатель - дифференциал качеств</t>
  </si>
  <si>
    <t>Разработчик/Усредненный</t>
  </si>
  <si>
    <t>Качества личности</t>
  </si>
  <si>
    <t>Тим лидер/Усредненный</t>
  </si>
  <si>
    <t>Соискатель/Усредненный</t>
  </si>
  <si>
    <t>№2</t>
  </si>
  <si>
    <t>d</t>
  </si>
  <si>
    <r>
      <t>d</t>
    </r>
    <r>
      <rPr>
        <vertAlign val="superscript"/>
        <sz val="13"/>
        <color theme="1"/>
        <rFont val="Times New Roman"/>
        <family val="1"/>
        <charset val="204"/>
      </rPr>
      <t>2</t>
    </r>
  </si>
  <si>
    <t>№1</t>
  </si>
  <si>
    <t>Сумма</t>
  </si>
  <si>
    <t>Эксперты</t>
  </si>
  <si>
    <t>r</t>
  </si>
  <si>
    <t>Показатели качества</t>
  </si>
  <si>
    <t>Удобный и понятный интерфейс</t>
  </si>
  <si>
    <t>Возможность генерации данных из таблицы</t>
  </si>
  <si>
    <t>Наличие визуальной панели администратора</t>
  </si>
  <si>
    <t>Отображение дополнительной информации о технологии</t>
  </si>
  <si>
    <t>Отображение направление движения технологии в компании</t>
  </si>
  <si>
    <t>Интеграция с системами контроля версий для автоматической актуализации данных</t>
  </si>
  <si>
    <t>Интерактивный радар</t>
  </si>
  <si>
    <t>+</t>
  </si>
  <si>
    <t>-</t>
  </si>
  <si>
    <t>Возможность генерации данных из Json</t>
  </si>
  <si>
    <t>Возможность настройки количества секций</t>
  </si>
  <si>
    <t>Возможность посмотреть отдельные радары для каждой группы</t>
  </si>
  <si>
    <t>Ранжирование</t>
  </si>
  <si>
    <t>Сумма рангов</t>
  </si>
  <si>
    <t>Отклонение от суммы рангов</t>
  </si>
  <si>
    <t>Квадрат отклонений</t>
  </si>
  <si>
    <t>Среднее:</t>
  </si>
  <si>
    <t>Сумма:</t>
  </si>
  <si>
    <t>Коэффициент конкордации</t>
  </si>
  <si>
    <t>Критерий Пирсона</t>
  </si>
  <si>
    <t>Задача</t>
  </si>
  <si>
    <t>Степень автоматизации</t>
  </si>
  <si>
    <t>Трудоемкость до автоматизации (мин.)</t>
  </si>
  <si>
    <t>Трудоемкость после автоматизации (мин.)</t>
  </si>
  <si>
    <t>Выбор новой технологии для использования</t>
  </si>
  <si>
    <t>Рассказ о стеке технологий новым работникам</t>
  </si>
  <si>
    <t>Формирование отчета о используемых технологиях</t>
  </si>
  <si>
    <t>Получение информации о стеке компании до устройства в нее</t>
  </si>
  <si>
    <t>Уменьшение трудоемкости</t>
  </si>
  <si>
    <t>Решение проблемы связанной с используемой технологией</t>
  </si>
  <si>
    <t>Функциональная добротность</t>
  </si>
  <si>
    <t>Прикладная добротность</t>
  </si>
  <si>
    <t xml:space="preserve">Интеграционная добротность </t>
  </si>
  <si>
    <t>Добротность информационного обеспечения</t>
  </si>
  <si>
    <t>Техническая добротность</t>
  </si>
  <si>
    <t>Общее время использования (p1)</t>
  </si>
  <si>
    <t>Суммарное время восстановления (p3)</t>
  </si>
  <si>
    <t>Предположительное количество сбоев (p4)</t>
  </si>
  <si>
    <t>Время работы без сбоев 
(p2)</t>
  </si>
  <si>
    <t>Данные</t>
  </si>
  <si>
    <t>Хранение поддерживается в ИС</t>
  </si>
  <si>
    <t>Да</t>
  </si>
  <si>
    <t>Информация о используемых технологиях</t>
  </si>
  <si>
    <t>Информация о компететных лицах</t>
  </si>
  <si>
    <t>Информация о используемых библиотеках</t>
  </si>
  <si>
    <t>Информация о направлении движения технологий</t>
  </si>
  <si>
    <t>v1</t>
  </si>
  <si>
    <t>v2</t>
  </si>
  <si>
    <t>v3</t>
  </si>
  <si>
    <t>v4</t>
  </si>
  <si>
    <t>v5</t>
  </si>
  <si>
    <t>v6</t>
  </si>
  <si>
    <t>Добротность ИС</t>
  </si>
  <si>
    <t>1 месяц</t>
  </si>
  <si>
    <t>2 месяц</t>
  </si>
  <si>
    <t>Затраты</t>
  </si>
  <si>
    <t>Доходы</t>
  </si>
  <si>
    <t>Разность</t>
  </si>
  <si>
    <t>Ток</t>
  </si>
  <si>
    <t>Время</t>
  </si>
  <si>
    <t>Отказ</t>
  </si>
  <si>
    <t>Тип отказа</t>
  </si>
  <si>
    <t>Аппаратный сбой</t>
  </si>
  <si>
    <t>Человеческий фактор</t>
  </si>
  <si>
    <t>λ1</t>
  </si>
  <si>
    <t>λ2</t>
  </si>
  <si>
    <t>λ3</t>
  </si>
  <si>
    <t>λ4</t>
  </si>
  <si>
    <t>λ5</t>
  </si>
  <si>
    <t>λ6</t>
  </si>
  <si>
    <t>λ7</t>
  </si>
  <si>
    <t>λ8</t>
  </si>
  <si>
    <t>t</t>
  </si>
  <si>
    <t>P1</t>
  </si>
  <si>
    <t>P2</t>
  </si>
  <si>
    <t>P3</t>
  </si>
  <si>
    <t>P4</t>
  </si>
  <si>
    <t>P5</t>
  </si>
  <si>
    <t>P6</t>
  </si>
  <si>
    <t>P7</t>
  </si>
  <si>
    <t>P8</t>
  </si>
  <si>
    <t>Q6</t>
  </si>
  <si>
    <t>Q7</t>
  </si>
  <si>
    <t>Q8</t>
  </si>
  <si>
    <t>T0</t>
  </si>
  <si>
    <t>¬A</t>
  </si>
  <si>
    <t>A</t>
  </si>
  <si>
    <t>B</t>
  </si>
  <si>
    <t>¬B</t>
  </si>
  <si>
    <t>¬C</t>
  </si>
  <si>
    <t>C</t>
  </si>
  <si>
    <t>A^B</t>
  </si>
  <si>
    <t>A^C</t>
  </si>
  <si>
    <t>P</t>
  </si>
  <si>
    <t>¬2</t>
  </si>
  <si>
    <t>¬3</t>
  </si>
  <si>
    <t>¬4</t>
  </si>
  <si>
    <t>¬7</t>
  </si>
  <si>
    <t>¬8</t>
  </si>
  <si>
    <t>¬6</t>
  </si>
  <si>
    <t>3^6^7</t>
  </si>
  <si>
    <t>3^6^8</t>
  </si>
  <si>
    <t>Фактор</t>
  </si>
  <si>
    <t>Вес</t>
  </si>
  <si>
    <t>Стандартное отклонение оценок</t>
  </si>
  <si>
    <t>Достоверность показателей</t>
  </si>
  <si>
    <t>Знакомство ПО</t>
  </si>
  <si>
    <t>Достоверен</t>
  </si>
  <si>
    <t>Удобство интерфейса</t>
  </si>
  <si>
    <t>Простота использования</t>
  </si>
  <si>
    <t>Быстрота работы</t>
  </si>
  <si>
    <t>Стабильность работы</t>
  </si>
  <si>
    <t>Быстрота развертывания</t>
  </si>
  <si>
    <t>Автоматическая установка</t>
  </si>
  <si>
    <t>Стоимость</t>
  </si>
  <si>
    <t>Возможность удаленного администрирования</t>
  </si>
  <si>
    <t>Недостоверен</t>
  </si>
  <si>
    <t>Стоимость ЭВМ</t>
  </si>
  <si>
    <t>период</t>
  </si>
  <si>
    <t>Период</t>
  </si>
  <si>
    <t>Срок эксплуатации</t>
  </si>
  <si>
    <t>Стоимость ПО в год</t>
  </si>
  <si>
    <t>Час работы специалиста по установке ПО</t>
  </si>
  <si>
    <t>Время установки 1 копии</t>
  </si>
  <si>
    <t>Количество копий</t>
  </si>
  <si>
    <t>Время поддержки</t>
  </si>
  <si>
    <t>Цена поддержки</t>
  </si>
  <si>
    <t>Цена потерь</t>
  </si>
  <si>
    <t>t восстановления</t>
  </si>
  <si>
    <t>t ожидания</t>
  </si>
  <si>
    <t>Затраты на оборудование</t>
  </si>
  <si>
    <t>Затраты на ПО</t>
  </si>
  <si>
    <t>Затраты на установку ПО</t>
  </si>
  <si>
    <t>Стоимость поддержки</t>
  </si>
  <si>
    <t>Потери ввиду неработоспособности</t>
  </si>
  <si>
    <t>WebStorm</t>
  </si>
  <si>
    <t>VSCode</t>
  </si>
  <si>
    <t>Количество переустановок</t>
  </si>
  <si>
    <t>Количество неисправностей</t>
  </si>
  <si>
    <t>ТСО</t>
  </si>
  <si>
    <t>ПО</t>
  </si>
  <si>
    <t>Удобство интерфейса (UI)</t>
  </si>
  <si>
    <t>Удобство интерфейса инструментов</t>
  </si>
  <si>
    <t>Скорость работы системы</t>
  </si>
  <si>
    <t>Важность</t>
  </si>
  <si>
    <r>
      <t>В</t>
    </r>
    <r>
      <rPr>
        <vertAlign val="subscript"/>
        <sz val="12"/>
        <color rgb="FF000000"/>
        <rFont val="Times New Roman"/>
        <family val="1"/>
      </rPr>
      <t>потерь</t>
    </r>
  </si>
  <si>
    <t>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</si>
</sst>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\ &quot;₽&quot;"/>
  </numFmts>
  <fonts count="15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vertAlign val="superscript"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9C0006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9" fillId="4" borderId="0" applyNumberFormat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3" fillId="0" borderId="1" xfId="1" applyFill="1" applyBorder="1" applyAlignment="1">
      <alignment horizontal="justify" vertical="center" wrapText="1"/>
    </xf>
    <xf numFmtId="0" fontId="3" fillId="3" borderId="1" xfId="1" applyFill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0" fillId="0" borderId="1" xfId="1" applyFont="1" applyFill="1" applyBorder="1" applyAlignment="1">
      <alignment horizontal="justify" vertical="center" wrapText="1"/>
    </xf>
    <xf numFmtId="2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0" fillId="0" borderId="1" xfId="0" applyNumberFormat="1" applyBorder="1"/>
    <xf numFmtId="1" fontId="0" fillId="0" borderId="1" xfId="0" applyNumberForma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2" fontId="6" fillId="0" borderId="1" xfId="0" applyNumberFormat="1" applyFont="1" applyBorder="1"/>
    <xf numFmtId="0" fontId="0" fillId="5" borderId="1" xfId="0" applyFill="1" applyBorder="1"/>
    <xf numFmtId="0" fontId="0" fillId="6" borderId="1" xfId="0" applyFill="1" applyBorder="1"/>
    <xf numFmtId="165" fontId="0" fillId="0" borderId="1" xfId="0" applyNumberFormat="1" applyBorder="1"/>
    <xf numFmtId="165" fontId="10" fillId="4" borderId="1" xfId="2" applyNumberFormat="1" applyFont="1" applyBorder="1"/>
    <xf numFmtId="165" fontId="11" fillId="2" borderId="1" xfId="1" applyNumberFormat="1" applyFont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8" fillId="5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10" borderId="9" xfId="0" applyFont="1" applyFill="1" applyBorder="1" applyAlignment="1">
      <alignment horizontal="center"/>
    </xf>
    <xf numFmtId="0" fontId="0" fillId="5" borderId="1" xfId="0" applyFont="1" applyFill="1" applyBorder="1"/>
    <xf numFmtId="0" fontId="0" fillId="0" borderId="1" xfId="0" applyFont="1" applyBorder="1"/>
    <xf numFmtId="0" fontId="0" fillId="10" borderId="1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0" fontId="13" fillId="9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 wrapText="1"/>
    </xf>
    <xf numFmtId="0" fontId="0" fillId="11" borderId="1" xfId="0" applyFill="1" applyBorder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Графическое представление добротности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'lab4'!$B$10:$B$14</c:f>
              <c:strCache>
                <c:ptCount val="5"/>
                <c:pt idx="0">
                  <c:v>Функциональная добротность</c:v>
                </c:pt>
                <c:pt idx="1">
                  <c:v>Прикладная добротность</c:v>
                </c:pt>
                <c:pt idx="2">
                  <c:v>Интеграционная добротность </c:v>
                </c:pt>
                <c:pt idx="3">
                  <c:v>Добротность информационного обеспечения</c:v>
                </c:pt>
                <c:pt idx="4">
                  <c:v>Техническая добротность</c:v>
                </c:pt>
              </c:strCache>
            </c:strRef>
          </c:cat>
          <c:val>
            <c:numRef>
              <c:f>'lab4'!$C$10:$C$14</c:f>
              <c:numCache>
                <c:formatCode>0.00</c:formatCode>
                <c:ptCount val="5"/>
                <c:pt idx="0">
                  <c:v>0.83944444444444444</c:v>
                </c:pt>
                <c:pt idx="1">
                  <c:v>0.67500000000000004</c:v>
                </c:pt>
                <c:pt idx="2" formatCode="General">
                  <c:v>1</c:v>
                </c:pt>
                <c:pt idx="3" formatCode="0">
                  <c:v>1</c:v>
                </c:pt>
                <c:pt idx="4">
                  <c:v>0.50471841704718423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E-4E44-9E87-BA82A2D670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2708927"/>
        <c:axId val="1563338735"/>
      </c:lineChart>
      <c:catAx>
        <c:axId val="15627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338735"/>
        <c:crosses val="autoZero"/>
        <c:auto val="1"/>
        <c:lblAlgn val="ctr"/>
        <c:lblOffset val="100"/>
        <c:noMultiLvlLbl val="0"/>
      </c:catAx>
      <c:valAx>
        <c:axId val="15633387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6270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172064</xdr:colOff>
      <xdr:row>14</xdr:row>
      <xdr:rowOff>171518</xdr:rowOff>
    </xdr:from>
    <xdr:to>
      <xdr:col>7</xdr:col>
      <xdr:colOff>688257</xdr:colOff>
      <xdr:row>22</xdr:row>
      <xdr:rowOff>115256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B5EE821-8587-071A-19F7-82368A58E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C1CD-4022-724B-8F9A-785B0F54823F}">
  <dimension ref="A1:AB17"/>
  <sheetViews>
    <sheetView zoomScale="125" zoomScaleNormal="170" workbookViewId="0">
      <selection activeCell="B6" sqref="B6"/>
    </sheetView>
  </sheetViews>
  <sheetFormatPr baseColWidth="10" defaultColWidth="11" defaultRowHeight="16" x14ac:dyDescent="0.2"/>
  <cols>
    <col min="2" max="2" width="26" bestFit="1" customWidth="1"/>
    <col min="3" max="5" width="12" customWidth="1"/>
    <col min="7" max="7" width="11.83203125" bestFit="1" customWidth="1"/>
    <col min="20" max="20" width="19.5" bestFit="1" customWidth="1"/>
  </cols>
  <sheetData>
    <row r="1" spans="1:28" x14ac:dyDescent="0.2">
      <c r="A1" s="1"/>
      <c r="B1" s="1" t="s">
        <v>5</v>
      </c>
      <c r="C1" s="1" t="s">
        <v>6</v>
      </c>
      <c r="D1" s="1" t="s">
        <v>7</v>
      </c>
      <c r="E1" s="1" t="s">
        <v>8</v>
      </c>
      <c r="G1" s="1"/>
      <c r="H1" s="46" t="s">
        <v>14</v>
      </c>
      <c r="I1" s="46"/>
      <c r="J1" s="46"/>
      <c r="K1" s="46"/>
      <c r="L1" s="46"/>
      <c r="N1" s="1"/>
      <c r="O1" s="46" t="s">
        <v>15</v>
      </c>
      <c r="P1" s="46"/>
      <c r="Q1" s="46"/>
      <c r="R1" s="1" t="s">
        <v>16</v>
      </c>
      <c r="T1" s="47" t="s">
        <v>17</v>
      </c>
      <c r="U1" s="47"/>
      <c r="V1" s="47"/>
      <c r="W1" s="47"/>
      <c r="X1" s="47"/>
      <c r="Y1" s="47"/>
      <c r="Z1" s="47"/>
      <c r="AA1" s="47"/>
      <c r="AB1" s="47"/>
    </row>
    <row r="2" spans="1:28" ht="17" x14ac:dyDescent="0.2">
      <c r="A2" s="1" t="s">
        <v>0</v>
      </c>
      <c r="B2" s="1" t="s">
        <v>9</v>
      </c>
      <c r="C2" s="1">
        <v>5</v>
      </c>
      <c r="D2" s="1">
        <v>4</v>
      </c>
      <c r="E2" s="1">
        <v>5</v>
      </c>
      <c r="G2" s="1" t="s">
        <v>6</v>
      </c>
      <c r="H2" s="1" t="s">
        <v>4</v>
      </c>
      <c r="I2" s="1" t="s">
        <v>2</v>
      </c>
      <c r="J2" s="1" t="s">
        <v>3</v>
      </c>
      <c r="K2" s="1" t="s">
        <v>1</v>
      </c>
      <c r="L2" s="1" t="s">
        <v>0</v>
      </c>
      <c r="N2" s="1" t="s">
        <v>0</v>
      </c>
      <c r="O2" s="1">
        <v>5</v>
      </c>
      <c r="P2" s="1">
        <v>4</v>
      </c>
      <c r="Q2" s="1">
        <v>5</v>
      </c>
      <c r="R2" s="1">
        <f>SUM(O2:Q2)</f>
        <v>14</v>
      </c>
      <c r="T2" s="2"/>
      <c r="U2" s="2">
        <v>7</v>
      </c>
      <c r="V2" s="2">
        <v>6</v>
      </c>
      <c r="W2" s="2">
        <v>5</v>
      </c>
      <c r="X2" s="2">
        <v>4</v>
      </c>
      <c r="Y2" s="2">
        <v>3</v>
      </c>
      <c r="Z2" s="2">
        <v>2</v>
      </c>
      <c r="AA2" s="2">
        <v>1</v>
      </c>
      <c r="AB2" s="2"/>
    </row>
    <row r="3" spans="1:28" ht="36" x14ac:dyDescent="0.2">
      <c r="A3" s="1" t="s">
        <v>1</v>
      </c>
      <c r="B3" s="1" t="s">
        <v>10</v>
      </c>
      <c r="C3" s="1">
        <v>4</v>
      </c>
      <c r="D3" s="1">
        <v>3</v>
      </c>
      <c r="E3" s="1">
        <v>2</v>
      </c>
      <c r="G3" s="1" t="s">
        <v>7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N3" s="1" t="s">
        <v>1</v>
      </c>
      <c r="O3" s="1">
        <v>4</v>
      </c>
      <c r="P3" s="1">
        <v>3</v>
      </c>
      <c r="Q3" s="1">
        <v>2</v>
      </c>
      <c r="R3" s="1">
        <f t="shared" ref="R3:R6" si="0">SUM(O3:Q3)</f>
        <v>9</v>
      </c>
      <c r="T3" s="2" t="s">
        <v>18</v>
      </c>
      <c r="U3" s="2"/>
      <c r="V3" s="2"/>
      <c r="W3" s="2"/>
      <c r="X3" s="2"/>
      <c r="Y3" s="2"/>
      <c r="Z3" s="2"/>
      <c r="AA3" s="2"/>
      <c r="AB3" s="2" t="s">
        <v>19</v>
      </c>
    </row>
    <row r="4" spans="1:28" ht="36" x14ac:dyDescent="0.2">
      <c r="A4" s="1" t="s">
        <v>2</v>
      </c>
      <c r="B4" s="1" t="s">
        <v>11</v>
      </c>
      <c r="C4" s="1">
        <v>2</v>
      </c>
      <c r="D4" s="1">
        <v>5</v>
      </c>
      <c r="E4" s="1">
        <v>1</v>
      </c>
      <c r="G4" s="1" t="s">
        <v>8</v>
      </c>
      <c r="H4" s="1" t="s">
        <v>2</v>
      </c>
      <c r="I4" s="1" t="s">
        <v>1</v>
      </c>
      <c r="J4" s="1" t="s">
        <v>3</v>
      </c>
      <c r="K4" s="1" t="s">
        <v>4</v>
      </c>
      <c r="L4" s="1" t="s">
        <v>0</v>
      </c>
      <c r="N4" s="1" t="s">
        <v>2</v>
      </c>
      <c r="O4" s="1">
        <v>2</v>
      </c>
      <c r="P4" s="1">
        <v>5</v>
      </c>
      <c r="Q4" s="1">
        <v>1</v>
      </c>
      <c r="R4" s="1">
        <f t="shared" si="0"/>
        <v>8</v>
      </c>
      <c r="T4" s="2" t="s">
        <v>20</v>
      </c>
      <c r="U4" s="2"/>
      <c r="V4" s="2"/>
      <c r="W4" s="2"/>
      <c r="X4" s="2"/>
      <c r="Y4" s="2"/>
      <c r="Z4" s="2"/>
      <c r="AA4" s="2"/>
      <c r="AB4" s="2" t="s">
        <v>21</v>
      </c>
    </row>
    <row r="5" spans="1:28" ht="72" x14ac:dyDescent="0.2">
      <c r="A5" s="1" t="s">
        <v>3</v>
      </c>
      <c r="B5" s="1" t="s">
        <v>12</v>
      </c>
      <c r="C5" s="1">
        <v>3</v>
      </c>
      <c r="D5" s="1">
        <v>1</v>
      </c>
      <c r="E5" s="1">
        <v>3</v>
      </c>
      <c r="N5" s="1" t="s">
        <v>3</v>
      </c>
      <c r="O5" s="1">
        <v>3</v>
      </c>
      <c r="P5" s="1">
        <v>1</v>
      </c>
      <c r="Q5" s="1">
        <v>3</v>
      </c>
      <c r="R5" s="1">
        <f t="shared" si="0"/>
        <v>7</v>
      </c>
      <c r="T5" s="2" t="s">
        <v>22</v>
      </c>
      <c r="U5" s="2"/>
      <c r="V5" s="2"/>
      <c r="W5" s="2"/>
      <c r="X5" s="2"/>
      <c r="Y5" s="2"/>
      <c r="Z5" s="2"/>
      <c r="AA5" s="2"/>
      <c r="AB5" s="2" t="s">
        <v>23</v>
      </c>
    </row>
    <row r="6" spans="1:28" ht="36" x14ac:dyDescent="0.2">
      <c r="A6" s="1" t="s">
        <v>4</v>
      </c>
      <c r="B6" s="1" t="s">
        <v>13</v>
      </c>
      <c r="C6" s="1">
        <v>1</v>
      </c>
      <c r="D6" s="1">
        <v>2</v>
      </c>
      <c r="E6" s="1">
        <v>4</v>
      </c>
      <c r="N6" s="1" t="s">
        <v>4</v>
      </c>
      <c r="O6" s="1">
        <v>1</v>
      </c>
      <c r="P6" s="1">
        <v>2</v>
      </c>
      <c r="Q6" s="1">
        <v>4</v>
      </c>
      <c r="R6" s="1">
        <f t="shared" si="0"/>
        <v>7</v>
      </c>
      <c r="T6" s="2" t="s">
        <v>24</v>
      </c>
      <c r="U6" s="2"/>
      <c r="V6" s="2"/>
      <c r="W6" s="2"/>
      <c r="X6" s="2"/>
      <c r="Y6" s="2"/>
      <c r="Z6" s="2"/>
      <c r="AA6" s="2"/>
      <c r="AB6" s="2" t="s">
        <v>25</v>
      </c>
    </row>
    <row r="7" spans="1:28" ht="36" x14ac:dyDescent="0.2">
      <c r="T7" s="2" t="s">
        <v>26</v>
      </c>
      <c r="U7" s="2"/>
      <c r="V7" s="2"/>
      <c r="W7" s="2"/>
      <c r="X7" s="2"/>
      <c r="Y7" s="2"/>
      <c r="Z7" s="2"/>
      <c r="AA7" s="2"/>
      <c r="AB7" s="2" t="s">
        <v>27</v>
      </c>
    </row>
    <row r="8" spans="1:28" ht="54" x14ac:dyDescent="0.2">
      <c r="T8" s="2" t="s">
        <v>28</v>
      </c>
      <c r="U8" s="2"/>
      <c r="V8" s="2"/>
      <c r="W8" s="2"/>
      <c r="X8" s="2"/>
      <c r="Y8" s="2"/>
      <c r="Z8" s="2"/>
      <c r="AA8" s="2"/>
      <c r="AB8" s="2" t="s">
        <v>29</v>
      </c>
    </row>
    <row r="9" spans="1:28" ht="54" x14ac:dyDescent="0.2">
      <c r="T9" s="2" t="s">
        <v>30</v>
      </c>
      <c r="U9" s="2"/>
      <c r="V9" s="2"/>
      <c r="W9" s="2"/>
      <c r="X9" s="2"/>
      <c r="Y9" s="2"/>
      <c r="Z9" s="2"/>
      <c r="AA9" s="2"/>
      <c r="AB9" s="2" t="s">
        <v>31</v>
      </c>
    </row>
    <row r="10" spans="1:28" ht="18" x14ac:dyDescent="0.2">
      <c r="T10" s="2" t="s">
        <v>32</v>
      </c>
      <c r="U10" s="2"/>
      <c r="V10" s="2"/>
      <c r="W10" s="2"/>
      <c r="X10" s="2"/>
      <c r="Y10" s="2"/>
      <c r="Z10" s="2"/>
      <c r="AA10" s="2"/>
      <c r="AB10" s="2" t="s">
        <v>33</v>
      </c>
    </row>
    <row r="11" spans="1:28" ht="36" x14ac:dyDescent="0.2">
      <c r="T11" s="2" t="s">
        <v>34</v>
      </c>
      <c r="U11" s="2"/>
      <c r="V11" s="2"/>
      <c r="W11" s="2"/>
      <c r="X11" s="2"/>
      <c r="Y11" s="2"/>
      <c r="Z11" s="2"/>
      <c r="AA11" s="2"/>
      <c r="AB11" s="2" t="s">
        <v>35</v>
      </c>
    </row>
    <row r="12" spans="1:28" ht="36" x14ac:dyDescent="0.2">
      <c r="T12" s="2" t="s">
        <v>36</v>
      </c>
      <c r="U12" s="2"/>
      <c r="V12" s="2"/>
      <c r="W12" s="2"/>
      <c r="X12" s="2"/>
      <c r="Y12" s="2"/>
      <c r="Z12" s="2"/>
      <c r="AA12" s="2"/>
      <c r="AB12" s="2" t="s">
        <v>37</v>
      </c>
    </row>
    <row r="13" spans="1:28" ht="36" x14ac:dyDescent="0.2">
      <c r="T13" s="2" t="s">
        <v>38</v>
      </c>
      <c r="U13" s="2"/>
      <c r="V13" s="2"/>
      <c r="W13" s="2"/>
      <c r="X13" s="2"/>
      <c r="Y13" s="2"/>
      <c r="Z13" s="2"/>
      <c r="AA13" s="2"/>
      <c r="AB13" s="2" t="s">
        <v>39</v>
      </c>
    </row>
    <row r="14" spans="1:28" ht="36" x14ac:dyDescent="0.2">
      <c r="T14" s="2" t="s">
        <v>40</v>
      </c>
      <c r="U14" s="2"/>
      <c r="V14" s="2"/>
      <c r="W14" s="2"/>
      <c r="X14" s="2"/>
      <c r="Y14" s="2"/>
      <c r="Z14" s="2"/>
      <c r="AA14" s="2"/>
      <c r="AB14" s="2" t="s">
        <v>41</v>
      </c>
    </row>
    <row r="15" spans="1:28" ht="36" x14ac:dyDescent="0.2">
      <c r="T15" s="2" t="s">
        <v>42</v>
      </c>
      <c r="U15" s="2"/>
      <c r="V15" s="2"/>
      <c r="W15" s="2"/>
      <c r="X15" s="2"/>
      <c r="Y15" s="2"/>
      <c r="Z15" s="2"/>
      <c r="AA15" s="2"/>
      <c r="AB15" s="2" t="s">
        <v>43</v>
      </c>
    </row>
    <row r="16" spans="1:28" ht="18" x14ac:dyDescent="0.2">
      <c r="T16" s="2" t="s">
        <v>44</v>
      </c>
      <c r="U16" s="2"/>
      <c r="V16" s="2"/>
      <c r="W16" s="2"/>
      <c r="X16" s="2"/>
      <c r="Y16" s="2"/>
      <c r="Z16" s="2"/>
      <c r="AA16" s="2"/>
      <c r="AB16" s="2" t="s">
        <v>45</v>
      </c>
    </row>
    <row r="17" spans="20:28" ht="36" x14ac:dyDescent="0.2">
      <c r="T17" s="2" t="s">
        <v>46</v>
      </c>
      <c r="U17" s="2"/>
      <c r="V17" s="2"/>
      <c r="W17" s="2"/>
      <c r="X17" s="2"/>
      <c r="Y17" s="2"/>
      <c r="Z17" s="2"/>
      <c r="AA17" s="2"/>
      <c r="AB17" s="2" t="s">
        <v>47</v>
      </c>
    </row>
  </sheetData>
  <mergeCells count="3">
    <mergeCell ref="H1:L1"/>
    <mergeCell ref="O1:Q1"/>
    <mergeCell ref="T1:A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FB64-A210-49B9-A1CA-3AAB81C618CF}">
  <dimension ref="A1:T52"/>
  <sheetViews>
    <sheetView zoomScale="115" zoomScaleNormal="115" workbookViewId="0">
      <selection activeCell="L2" sqref="L2:M5"/>
    </sheetView>
  </sheetViews>
  <sheetFormatPr baseColWidth="10" defaultColWidth="8.83203125" defaultRowHeight="16" x14ac:dyDescent="0.2"/>
  <cols>
    <col min="1" max="1" width="23.1640625" customWidth="1"/>
    <col min="2" max="8" width="3.6640625" customWidth="1"/>
    <col min="9" max="9" width="25.6640625" customWidth="1"/>
    <col min="11" max="11" width="4.1640625" bestFit="1" customWidth="1"/>
    <col min="12" max="12" width="23.6640625" bestFit="1" customWidth="1"/>
    <col min="13" max="13" width="4.33203125" bestFit="1" customWidth="1"/>
    <col min="14" max="15" width="3.6640625" customWidth="1"/>
    <col min="16" max="20" width="8.83203125" customWidth="1"/>
  </cols>
  <sheetData>
    <row r="1" spans="1:20" x14ac:dyDescent="0.2">
      <c r="A1" s="46" t="s">
        <v>48</v>
      </c>
      <c r="B1" s="46"/>
      <c r="C1" s="46"/>
      <c r="D1" s="46"/>
      <c r="E1" s="46"/>
      <c r="F1" s="46"/>
      <c r="G1" s="46"/>
      <c r="H1" s="46"/>
      <c r="I1" s="46"/>
    </row>
    <row r="2" spans="1:20" ht="17" x14ac:dyDescent="0.2">
      <c r="A2" s="2"/>
      <c r="B2" s="2">
        <v>7</v>
      </c>
      <c r="C2" s="2">
        <v>6</v>
      </c>
      <c r="D2" s="2">
        <v>5</v>
      </c>
      <c r="E2" s="2">
        <v>4</v>
      </c>
      <c r="F2" s="2">
        <v>3</v>
      </c>
      <c r="G2" s="2">
        <v>2</v>
      </c>
      <c r="H2" s="2">
        <v>1</v>
      </c>
      <c r="I2" s="2"/>
      <c r="L2" s="1" t="s">
        <v>61</v>
      </c>
      <c r="M2" s="1" t="s">
        <v>62</v>
      </c>
    </row>
    <row r="3" spans="1:20" ht="18" x14ac:dyDescent="0.2">
      <c r="A3" s="2" t="s">
        <v>18</v>
      </c>
      <c r="B3" s="2"/>
      <c r="C3" s="5"/>
      <c r="D3" s="2"/>
      <c r="E3" s="2"/>
      <c r="F3" s="2"/>
      <c r="G3" s="2"/>
      <c r="H3" s="2"/>
      <c r="I3" s="2" t="s">
        <v>19</v>
      </c>
      <c r="L3" s="1" t="s">
        <v>6</v>
      </c>
      <c r="M3" s="9">
        <f>1-6*(P26/((100-10)*10))</f>
        <v>0.72666666666666668</v>
      </c>
    </row>
    <row r="4" spans="1:20" ht="18" x14ac:dyDescent="0.2">
      <c r="A4" s="2" t="s">
        <v>20</v>
      </c>
      <c r="B4" s="2"/>
      <c r="C4" s="2"/>
      <c r="D4" s="5"/>
      <c r="E4" s="2"/>
      <c r="F4" s="2"/>
      <c r="G4" s="2"/>
      <c r="H4" s="2"/>
      <c r="I4" s="2" t="s">
        <v>21</v>
      </c>
      <c r="L4" s="1" t="s">
        <v>7</v>
      </c>
      <c r="M4" s="9">
        <f>1-6*(P39/((100-10)*10))</f>
        <v>0.94</v>
      </c>
    </row>
    <row r="5" spans="1:20" ht="36" x14ac:dyDescent="0.2">
      <c r="A5" s="2" t="s">
        <v>22</v>
      </c>
      <c r="B5" s="5"/>
      <c r="C5" s="2"/>
      <c r="D5" s="2"/>
      <c r="E5" s="2"/>
      <c r="F5" s="2"/>
      <c r="G5" s="2"/>
      <c r="H5" s="2"/>
      <c r="I5" s="2" t="s">
        <v>23</v>
      </c>
      <c r="L5" s="1" t="s">
        <v>8</v>
      </c>
      <c r="M5" s="9">
        <f>1-6*(P52/((100-10)*10))</f>
        <v>0.62</v>
      </c>
    </row>
    <row r="6" spans="1:20" ht="18" x14ac:dyDescent="0.2">
      <c r="A6" s="2" t="s">
        <v>24</v>
      </c>
      <c r="B6" s="5"/>
      <c r="C6" s="2"/>
      <c r="D6" s="2"/>
      <c r="E6" s="2"/>
      <c r="F6" s="2"/>
      <c r="G6" s="2"/>
      <c r="H6" s="2"/>
      <c r="I6" s="2" t="s">
        <v>25</v>
      </c>
    </row>
    <row r="7" spans="1:20" ht="18" x14ac:dyDescent="0.2">
      <c r="A7" s="2" t="s">
        <v>28</v>
      </c>
      <c r="B7" s="2"/>
      <c r="C7" s="2"/>
      <c r="D7" s="3"/>
      <c r="E7" s="2"/>
      <c r="F7" s="2"/>
      <c r="G7" s="2"/>
      <c r="H7" s="2"/>
      <c r="I7" s="2" t="s">
        <v>29</v>
      </c>
    </row>
    <row r="8" spans="1:20" ht="18" x14ac:dyDescent="0.2">
      <c r="A8" s="2" t="s">
        <v>30</v>
      </c>
      <c r="B8" s="2"/>
      <c r="C8" s="2"/>
      <c r="D8" s="3"/>
      <c r="E8" s="2"/>
      <c r="F8" s="2"/>
      <c r="G8" s="2"/>
      <c r="H8" s="2"/>
      <c r="I8" s="2" t="s">
        <v>31</v>
      </c>
    </row>
    <row r="9" spans="1:20" ht="18" x14ac:dyDescent="0.2">
      <c r="A9" s="2" t="s">
        <v>36</v>
      </c>
      <c r="B9" s="2"/>
      <c r="C9" s="2"/>
      <c r="D9" s="2"/>
      <c r="E9" s="3"/>
      <c r="F9" s="2"/>
      <c r="G9" s="2"/>
      <c r="H9" s="2"/>
      <c r="I9" s="2" t="s">
        <v>37</v>
      </c>
    </row>
    <row r="10" spans="1:20" ht="18" x14ac:dyDescent="0.2">
      <c r="A10" s="2" t="s">
        <v>38</v>
      </c>
      <c r="B10" s="2"/>
      <c r="C10" s="3"/>
      <c r="D10" s="2"/>
      <c r="E10" s="2"/>
      <c r="F10" s="2"/>
      <c r="G10" s="2"/>
      <c r="H10" s="2"/>
      <c r="I10" s="2" t="s">
        <v>39</v>
      </c>
    </row>
    <row r="11" spans="1:20" ht="18" x14ac:dyDescent="0.2">
      <c r="A11" s="2" t="s">
        <v>42</v>
      </c>
      <c r="B11" s="2"/>
      <c r="C11" s="2"/>
      <c r="D11" s="2"/>
      <c r="E11" s="2"/>
      <c r="F11" s="3"/>
      <c r="G11" s="2"/>
      <c r="H11" s="2"/>
      <c r="I11" s="2" t="s">
        <v>43</v>
      </c>
    </row>
    <row r="12" spans="1:20" ht="18" x14ac:dyDescent="0.2">
      <c r="A12" s="2" t="s">
        <v>46</v>
      </c>
      <c r="B12" s="2"/>
      <c r="C12" s="3"/>
      <c r="D12" s="2"/>
      <c r="E12" s="2"/>
      <c r="F12" s="2"/>
      <c r="G12" s="2"/>
      <c r="H12" s="2"/>
      <c r="I12" s="2" t="s">
        <v>47</v>
      </c>
    </row>
    <row r="15" spans="1:20" x14ac:dyDescent="0.2">
      <c r="A15" s="46" t="s">
        <v>49</v>
      </c>
      <c r="B15" s="46"/>
      <c r="C15" s="46"/>
      <c r="D15" s="46"/>
      <c r="E15" s="46"/>
      <c r="F15" s="46"/>
      <c r="G15" s="46"/>
      <c r="H15" s="46"/>
      <c r="I15" s="46"/>
      <c r="K15" s="48" t="s">
        <v>52</v>
      </c>
      <c r="L15" s="49"/>
      <c r="M15" s="49"/>
      <c r="N15" s="49"/>
      <c r="O15" s="50"/>
    </row>
    <row r="16" spans="1:20" ht="17.25" customHeight="1" x14ac:dyDescent="0.2">
      <c r="A16" s="2"/>
      <c r="B16" s="2">
        <v>7</v>
      </c>
      <c r="C16" s="2">
        <v>6</v>
      </c>
      <c r="D16" s="2">
        <v>5</v>
      </c>
      <c r="E16" s="2">
        <v>4</v>
      </c>
      <c r="F16" s="2">
        <v>3</v>
      </c>
      <c r="G16" s="2">
        <v>2</v>
      </c>
      <c r="H16" s="2">
        <v>1</v>
      </c>
      <c r="I16" s="2"/>
      <c r="K16" s="2" t="s">
        <v>59</v>
      </c>
      <c r="L16" s="2" t="s">
        <v>53</v>
      </c>
      <c r="M16" s="2" t="s">
        <v>56</v>
      </c>
      <c r="N16" s="2" t="s">
        <v>57</v>
      </c>
      <c r="O16" s="2" t="s">
        <v>58</v>
      </c>
      <c r="P16" s="6"/>
      <c r="Q16" s="6"/>
      <c r="R16" s="6"/>
      <c r="S16" s="6"/>
      <c r="T16" s="6"/>
    </row>
    <row r="17" spans="1:20" ht="18" x14ac:dyDescent="0.2">
      <c r="A17" s="2" t="s">
        <v>18</v>
      </c>
      <c r="B17" s="3"/>
      <c r="C17" s="4"/>
      <c r="D17" s="2"/>
      <c r="E17" s="2"/>
      <c r="F17" s="2"/>
      <c r="G17" s="2"/>
      <c r="H17" s="2"/>
      <c r="I17" s="2" t="s">
        <v>19</v>
      </c>
      <c r="K17" s="7">
        <v>6</v>
      </c>
      <c r="L17" s="2" t="s">
        <v>18</v>
      </c>
      <c r="M17" s="7">
        <v>7</v>
      </c>
      <c r="N17" s="8">
        <f>M17-K17</f>
        <v>1</v>
      </c>
      <c r="O17" s="7">
        <f>N17^2</f>
        <v>1</v>
      </c>
      <c r="P17" s="6"/>
      <c r="Q17" s="6"/>
      <c r="R17" s="6"/>
      <c r="S17" s="6"/>
      <c r="T17" s="6"/>
    </row>
    <row r="18" spans="1:20" ht="18" x14ac:dyDescent="0.2">
      <c r="A18" s="2" t="s">
        <v>20</v>
      </c>
      <c r="B18" s="2"/>
      <c r="C18" s="2"/>
      <c r="D18" s="5"/>
      <c r="E18" s="2"/>
      <c r="F18" s="2"/>
      <c r="G18" s="2"/>
      <c r="H18" s="2"/>
      <c r="I18" s="2" t="s">
        <v>21</v>
      </c>
      <c r="K18" s="7">
        <v>5</v>
      </c>
      <c r="L18" s="2" t="s">
        <v>20</v>
      </c>
      <c r="M18" s="7">
        <v>5</v>
      </c>
      <c r="N18" s="8">
        <f t="shared" ref="N18:N26" si="0">M18-K18</f>
        <v>0</v>
      </c>
      <c r="O18" s="7">
        <f t="shared" ref="O18:O26" si="1">N18^2</f>
        <v>0</v>
      </c>
      <c r="P18" s="6"/>
      <c r="Q18" s="6"/>
      <c r="R18" s="6"/>
      <c r="S18" s="6"/>
      <c r="T18" s="6"/>
    </row>
    <row r="19" spans="1:20" ht="36" x14ac:dyDescent="0.2">
      <c r="A19" s="2" t="s">
        <v>22</v>
      </c>
      <c r="B19" s="4"/>
      <c r="C19" s="2"/>
      <c r="D19" s="2"/>
      <c r="E19" s="3"/>
      <c r="F19" s="2"/>
      <c r="G19" s="2"/>
      <c r="H19" s="2"/>
      <c r="I19" s="2" t="s">
        <v>23</v>
      </c>
      <c r="K19" s="8">
        <v>7</v>
      </c>
      <c r="L19" s="2" t="s">
        <v>22</v>
      </c>
      <c r="M19" s="8">
        <v>4</v>
      </c>
      <c r="N19" s="8">
        <f t="shared" si="0"/>
        <v>-3</v>
      </c>
      <c r="O19" s="7">
        <f t="shared" si="1"/>
        <v>9</v>
      </c>
      <c r="P19" s="6"/>
      <c r="Q19" s="6"/>
      <c r="R19" s="6"/>
      <c r="S19" s="6"/>
      <c r="T19" s="6"/>
    </row>
    <row r="20" spans="1:20" ht="18" x14ac:dyDescent="0.2">
      <c r="A20" s="2" t="s">
        <v>24</v>
      </c>
      <c r="B20" s="4"/>
      <c r="C20" s="2"/>
      <c r="D20" s="2"/>
      <c r="E20" s="3"/>
      <c r="F20" s="2"/>
      <c r="G20" s="2"/>
      <c r="H20" s="2"/>
      <c r="I20" s="2" t="s">
        <v>25</v>
      </c>
      <c r="K20" s="8">
        <v>7</v>
      </c>
      <c r="L20" s="2" t="s">
        <v>24</v>
      </c>
      <c r="M20" s="8">
        <v>4</v>
      </c>
      <c r="N20" s="8">
        <f t="shared" si="0"/>
        <v>-3</v>
      </c>
      <c r="O20" s="7">
        <f t="shared" si="1"/>
        <v>9</v>
      </c>
      <c r="P20" s="6"/>
      <c r="Q20" s="6"/>
      <c r="R20" s="6"/>
      <c r="S20" s="6"/>
      <c r="T20" s="6"/>
    </row>
    <row r="21" spans="1:20" ht="18" x14ac:dyDescent="0.2">
      <c r="A21" s="2" t="s">
        <v>28</v>
      </c>
      <c r="B21" s="2"/>
      <c r="C21" s="3"/>
      <c r="D21" s="2"/>
      <c r="E21" s="2"/>
      <c r="F21" s="2"/>
      <c r="G21" s="2"/>
      <c r="H21" s="2"/>
      <c r="I21" s="2" t="s">
        <v>29</v>
      </c>
      <c r="K21" s="7">
        <v>5</v>
      </c>
      <c r="L21" s="2" t="s">
        <v>28</v>
      </c>
      <c r="M21" s="7">
        <v>6</v>
      </c>
      <c r="N21" s="8">
        <f t="shared" si="0"/>
        <v>1</v>
      </c>
      <c r="O21" s="7">
        <f t="shared" si="1"/>
        <v>1</v>
      </c>
      <c r="P21" s="6"/>
      <c r="Q21" s="6"/>
      <c r="R21" s="6"/>
      <c r="S21" s="6"/>
      <c r="T21" s="6"/>
    </row>
    <row r="22" spans="1:20" ht="18" x14ac:dyDescent="0.2">
      <c r="A22" s="2" t="s">
        <v>30</v>
      </c>
      <c r="B22" s="2"/>
      <c r="C22" s="2"/>
      <c r="D22" s="3"/>
      <c r="E22" s="2"/>
      <c r="F22" s="2"/>
      <c r="G22" s="2"/>
      <c r="H22" s="2"/>
      <c r="I22" s="2" t="s">
        <v>31</v>
      </c>
      <c r="K22" s="7">
        <v>5</v>
      </c>
      <c r="L22" s="2" t="s">
        <v>30</v>
      </c>
      <c r="M22" s="7">
        <v>5</v>
      </c>
      <c r="N22" s="8">
        <f t="shared" si="0"/>
        <v>0</v>
      </c>
      <c r="O22" s="7">
        <f t="shared" si="1"/>
        <v>0</v>
      </c>
      <c r="P22" s="6"/>
      <c r="Q22" s="6"/>
      <c r="R22" s="6"/>
      <c r="S22" s="6"/>
      <c r="T22" s="6"/>
    </row>
    <row r="23" spans="1:20" ht="18" x14ac:dyDescent="0.2">
      <c r="A23" s="2" t="s">
        <v>36</v>
      </c>
      <c r="B23" s="2"/>
      <c r="C23" s="3"/>
      <c r="D23" s="2"/>
      <c r="E23" s="2"/>
      <c r="F23" s="2"/>
      <c r="G23" s="2"/>
      <c r="H23" s="2"/>
      <c r="I23" s="2" t="s">
        <v>37</v>
      </c>
      <c r="K23" s="7">
        <v>4</v>
      </c>
      <c r="L23" s="2" t="s">
        <v>36</v>
      </c>
      <c r="M23" s="7">
        <v>6</v>
      </c>
      <c r="N23" s="8">
        <f t="shared" si="0"/>
        <v>2</v>
      </c>
      <c r="O23" s="7">
        <f t="shared" si="1"/>
        <v>4</v>
      </c>
      <c r="P23" s="6"/>
      <c r="Q23" s="6"/>
      <c r="R23" s="6"/>
      <c r="S23" s="6"/>
      <c r="T23" s="6"/>
    </row>
    <row r="24" spans="1:20" ht="18" x14ac:dyDescent="0.2">
      <c r="A24" s="2" t="s">
        <v>38</v>
      </c>
      <c r="B24" s="2"/>
      <c r="C24" s="2"/>
      <c r="D24" s="2"/>
      <c r="E24" s="2"/>
      <c r="F24" s="3"/>
      <c r="G24" s="2"/>
      <c r="H24" s="2"/>
      <c r="I24" s="2" t="s">
        <v>39</v>
      </c>
      <c r="K24" s="7">
        <v>6</v>
      </c>
      <c r="L24" s="2" t="s">
        <v>38</v>
      </c>
      <c r="M24" s="7">
        <v>3</v>
      </c>
      <c r="N24" s="8">
        <f t="shared" si="0"/>
        <v>-3</v>
      </c>
      <c r="O24" s="7">
        <f t="shared" si="1"/>
        <v>9</v>
      </c>
      <c r="P24" s="6"/>
      <c r="Q24" s="6"/>
      <c r="R24" s="6"/>
      <c r="S24" s="6"/>
      <c r="T24" s="6"/>
    </row>
    <row r="25" spans="1:20" ht="18" x14ac:dyDescent="0.2">
      <c r="A25" s="2" t="s">
        <v>42</v>
      </c>
      <c r="B25" s="2"/>
      <c r="C25" s="2"/>
      <c r="D25" s="3"/>
      <c r="E25" s="2"/>
      <c r="F25" s="2"/>
      <c r="G25" s="2"/>
      <c r="H25" s="2"/>
      <c r="I25" s="2" t="s">
        <v>43</v>
      </c>
      <c r="K25" s="7">
        <v>3</v>
      </c>
      <c r="L25" s="2" t="s">
        <v>42</v>
      </c>
      <c r="M25" s="7">
        <v>5</v>
      </c>
      <c r="N25" s="8">
        <f t="shared" si="0"/>
        <v>2</v>
      </c>
      <c r="O25" s="7">
        <f t="shared" si="1"/>
        <v>4</v>
      </c>
      <c r="P25" s="2" t="s">
        <v>60</v>
      </c>
      <c r="Q25" s="6"/>
      <c r="R25" s="6"/>
      <c r="S25" s="6"/>
      <c r="T25" s="6"/>
    </row>
    <row r="26" spans="1:20" ht="18" x14ac:dyDescent="0.2">
      <c r="A26" s="2" t="s">
        <v>46</v>
      </c>
      <c r="B26" s="2"/>
      <c r="C26" s="2"/>
      <c r="D26" s="2"/>
      <c r="E26" s="3"/>
      <c r="F26" s="2"/>
      <c r="G26" s="2"/>
      <c r="H26" s="2"/>
      <c r="I26" s="2" t="s">
        <v>47</v>
      </c>
      <c r="K26" s="7">
        <v>6</v>
      </c>
      <c r="L26" s="2" t="s">
        <v>46</v>
      </c>
      <c r="M26" s="7">
        <v>4</v>
      </c>
      <c r="N26" s="8">
        <f t="shared" si="0"/>
        <v>-2</v>
      </c>
      <c r="O26" s="7">
        <f t="shared" si="1"/>
        <v>4</v>
      </c>
      <c r="P26" s="2">
        <f>SUM(O17:O26)</f>
        <v>41</v>
      </c>
      <c r="Q26" s="6"/>
      <c r="R26" s="6"/>
      <c r="S26" s="6"/>
      <c r="T26" s="6"/>
    </row>
    <row r="28" spans="1:20" x14ac:dyDescent="0.2">
      <c r="A28" s="46" t="s">
        <v>50</v>
      </c>
      <c r="B28" s="46"/>
      <c r="C28" s="46"/>
      <c r="D28" s="46"/>
      <c r="E28" s="46"/>
      <c r="F28" s="46"/>
      <c r="G28" s="46"/>
      <c r="H28" s="46"/>
      <c r="I28" s="46"/>
      <c r="K28" s="48" t="s">
        <v>54</v>
      </c>
      <c r="L28" s="49"/>
      <c r="M28" s="49"/>
      <c r="N28" s="49"/>
      <c r="O28" s="50"/>
    </row>
    <row r="29" spans="1:20" ht="17.25" customHeight="1" x14ac:dyDescent="0.2">
      <c r="A29" s="2"/>
      <c r="B29" s="2">
        <v>7</v>
      </c>
      <c r="C29" s="2">
        <v>6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I29" s="2"/>
      <c r="K29" s="2" t="s">
        <v>59</v>
      </c>
      <c r="L29" s="2" t="s">
        <v>53</v>
      </c>
      <c r="M29" s="2" t="s">
        <v>56</v>
      </c>
      <c r="N29" s="2" t="s">
        <v>57</v>
      </c>
      <c r="O29" s="2" t="s">
        <v>58</v>
      </c>
      <c r="P29" s="6"/>
      <c r="Q29" s="6"/>
      <c r="R29" s="6"/>
      <c r="S29" s="6"/>
      <c r="T29" s="6"/>
    </row>
    <row r="30" spans="1:20" ht="18" x14ac:dyDescent="0.2">
      <c r="A30" s="2" t="s">
        <v>18</v>
      </c>
      <c r="B30" s="2"/>
      <c r="C30" s="5"/>
      <c r="D30" s="2"/>
      <c r="E30" s="2"/>
      <c r="F30" s="2"/>
      <c r="G30" s="2"/>
      <c r="H30" s="2"/>
      <c r="I30" s="2" t="s">
        <v>19</v>
      </c>
      <c r="K30" s="7">
        <v>6</v>
      </c>
      <c r="L30" s="2" t="s">
        <v>18</v>
      </c>
      <c r="M30" s="7">
        <v>6</v>
      </c>
      <c r="N30" s="8">
        <f>M30-K30</f>
        <v>0</v>
      </c>
      <c r="O30" s="7">
        <f t="shared" ref="O30:O39" si="2">N30^2</f>
        <v>0</v>
      </c>
      <c r="P30" s="6"/>
      <c r="Q30" s="6"/>
      <c r="R30" s="6"/>
      <c r="S30" s="6"/>
      <c r="T30" s="6"/>
    </row>
    <row r="31" spans="1:20" ht="18" x14ac:dyDescent="0.2">
      <c r="A31" s="2" t="s">
        <v>20</v>
      </c>
      <c r="B31" s="3"/>
      <c r="C31" s="2"/>
      <c r="D31" s="4"/>
      <c r="E31" s="2"/>
      <c r="F31" s="2"/>
      <c r="G31" s="2"/>
      <c r="H31" s="2"/>
      <c r="I31" s="2" t="s">
        <v>21</v>
      </c>
      <c r="K31" s="7">
        <v>5</v>
      </c>
      <c r="L31" s="2" t="s">
        <v>20</v>
      </c>
      <c r="M31" s="7">
        <v>7</v>
      </c>
      <c r="N31" s="8">
        <f t="shared" ref="N31:N39" si="3">M31-K31</f>
        <v>2</v>
      </c>
      <c r="O31" s="7">
        <f t="shared" si="2"/>
        <v>4</v>
      </c>
      <c r="P31" s="6"/>
      <c r="Q31" s="6"/>
      <c r="R31" s="6"/>
      <c r="S31" s="6"/>
      <c r="T31" s="6"/>
    </row>
    <row r="32" spans="1:20" ht="36" x14ac:dyDescent="0.2">
      <c r="A32" s="2" t="s">
        <v>22</v>
      </c>
      <c r="B32" s="4"/>
      <c r="C32" s="2"/>
      <c r="D32" s="3"/>
      <c r="E32" s="2"/>
      <c r="F32" s="2"/>
      <c r="G32" s="2"/>
      <c r="H32" s="2"/>
      <c r="I32" s="2" t="s">
        <v>23</v>
      </c>
      <c r="K32" s="8">
        <v>7</v>
      </c>
      <c r="L32" s="2" t="s">
        <v>22</v>
      </c>
      <c r="M32" s="8">
        <v>5</v>
      </c>
      <c r="N32" s="8">
        <f t="shared" si="3"/>
        <v>-2</v>
      </c>
      <c r="O32" s="7">
        <f t="shared" si="2"/>
        <v>4</v>
      </c>
      <c r="P32" s="6"/>
      <c r="Q32" s="6"/>
      <c r="R32" s="6"/>
      <c r="S32" s="6"/>
      <c r="T32" s="6"/>
    </row>
    <row r="33" spans="1:20" ht="18" x14ac:dyDescent="0.2">
      <c r="A33" s="2" t="s">
        <v>24</v>
      </c>
      <c r="B33" s="5"/>
      <c r="C33" s="2"/>
      <c r="D33" s="2"/>
      <c r="E33" s="2"/>
      <c r="F33" s="2"/>
      <c r="G33" s="2"/>
      <c r="H33" s="2"/>
      <c r="I33" s="2" t="s">
        <v>25</v>
      </c>
      <c r="K33" s="8">
        <v>7</v>
      </c>
      <c r="L33" s="2" t="s">
        <v>24</v>
      </c>
      <c r="M33" s="8">
        <v>7</v>
      </c>
      <c r="N33" s="8">
        <f t="shared" si="3"/>
        <v>0</v>
      </c>
      <c r="O33" s="7">
        <f t="shared" si="2"/>
        <v>0</v>
      </c>
      <c r="P33" s="6"/>
      <c r="Q33" s="6"/>
      <c r="R33" s="6"/>
      <c r="S33" s="6"/>
      <c r="T33" s="6"/>
    </row>
    <row r="34" spans="1:20" ht="18" x14ac:dyDescent="0.2">
      <c r="A34" s="2" t="s">
        <v>28</v>
      </c>
      <c r="B34" s="2"/>
      <c r="C34" s="2"/>
      <c r="D34" s="3"/>
      <c r="E34" s="2"/>
      <c r="F34" s="2"/>
      <c r="G34" s="2"/>
      <c r="H34" s="2"/>
      <c r="I34" s="2" t="s">
        <v>29</v>
      </c>
      <c r="K34" s="7">
        <v>5</v>
      </c>
      <c r="L34" s="2" t="s">
        <v>28</v>
      </c>
      <c r="M34" s="7">
        <v>5</v>
      </c>
      <c r="N34" s="8">
        <f t="shared" si="3"/>
        <v>0</v>
      </c>
      <c r="O34" s="7">
        <f t="shared" si="2"/>
        <v>0</v>
      </c>
      <c r="P34" s="6"/>
      <c r="Q34" s="6"/>
      <c r="R34" s="6"/>
      <c r="S34" s="6"/>
      <c r="T34" s="6"/>
    </row>
    <row r="35" spans="1:20" ht="18" x14ac:dyDescent="0.2">
      <c r="A35" s="2" t="s">
        <v>30</v>
      </c>
      <c r="B35" s="2"/>
      <c r="C35" s="2"/>
      <c r="D35" s="3"/>
      <c r="E35" s="2"/>
      <c r="F35" s="2"/>
      <c r="G35" s="2"/>
      <c r="H35" s="2"/>
      <c r="I35" s="2" t="s">
        <v>31</v>
      </c>
      <c r="K35" s="7">
        <v>5</v>
      </c>
      <c r="L35" s="2" t="s">
        <v>30</v>
      </c>
      <c r="M35" s="7">
        <v>5</v>
      </c>
      <c r="N35" s="8">
        <f t="shared" si="3"/>
        <v>0</v>
      </c>
      <c r="O35" s="7">
        <f t="shared" si="2"/>
        <v>0</v>
      </c>
      <c r="P35" s="6"/>
      <c r="Q35" s="6"/>
      <c r="R35" s="6"/>
      <c r="S35" s="6"/>
      <c r="T35" s="6"/>
    </row>
    <row r="36" spans="1:20" ht="18" x14ac:dyDescent="0.2">
      <c r="A36" s="2" t="s">
        <v>36</v>
      </c>
      <c r="B36" s="2"/>
      <c r="C36" s="2"/>
      <c r="D36" s="3"/>
      <c r="E36" s="2"/>
      <c r="F36" s="2"/>
      <c r="G36" s="2"/>
      <c r="H36" s="2"/>
      <c r="I36" s="2" t="s">
        <v>37</v>
      </c>
      <c r="K36" s="7">
        <v>4</v>
      </c>
      <c r="L36" s="2" t="s">
        <v>36</v>
      </c>
      <c r="M36" s="7">
        <v>5</v>
      </c>
      <c r="N36" s="8">
        <f t="shared" si="3"/>
        <v>1</v>
      </c>
      <c r="O36" s="7">
        <f t="shared" si="2"/>
        <v>1</v>
      </c>
      <c r="P36" s="6"/>
      <c r="Q36" s="6"/>
      <c r="R36" s="6"/>
      <c r="S36" s="6"/>
      <c r="T36" s="6"/>
    </row>
    <row r="37" spans="1:20" ht="18" x14ac:dyDescent="0.2">
      <c r="A37" s="2" t="s">
        <v>38</v>
      </c>
      <c r="B37" s="2"/>
      <c r="C37" s="3"/>
      <c r="D37" s="2"/>
      <c r="E37" s="2"/>
      <c r="F37" s="2"/>
      <c r="G37" s="2"/>
      <c r="H37" s="2"/>
      <c r="I37" s="2" t="s">
        <v>39</v>
      </c>
      <c r="K37" s="7">
        <v>6</v>
      </c>
      <c r="L37" s="2" t="s">
        <v>38</v>
      </c>
      <c r="M37" s="7">
        <v>6</v>
      </c>
      <c r="N37" s="8">
        <f t="shared" si="3"/>
        <v>0</v>
      </c>
      <c r="O37" s="7">
        <f t="shared" si="2"/>
        <v>0</v>
      </c>
      <c r="P37" s="6"/>
      <c r="Q37" s="6"/>
      <c r="R37" s="6"/>
      <c r="S37" s="6"/>
      <c r="T37" s="6"/>
    </row>
    <row r="38" spans="1:20" ht="18" x14ac:dyDescent="0.2">
      <c r="A38" s="2" t="s">
        <v>42</v>
      </c>
      <c r="B38" s="2"/>
      <c r="C38" s="2"/>
      <c r="D38" s="2"/>
      <c r="E38" s="2"/>
      <c r="F38" s="3"/>
      <c r="G38" s="2"/>
      <c r="H38" s="2"/>
      <c r="I38" s="2" t="s">
        <v>43</v>
      </c>
      <c r="K38" s="7">
        <v>3</v>
      </c>
      <c r="L38" s="2" t="s">
        <v>42</v>
      </c>
      <c r="M38" s="7">
        <v>3</v>
      </c>
      <c r="N38" s="8">
        <f t="shared" si="3"/>
        <v>0</v>
      </c>
      <c r="O38" s="7">
        <f t="shared" si="2"/>
        <v>0</v>
      </c>
      <c r="P38" s="2" t="s">
        <v>60</v>
      </c>
      <c r="Q38" s="6"/>
      <c r="R38" s="6"/>
      <c r="S38" s="6"/>
      <c r="T38" s="6"/>
    </row>
    <row r="39" spans="1:20" ht="18" x14ac:dyDescent="0.2">
      <c r="A39" s="2" t="s">
        <v>46</v>
      </c>
      <c r="B39" s="2"/>
      <c r="C39" s="3"/>
      <c r="D39" s="2"/>
      <c r="E39" s="2"/>
      <c r="F39" s="2"/>
      <c r="G39" s="2"/>
      <c r="H39" s="2"/>
      <c r="I39" s="2" t="s">
        <v>47</v>
      </c>
      <c r="K39" s="7">
        <v>6</v>
      </c>
      <c r="L39" s="2" t="s">
        <v>46</v>
      </c>
      <c r="M39" s="7">
        <v>6</v>
      </c>
      <c r="N39" s="8">
        <f t="shared" si="3"/>
        <v>0</v>
      </c>
      <c r="O39" s="7">
        <f t="shared" si="2"/>
        <v>0</v>
      </c>
      <c r="P39" s="2">
        <f>SUM(O30:O39)</f>
        <v>9</v>
      </c>
      <c r="Q39" s="6"/>
      <c r="R39" s="6"/>
      <c r="S39" s="6"/>
      <c r="T39" s="6"/>
    </row>
    <row r="41" spans="1:20" x14ac:dyDescent="0.2">
      <c r="A41" s="46" t="s">
        <v>51</v>
      </c>
      <c r="B41" s="46"/>
      <c r="C41" s="46"/>
      <c r="D41" s="46"/>
      <c r="E41" s="46"/>
      <c r="F41" s="46"/>
      <c r="G41" s="46"/>
      <c r="H41" s="46"/>
      <c r="I41" s="46"/>
      <c r="K41" s="48" t="s">
        <v>55</v>
      </c>
      <c r="L41" s="49"/>
      <c r="M41" s="49"/>
      <c r="N41" s="49"/>
      <c r="O41" s="50"/>
    </row>
    <row r="42" spans="1:20" ht="17.25" customHeight="1" x14ac:dyDescent="0.2">
      <c r="A42" s="2"/>
      <c r="B42" s="2">
        <v>7</v>
      </c>
      <c r="C42" s="2">
        <v>6</v>
      </c>
      <c r="D42" s="2">
        <v>5</v>
      </c>
      <c r="E42" s="2">
        <v>4</v>
      </c>
      <c r="F42" s="2">
        <v>3</v>
      </c>
      <c r="G42" s="2">
        <v>2</v>
      </c>
      <c r="H42" s="2">
        <v>1</v>
      </c>
      <c r="I42" s="2"/>
      <c r="K42" s="2" t="s">
        <v>59</v>
      </c>
      <c r="L42" s="2" t="s">
        <v>53</v>
      </c>
      <c r="M42" s="2" t="s">
        <v>56</v>
      </c>
      <c r="N42" s="2" t="s">
        <v>57</v>
      </c>
      <c r="O42" s="2" t="s">
        <v>58</v>
      </c>
      <c r="P42" s="6"/>
      <c r="Q42" s="6"/>
      <c r="R42" s="6"/>
      <c r="S42" s="6"/>
      <c r="T42" s="6"/>
    </row>
    <row r="43" spans="1:20" ht="18" x14ac:dyDescent="0.2">
      <c r="A43" s="2" t="s">
        <v>18</v>
      </c>
      <c r="B43" s="2"/>
      <c r="C43" s="4"/>
      <c r="D43" s="3"/>
      <c r="E43" s="2"/>
      <c r="F43" s="2"/>
      <c r="G43" s="2"/>
      <c r="H43" s="2"/>
      <c r="I43" s="2" t="s">
        <v>19</v>
      </c>
      <c r="K43" s="7">
        <v>6</v>
      </c>
      <c r="L43" s="2" t="s">
        <v>18</v>
      </c>
      <c r="M43" s="7">
        <v>5</v>
      </c>
      <c r="N43" s="8">
        <f>M43-K43</f>
        <v>-1</v>
      </c>
      <c r="O43" s="7">
        <f t="shared" ref="O43:O52" si="4">N43^2</f>
        <v>1</v>
      </c>
      <c r="P43" s="6"/>
      <c r="Q43" s="6"/>
      <c r="R43" s="6"/>
      <c r="S43" s="6"/>
      <c r="T43" s="6"/>
    </row>
    <row r="44" spans="1:20" ht="18" x14ac:dyDescent="0.2">
      <c r="A44" s="2" t="s">
        <v>20</v>
      </c>
      <c r="B44" s="2"/>
      <c r="C44" s="2"/>
      <c r="D44" s="5"/>
      <c r="E44" s="2"/>
      <c r="F44" s="2"/>
      <c r="G44" s="2"/>
      <c r="H44" s="2"/>
      <c r="I44" s="2" t="s">
        <v>21</v>
      </c>
      <c r="K44" s="7">
        <v>5</v>
      </c>
      <c r="L44" s="2" t="s">
        <v>20</v>
      </c>
      <c r="M44" s="7">
        <v>5</v>
      </c>
      <c r="N44" s="8">
        <f t="shared" ref="N44:N52" si="5">M44-K44</f>
        <v>0</v>
      </c>
      <c r="O44" s="7">
        <f t="shared" si="4"/>
        <v>0</v>
      </c>
      <c r="P44" s="6"/>
      <c r="Q44" s="6"/>
      <c r="R44" s="6"/>
      <c r="S44" s="6"/>
      <c r="T44" s="6"/>
    </row>
    <row r="45" spans="1:20" ht="36" x14ac:dyDescent="0.2">
      <c r="A45" s="2" t="s">
        <v>22</v>
      </c>
      <c r="B45" s="4"/>
      <c r="C45" s="2"/>
      <c r="D45" s="2"/>
      <c r="E45" s="2"/>
      <c r="F45" s="3"/>
      <c r="G45" s="2"/>
      <c r="H45" s="2"/>
      <c r="I45" s="2" t="s">
        <v>23</v>
      </c>
      <c r="K45" s="8">
        <v>7</v>
      </c>
      <c r="L45" s="2" t="s">
        <v>22</v>
      </c>
      <c r="M45" s="8">
        <v>3</v>
      </c>
      <c r="N45" s="8">
        <f t="shared" si="5"/>
        <v>-4</v>
      </c>
      <c r="O45" s="7">
        <f t="shared" si="4"/>
        <v>16</v>
      </c>
      <c r="P45" s="6"/>
      <c r="Q45" s="6"/>
      <c r="R45" s="6"/>
      <c r="S45" s="6"/>
      <c r="T45" s="6"/>
    </row>
    <row r="46" spans="1:20" ht="18" x14ac:dyDescent="0.2">
      <c r="A46" s="2" t="s">
        <v>24</v>
      </c>
      <c r="B46" s="4"/>
      <c r="C46" s="2"/>
      <c r="D46" s="2"/>
      <c r="E46" s="3"/>
      <c r="F46" s="2"/>
      <c r="G46" s="2"/>
      <c r="H46" s="2"/>
      <c r="I46" s="2" t="s">
        <v>25</v>
      </c>
      <c r="K46" s="8">
        <v>7</v>
      </c>
      <c r="L46" s="2" t="s">
        <v>24</v>
      </c>
      <c r="M46" s="8">
        <v>4</v>
      </c>
      <c r="N46" s="8">
        <f t="shared" si="5"/>
        <v>-3</v>
      </c>
      <c r="O46" s="7">
        <f t="shared" si="4"/>
        <v>9</v>
      </c>
      <c r="P46" s="6"/>
      <c r="Q46" s="6"/>
      <c r="R46" s="6"/>
      <c r="S46" s="6"/>
      <c r="T46" s="6"/>
    </row>
    <row r="47" spans="1:20" ht="18" x14ac:dyDescent="0.2">
      <c r="A47" s="2" t="s">
        <v>28</v>
      </c>
      <c r="B47" s="2"/>
      <c r="C47" s="2"/>
      <c r="D47" s="2"/>
      <c r="E47" s="2"/>
      <c r="F47" s="3"/>
      <c r="G47" s="2"/>
      <c r="H47" s="2"/>
      <c r="I47" s="2" t="s">
        <v>29</v>
      </c>
      <c r="K47" s="7">
        <v>5</v>
      </c>
      <c r="L47" s="2" t="s">
        <v>28</v>
      </c>
      <c r="M47" s="7">
        <v>3</v>
      </c>
      <c r="N47" s="8">
        <f t="shared" si="5"/>
        <v>-2</v>
      </c>
      <c r="O47" s="7">
        <f t="shared" si="4"/>
        <v>4</v>
      </c>
      <c r="P47" s="6"/>
      <c r="Q47" s="6"/>
      <c r="R47" s="6"/>
      <c r="S47" s="6"/>
      <c r="T47" s="6"/>
    </row>
    <row r="48" spans="1:20" ht="18" x14ac:dyDescent="0.2">
      <c r="A48" s="2" t="s">
        <v>30</v>
      </c>
      <c r="B48" s="2"/>
      <c r="C48" s="2"/>
      <c r="D48" s="2"/>
      <c r="E48" s="3"/>
      <c r="F48" s="2"/>
      <c r="G48" s="2"/>
      <c r="H48" s="2"/>
      <c r="I48" s="2" t="s">
        <v>31</v>
      </c>
      <c r="K48" s="7">
        <v>5</v>
      </c>
      <c r="L48" s="2" t="s">
        <v>30</v>
      </c>
      <c r="M48" s="7">
        <v>4</v>
      </c>
      <c r="N48" s="8">
        <f t="shared" si="5"/>
        <v>-1</v>
      </c>
      <c r="O48" s="7">
        <f t="shared" si="4"/>
        <v>1</v>
      </c>
      <c r="P48" s="6"/>
      <c r="Q48" s="6"/>
      <c r="R48" s="6"/>
      <c r="S48" s="6"/>
      <c r="T48" s="6"/>
    </row>
    <row r="49" spans="1:20" ht="18" x14ac:dyDescent="0.2">
      <c r="A49" s="2" t="s">
        <v>36</v>
      </c>
      <c r="B49" s="2"/>
      <c r="C49" s="3"/>
      <c r="D49" s="2"/>
      <c r="E49" s="2"/>
      <c r="F49" s="2"/>
      <c r="G49" s="2"/>
      <c r="H49" s="2"/>
      <c r="I49" s="2" t="s">
        <v>37</v>
      </c>
      <c r="K49" s="7">
        <v>4</v>
      </c>
      <c r="L49" s="2" t="s">
        <v>36</v>
      </c>
      <c r="M49" s="7">
        <v>6</v>
      </c>
      <c r="N49" s="8">
        <f t="shared" si="5"/>
        <v>2</v>
      </c>
      <c r="O49" s="7">
        <f t="shared" si="4"/>
        <v>4</v>
      </c>
      <c r="P49" s="6"/>
      <c r="Q49" s="6"/>
      <c r="R49" s="6"/>
      <c r="S49" s="6"/>
      <c r="T49" s="6"/>
    </row>
    <row r="50" spans="1:20" ht="18" x14ac:dyDescent="0.2">
      <c r="A50" s="2" t="s">
        <v>38</v>
      </c>
      <c r="B50" s="2"/>
      <c r="C50" s="2"/>
      <c r="D50" s="2"/>
      <c r="E50" s="3"/>
      <c r="F50" s="2"/>
      <c r="G50" s="2"/>
      <c r="H50" s="2"/>
      <c r="I50" s="2" t="s">
        <v>39</v>
      </c>
      <c r="K50" s="7">
        <v>6</v>
      </c>
      <c r="L50" s="2" t="s">
        <v>38</v>
      </c>
      <c r="M50" s="7">
        <v>4</v>
      </c>
      <c r="N50" s="8">
        <f t="shared" si="5"/>
        <v>-2</v>
      </c>
      <c r="O50" s="7">
        <f t="shared" si="4"/>
        <v>4</v>
      </c>
      <c r="P50" s="6"/>
      <c r="Q50" s="6"/>
      <c r="R50" s="6"/>
      <c r="S50" s="6"/>
      <c r="T50" s="6"/>
    </row>
    <row r="51" spans="1:20" ht="18" x14ac:dyDescent="0.2">
      <c r="A51" s="2" t="s">
        <v>42</v>
      </c>
      <c r="B51" s="2"/>
      <c r="C51" s="3"/>
      <c r="D51" s="2"/>
      <c r="E51" s="2"/>
      <c r="F51" s="2"/>
      <c r="G51" s="2"/>
      <c r="H51" s="2"/>
      <c r="I51" s="2" t="s">
        <v>43</v>
      </c>
      <c r="K51" s="7">
        <v>3</v>
      </c>
      <c r="L51" s="2" t="s">
        <v>42</v>
      </c>
      <c r="M51" s="7">
        <v>6</v>
      </c>
      <c r="N51" s="8">
        <f t="shared" si="5"/>
        <v>3</v>
      </c>
      <c r="O51" s="7">
        <f t="shared" si="4"/>
        <v>9</v>
      </c>
      <c r="P51" s="2" t="s">
        <v>60</v>
      </c>
      <c r="Q51" s="6"/>
      <c r="R51" s="6"/>
      <c r="S51" s="6"/>
      <c r="T51" s="6"/>
    </row>
    <row r="52" spans="1:20" ht="18" x14ac:dyDescent="0.2">
      <c r="A52" s="2" t="s">
        <v>46</v>
      </c>
      <c r="B52" s="2"/>
      <c r="C52" s="2"/>
      <c r="D52" s="2"/>
      <c r="E52" s="2"/>
      <c r="F52" s="3"/>
      <c r="G52" s="2"/>
      <c r="H52" s="2"/>
      <c r="I52" s="2" t="s">
        <v>47</v>
      </c>
      <c r="K52" s="7">
        <v>6</v>
      </c>
      <c r="L52" s="2" t="s">
        <v>46</v>
      </c>
      <c r="M52" s="7">
        <v>3</v>
      </c>
      <c r="N52" s="8">
        <f t="shared" si="5"/>
        <v>-3</v>
      </c>
      <c r="O52" s="7">
        <f t="shared" si="4"/>
        <v>9</v>
      </c>
      <c r="P52" s="2">
        <f>SUM(O43:O52)</f>
        <v>57</v>
      </c>
      <c r="Q52" s="6"/>
      <c r="R52" s="6"/>
      <c r="S52" s="6"/>
      <c r="T52" s="6"/>
    </row>
  </sheetData>
  <mergeCells count="7">
    <mergeCell ref="K41:O41"/>
    <mergeCell ref="K28:O28"/>
    <mergeCell ref="K15:O15"/>
    <mergeCell ref="A1:I1"/>
    <mergeCell ref="A15:I15"/>
    <mergeCell ref="A28:I28"/>
    <mergeCell ref="A41:I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B530-6AA0-AC41-ADE5-6AF31CCEBAB9}">
  <dimension ref="B2:T16"/>
  <sheetViews>
    <sheetView topLeftCell="I3" zoomScale="50" zoomScaleNormal="110" workbookViewId="0">
      <selection activeCell="T17" sqref="T17"/>
    </sheetView>
  </sheetViews>
  <sheetFormatPr baseColWidth="10" defaultColWidth="11" defaultRowHeight="16" x14ac:dyDescent="0.2"/>
  <cols>
    <col min="2" max="2" width="29.33203125" bestFit="1" customWidth="1"/>
    <col min="3" max="7" width="6.6640625" customWidth="1"/>
    <col min="11" max="11" width="29.33203125" bestFit="1" customWidth="1"/>
    <col min="19" max="19" width="13.33203125" customWidth="1"/>
  </cols>
  <sheetData>
    <row r="2" spans="2:20" x14ac:dyDescent="0.2">
      <c r="B2" s="51" t="s">
        <v>63</v>
      </c>
      <c r="C2" s="51" t="s">
        <v>5</v>
      </c>
      <c r="D2" s="51"/>
      <c r="E2" s="51"/>
      <c r="F2" s="51"/>
      <c r="G2" s="51"/>
      <c r="K2" s="51" t="s">
        <v>63</v>
      </c>
      <c r="L2" s="51" t="s">
        <v>76</v>
      </c>
      <c r="M2" s="51"/>
      <c r="N2" s="51"/>
      <c r="O2" s="52" t="s">
        <v>77</v>
      </c>
      <c r="P2" s="52" t="s">
        <v>78</v>
      </c>
      <c r="Q2" s="52" t="s">
        <v>79</v>
      </c>
    </row>
    <row r="3" spans="2:20" ht="155" x14ac:dyDescent="0.2">
      <c r="B3" s="51"/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K3" s="51"/>
      <c r="L3" s="11" t="s">
        <v>6</v>
      </c>
      <c r="M3" s="11" t="s">
        <v>7</v>
      </c>
      <c r="N3" s="11" t="s">
        <v>8</v>
      </c>
      <c r="O3" s="52"/>
      <c r="P3" s="52"/>
      <c r="Q3" s="52"/>
    </row>
    <row r="4" spans="2:20" x14ac:dyDescent="0.2">
      <c r="B4" s="1" t="s">
        <v>64</v>
      </c>
      <c r="C4" s="12" t="s">
        <v>71</v>
      </c>
      <c r="D4" s="12" t="s">
        <v>71</v>
      </c>
      <c r="E4" s="12" t="s">
        <v>71</v>
      </c>
      <c r="F4" s="12" t="s">
        <v>71</v>
      </c>
      <c r="G4" s="12" t="s">
        <v>71</v>
      </c>
      <c r="K4" s="1" t="s">
        <v>64</v>
      </c>
      <c r="L4" s="12">
        <v>6</v>
      </c>
      <c r="M4" s="12">
        <v>5</v>
      </c>
      <c r="N4" s="12">
        <v>10</v>
      </c>
      <c r="O4" s="12">
        <f>SUM(L4:N4)</f>
        <v>21</v>
      </c>
      <c r="P4" s="12">
        <f>O4-$O$14</f>
        <v>4.5</v>
      </c>
      <c r="Q4" s="12">
        <f>P4^2</f>
        <v>20.25</v>
      </c>
    </row>
    <row r="5" spans="2:20" ht="17" x14ac:dyDescent="0.2">
      <c r="B5" s="13" t="s">
        <v>70</v>
      </c>
      <c r="C5" s="12" t="s">
        <v>71</v>
      </c>
      <c r="D5" s="12" t="s">
        <v>71</v>
      </c>
      <c r="E5" s="12" t="s">
        <v>71</v>
      </c>
      <c r="F5" s="12" t="s">
        <v>72</v>
      </c>
      <c r="G5" s="12" t="s">
        <v>71</v>
      </c>
      <c r="K5" s="13" t="s">
        <v>70</v>
      </c>
      <c r="L5" s="12">
        <v>7</v>
      </c>
      <c r="M5" s="12">
        <v>4</v>
      </c>
      <c r="N5" s="12">
        <v>9</v>
      </c>
      <c r="O5" s="12">
        <f t="shared" ref="O5:O13" si="0">SUM(L5:N5)</f>
        <v>20</v>
      </c>
      <c r="P5" s="12">
        <f t="shared" ref="P5:P13" si="1">O5-$O$14</f>
        <v>3.5</v>
      </c>
      <c r="Q5" s="12">
        <f t="shared" ref="Q5:Q13" si="2">P5^2</f>
        <v>12.25</v>
      </c>
    </row>
    <row r="6" spans="2:20" ht="34" x14ac:dyDescent="0.2">
      <c r="B6" s="13" t="s">
        <v>73</v>
      </c>
      <c r="C6" s="12" t="s">
        <v>71</v>
      </c>
      <c r="D6" s="12" t="s">
        <v>71</v>
      </c>
      <c r="E6" s="12" t="s">
        <v>71</v>
      </c>
      <c r="F6" s="12" t="s">
        <v>71</v>
      </c>
      <c r="G6" s="12" t="s">
        <v>72</v>
      </c>
      <c r="K6" s="13" t="s">
        <v>73</v>
      </c>
      <c r="L6" s="12">
        <v>3</v>
      </c>
      <c r="M6" s="12">
        <v>9</v>
      </c>
      <c r="N6" s="12">
        <v>3</v>
      </c>
      <c r="O6" s="12">
        <f t="shared" si="0"/>
        <v>15</v>
      </c>
      <c r="P6" s="12">
        <f t="shared" si="1"/>
        <v>-1.5</v>
      </c>
      <c r="Q6" s="12">
        <f t="shared" si="2"/>
        <v>2.25</v>
      </c>
    </row>
    <row r="7" spans="2:20" ht="34" x14ac:dyDescent="0.2">
      <c r="B7" s="13" t="s">
        <v>65</v>
      </c>
      <c r="C7" s="12" t="s">
        <v>71</v>
      </c>
      <c r="D7" s="12" t="s">
        <v>72</v>
      </c>
      <c r="E7" s="12" t="s">
        <v>71</v>
      </c>
      <c r="F7" s="12" t="s">
        <v>71</v>
      </c>
      <c r="G7" s="12" t="s">
        <v>72</v>
      </c>
      <c r="K7" s="13" t="s">
        <v>65</v>
      </c>
      <c r="L7" s="12">
        <v>2</v>
      </c>
      <c r="M7" s="12">
        <v>8</v>
      </c>
      <c r="N7" s="12">
        <v>2</v>
      </c>
      <c r="O7" s="12">
        <f t="shared" si="0"/>
        <v>12</v>
      </c>
      <c r="P7" s="12">
        <f t="shared" si="1"/>
        <v>-4.5</v>
      </c>
      <c r="Q7" s="12">
        <f t="shared" si="2"/>
        <v>20.25</v>
      </c>
    </row>
    <row r="8" spans="2:20" ht="34" x14ac:dyDescent="0.2">
      <c r="B8" s="13" t="s">
        <v>66</v>
      </c>
      <c r="C8" s="12" t="s">
        <v>71</v>
      </c>
      <c r="D8" s="12" t="s">
        <v>72</v>
      </c>
      <c r="E8" s="12" t="s">
        <v>72</v>
      </c>
      <c r="F8" s="12" t="s">
        <v>72</v>
      </c>
      <c r="G8" s="12" t="s">
        <v>71</v>
      </c>
      <c r="K8" s="13" t="s">
        <v>66</v>
      </c>
      <c r="L8" s="12">
        <v>4</v>
      </c>
      <c r="M8" s="12">
        <v>10</v>
      </c>
      <c r="N8" s="12">
        <v>1</v>
      </c>
      <c r="O8" s="12">
        <f t="shared" si="0"/>
        <v>15</v>
      </c>
      <c r="P8" s="12">
        <f t="shared" si="1"/>
        <v>-1.5</v>
      </c>
      <c r="Q8" s="12">
        <f t="shared" si="2"/>
        <v>2.25</v>
      </c>
    </row>
    <row r="9" spans="2:20" ht="34" x14ac:dyDescent="0.2">
      <c r="B9" s="13" t="s">
        <v>67</v>
      </c>
      <c r="C9" s="12" t="s">
        <v>71</v>
      </c>
      <c r="D9" s="12" t="s">
        <v>71</v>
      </c>
      <c r="E9" s="12" t="s">
        <v>72</v>
      </c>
      <c r="F9" s="12" t="s">
        <v>72</v>
      </c>
      <c r="G9" s="12" t="s">
        <v>71</v>
      </c>
      <c r="K9" s="13" t="s">
        <v>67</v>
      </c>
      <c r="L9" s="12">
        <v>8</v>
      </c>
      <c r="M9" s="12">
        <v>2</v>
      </c>
      <c r="N9" s="12">
        <v>8</v>
      </c>
      <c r="O9" s="12">
        <f t="shared" si="0"/>
        <v>18</v>
      </c>
      <c r="P9" s="12">
        <f t="shared" si="1"/>
        <v>1.5</v>
      </c>
      <c r="Q9" s="12">
        <f t="shared" si="2"/>
        <v>2.25</v>
      </c>
    </row>
    <row r="10" spans="2:20" ht="33" customHeight="1" x14ac:dyDescent="0.2">
      <c r="B10" s="13" t="s">
        <v>68</v>
      </c>
      <c r="C10" s="12" t="s">
        <v>72</v>
      </c>
      <c r="D10" s="12" t="s">
        <v>71</v>
      </c>
      <c r="E10" s="12" t="s">
        <v>71</v>
      </c>
      <c r="F10" s="12" t="s">
        <v>72</v>
      </c>
      <c r="G10" s="12" t="s">
        <v>72</v>
      </c>
      <c r="K10" s="13" t="s">
        <v>68</v>
      </c>
      <c r="L10" s="12">
        <v>9</v>
      </c>
      <c r="M10" s="12">
        <v>3</v>
      </c>
      <c r="N10" s="12">
        <v>7</v>
      </c>
      <c r="O10" s="12">
        <f t="shared" si="0"/>
        <v>19</v>
      </c>
      <c r="P10" s="12">
        <f t="shared" si="1"/>
        <v>2.5</v>
      </c>
      <c r="Q10" s="12">
        <f t="shared" si="2"/>
        <v>6.25</v>
      </c>
    </row>
    <row r="11" spans="2:20" ht="50" customHeight="1" x14ac:dyDescent="0.2">
      <c r="B11" s="13" t="s">
        <v>69</v>
      </c>
      <c r="C11" s="12" t="s">
        <v>71</v>
      </c>
      <c r="D11" s="12" t="s">
        <v>72</v>
      </c>
      <c r="E11" s="12" t="s">
        <v>72</v>
      </c>
      <c r="F11" s="12" t="s">
        <v>72</v>
      </c>
      <c r="G11" s="12" t="s">
        <v>72</v>
      </c>
      <c r="K11" s="13" t="s">
        <v>69</v>
      </c>
      <c r="L11" s="12">
        <v>5</v>
      </c>
      <c r="M11" s="12">
        <v>7</v>
      </c>
      <c r="N11" s="12">
        <v>5</v>
      </c>
      <c r="O11" s="12">
        <f t="shared" si="0"/>
        <v>17</v>
      </c>
      <c r="P11" s="12">
        <f t="shared" si="1"/>
        <v>0.5</v>
      </c>
      <c r="Q11" s="12">
        <f t="shared" si="2"/>
        <v>0.25</v>
      </c>
    </row>
    <row r="12" spans="2:20" ht="51" x14ac:dyDescent="0.2">
      <c r="B12" s="13" t="s">
        <v>75</v>
      </c>
      <c r="C12" s="12" t="s">
        <v>71</v>
      </c>
      <c r="D12" s="12" t="s">
        <v>72</v>
      </c>
      <c r="E12" s="12" t="s">
        <v>72</v>
      </c>
      <c r="F12" s="12" t="s">
        <v>72</v>
      </c>
      <c r="G12" s="12" t="s">
        <v>71</v>
      </c>
      <c r="K12" s="13" t="s">
        <v>75</v>
      </c>
      <c r="L12" s="12">
        <v>10</v>
      </c>
      <c r="M12" s="12">
        <v>1</v>
      </c>
      <c r="N12" s="12">
        <v>6</v>
      </c>
      <c r="O12" s="12">
        <f t="shared" si="0"/>
        <v>17</v>
      </c>
      <c r="P12" s="12">
        <f t="shared" si="1"/>
        <v>0.5</v>
      </c>
      <c r="Q12" s="12">
        <f t="shared" si="2"/>
        <v>0.25</v>
      </c>
    </row>
    <row r="13" spans="2:20" ht="34" x14ac:dyDescent="0.2">
      <c r="B13" s="13" t="s">
        <v>74</v>
      </c>
      <c r="C13" s="12" t="s">
        <v>72</v>
      </c>
      <c r="D13" s="12" t="s">
        <v>72</v>
      </c>
      <c r="E13" s="12" t="s">
        <v>71</v>
      </c>
      <c r="F13" s="12" t="s">
        <v>71</v>
      </c>
      <c r="G13" s="12" t="s">
        <v>72</v>
      </c>
      <c r="K13" s="13" t="s">
        <v>74</v>
      </c>
      <c r="L13" s="12">
        <v>1</v>
      </c>
      <c r="M13" s="12">
        <v>6</v>
      </c>
      <c r="N13" s="12">
        <v>4</v>
      </c>
      <c r="O13" s="12">
        <f t="shared" si="0"/>
        <v>11</v>
      </c>
      <c r="P13" s="12">
        <f t="shared" si="1"/>
        <v>-5.5</v>
      </c>
      <c r="Q13" s="12">
        <f t="shared" si="2"/>
        <v>30.25</v>
      </c>
    </row>
    <row r="14" spans="2:20" x14ac:dyDescent="0.2">
      <c r="N14" s="1" t="s">
        <v>80</v>
      </c>
      <c r="O14" s="12">
        <f>(COUNTA(L3:N3))*((COUNTA(K4:K13)+1)/2)</f>
        <v>16.5</v>
      </c>
      <c r="P14" s="1" t="s">
        <v>81</v>
      </c>
      <c r="Q14" s="12">
        <f>SUM(Q4:Q13)</f>
        <v>96.5</v>
      </c>
    </row>
    <row r="15" spans="2:20" ht="34" x14ac:dyDescent="0.2">
      <c r="O15" s="14"/>
      <c r="S15" s="10" t="s">
        <v>82</v>
      </c>
      <c r="T15">
        <f>(12*Q14)/((COUNTA(L3:N3)^2)*(COUNTA(K4:K13)^3-COUNTA(K4:K13)))</f>
        <v>0.12996632996632998</v>
      </c>
    </row>
    <row r="16" spans="2:20" ht="34" x14ac:dyDescent="0.2">
      <c r="S16" s="10" t="s">
        <v>83</v>
      </c>
      <c r="T16">
        <f>COUNTA(L3:N3)*(COUNTA(K4:K13)-1)*T15</f>
        <v>3.5090909090909093</v>
      </c>
    </row>
  </sheetData>
  <mergeCells count="7">
    <mergeCell ref="B2:B3"/>
    <mergeCell ref="C2:G2"/>
    <mergeCell ref="K2:K3"/>
    <mergeCell ref="L2:N2"/>
    <mergeCell ref="Q2:Q3"/>
    <mergeCell ref="P2:P3"/>
    <mergeCell ref="O2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A1B9-58D9-2D4E-9FC9-D23C6D4C7D96}">
  <dimension ref="B2:L23"/>
  <sheetViews>
    <sheetView zoomScaleNormal="93" workbookViewId="0">
      <selection activeCell="L9" sqref="L9"/>
    </sheetView>
  </sheetViews>
  <sheetFormatPr baseColWidth="10" defaultColWidth="11" defaultRowHeight="16" x14ac:dyDescent="0.2"/>
  <cols>
    <col min="2" max="2" width="31" bestFit="1" customWidth="1"/>
    <col min="3" max="3" width="12" bestFit="1" customWidth="1"/>
    <col min="4" max="4" width="15.6640625" bestFit="1" customWidth="1"/>
    <col min="5" max="5" width="13.83203125" bestFit="1" customWidth="1"/>
    <col min="6" max="6" width="13" bestFit="1" customWidth="1"/>
    <col min="9" max="9" width="13.83203125" bestFit="1" customWidth="1"/>
    <col min="10" max="10" width="10.5" bestFit="1" customWidth="1"/>
    <col min="11" max="11" width="14.6640625" bestFit="1" customWidth="1"/>
    <col min="12" max="12" width="19" customWidth="1"/>
  </cols>
  <sheetData>
    <row r="2" spans="2:12" ht="68" x14ac:dyDescent="0.2">
      <c r="B2" s="33" t="s">
        <v>84</v>
      </c>
      <c r="C2" s="39" t="s">
        <v>85</v>
      </c>
      <c r="D2" s="39" t="s">
        <v>86</v>
      </c>
      <c r="E2" s="39" t="s">
        <v>87</v>
      </c>
      <c r="F2" s="39" t="s">
        <v>92</v>
      </c>
      <c r="I2" s="39" t="s">
        <v>99</v>
      </c>
      <c r="J2" s="39" t="s">
        <v>102</v>
      </c>
      <c r="K2" s="39" t="s">
        <v>100</v>
      </c>
      <c r="L2" s="40" t="s">
        <v>101</v>
      </c>
    </row>
    <row r="3" spans="2:12" ht="34" x14ac:dyDescent="0.2">
      <c r="B3" s="34" t="s">
        <v>88</v>
      </c>
      <c r="C3" s="21">
        <v>0.4</v>
      </c>
      <c r="D3" s="20">
        <v>60</v>
      </c>
      <c r="E3" s="19">
        <v>20</v>
      </c>
      <c r="F3" s="9">
        <f>(D3-E3)/D3</f>
        <v>0.66666666666666663</v>
      </c>
      <c r="I3" s="1">
        <f>24*365</f>
        <v>8760</v>
      </c>
      <c r="J3" s="1">
        <v>1000</v>
      </c>
      <c r="K3" s="1">
        <v>0.3</v>
      </c>
      <c r="L3" s="18">
        <f>I3/J3</f>
        <v>8.76</v>
      </c>
    </row>
    <row r="4" spans="2:12" ht="34" x14ac:dyDescent="0.2">
      <c r="B4" s="35" t="s">
        <v>89</v>
      </c>
      <c r="C4" s="19">
        <v>0.8</v>
      </c>
      <c r="D4" s="22">
        <v>90</v>
      </c>
      <c r="E4" s="19">
        <v>10</v>
      </c>
      <c r="F4" s="9">
        <f t="shared" ref="F4:F7" si="0">(D4-E4)/D4</f>
        <v>0.88888888888888884</v>
      </c>
      <c r="I4" s="1">
        <v>1</v>
      </c>
      <c r="J4" s="9">
        <f>(I3-J3*K3*L3)/I3</f>
        <v>0.7</v>
      </c>
      <c r="K4" s="1">
        <v>1</v>
      </c>
      <c r="L4" s="1">
        <v>0</v>
      </c>
    </row>
    <row r="5" spans="2:12" ht="34" x14ac:dyDescent="0.2">
      <c r="B5" s="34" t="s">
        <v>90</v>
      </c>
      <c r="C5" s="23">
        <v>1</v>
      </c>
      <c r="D5" s="20">
        <v>40</v>
      </c>
      <c r="E5" s="19">
        <v>3</v>
      </c>
      <c r="F5" s="9">
        <f t="shared" si="0"/>
        <v>0.92500000000000004</v>
      </c>
    </row>
    <row r="6" spans="2:12" ht="34" x14ac:dyDescent="0.2">
      <c r="B6" s="34" t="s">
        <v>93</v>
      </c>
      <c r="C6" s="19">
        <v>0.4</v>
      </c>
      <c r="D6" s="19">
        <v>25</v>
      </c>
      <c r="E6" s="19">
        <v>5</v>
      </c>
      <c r="F6" s="9">
        <f t="shared" si="0"/>
        <v>0.8</v>
      </c>
    </row>
    <row r="7" spans="2:12" ht="34" x14ac:dyDescent="0.2">
      <c r="B7" s="34" t="s">
        <v>91</v>
      </c>
      <c r="C7" s="19">
        <v>1</v>
      </c>
      <c r="D7" s="19">
        <v>120</v>
      </c>
      <c r="E7" s="19">
        <v>10</v>
      </c>
      <c r="F7" s="9">
        <f t="shared" si="0"/>
        <v>0.91666666666666663</v>
      </c>
    </row>
    <row r="8" spans="2:12" x14ac:dyDescent="0.2">
      <c r="B8" s="15"/>
      <c r="C8" s="16"/>
      <c r="D8" s="16"/>
      <c r="E8" s="16"/>
    </row>
    <row r="9" spans="2:12" x14ac:dyDescent="0.2">
      <c r="B9" s="15"/>
      <c r="C9" s="16"/>
      <c r="D9" s="16"/>
      <c r="E9" s="16"/>
    </row>
    <row r="10" spans="2:12" ht="17" x14ac:dyDescent="0.2">
      <c r="B10" s="36" t="s">
        <v>94</v>
      </c>
      <c r="C10" s="9">
        <f>(5/5)*(SUM(F3:F7)/5)</f>
        <v>0.83944444444444444</v>
      </c>
      <c r="I10" s="28" t="s">
        <v>110</v>
      </c>
      <c r="J10" s="1">
        <v>1</v>
      </c>
    </row>
    <row r="11" spans="2:12" ht="17" x14ac:dyDescent="0.2">
      <c r="B11" s="36" t="s">
        <v>95</v>
      </c>
      <c r="C11" s="9">
        <f>SUM(I4:L4)/4</f>
        <v>0.67500000000000004</v>
      </c>
      <c r="I11" s="28" t="s">
        <v>111</v>
      </c>
      <c r="J11" s="1">
        <v>1</v>
      </c>
    </row>
    <row r="12" spans="2:12" ht="17" x14ac:dyDescent="0.2">
      <c r="B12" s="36" t="s">
        <v>96</v>
      </c>
      <c r="C12" s="1">
        <f>1/1</f>
        <v>1</v>
      </c>
      <c r="I12" s="28" t="s">
        <v>112</v>
      </c>
      <c r="J12" s="17">
        <f>J3/I3</f>
        <v>0.11415525114155251</v>
      </c>
    </row>
    <row r="13" spans="2:12" ht="34" x14ac:dyDescent="0.2">
      <c r="B13" s="36" t="s">
        <v>97</v>
      </c>
      <c r="C13" s="18">
        <f>COUNTA(C18:C21)/4</f>
        <v>1</v>
      </c>
      <c r="I13" s="28" t="s">
        <v>113</v>
      </c>
      <c r="J13" s="1">
        <v>0</v>
      </c>
    </row>
    <row r="14" spans="2:12" ht="17" x14ac:dyDescent="0.2">
      <c r="B14" s="36" t="s">
        <v>98</v>
      </c>
      <c r="C14" s="9">
        <f>SUM(J10:J15)/6</f>
        <v>0.50471841704718423</v>
      </c>
      <c r="I14" s="28" t="s">
        <v>114</v>
      </c>
      <c r="J14" s="17">
        <f>J3/I3</f>
        <v>0.11415525114155251</v>
      </c>
    </row>
    <row r="15" spans="2:12" ht="17" x14ac:dyDescent="0.2">
      <c r="B15" s="38" t="s">
        <v>116</v>
      </c>
      <c r="C15" s="27">
        <f>SQRT((C10^2+C11^2+C12^2+C13^2+C14^2)/5)</f>
        <v>0.82644209183889672</v>
      </c>
      <c r="I15" s="28" t="s">
        <v>115</v>
      </c>
      <c r="J15" s="1">
        <v>0.8</v>
      </c>
    </row>
    <row r="17" spans="2:3" ht="51" x14ac:dyDescent="0.2">
      <c r="B17" s="34" t="s">
        <v>103</v>
      </c>
      <c r="C17" s="39" t="s">
        <v>104</v>
      </c>
    </row>
    <row r="18" spans="2:3" ht="34" x14ac:dyDescent="0.2">
      <c r="B18" s="37" t="s">
        <v>106</v>
      </c>
      <c r="C18" s="20" t="s">
        <v>105</v>
      </c>
    </row>
    <row r="19" spans="2:3" ht="17" x14ac:dyDescent="0.2">
      <c r="B19" s="37" t="s">
        <v>107</v>
      </c>
      <c r="C19" s="20" t="s">
        <v>105</v>
      </c>
    </row>
    <row r="20" spans="2:3" ht="34" x14ac:dyDescent="0.2">
      <c r="B20" s="37" t="s">
        <v>108</v>
      </c>
      <c r="C20" s="20" t="s">
        <v>105</v>
      </c>
    </row>
    <row r="21" spans="2:3" ht="34" x14ac:dyDescent="0.2">
      <c r="B21" s="37" t="s">
        <v>109</v>
      </c>
      <c r="C21" s="20" t="s">
        <v>105</v>
      </c>
    </row>
    <row r="22" spans="2:3" x14ac:dyDescent="0.2">
      <c r="B22" s="25"/>
      <c r="C22" s="26"/>
    </row>
    <row r="23" spans="2:3" x14ac:dyDescent="0.2">
      <c r="B23" s="25"/>
      <c r="C23" s="26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E2BC-7671-4D83-9750-DBF23415D93E}">
  <dimension ref="B2:AC65"/>
  <sheetViews>
    <sheetView topLeftCell="E2" zoomScale="75" zoomScaleNormal="100" workbookViewId="0">
      <selection activeCell="AA58" sqref="AA58"/>
    </sheetView>
  </sheetViews>
  <sheetFormatPr baseColWidth="10" defaultColWidth="8.83203125" defaultRowHeight="16" x14ac:dyDescent="0.2"/>
  <cols>
    <col min="2" max="2" width="8.5" bestFit="1" customWidth="1"/>
    <col min="3" max="4" width="10" customWidth="1"/>
    <col min="6" max="6" width="8.6640625" customWidth="1"/>
    <col min="7" max="7" width="10" bestFit="1" customWidth="1"/>
    <col min="8" max="8" width="16.1640625" bestFit="1" customWidth="1"/>
    <col min="10" max="10" width="8.6640625" customWidth="1"/>
    <col min="11" max="11" width="10" bestFit="1" customWidth="1"/>
    <col min="12" max="12" width="19.6640625" bestFit="1" customWidth="1"/>
    <col min="21" max="22" width="8.83203125" customWidth="1"/>
    <col min="23" max="28" width="3.33203125" customWidth="1"/>
    <col min="29" max="29" width="3.5" customWidth="1"/>
  </cols>
  <sheetData>
    <row r="2" spans="2:23" x14ac:dyDescent="0.2">
      <c r="B2" s="28"/>
      <c r="C2" s="29" t="s">
        <v>117</v>
      </c>
      <c r="D2" s="29" t="s">
        <v>118</v>
      </c>
    </row>
    <row r="3" spans="2:23" x14ac:dyDescent="0.2">
      <c r="B3" s="28" t="s">
        <v>119</v>
      </c>
      <c r="C3" s="30">
        <v>65000</v>
      </c>
      <c r="D3" s="30">
        <v>65000</v>
      </c>
    </row>
    <row r="4" spans="2:23" x14ac:dyDescent="0.2">
      <c r="B4" s="28" t="s">
        <v>120</v>
      </c>
      <c r="C4" s="30">
        <v>15000</v>
      </c>
      <c r="D4" s="30">
        <v>75000</v>
      </c>
    </row>
    <row r="5" spans="2:23" x14ac:dyDescent="0.2">
      <c r="B5" s="28" t="s">
        <v>121</v>
      </c>
      <c r="C5" s="31">
        <f>C4-C3</f>
        <v>-50000</v>
      </c>
      <c r="D5" s="32">
        <f>D4-D3</f>
        <v>10000</v>
      </c>
    </row>
    <row r="7" spans="2:23" x14ac:dyDescent="0.2">
      <c r="B7" s="28" t="s">
        <v>122</v>
      </c>
      <c r="C7" s="9">
        <f>1+(C5/(C5-D5))</f>
        <v>1.8333333333333335</v>
      </c>
    </row>
    <row r="10" spans="2:23" x14ac:dyDescent="0.2">
      <c r="F10" s="56">
        <v>1</v>
      </c>
      <c r="G10" s="41" t="s">
        <v>123</v>
      </c>
      <c r="H10" s="12" t="s">
        <v>72</v>
      </c>
      <c r="J10" s="56">
        <v>5</v>
      </c>
      <c r="K10" s="41" t="s">
        <v>123</v>
      </c>
      <c r="L10" s="12">
        <v>11</v>
      </c>
    </row>
    <row r="11" spans="2:23" x14ac:dyDescent="0.2">
      <c r="F11" s="56"/>
      <c r="G11" s="41" t="s">
        <v>124</v>
      </c>
      <c r="H11" s="12" t="s">
        <v>72</v>
      </c>
      <c r="J11" s="56"/>
      <c r="K11" s="41" t="s">
        <v>124</v>
      </c>
      <c r="L11" s="12">
        <v>1</v>
      </c>
      <c r="N11" s="28" t="s">
        <v>128</v>
      </c>
      <c r="O11" s="1">
        <f>0/$O$19</f>
        <v>0</v>
      </c>
      <c r="Q11" s="28" t="s">
        <v>137</v>
      </c>
      <c r="R11" s="1">
        <f>2.7^(-O11*$O$19)</f>
        <v>1</v>
      </c>
      <c r="T11" s="28" t="s">
        <v>0</v>
      </c>
      <c r="U11" s="1">
        <f>1-R11</f>
        <v>0</v>
      </c>
    </row>
    <row r="12" spans="2:23" ht="34" x14ac:dyDescent="0.2">
      <c r="F12" s="56"/>
      <c r="G12" s="41" t="s">
        <v>125</v>
      </c>
      <c r="H12" s="12" t="s">
        <v>72</v>
      </c>
      <c r="J12" s="56"/>
      <c r="K12" s="41" t="s">
        <v>125</v>
      </c>
      <c r="L12" s="24" t="s">
        <v>127</v>
      </c>
      <c r="N12" s="28" t="s">
        <v>129</v>
      </c>
      <c r="O12" s="1">
        <f t="shared" ref="O12:O17" si="0">0/$O$19</f>
        <v>0</v>
      </c>
      <c r="Q12" s="28" t="s">
        <v>138</v>
      </c>
      <c r="R12" s="1">
        <f t="shared" ref="R12:R18" si="1">2.7^(-O12*$O$19)</f>
        <v>1</v>
      </c>
      <c r="T12" s="28" t="s">
        <v>1</v>
      </c>
      <c r="U12" s="1">
        <f t="shared" ref="U12:U18" si="2">1-R12</f>
        <v>0</v>
      </c>
    </row>
    <row r="13" spans="2:23" x14ac:dyDescent="0.2">
      <c r="N13" s="28" t="s">
        <v>130</v>
      </c>
      <c r="O13" s="1">
        <f t="shared" si="0"/>
        <v>0</v>
      </c>
      <c r="Q13" s="28" t="s">
        <v>139</v>
      </c>
      <c r="R13" s="1">
        <f t="shared" si="1"/>
        <v>1</v>
      </c>
      <c r="T13" s="28" t="s">
        <v>2</v>
      </c>
      <c r="U13" s="1">
        <f t="shared" si="2"/>
        <v>0</v>
      </c>
    </row>
    <row r="14" spans="2:23" x14ac:dyDescent="0.2">
      <c r="F14" s="56">
        <v>2</v>
      </c>
      <c r="G14" s="41" t="s">
        <v>123</v>
      </c>
      <c r="H14" s="12" t="s">
        <v>72</v>
      </c>
      <c r="J14" s="56">
        <v>6</v>
      </c>
      <c r="K14" s="41" t="s">
        <v>123</v>
      </c>
      <c r="L14" s="12" t="s">
        <v>72</v>
      </c>
      <c r="N14" s="28" t="s">
        <v>131</v>
      </c>
      <c r="O14" s="1">
        <f>1/$O$19</f>
        <v>0.05</v>
      </c>
      <c r="Q14" s="28" t="s">
        <v>140</v>
      </c>
      <c r="R14" s="9">
        <f t="shared" si="1"/>
        <v>0.37037037037037035</v>
      </c>
      <c r="T14" s="28" t="s">
        <v>3</v>
      </c>
      <c r="U14" s="9">
        <f t="shared" si="2"/>
        <v>0.62962962962962965</v>
      </c>
      <c r="V14" s="45"/>
      <c r="W14" s="45"/>
    </row>
    <row r="15" spans="2:23" x14ac:dyDescent="0.2">
      <c r="F15" s="56"/>
      <c r="G15" s="41" t="s">
        <v>124</v>
      </c>
      <c r="H15" s="12" t="s">
        <v>72</v>
      </c>
      <c r="J15" s="56"/>
      <c r="K15" s="41" t="s">
        <v>124</v>
      </c>
      <c r="L15" s="12" t="s">
        <v>72</v>
      </c>
      <c r="N15" s="28" t="s">
        <v>132</v>
      </c>
      <c r="O15" s="1">
        <f>1/$O$19</f>
        <v>0.05</v>
      </c>
      <c r="Q15" s="28" t="s">
        <v>141</v>
      </c>
      <c r="R15" s="9">
        <f t="shared" si="1"/>
        <v>0.37037037037037035</v>
      </c>
      <c r="T15" s="28" t="s">
        <v>4</v>
      </c>
      <c r="U15" s="9">
        <f t="shared" si="2"/>
        <v>0.62962962962962965</v>
      </c>
      <c r="V15" s="45"/>
      <c r="W15" s="45"/>
    </row>
    <row r="16" spans="2:23" x14ac:dyDescent="0.2">
      <c r="F16" s="56"/>
      <c r="G16" s="41" t="s">
        <v>125</v>
      </c>
      <c r="H16" s="12" t="s">
        <v>72</v>
      </c>
      <c r="J16" s="56"/>
      <c r="K16" s="41" t="s">
        <v>125</v>
      </c>
      <c r="L16" s="12" t="s">
        <v>72</v>
      </c>
      <c r="N16" s="28" t="s">
        <v>133</v>
      </c>
      <c r="O16" s="1">
        <f t="shared" si="0"/>
        <v>0</v>
      </c>
      <c r="Q16" s="28" t="s">
        <v>142</v>
      </c>
      <c r="R16" s="1">
        <f t="shared" si="1"/>
        <v>1</v>
      </c>
      <c r="T16" s="28" t="s">
        <v>145</v>
      </c>
      <c r="U16" s="1">
        <f t="shared" si="2"/>
        <v>0</v>
      </c>
    </row>
    <row r="17" spans="6:28" x14ac:dyDescent="0.2">
      <c r="N17" s="28" t="s">
        <v>134</v>
      </c>
      <c r="O17" s="1">
        <f t="shared" si="0"/>
        <v>0</v>
      </c>
      <c r="Q17" s="28" t="s">
        <v>143</v>
      </c>
      <c r="R17" s="1">
        <f t="shared" si="1"/>
        <v>1</v>
      </c>
      <c r="T17" s="28" t="s">
        <v>146</v>
      </c>
      <c r="U17" s="1">
        <f t="shared" si="2"/>
        <v>0</v>
      </c>
    </row>
    <row r="18" spans="6:28" x14ac:dyDescent="0.2">
      <c r="F18" s="56">
        <v>3</v>
      </c>
      <c r="G18" s="41" t="s">
        <v>123</v>
      </c>
      <c r="H18" s="12" t="s">
        <v>72</v>
      </c>
      <c r="J18" s="56">
        <v>7</v>
      </c>
      <c r="K18" s="41" t="s">
        <v>123</v>
      </c>
      <c r="L18" s="12" t="s">
        <v>72</v>
      </c>
      <c r="N18" s="28" t="s">
        <v>135</v>
      </c>
      <c r="O18" s="1">
        <f>1/$O$19</f>
        <v>0.05</v>
      </c>
      <c r="Q18" s="28" t="s">
        <v>144</v>
      </c>
      <c r="R18" s="9">
        <f t="shared" si="1"/>
        <v>0.37037037037037035</v>
      </c>
      <c r="T18" s="28" t="s">
        <v>147</v>
      </c>
      <c r="U18" s="9">
        <f t="shared" si="2"/>
        <v>0.62962962962962965</v>
      </c>
      <c r="V18" s="45"/>
      <c r="W18" s="45"/>
    </row>
    <row r="19" spans="6:28" x14ac:dyDescent="0.2">
      <c r="F19" s="56"/>
      <c r="G19" s="41" t="s">
        <v>124</v>
      </c>
      <c r="H19" s="12" t="s">
        <v>72</v>
      </c>
      <c r="J19" s="56"/>
      <c r="K19" s="41" t="s">
        <v>124</v>
      </c>
      <c r="L19" s="12" t="s">
        <v>72</v>
      </c>
      <c r="N19" s="42" t="s">
        <v>136</v>
      </c>
      <c r="O19" s="1">
        <v>20</v>
      </c>
    </row>
    <row r="20" spans="6:28" x14ac:dyDescent="0.2">
      <c r="F20" s="56"/>
      <c r="G20" s="41" t="s">
        <v>125</v>
      </c>
      <c r="H20" s="12" t="s">
        <v>72</v>
      </c>
      <c r="J20" s="56"/>
      <c r="K20" s="41" t="s">
        <v>125</v>
      </c>
      <c r="L20" s="12" t="s">
        <v>72</v>
      </c>
    </row>
    <row r="21" spans="6:28" x14ac:dyDescent="0.2">
      <c r="N21" s="42" t="s">
        <v>148</v>
      </c>
      <c r="O21" s="1">
        <f>(7+4+7)/3</f>
        <v>6</v>
      </c>
    </row>
    <row r="22" spans="6:28" x14ac:dyDescent="0.2">
      <c r="F22" s="56">
        <v>4</v>
      </c>
      <c r="G22" s="41" t="s">
        <v>123</v>
      </c>
      <c r="H22" s="12">
        <v>7</v>
      </c>
      <c r="J22" s="56">
        <v>8</v>
      </c>
      <c r="K22" s="41" t="s">
        <v>123</v>
      </c>
      <c r="L22" s="12">
        <v>18</v>
      </c>
    </row>
    <row r="23" spans="6:28" x14ac:dyDescent="0.2">
      <c r="F23" s="56"/>
      <c r="G23" s="41" t="s">
        <v>124</v>
      </c>
      <c r="H23" s="12">
        <v>1</v>
      </c>
      <c r="J23" s="56"/>
      <c r="K23" s="41" t="s">
        <v>124</v>
      </c>
      <c r="L23" s="12">
        <v>1</v>
      </c>
    </row>
    <row r="24" spans="6:28" ht="34" x14ac:dyDescent="0.2">
      <c r="F24" s="56"/>
      <c r="G24" s="41" t="s">
        <v>125</v>
      </c>
      <c r="H24" s="24" t="s">
        <v>126</v>
      </c>
      <c r="J24" s="56"/>
      <c r="K24" s="41" t="s">
        <v>125</v>
      </c>
      <c r="L24" s="24" t="s">
        <v>127</v>
      </c>
    </row>
    <row r="26" spans="6:28" x14ac:dyDescent="0.2">
      <c r="W26" s="57" t="s">
        <v>157</v>
      </c>
      <c r="X26" s="41"/>
      <c r="Y26" s="55" t="s">
        <v>152</v>
      </c>
      <c r="Z26" s="55"/>
      <c r="AA26" s="55" t="s">
        <v>151</v>
      </c>
      <c r="AB26" s="55"/>
    </row>
    <row r="27" spans="6:28" x14ac:dyDescent="0.2">
      <c r="W27" s="57"/>
      <c r="X27" s="41" t="s">
        <v>149</v>
      </c>
      <c r="Y27" s="12">
        <v>0</v>
      </c>
      <c r="Z27" s="12">
        <v>0</v>
      </c>
      <c r="AA27" s="12">
        <v>0</v>
      </c>
      <c r="AB27" s="12">
        <v>0</v>
      </c>
    </row>
    <row r="28" spans="6:28" x14ac:dyDescent="0.2">
      <c r="W28" s="57"/>
      <c r="X28" s="41" t="s">
        <v>150</v>
      </c>
      <c r="Y28" s="12">
        <v>0</v>
      </c>
      <c r="Z28" s="44">
        <v>1</v>
      </c>
      <c r="AA28" s="44">
        <v>1</v>
      </c>
      <c r="AB28" s="12">
        <v>1</v>
      </c>
    </row>
    <row r="29" spans="6:28" x14ac:dyDescent="0.2">
      <c r="W29" s="57"/>
      <c r="X29" s="41"/>
      <c r="Y29" s="43" t="s">
        <v>153</v>
      </c>
      <c r="Z29" s="56" t="s">
        <v>154</v>
      </c>
      <c r="AA29" s="56"/>
      <c r="AB29" s="43" t="s">
        <v>153</v>
      </c>
    </row>
    <row r="30" spans="6:28" x14ac:dyDescent="0.2">
      <c r="W30" s="57"/>
      <c r="X30" s="54" t="s">
        <v>156</v>
      </c>
      <c r="Y30" s="54"/>
      <c r="Z30" s="54"/>
      <c r="AA30" s="54"/>
      <c r="AB30" s="54"/>
    </row>
    <row r="31" spans="6:28" x14ac:dyDescent="0.2">
      <c r="W31" s="57"/>
    </row>
    <row r="32" spans="6:28" x14ac:dyDescent="0.2">
      <c r="W32" s="57"/>
      <c r="X32" s="41"/>
      <c r="Y32" s="55" t="s">
        <v>152</v>
      </c>
      <c r="Z32" s="55"/>
      <c r="AA32" s="55" t="s">
        <v>151</v>
      </c>
      <c r="AB32" s="55"/>
    </row>
    <row r="33" spans="23:28" x14ac:dyDescent="0.2">
      <c r="W33" s="57"/>
      <c r="X33" s="41" t="s">
        <v>149</v>
      </c>
      <c r="Y33" s="12">
        <v>0</v>
      </c>
      <c r="Z33" s="12">
        <v>0</v>
      </c>
      <c r="AA33" s="12">
        <v>0</v>
      </c>
      <c r="AB33" s="12">
        <v>0</v>
      </c>
    </row>
    <row r="34" spans="23:28" x14ac:dyDescent="0.2">
      <c r="W34" s="57"/>
      <c r="X34" s="41" t="s">
        <v>150</v>
      </c>
      <c r="Y34" s="12">
        <v>0</v>
      </c>
      <c r="Z34" s="12">
        <v>1</v>
      </c>
      <c r="AA34" s="44">
        <v>1</v>
      </c>
      <c r="AB34" s="44">
        <v>1</v>
      </c>
    </row>
    <row r="35" spans="23:28" x14ac:dyDescent="0.2">
      <c r="W35" s="57"/>
      <c r="X35" s="41"/>
      <c r="Y35" s="43" t="s">
        <v>153</v>
      </c>
      <c r="Z35" s="56" t="s">
        <v>154</v>
      </c>
      <c r="AA35" s="56"/>
      <c r="AB35" s="43" t="s">
        <v>153</v>
      </c>
    </row>
    <row r="36" spans="23:28" x14ac:dyDescent="0.2">
      <c r="W36" s="57"/>
      <c r="X36" s="54" t="s">
        <v>155</v>
      </c>
      <c r="Y36" s="54"/>
      <c r="Z36" s="54"/>
      <c r="AA36" s="54"/>
      <c r="AB36" s="54"/>
    </row>
    <row r="39" spans="23:28" x14ac:dyDescent="0.2">
      <c r="W39" s="57" t="s">
        <v>151</v>
      </c>
      <c r="X39" s="41"/>
      <c r="Y39" s="55" t="s">
        <v>152</v>
      </c>
      <c r="Z39" s="55"/>
      <c r="AA39" s="55" t="s">
        <v>151</v>
      </c>
      <c r="AB39" s="55"/>
    </row>
    <row r="40" spans="23:28" x14ac:dyDescent="0.2">
      <c r="W40" s="57"/>
      <c r="X40" s="41" t="s">
        <v>149</v>
      </c>
      <c r="Y40" s="12">
        <v>0</v>
      </c>
      <c r="Z40" s="12">
        <v>0</v>
      </c>
      <c r="AA40" s="12">
        <v>0</v>
      </c>
      <c r="AB40" s="12">
        <v>0</v>
      </c>
    </row>
    <row r="41" spans="23:28" x14ac:dyDescent="0.2">
      <c r="W41" s="57"/>
      <c r="X41" s="41" t="s">
        <v>150</v>
      </c>
      <c r="Y41" s="12">
        <v>0</v>
      </c>
      <c r="Z41" s="44">
        <v>1</v>
      </c>
      <c r="AA41" s="44">
        <v>1</v>
      </c>
      <c r="AB41" s="12">
        <v>1</v>
      </c>
    </row>
    <row r="42" spans="23:28" x14ac:dyDescent="0.2">
      <c r="W42" s="57"/>
      <c r="X42" s="41"/>
      <c r="Y42" s="43" t="s">
        <v>153</v>
      </c>
      <c r="Z42" s="56" t="s">
        <v>154</v>
      </c>
      <c r="AA42" s="56"/>
      <c r="AB42" s="43" t="s">
        <v>153</v>
      </c>
    </row>
    <row r="43" spans="23:28" x14ac:dyDescent="0.2">
      <c r="W43" s="57"/>
      <c r="X43" s="54" t="s">
        <v>156</v>
      </c>
      <c r="Y43" s="54"/>
      <c r="Z43" s="54"/>
      <c r="AA43" s="54"/>
      <c r="AB43" s="54"/>
    </row>
    <row r="44" spans="23:28" x14ac:dyDescent="0.2">
      <c r="W44" s="57"/>
    </row>
    <row r="45" spans="23:28" x14ac:dyDescent="0.2">
      <c r="W45" s="57"/>
      <c r="X45" s="41"/>
      <c r="Y45" s="55" t="s">
        <v>159</v>
      </c>
      <c r="Z45" s="55"/>
      <c r="AA45" s="55">
        <v>3</v>
      </c>
      <c r="AB45" s="55"/>
    </row>
    <row r="46" spans="23:28" x14ac:dyDescent="0.2">
      <c r="W46" s="57"/>
      <c r="X46" s="41" t="s">
        <v>158</v>
      </c>
      <c r="Y46" s="12">
        <v>0</v>
      </c>
      <c r="Z46" s="12">
        <v>0</v>
      </c>
      <c r="AA46" s="12">
        <v>0</v>
      </c>
      <c r="AB46" s="12">
        <v>0</v>
      </c>
    </row>
    <row r="47" spans="23:28" x14ac:dyDescent="0.2">
      <c r="W47" s="57"/>
      <c r="X47" s="41">
        <v>2</v>
      </c>
      <c r="Y47" s="12">
        <v>0</v>
      </c>
      <c r="Z47" s="12">
        <v>1</v>
      </c>
      <c r="AA47" s="44">
        <v>1</v>
      </c>
      <c r="AB47" s="44">
        <v>1</v>
      </c>
    </row>
    <row r="48" spans="23:28" x14ac:dyDescent="0.2">
      <c r="W48" s="57"/>
      <c r="X48" s="41"/>
      <c r="Y48" s="43" t="s">
        <v>160</v>
      </c>
      <c r="Z48" s="56">
        <v>4</v>
      </c>
      <c r="AA48" s="56"/>
      <c r="AB48" s="43" t="s">
        <v>160</v>
      </c>
    </row>
    <row r="49" spans="23:29" x14ac:dyDescent="0.2">
      <c r="W49" s="57"/>
      <c r="X49" s="54" t="s">
        <v>155</v>
      </c>
      <c r="Y49" s="54"/>
      <c r="Z49" s="54"/>
      <c r="AA49" s="54"/>
      <c r="AB49" s="54"/>
    </row>
    <row r="51" spans="23:29" x14ac:dyDescent="0.2">
      <c r="W51" s="57" t="s">
        <v>154</v>
      </c>
      <c r="X51" s="12"/>
      <c r="Y51" s="55" t="s">
        <v>161</v>
      </c>
      <c r="Z51" s="55"/>
      <c r="AA51" s="55">
        <v>7</v>
      </c>
      <c r="AB51" s="55"/>
      <c r="AC51" s="12"/>
    </row>
    <row r="52" spans="23:29" x14ac:dyDescent="0.2">
      <c r="W52" s="57"/>
      <c r="X52" s="53" t="s">
        <v>159</v>
      </c>
      <c r="Y52" s="12">
        <v>0</v>
      </c>
      <c r="Z52" s="12">
        <v>0</v>
      </c>
      <c r="AA52" s="12">
        <v>0</v>
      </c>
      <c r="AB52" s="12">
        <v>0</v>
      </c>
      <c r="AC52" s="41" t="s">
        <v>163</v>
      </c>
    </row>
    <row r="53" spans="23:29" x14ac:dyDescent="0.2">
      <c r="W53" s="57"/>
      <c r="X53" s="53"/>
      <c r="Y53" s="12">
        <v>0</v>
      </c>
      <c r="Z53" s="12">
        <v>0</v>
      </c>
      <c r="AA53" s="12">
        <v>0</v>
      </c>
      <c r="AB53" s="12">
        <v>0</v>
      </c>
      <c r="AC53" s="53">
        <v>6</v>
      </c>
    </row>
    <row r="54" spans="23:29" x14ac:dyDescent="0.2">
      <c r="W54" s="57"/>
      <c r="X54" s="53">
        <v>3</v>
      </c>
      <c r="Y54" s="12">
        <v>0</v>
      </c>
      <c r="Z54" s="12">
        <v>1</v>
      </c>
      <c r="AA54" s="44">
        <v>1</v>
      </c>
      <c r="AB54" s="44">
        <v>1</v>
      </c>
      <c r="AC54" s="53"/>
    </row>
    <row r="55" spans="23:29" x14ac:dyDescent="0.2">
      <c r="W55" s="57"/>
      <c r="X55" s="53"/>
      <c r="Y55" s="12">
        <v>0</v>
      </c>
      <c r="Z55" s="12">
        <v>0</v>
      </c>
      <c r="AA55" s="12">
        <v>0</v>
      </c>
      <c r="AB55" s="12">
        <v>0</v>
      </c>
      <c r="AC55" s="41" t="s">
        <v>163</v>
      </c>
    </row>
    <row r="56" spans="23:29" x14ac:dyDescent="0.2">
      <c r="W56" s="57"/>
      <c r="X56" s="12"/>
      <c r="Y56" s="43" t="s">
        <v>162</v>
      </c>
      <c r="Z56" s="56">
        <v>8</v>
      </c>
      <c r="AA56" s="56"/>
      <c r="AB56" s="43" t="s">
        <v>162</v>
      </c>
      <c r="AC56" s="12"/>
    </row>
    <row r="57" spans="23:29" x14ac:dyDescent="0.2">
      <c r="W57" s="57"/>
      <c r="X57" s="54" t="s">
        <v>164</v>
      </c>
      <c r="Y57" s="54"/>
      <c r="Z57" s="54"/>
      <c r="AA57" s="54"/>
      <c r="AB57" s="54"/>
      <c r="AC57" s="54"/>
    </row>
    <row r="58" spans="23:29" x14ac:dyDescent="0.2">
      <c r="W58" s="57"/>
    </row>
    <row r="59" spans="23:29" x14ac:dyDescent="0.2">
      <c r="W59" s="57"/>
      <c r="X59" s="12"/>
      <c r="Y59" s="55" t="s">
        <v>161</v>
      </c>
      <c r="Z59" s="55"/>
      <c r="AA59" s="55">
        <v>7</v>
      </c>
      <c r="AB59" s="55"/>
      <c r="AC59" s="12"/>
    </row>
    <row r="60" spans="23:29" x14ac:dyDescent="0.2">
      <c r="W60" s="57"/>
      <c r="X60" s="53" t="s">
        <v>159</v>
      </c>
      <c r="Y60" s="12">
        <v>0</v>
      </c>
      <c r="Z60" s="12">
        <v>0</v>
      </c>
      <c r="AA60" s="12">
        <v>0</v>
      </c>
      <c r="AB60" s="12">
        <v>0</v>
      </c>
      <c r="AC60" s="41" t="s">
        <v>163</v>
      </c>
    </row>
    <row r="61" spans="23:29" x14ac:dyDescent="0.2">
      <c r="W61" s="57"/>
      <c r="X61" s="53"/>
      <c r="Y61" s="12">
        <v>0</v>
      </c>
      <c r="Z61" s="12">
        <v>0</v>
      </c>
      <c r="AA61" s="12">
        <v>0</v>
      </c>
      <c r="AB61" s="12">
        <v>0</v>
      </c>
      <c r="AC61" s="53">
        <v>6</v>
      </c>
    </row>
    <row r="62" spans="23:29" x14ac:dyDescent="0.2">
      <c r="W62" s="57"/>
      <c r="X62" s="53">
        <v>3</v>
      </c>
      <c r="Y62" s="12">
        <v>0</v>
      </c>
      <c r="Z62" s="44">
        <v>1</v>
      </c>
      <c r="AA62" s="44">
        <v>1</v>
      </c>
      <c r="AB62" s="12">
        <v>1</v>
      </c>
      <c r="AC62" s="53"/>
    </row>
    <row r="63" spans="23:29" x14ac:dyDescent="0.2">
      <c r="W63" s="57"/>
      <c r="X63" s="53"/>
      <c r="Y63" s="12">
        <v>0</v>
      </c>
      <c r="Z63" s="12">
        <v>0</v>
      </c>
      <c r="AA63" s="12">
        <v>0</v>
      </c>
      <c r="AB63" s="12">
        <v>0</v>
      </c>
      <c r="AC63" s="41" t="s">
        <v>163</v>
      </c>
    </row>
    <row r="64" spans="23:29" x14ac:dyDescent="0.2">
      <c r="W64" s="57"/>
      <c r="X64" s="12"/>
      <c r="Y64" s="43" t="s">
        <v>162</v>
      </c>
      <c r="Z64" s="56">
        <v>8</v>
      </c>
      <c r="AA64" s="56"/>
      <c r="AB64" s="43" t="s">
        <v>162</v>
      </c>
      <c r="AC64" s="12"/>
    </row>
    <row r="65" spans="23:29" x14ac:dyDescent="0.2">
      <c r="W65" s="57"/>
      <c r="X65" s="54" t="s">
        <v>165</v>
      </c>
      <c r="Y65" s="54"/>
      <c r="Z65" s="54"/>
      <c r="AA65" s="54"/>
      <c r="AB65" s="54"/>
      <c r="AC65" s="54"/>
    </row>
  </sheetData>
  <mergeCells count="41">
    <mergeCell ref="F10:F12"/>
    <mergeCell ref="F14:F16"/>
    <mergeCell ref="F18:F20"/>
    <mergeCell ref="F22:F24"/>
    <mergeCell ref="Y32:Z32"/>
    <mergeCell ref="AA32:AB32"/>
    <mergeCell ref="J10:J12"/>
    <mergeCell ref="J14:J16"/>
    <mergeCell ref="J18:J20"/>
    <mergeCell ref="J22:J24"/>
    <mergeCell ref="Z35:AA35"/>
    <mergeCell ref="X30:AB30"/>
    <mergeCell ref="X36:AB36"/>
    <mergeCell ref="W26:W36"/>
    <mergeCell ref="W39:W49"/>
    <mergeCell ref="Y39:Z39"/>
    <mergeCell ref="AA39:AB39"/>
    <mergeCell ref="Z42:AA42"/>
    <mergeCell ref="X43:AB43"/>
    <mergeCell ref="Y45:Z45"/>
    <mergeCell ref="AA45:AB45"/>
    <mergeCell ref="Z48:AA48"/>
    <mergeCell ref="X49:AB49"/>
    <mergeCell ref="Y26:Z26"/>
    <mergeCell ref="AA26:AB26"/>
    <mergeCell ref="Z29:AA29"/>
    <mergeCell ref="Z64:AA64"/>
    <mergeCell ref="X65:AC65"/>
    <mergeCell ref="W51:W65"/>
    <mergeCell ref="Y51:Z51"/>
    <mergeCell ref="AA51:AB51"/>
    <mergeCell ref="Z56:AA56"/>
    <mergeCell ref="X52:X53"/>
    <mergeCell ref="X54:X55"/>
    <mergeCell ref="AC53:AC54"/>
    <mergeCell ref="X57:AC57"/>
    <mergeCell ref="Y59:Z59"/>
    <mergeCell ref="AA59:AB59"/>
    <mergeCell ref="X60:X61"/>
    <mergeCell ref="AC61:AC62"/>
    <mergeCell ref="X62:X6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5DCA-14A7-7641-8A9B-AD46CCDECA4A}">
  <dimension ref="A1:X21"/>
  <sheetViews>
    <sheetView tabSelected="1" topLeftCell="O1" zoomScale="150" workbookViewId="0">
      <selection activeCell="X4" sqref="X4"/>
    </sheetView>
  </sheetViews>
  <sheetFormatPr baseColWidth="10" defaultRowHeight="16" x14ac:dyDescent="0.2"/>
  <cols>
    <col min="1" max="1" width="20.5" bestFit="1" customWidth="1"/>
    <col min="2" max="2" width="4.1640625" bestFit="1" customWidth="1"/>
    <col min="3" max="3" width="14.33203125" customWidth="1"/>
    <col min="4" max="4" width="11.6640625" bestFit="1" customWidth="1"/>
    <col min="7" max="7" width="37.1640625" bestFit="1" customWidth="1"/>
    <col min="11" max="11" width="32.6640625" bestFit="1" customWidth="1"/>
    <col min="16" max="16" width="12.1640625" customWidth="1"/>
    <col min="17" max="17" width="5.1640625" bestFit="1" customWidth="1"/>
    <col min="18" max="18" width="6.33203125" bestFit="1" customWidth="1"/>
    <col min="19" max="19" width="15" bestFit="1" customWidth="1"/>
    <col min="20" max="20" width="20" bestFit="1" customWidth="1"/>
    <col min="21" max="21" width="15" bestFit="1" customWidth="1"/>
    <col min="22" max="22" width="13" bestFit="1" customWidth="1"/>
    <col min="23" max="23" width="10.33203125" bestFit="1" customWidth="1"/>
  </cols>
  <sheetData>
    <row r="1" spans="1:24" ht="51" x14ac:dyDescent="0.2">
      <c r="A1" s="61" t="s">
        <v>166</v>
      </c>
      <c r="B1" s="60" t="s">
        <v>167</v>
      </c>
      <c r="C1" s="60" t="s">
        <v>168</v>
      </c>
      <c r="D1" s="60" t="s">
        <v>169</v>
      </c>
      <c r="G1" s="62"/>
      <c r="H1" s="62" t="s">
        <v>199</v>
      </c>
      <c r="I1" s="62" t="s">
        <v>200</v>
      </c>
      <c r="J1" s="63"/>
      <c r="K1" s="62"/>
      <c r="L1" s="62" t="s">
        <v>199</v>
      </c>
      <c r="M1" s="62" t="s">
        <v>200</v>
      </c>
      <c r="P1" s="78" t="s">
        <v>204</v>
      </c>
      <c r="Q1" s="79" t="s">
        <v>203</v>
      </c>
      <c r="R1" s="79" t="s">
        <v>209</v>
      </c>
      <c r="S1" s="79" t="s">
        <v>205</v>
      </c>
      <c r="T1" s="79" t="s">
        <v>206</v>
      </c>
      <c r="U1" s="79" t="s">
        <v>207</v>
      </c>
      <c r="V1" s="79" t="s">
        <v>175</v>
      </c>
      <c r="W1" s="79" t="s">
        <v>178</v>
      </c>
      <c r="X1" s="81" t="s">
        <v>210</v>
      </c>
    </row>
    <row r="2" spans="1:24" ht="17" x14ac:dyDescent="0.2">
      <c r="A2" s="61" t="s">
        <v>170</v>
      </c>
      <c r="B2" s="60">
        <v>9</v>
      </c>
      <c r="C2" s="60">
        <v>1</v>
      </c>
      <c r="D2" s="60" t="s">
        <v>171</v>
      </c>
      <c r="G2" s="64" t="s">
        <v>181</v>
      </c>
      <c r="H2" s="65">
        <v>96000</v>
      </c>
      <c r="I2" s="65">
        <v>96000</v>
      </c>
      <c r="J2" s="66"/>
      <c r="K2" s="64" t="s">
        <v>194</v>
      </c>
      <c r="L2" s="65">
        <f>H2*(H3/H4)</f>
        <v>57600</v>
      </c>
      <c r="M2" s="65">
        <f>I2*(I3/I4)</f>
        <v>57600</v>
      </c>
      <c r="P2" s="80" t="s">
        <v>208</v>
      </c>
      <c r="Q2" s="77">
        <v>10</v>
      </c>
      <c r="R2" s="77">
        <v>10</v>
      </c>
      <c r="S2" s="77">
        <v>9</v>
      </c>
      <c r="T2" s="77">
        <v>9</v>
      </c>
      <c r="U2" s="77">
        <v>10</v>
      </c>
      <c r="V2" s="77">
        <v>10</v>
      </c>
      <c r="W2" s="77">
        <v>9</v>
      </c>
      <c r="X2" s="81"/>
    </row>
    <row r="3" spans="1:24" ht="17" x14ac:dyDescent="0.2">
      <c r="A3" s="61" t="s">
        <v>172</v>
      </c>
      <c r="B3" s="60">
        <v>10</v>
      </c>
      <c r="C3" s="60">
        <v>1</v>
      </c>
      <c r="D3" s="60" t="s">
        <v>171</v>
      </c>
      <c r="G3" s="64" t="s">
        <v>183</v>
      </c>
      <c r="H3" s="65">
        <v>3</v>
      </c>
      <c r="I3" s="65">
        <v>3</v>
      </c>
      <c r="J3" s="67"/>
      <c r="K3" s="68"/>
      <c r="L3" s="68"/>
      <c r="M3" s="63"/>
      <c r="P3" s="80" t="s">
        <v>199</v>
      </c>
      <c r="Q3" s="77">
        <v>18</v>
      </c>
      <c r="R3" s="77">
        <v>19</v>
      </c>
      <c r="S3" s="77">
        <v>20</v>
      </c>
      <c r="T3" s="77">
        <v>20</v>
      </c>
      <c r="U3" s="77">
        <v>20</v>
      </c>
      <c r="V3" s="77">
        <v>19</v>
      </c>
      <c r="W3" s="77">
        <v>18</v>
      </c>
      <c r="X3" s="81">
        <f>(S3+T3+U3+V3)/SUM(Q3:W3)</f>
        <v>0.58955223880597019</v>
      </c>
    </row>
    <row r="4" spans="1:24" ht="17" x14ac:dyDescent="0.2">
      <c r="A4" s="61" t="s">
        <v>173</v>
      </c>
      <c r="B4" s="60">
        <v>10</v>
      </c>
      <c r="C4" s="60">
        <v>1</v>
      </c>
      <c r="D4" s="60" t="s">
        <v>171</v>
      </c>
      <c r="G4" s="64" t="s">
        <v>184</v>
      </c>
      <c r="H4" s="65">
        <v>5</v>
      </c>
      <c r="I4" s="65">
        <v>5</v>
      </c>
      <c r="J4" s="67"/>
      <c r="K4" s="67"/>
      <c r="L4" s="67"/>
      <c r="M4" s="66"/>
      <c r="P4" s="80" t="s">
        <v>200</v>
      </c>
      <c r="Q4" s="77">
        <v>20</v>
      </c>
      <c r="R4" s="77">
        <v>20</v>
      </c>
      <c r="S4" s="77">
        <v>16</v>
      </c>
      <c r="T4" s="77">
        <v>15</v>
      </c>
      <c r="U4" s="77">
        <v>17</v>
      </c>
      <c r="V4" s="77">
        <v>17</v>
      </c>
      <c r="W4" s="77">
        <v>20</v>
      </c>
      <c r="X4" s="81">
        <f>(Q4+R4+W4)/SUM(Q4:W4)</f>
        <v>0.48</v>
      </c>
    </row>
    <row r="5" spans="1:24" x14ac:dyDescent="0.2">
      <c r="A5" s="61" t="s">
        <v>174</v>
      </c>
      <c r="B5" s="60">
        <v>10</v>
      </c>
      <c r="C5" s="60">
        <v>2.0299999999999998</v>
      </c>
      <c r="D5" s="60" t="s">
        <v>171</v>
      </c>
      <c r="G5" s="69"/>
      <c r="H5" s="70"/>
      <c r="I5" s="70"/>
      <c r="J5" s="67"/>
      <c r="K5" s="71"/>
      <c r="L5" s="71"/>
      <c r="M5" s="72"/>
    </row>
    <row r="6" spans="1:24" x14ac:dyDescent="0.2">
      <c r="A6" s="61" t="s">
        <v>175</v>
      </c>
      <c r="B6" s="60">
        <v>10</v>
      </c>
      <c r="C6" s="60">
        <v>1</v>
      </c>
      <c r="D6" s="60" t="s">
        <v>171</v>
      </c>
      <c r="G6" s="64" t="s">
        <v>185</v>
      </c>
      <c r="H6" s="65">
        <v>15000</v>
      </c>
      <c r="I6" s="65">
        <v>0</v>
      </c>
      <c r="J6" s="66"/>
      <c r="K6" s="64" t="s">
        <v>195</v>
      </c>
      <c r="L6" s="65">
        <f>H6*H3</f>
        <v>45000</v>
      </c>
      <c r="M6" s="65">
        <f>I6*I3</f>
        <v>0</v>
      </c>
    </row>
    <row r="7" spans="1:24" x14ac:dyDescent="0.2">
      <c r="A7" s="61" t="s">
        <v>176</v>
      </c>
      <c r="B7" s="60">
        <v>7</v>
      </c>
      <c r="C7" s="60">
        <v>2.4</v>
      </c>
      <c r="D7" s="60" t="s">
        <v>171</v>
      </c>
      <c r="G7" s="69"/>
      <c r="H7" s="70"/>
      <c r="I7" s="70"/>
      <c r="J7" s="67"/>
      <c r="K7" s="70"/>
      <c r="L7" s="70"/>
      <c r="M7" s="73"/>
    </row>
    <row r="8" spans="1:24" ht="34" x14ac:dyDescent="0.2">
      <c r="A8" s="61" t="s">
        <v>179</v>
      </c>
      <c r="B8" s="60">
        <v>7</v>
      </c>
      <c r="C8" s="60">
        <v>3.98</v>
      </c>
      <c r="D8" s="60" t="s">
        <v>180</v>
      </c>
      <c r="G8" s="74" t="s">
        <v>186</v>
      </c>
      <c r="H8" s="65">
        <v>500</v>
      </c>
      <c r="I8" s="65">
        <v>300</v>
      </c>
      <c r="J8" s="66"/>
      <c r="K8" s="75" t="s">
        <v>196</v>
      </c>
      <c r="L8" s="65">
        <f>H8*H9*H10*(H3*H11+1)</f>
        <v>7260</v>
      </c>
      <c r="M8" s="65">
        <f>I8*I9*I10*(I3*I11+1)</f>
        <v>3696</v>
      </c>
      <c r="P8" s="78" t="s">
        <v>204</v>
      </c>
      <c r="Q8" s="79" t="s">
        <v>203</v>
      </c>
      <c r="R8" s="79" t="s">
        <v>209</v>
      </c>
      <c r="S8" s="79" t="s">
        <v>205</v>
      </c>
      <c r="T8" s="79" t="s">
        <v>206</v>
      </c>
      <c r="U8" s="79" t="s">
        <v>207</v>
      </c>
      <c r="V8" s="79" t="s">
        <v>175</v>
      </c>
      <c r="W8" s="79" t="s">
        <v>178</v>
      </c>
    </row>
    <row r="9" spans="1:24" ht="17" x14ac:dyDescent="0.2">
      <c r="A9" s="61" t="s">
        <v>177</v>
      </c>
      <c r="B9" s="60">
        <v>8</v>
      </c>
      <c r="C9" s="60">
        <v>2.15</v>
      </c>
      <c r="D9" s="60" t="s">
        <v>171</v>
      </c>
      <c r="G9" s="64" t="s">
        <v>187</v>
      </c>
      <c r="H9" s="65">
        <v>0.33</v>
      </c>
      <c r="I9" s="65">
        <v>0.16</v>
      </c>
      <c r="J9" s="67"/>
      <c r="K9" s="68"/>
      <c r="L9" s="68"/>
      <c r="M9" s="63"/>
      <c r="P9" s="80" t="s">
        <v>208</v>
      </c>
      <c r="Q9" s="77">
        <v>10</v>
      </c>
      <c r="R9" s="77">
        <v>10</v>
      </c>
      <c r="S9" s="77">
        <v>9</v>
      </c>
      <c r="T9" s="77">
        <v>9</v>
      </c>
      <c r="U9" s="77">
        <v>10</v>
      </c>
      <c r="V9" s="77">
        <v>10</v>
      </c>
      <c r="W9" s="77">
        <v>9</v>
      </c>
    </row>
    <row r="10" spans="1:24" ht="17" x14ac:dyDescent="0.2">
      <c r="A10" s="58"/>
      <c r="B10" s="59"/>
      <c r="C10" s="59"/>
      <c r="D10" s="59"/>
      <c r="G10" s="64" t="s">
        <v>188</v>
      </c>
      <c r="H10" s="65">
        <v>11</v>
      </c>
      <c r="I10" s="65">
        <v>11</v>
      </c>
      <c r="J10" s="67"/>
      <c r="K10" s="67"/>
      <c r="L10" s="67"/>
      <c r="M10" s="66"/>
      <c r="P10" s="80" t="s">
        <v>199</v>
      </c>
      <c r="Q10" s="77" t="s">
        <v>72</v>
      </c>
      <c r="R10" s="77" t="s">
        <v>72</v>
      </c>
      <c r="S10" s="77" t="s">
        <v>71</v>
      </c>
      <c r="T10" s="77" t="s">
        <v>71</v>
      </c>
      <c r="U10" s="77" t="s">
        <v>71</v>
      </c>
      <c r="V10" s="77" t="s">
        <v>71</v>
      </c>
      <c r="W10" s="77" t="s">
        <v>72</v>
      </c>
    </row>
    <row r="11" spans="1:24" ht="17" x14ac:dyDescent="0.2">
      <c r="A11" s="58"/>
      <c r="B11" s="59"/>
      <c r="C11" s="59"/>
      <c r="D11" s="59"/>
      <c r="G11" s="64" t="s">
        <v>201</v>
      </c>
      <c r="H11" s="65">
        <v>1</v>
      </c>
      <c r="I11" s="65">
        <v>2</v>
      </c>
      <c r="J11" s="67"/>
      <c r="K11" s="67"/>
      <c r="L11" s="67"/>
      <c r="M11" s="66"/>
      <c r="P11" s="80" t="s">
        <v>200</v>
      </c>
      <c r="Q11" s="77" t="s">
        <v>71</v>
      </c>
      <c r="R11" s="77" t="s">
        <v>71</v>
      </c>
      <c r="S11" s="77" t="s">
        <v>72</v>
      </c>
      <c r="T11" s="77" t="s">
        <v>72</v>
      </c>
      <c r="U11" s="77" t="s">
        <v>72</v>
      </c>
      <c r="V11" s="77" t="s">
        <v>72</v>
      </c>
      <c r="W11" s="77" t="s">
        <v>71</v>
      </c>
    </row>
    <row r="12" spans="1:24" x14ac:dyDescent="0.2">
      <c r="G12" s="69"/>
      <c r="H12" s="70"/>
      <c r="I12" s="70"/>
      <c r="J12" s="67"/>
      <c r="K12" s="71"/>
      <c r="L12" s="71"/>
      <c r="M12" s="72"/>
    </row>
    <row r="13" spans="1:24" x14ac:dyDescent="0.2">
      <c r="G13" s="64" t="s">
        <v>189</v>
      </c>
      <c r="H13" s="65">
        <v>3</v>
      </c>
      <c r="I13" s="65">
        <v>3</v>
      </c>
      <c r="J13" s="66"/>
      <c r="K13" s="64" t="s">
        <v>197</v>
      </c>
      <c r="L13" s="65">
        <f>H13*H14</f>
        <v>18000</v>
      </c>
      <c r="M13" s="65">
        <f>I13*I14</f>
        <v>27000</v>
      </c>
    </row>
    <row r="14" spans="1:24" x14ac:dyDescent="0.2">
      <c r="G14" s="64" t="s">
        <v>190</v>
      </c>
      <c r="H14" s="65">
        <v>6000</v>
      </c>
      <c r="I14" s="65">
        <v>9000</v>
      </c>
      <c r="J14" s="67"/>
      <c r="K14" s="68"/>
      <c r="L14" s="68"/>
      <c r="M14" s="63"/>
    </row>
    <row r="15" spans="1:24" x14ac:dyDescent="0.2">
      <c r="G15" s="69"/>
      <c r="H15" s="70"/>
      <c r="I15" s="70"/>
      <c r="J15" s="67"/>
      <c r="K15" s="71"/>
      <c r="L15" s="71"/>
      <c r="M15" s="72"/>
    </row>
    <row r="16" spans="1:24" x14ac:dyDescent="0.2">
      <c r="G16" s="64" t="s">
        <v>191</v>
      </c>
      <c r="H16" s="65">
        <v>3000</v>
      </c>
      <c r="I16" s="65">
        <v>3000</v>
      </c>
      <c r="J16" s="66"/>
      <c r="K16" s="64" t="s">
        <v>198</v>
      </c>
      <c r="L16" s="65">
        <f>H16*(H17+H18)*H19*H3</f>
        <v>6480</v>
      </c>
      <c r="M16" s="65">
        <f>I16*(I17+I18)*I19*I3</f>
        <v>5670.0000000000018</v>
      </c>
    </row>
    <row r="17" spans="7:13" x14ac:dyDescent="0.2">
      <c r="G17" s="64" t="s">
        <v>192</v>
      </c>
      <c r="H17" s="65">
        <v>0.08</v>
      </c>
      <c r="I17" s="65">
        <v>0.05</v>
      </c>
      <c r="J17" s="67"/>
      <c r="K17" s="68"/>
      <c r="L17" s="68"/>
      <c r="M17" s="63"/>
    </row>
    <row r="18" spans="7:13" x14ac:dyDescent="0.2">
      <c r="G18" s="64" t="s">
        <v>193</v>
      </c>
      <c r="H18" s="65">
        <v>0.16</v>
      </c>
      <c r="I18" s="65">
        <v>0.16</v>
      </c>
      <c r="J18" s="67"/>
      <c r="K18" s="67"/>
      <c r="L18" s="67"/>
      <c r="M18" s="66"/>
    </row>
    <row r="19" spans="7:13" x14ac:dyDescent="0.2">
      <c r="G19" s="64" t="s">
        <v>182</v>
      </c>
      <c r="H19" s="65">
        <v>3</v>
      </c>
      <c r="I19" s="65">
        <v>3</v>
      </c>
      <c r="J19" s="67"/>
      <c r="K19" s="67"/>
      <c r="L19" s="67"/>
      <c r="M19" s="66"/>
    </row>
    <row r="20" spans="7:13" x14ac:dyDescent="0.2">
      <c r="G20" s="64" t="s">
        <v>202</v>
      </c>
      <c r="H20" s="65">
        <v>3</v>
      </c>
      <c r="I20" s="65">
        <v>2</v>
      </c>
      <c r="J20" s="71"/>
      <c r="K20" s="71"/>
      <c r="L20" s="71"/>
      <c r="M20" s="72"/>
    </row>
    <row r="21" spans="7:13" x14ac:dyDescent="0.2">
      <c r="G21" s="76" t="s">
        <v>203</v>
      </c>
      <c r="H21" s="76"/>
      <c r="I21" s="76"/>
      <c r="J21" s="76"/>
      <c r="K21" s="76"/>
      <c r="L21" s="42">
        <f>SUM(L2,L6,L8,L13,L16)</f>
        <v>134340</v>
      </c>
      <c r="M21" s="42">
        <f>SUM(M2,M6,M8,M13,M16)</f>
        <v>93966</v>
      </c>
    </row>
  </sheetData>
  <mergeCells count="11">
    <mergeCell ref="G21:K21"/>
    <mergeCell ref="J1:J20"/>
    <mergeCell ref="G15:I15"/>
    <mergeCell ref="G12:I12"/>
    <mergeCell ref="G7:I7"/>
    <mergeCell ref="K17:M20"/>
    <mergeCell ref="K14:M15"/>
    <mergeCell ref="K9:M12"/>
    <mergeCell ref="K3:M5"/>
    <mergeCell ref="K7:M7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lab1</vt:lpstr>
      <vt:lpstr>lab2</vt:lpstr>
      <vt:lpstr>lab3</vt:lpstr>
      <vt:lpstr>lab4</vt:lpstr>
      <vt:lpstr>lab5</vt:lpstr>
      <vt:lpstr>lab6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 chase</dc:creator>
  <cp:lastModifiedBy>aga chase</cp:lastModifiedBy>
  <dcterms:created xsi:type="dcterms:W3CDTF">2023-09-21T08:39:59Z</dcterms:created>
  <dcterms:modified xsi:type="dcterms:W3CDTF">2023-12-14T10:13:10Z</dcterms:modified>
</cp:coreProperties>
</file>