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\VlSU\OIM\prac\prac2\"/>
    </mc:Choice>
  </mc:AlternateContent>
  <xr:revisionPtr revIDLastSave="0" documentId="13_ncr:1_{931C100B-E7C4-4033-9634-3EAEE3B4357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P4" i="1"/>
  <c r="O4" i="1"/>
  <c r="K2" i="1"/>
  <c r="I2" i="1"/>
  <c r="I7" i="1"/>
  <c r="J2" i="1"/>
  <c r="F2" i="1"/>
  <c r="D2" i="1"/>
  <c r="I5" i="1"/>
  <c r="N4" i="1"/>
  <c r="E2" i="1"/>
  <c r="I8" i="1" l="1"/>
  <c r="J3" i="1"/>
  <c r="I9" i="1" l="1"/>
  <c r="I10" i="1" s="1"/>
  <c r="I3" i="1" s="1"/>
  <c r="K3" i="1" s="1"/>
  <c r="K4" i="1" s="1"/>
</calcChain>
</file>

<file path=xl/sharedStrings.xml><?xml version="1.0" encoding="utf-8"?>
<sst xmlns="http://schemas.openxmlformats.org/spreadsheetml/2006/main" count="27" uniqueCount="23">
  <si>
    <t>Рабочих дней</t>
  </si>
  <si>
    <t>Время до (мин.)</t>
  </si>
  <si>
    <t>Время после (мин.)</t>
  </si>
  <si>
    <t>∆T(часы)</t>
  </si>
  <si>
    <t>∆T(мин.)</t>
  </si>
  <si>
    <r>
      <t>K</t>
    </r>
    <r>
      <rPr>
        <sz val="8"/>
        <color theme="1"/>
        <rFont val="Calibri"/>
        <family val="2"/>
        <charset val="204"/>
      </rPr>
      <t>T</t>
    </r>
  </si>
  <si>
    <t>Должность</t>
  </si>
  <si>
    <t>Количество сэкономленных годовых окладов</t>
  </si>
  <si>
    <t>Сумма годового оклада в базовой единице</t>
  </si>
  <si>
    <t>Сумма экономии в базовой единице</t>
  </si>
  <si>
    <t>1 год</t>
  </si>
  <si>
    <t>2 год</t>
  </si>
  <si>
    <t>3 год</t>
  </si>
  <si>
    <t>Сотрудник Altenar’а</t>
  </si>
  <si>
    <t>затраты, б.е.</t>
  </si>
  <si>
    <t>Разработчик</t>
  </si>
  <si>
    <t>прибыль, б.е.</t>
  </si>
  <si>
    <t>Итого</t>
  </si>
  <si>
    <t>дельта, б.е.</t>
  </si>
  <si>
    <t>1БЕ = 12*19 242*1,3=</t>
  </si>
  <si>
    <t xml:space="preserve">Оклад сотрудника Altenar’а за год </t>
  </si>
  <si>
    <t>Разница окладов</t>
  </si>
  <si>
    <t xml:space="preserve">Оклад разработчика за год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</si>
</sst>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ROI, %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26987878787878788"/>
          <c:w val="0.8966272965879265"/>
          <c:h val="0.6198286805058458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[1]Лист1!$N$7:$P$7</c:f>
              <c:strCache>
                <c:ptCount val="3"/>
                <c:pt idx="0">
                  <c:v>1 год</c:v>
                </c:pt>
                <c:pt idx="1">
                  <c:v>2 год</c:v>
                </c:pt>
                <c:pt idx="2">
                  <c:v>3 год</c:v>
                </c:pt>
              </c:strCache>
            </c:strRef>
          </c:cat>
          <c:val>
            <c:numRef>
              <c:f>[1]Лист1!$N$8:$P$8</c:f>
              <c:numCache>
                <c:formatCode>General</c:formatCode>
                <c:ptCount val="3"/>
                <c:pt idx="0">
                  <c:v>0.8</c:v>
                </c:pt>
                <c:pt idx="1">
                  <c:v>1.69</c:v>
                </c:pt>
                <c:pt idx="2">
                  <c:v>2.3025210084033616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F-4BBB-9A50-56E49EC420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7418976"/>
        <c:axId val="347418560"/>
      </c:lineChart>
      <c:catAx>
        <c:axId val="3474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418560"/>
        <c:crosses val="autoZero"/>
        <c:auto val="1"/>
        <c:lblAlgn val="ctr"/>
        <c:lblOffset val="100"/>
        <c:noMultiLvlLbl val="0"/>
      </c:catAx>
      <c:valAx>
        <c:axId val="3474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4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150496</xdr:colOff>
      <xdr:row>0</xdr:row>
      <xdr:rowOff>234315</xdr:rowOff>
    </xdr:from>
    <xdr:to>
      <xdr:col>23</xdr:col>
      <xdr:colOff>47625</xdr:colOff>
      <xdr:row>7</xdr:row>
      <xdr:rowOff>43815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2BB981E-3B05-41D8-9455-19F0768D6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im_2_prakti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7">
          <cell r="N7" t="str">
            <v>1 год</v>
          </cell>
          <cell r="O7" t="str">
            <v>2 год</v>
          </cell>
          <cell r="P7" t="str">
            <v>3 год</v>
          </cell>
        </row>
        <row r="8">
          <cell r="N8">
            <v>0.8</v>
          </cell>
          <cell r="O8">
            <v>1.69</v>
          </cell>
          <cell r="P8">
            <v>2.3025210084033616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topLeftCell="M1" workbookViewId="0">
      <selection activeCell="U13" sqref="U13"/>
    </sheetView>
  </sheetViews>
  <sheetFormatPr defaultRowHeight="15" x14ac:dyDescent="0.25"/>
  <cols>
    <col min="5" max="5" width="11.42578125" bestFit="1" customWidth="1"/>
    <col min="7" max="7" width="6.7109375" customWidth="1"/>
    <col min="8" max="8" width="19.85546875" bestFit="1" customWidth="1"/>
    <col min="9" max="9" width="19.28515625" customWidth="1"/>
    <col min="10" max="10" width="19.5703125" customWidth="1"/>
    <col min="11" max="11" width="16.28515625" customWidth="1"/>
    <col min="12" max="12" width="6.42578125" customWidth="1"/>
    <col min="13" max="13" width="13.7109375" bestFit="1" customWidth="1"/>
    <col min="14" max="14" width="14.28515625" customWidth="1"/>
  </cols>
  <sheetData>
    <row r="1" spans="1:18" ht="60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1"/>
      <c r="M1" s="4"/>
      <c r="N1" s="4" t="s">
        <v>10</v>
      </c>
      <c r="O1" s="4" t="s">
        <v>11</v>
      </c>
      <c r="P1" s="4" t="s">
        <v>12</v>
      </c>
      <c r="R1" s="1"/>
    </row>
    <row r="2" spans="1:18" x14ac:dyDescent="0.25">
      <c r="A2" s="5">
        <v>248</v>
      </c>
      <c r="B2" s="5">
        <v>125</v>
      </c>
      <c r="C2" s="5">
        <v>75</v>
      </c>
      <c r="D2" s="6">
        <f>((A2*B2)-(A2*C2))/60</f>
        <v>206.66666666666666</v>
      </c>
      <c r="E2" s="6">
        <f>((A2*B2)-(A2*C2))</f>
        <v>12400</v>
      </c>
      <c r="F2" s="5">
        <f>(E2/(A2*B2))*100</f>
        <v>40</v>
      </c>
      <c r="H2" s="7" t="s">
        <v>13</v>
      </c>
      <c r="I2" s="6">
        <f>I8/I5</f>
        <v>0.29149643274994069</v>
      </c>
      <c r="J2" s="6">
        <f>(70000*12)/I5</f>
        <v>2.7983657543994305</v>
      </c>
      <c r="K2" s="6">
        <f>I2*J2</f>
        <v>0.81571363493703064</v>
      </c>
      <c r="M2" s="8" t="s">
        <v>14</v>
      </c>
      <c r="N2" s="5">
        <v>3.75</v>
      </c>
      <c r="O2" s="5">
        <v>1.1000000000000001</v>
      </c>
      <c r="P2" s="5">
        <v>1.1000000000000001</v>
      </c>
    </row>
    <row r="3" spans="1:18" x14ac:dyDescent="0.25">
      <c r="H3" s="7" t="s">
        <v>15</v>
      </c>
      <c r="I3" s="6">
        <f>I10/I5</f>
        <v>0.33246712951894192</v>
      </c>
      <c r="J3" s="6">
        <f>(100000*12)/I5</f>
        <v>3.9976653634277581</v>
      </c>
      <c r="K3" s="6">
        <f>I3*J3</f>
        <v>1.3290923281561244</v>
      </c>
      <c r="M3" s="8" t="s">
        <v>16</v>
      </c>
      <c r="N3" s="5">
        <v>3</v>
      </c>
      <c r="O3" s="5">
        <v>5.2</v>
      </c>
      <c r="P3" s="5">
        <v>5.5</v>
      </c>
    </row>
    <row r="4" spans="1:18" x14ac:dyDescent="0.25">
      <c r="H4" s="9" t="s">
        <v>17</v>
      </c>
      <c r="I4" s="5"/>
      <c r="J4" s="5"/>
      <c r="K4" s="6">
        <f>SUM(K2:K3)</f>
        <v>2.1448059630931553</v>
      </c>
      <c r="M4" s="8" t="s">
        <v>18</v>
      </c>
      <c r="N4" s="5">
        <f>N3-N2</f>
        <v>-0.75</v>
      </c>
      <c r="O4" s="5">
        <f>O3-O2+N4</f>
        <v>3.3499999999999996</v>
      </c>
      <c r="P4" s="5">
        <f>P3-P2+O4</f>
        <v>7.75</v>
      </c>
    </row>
    <row r="5" spans="1:18" x14ac:dyDescent="0.25">
      <c r="H5" s="10" t="s">
        <v>19</v>
      </c>
      <c r="I5" s="11">
        <f>12*19242*1.3</f>
        <v>300175.2</v>
      </c>
      <c r="J5" s="5"/>
      <c r="K5" s="5"/>
    </row>
    <row r="7" spans="1:18" ht="30" x14ac:dyDescent="0.25">
      <c r="H7" s="12" t="s">
        <v>20</v>
      </c>
      <c r="I7" s="6">
        <f>((1984-D2)*J2*I5)/1984</f>
        <v>752500</v>
      </c>
      <c r="N7" s="4" t="s">
        <v>10</v>
      </c>
      <c r="O7" s="4" t="s">
        <v>11</v>
      </c>
      <c r="P7" s="4" t="s">
        <v>12</v>
      </c>
    </row>
    <row r="8" spans="1:18" x14ac:dyDescent="0.25">
      <c r="H8" s="8" t="s">
        <v>21</v>
      </c>
      <c r="I8" s="6">
        <f>(J2*I5)-I7</f>
        <v>87500</v>
      </c>
      <c r="N8" s="5">
        <v>0.8</v>
      </c>
      <c r="O8" s="5">
        <v>1.69</v>
      </c>
      <c r="P8" s="6">
        <f>SUM(N3:P3)/SUM(N2:P2)</f>
        <v>2.3025210084033616</v>
      </c>
    </row>
    <row r="9" spans="1:18" ht="30" x14ac:dyDescent="0.25">
      <c r="H9" s="12" t="s">
        <v>22</v>
      </c>
      <c r="I9" s="6">
        <f>((1984-165)*J3*I5)/1984</f>
        <v>1100201.6129032257</v>
      </c>
    </row>
    <row r="10" spans="1:18" x14ac:dyDescent="0.25">
      <c r="H10" s="8" t="s">
        <v>21</v>
      </c>
      <c r="I10" s="6">
        <f>(J3*I5)-I9</f>
        <v>99798.387096774299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gggchaseggg</dc:creator>
  <cp:lastModifiedBy>Даниил Грачев</cp:lastModifiedBy>
  <dcterms:created xsi:type="dcterms:W3CDTF">2015-06-05T18:19:34Z</dcterms:created>
  <dcterms:modified xsi:type="dcterms:W3CDTF">2024-03-13T19:27:28Z</dcterms:modified>
</cp:coreProperties>
</file>