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filterPrivacy="1" defaultThemeVersion="124226"/>
  <xr:revisionPtr revIDLastSave="0" documentId="8_{CA04F7FE-806C-47E3-A25C-451382AE83DD}" xr6:coauthVersionLast="47" xr6:coauthVersionMax="47" xr10:uidLastSave="{00000000-0000-0000-0000-000000000000}"/>
  <bookViews>
    <workbookView xWindow="28692" yWindow="-108" windowWidth="29016" windowHeight="15696" xr2:uid="{00000000-000D-0000-FFFF-FFFF00000000}"/>
  </bookViews>
  <sheets>
    <sheet name="Лист 1" sheetId="1" r:id="rId1"/>
  </sheets>
  <calcPr calcId="191029"/>
</workbook>
</file>

<file path=xl/calcChain.xml><?xml version="1.0" encoding="utf-8"?>
<calcChain xmlns="http://schemas.openxmlformats.org/spreadsheetml/2006/main">
  <c r="E60" i="1" l="1"/>
  <c r="F47" i="1"/>
  <c r="F46" i="1"/>
  <c r="C34" i="1"/>
  <c r="E30" i="1"/>
  <c r="D30" i="1"/>
  <c r="E23" i="1"/>
  <c r="C46" i="1" l="1"/>
  <c r="B46" i="1"/>
  <c r="C43" i="1"/>
  <c r="C55" i="1" s="1"/>
  <c r="C40" i="1"/>
  <c r="C39" i="1"/>
  <c r="C38" i="1"/>
  <c r="C35" i="1"/>
  <c r="B47" i="1"/>
  <c r="D23" i="1"/>
  <c r="D22" i="1"/>
  <c r="C54" i="1" l="1"/>
  <c r="C47" i="1"/>
  <c r="B54" i="1"/>
  <c r="C53" i="1"/>
  <c r="F2" i="1"/>
  <c r="G3" i="1" s="1"/>
  <c r="C7" i="1"/>
  <c r="B7" i="1"/>
  <c r="E22" i="1"/>
  <c r="G4" i="1" l="1"/>
  <c r="C48" i="1"/>
  <c r="C56" i="1"/>
  <c r="B48" i="1"/>
  <c r="B55" i="1"/>
  <c r="B53" i="1"/>
  <c r="B56" i="1" l="1"/>
  <c r="E59" i="1" s="1"/>
</calcChain>
</file>

<file path=xl/sharedStrings.xml><?xml version="1.0" encoding="utf-8"?>
<sst xmlns="http://schemas.openxmlformats.org/spreadsheetml/2006/main" count="65" uniqueCount="49">
  <si>
    <t>Должность</t>
  </si>
  <si>
    <t>Оценка выполнения функции подбора кадров</t>
  </si>
  <si>
    <t>отношение числа откликнувшихся на объявление</t>
  </si>
  <si>
    <t>отношение количества получивших приглашение к количеству принятых на работу</t>
  </si>
  <si>
    <t xml:space="preserve">число заполненных вакансий </t>
  </si>
  <si>
    <t>Затраты, связанные с наймом персонала</t>
  </si>
  <si>
    <t xml:space="preserve">ср.з\п в год = </t>
  </si>
  <si>
    <t>ср.з\п в год отдела =</t>
  </si>
  <si>
    <t>Рк</t>
  </si>
  <si>
    <t>Пр</t>
  </si>
  <si>
    <t>Ор</t>
  </si>
  <si>
    <t>Ч</t>
  </si>
  <si>
    <t>Кн</t>
  </si>
  <si>
    <t>ср зп</t>
  </si>
  <si>
    <t>+</t>
  </si>
  <si>
    <t>Затраты, зарплата</t>
  </si>
  <si>
    <t>Зарплата службы управления персоналом</t>
  </si>
  <si>
    <t>руководитель отдела</t>
  </si>
  <si>
    <t>Менеджер</t>
  </si>
  <si>
    <t>Расходы других функциональных служб</t>
  </si>
  <si>
    <t>З.п. в мес.</t>
  </si>
  <si>
    <t>З.п. в час</t>
  </si>
  <si>
    <t>бухгалтер</t>
  </si>
  <si>
    <t>Специалист по набору (кадровик)</t>
  </si>
  <si>
    <t>Операционные затраты</t>
  </si>
  <si>
    <t>Общие затраты</t>
  </si>
  <si>
    <t>За=</t>
  </si>
  <si>
    <t>общие затраты на адаптацию</t>
  </si>
  <si>
    <t>время существования вакансии, мес.</t>
  </si>
  <si>
    <t>Оценка среднего времени (затрат), необходимого новому работнику для адаптации</t>
  </si>
  <si>
    <t>Оценка количества времени (затрат), уделенного работнику новыми коллегами</t>
  </si>
  <si>
    <t>Аналитик</t>
  </si>
  <si>
    <t>Предыдущий год</t>
  </si>
  <si>
    <t>Нынешний год</t>
  </si>
  <si>
    <t>ср.з\п=</t>
  </si>
  <si>
    <t>Принято на должность</t>
  </si>
  <si>
    <t>Медицинский работник</t>
  </si>
  <si>
    <t>З/П в час</t>
  </si>
  <si>
    <t>оклад/22/8</t>
  </si>
  <si>
    <t>Техник</t>
  </si>
  <si>
    <t>Предыдущий год (2023)</t>
  </si>
  <si>
    <t>Нынешний год (2024)</t>
  </si>
  <si>
    <t>20 чел</t>
  </si>
  <si>
    <t>24 чел</t>
  </si>
  <si>
    <t>главный  менеджер</t>
  </si>
  <si>
    <r>
      <t>Стоимость адаптации персонала</t>
    </r>
    <r>
      <rPr>
        <sz val="12"/>
        <color theme="1"/>
        <rFont val="Times New Roman"/>
        <family val="1"/>
        <charset val="204"/>
      </rPr>
      <t xml:space="preserve"> </t>
    </r>
  </si>
  <si>
    <t>Разработчик</t>
  </si>
  <si>
    <t>Администратор</t>
  </si>
  <si>
    <t>Тестировщик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</si>
</sst>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р_._-;\-* #,##0.00_р_._-;_-* &quot;-&quot;??_р_._-;_-@_-"/>
    <numFmt numFmtId="165" formatCode="0.0"/>
  </numFmts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u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5">
    <xf numFmtId="0" fontId="0" fillId="0" borderId="0" xfId="0"/>
    <xf numFmtId="0" fontId="4" fillId="0" borderId="2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4" fillId="2" borderId="2" xfId="0" applyFont="1" applyFill="1" applyBorder="1" applyAlignment="1">
      <alignment vertical="top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3" fillId="0" borderId="0" xfId="0" applyFont="1" applyAlignment="1">
      <alignment wrapText="1"/>
    </xf>
    <xf numFmtId="3" fontId="3" fillId="0" borderId="0" xfId="0" applyNumberFormat="1" applyFont="1" applyAlignment="1">
      <alignment wrapText="1"/>
    </xf>
    <xf numFmtId="0" fontId="3" fillId="0" borderId="1" xfId="0" applyFont="1" applyBorder="1" applyAlignment="1">
      <alignment wrapText="1"/>
    </xf>
    <xf numFmtId="0" fontId="3" fillId="0" borderId="0" xfId="0" applyFont="1" applyAlignment="1">
      <alignment horizontal="right" wrapText="1"/>
    </xf>
    <xf numFmtId="0" fontId="5" fillId="0" borderId="1" xfId="0" applyFont="1" applyBorder="1" applyAlignment="1">
      <alignment horizont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wrapText="1"/>
    </xf>
    <xf numFmtId="165" fontId="3" fillId="0" borderId="0" xfId="0" applyNumberFormat="1" applyFont="1" applyAlignment="1">
      <alignment wrapText="1"/>
    </xf>
    <xf numFmtId="1" fontId="3" fillId="0" borderId="0" xfId="0" applyNumberFormat="1" applyFont="1" applyAlignment="1">
      <alignment wrapText="1"/>
    </xf>
    <xf numFmtId="1" fontId="3" fillId="0" borderId="7" xfId="0" applyNumberFormat="1" applyFont="1" applyBorder="1" applyAlignment="1">
      <alignment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wrapText="1"/>
    </xf>
    <xf numFmtId="1" fontId="3" fillId="0" borderId="9" xfId="0" applyNumberFormat="1" applyFont="1" applyBorder="1" applyAlignment="1">
      <alignment wrapText="1"/>
    </xf>
    <xf numFmtId="1" fontId="3" fillId="0" borderId="10" xfId="0" applyNumberFormat="1" applyFont="1" applyBorder="1" applyAlignment="1">
      <alignment wrapText="1"/>
    </xf>
    <xf numFmtId="0" fontId="3" fillId="0" borderId="0" xfId="0" applyFont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2" fillId="0" borderId="6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3" fillId="0" borderId="10" xfId="0" applyFont="1" applyBorder="1" applyAlignment="1">
      <alignment wrapText="1"/>
    </xf>
    <xf numFmtId="0" fontId="5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1" fontId="3" fillId="0" borderId="1" xfId="1" applyNumberFormat="1" applyFont="1" applyBorder="1" applyAlignment="1">
      <alignment wrapText="1"/>
    </xf>
    <xf numFmtId="1" fontId="3" fillId="0" borderId="1" xfId="0" applyNumberFormat="1" applyFont="1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wrapText="1"/>
    </xf>
    <xf numFmtId="0" fontId="3" fillId="0" borderId="0" xfId="0" applyFont="1" applyAlignment="1">
      <alignment horizontal="right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541020</xdr:colOff>
          <xdr:row>8</xdr:row>
          <xdr:rowOff>121920</xdr:rowOff>
        </xdr:from>
        <xdr:to>
          <xdr:col>0</xdr:col>
          <xdr:colOff>2110740</xdr:colOff>
          <xdr:row>12</xdr:row>
          <xdr:rowOff>30480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0"/>
  <sheetViews>
    <sheetView tabSelected="1" topLeftCell="A31" zoomScaleNormal="100" workbookViewId="0">
      <selection activeCell="C15" sqref="C15"/>
    </sheetView>
  </sheetViews>
  <sheetFormatPr defaultRowHeight="15.6" x14ac:dyDescent="0.3"/>
  <cols>
    <col min="1" max="1" width="60.6640625" style="6" customWidth="1"/>
    <col min="2" max="2" width="25" style="6" customWidth="1"/>
    <col min="3" max="3" width="14.44140625" style="6" customWidth="1"/>
    <col min="4" max="4" width="18.5546875" style="6" customWidth="1"/>
    <col min="5" max="5" width="12.6640625" style="6" customWidth="1"/>
    <col min="6" max="6" width="11.33203125" style="6" customWidth="1"/>
    <col min="7" max="7" width="10.44140625" style="6" customWidth="1"/>
    <col min="8" max="16384" width="8.88671875" style="6"/>
  </cols>
  <sheetData>
    <row r="1" spans="1:9" ht="31.2" x14ac:dyDescent="0.3">
      <c r="A1" s="5" t="s">
        <v>0</v>
      </c>
      <c r="B1" s="5" t="s">
        <v>40</v>
      </c>
      <c r="C1" s="5" t="s">
        <v>41</v>
      </c>
      <c r="E1" s="6" t="s">
        <v>34</v>
      </c>
      <c r="F1" s="7">
        <v>70000</v>
      </c>
    </row>
    <row r="2" spans="1:9" ht="17.25" customHeight="1" x14ac:dyDescent="0.3">
      <c r="A2" s="1" t="s">
        <v>39</v>
      </c>
      <c r="B2" s="2">
        <v>5</v>
      </c>
      <c r="C2" s="2">
        <v>5</v>
      </c>
      <c r="E2" s="6" t="s">
        <v>6</v>
      </c>
      <c r="F2" s="6">
        <f>F1*12</f>
        <v>840000</v>
      </c>
    </row>
    <row r="3" spans="1:9" ht="15.75" customHeight="1" x14ac:dyDescent="0.3">
      <c r="A3" s="1" t="s">
        <v>48</v>
      </c>
      <c r="B3" s="2">
        <v>3</v>
      </c>
      <c r="C3" s="2">
        <v>3</v>
      </c>
      <c r="E3" s="6" t="s">
        <v>7</v>
      </c>
      <c r="G3" s="6">
        <f>F2*22</f>
        <v>18480000</v>
      </c>
      <c r="H3" s="6" t="s">
        <v>42</v>
      </c>
      <c r="I3" s="6" t="s">
        <v>32</v>
      </c>
    </row>
    <row r="4" spans="1:9" ht="15" customHeight="1" x14ac:dyDescent="0.3">
      <c r="A4" s="3" t="s">
        <v>47</v>
      </c>
      <c r="B4" s="2">
        <v>8</v>
      </c>
      <c r="C4" s="2">
        <v>10</v>
      </c>
      <c r="G4" s="6">
        <f>F2*28</f>
        <v>23520000</v>
      </c>
      <c r="H4" s="6" t="s">
        <v>43</v>
      </c>
      <c r="I4" s="6" t="s">
        <v>33</v>
      </c>
    </row>
    <row r="5" spans="1:9" ht="14.25" customHeight="1" x14ac:dyDescent="0.3">
      <c r="A5" s="3" t="s">
        <v>46</v>
      </c>
      <c r="B5" s="2">
        <v>2</v>
      </c>
      <c r="C5" s="2">
        <v>4</v>
      </c>
    </row>
    <row r="6" spans="1:9" ht="15" customHeight="1" x14ac:dyDescent="0.3">
      <c r="A6" s="1" t="s">
        <v>31</v>
      </c>
      <c r="B6" s="2">
        <v>2</v>
      </c>
      <c r="C6" s="2">
        <v>2</v>
      </c>
    </row>
    <row r="7" spans="1:9" x14ac:dyDescent="0.3">
      <c r="A7" s="8"/>
      <c r="B7" s="8">
        <f>SUM(B2:B6)</f>
        <v>20</v>
      </c>
      <c r="C7" s="8">
        <f>SUM(C2:C6)</f>
        <v>24</v>
      </c>
    </row>
    <row r="17" spans="1:9" x14ac:dyDescent="0.3">
      <c r="D17" s="34" t="s">
        <v>35</v>
      </c>
      <c r="E17" s="34"/>
    </row>
    <row r="18" spans="1:9" x14ac:dyDescent="0.3">
      <c r="D18" s="9" t="s">
        <v>14</v>
      </c>
      <c r="E18" s="9" t="s">
        <v>14</v>
      </c>
      <c r="F18" s="9"/>
    </row>
    <row r="19" spans="1:9" x14ac:dyDescent="0.3">
      <c r="D19" s="6">
        <v>2</v>
      </c>
      <c r="E19" s="6">
        <v>2</v>
      </c>
    </row>
    <row r="20" spans="1:9" ht="31.2" x14ac:dyDescent="0.3">
      <c r="A20" s="10" t="s">
        <v>1</v>
      </c>
      <c r="B20" s="1" t="s">
        <v>39</v>
      </c>
      <c r="C20" s="1" t="s">
        <v>48</v>
      </c>
      <c r="D20" s="3" t="s">
        <v>47</v>
      </c>
      <c r="E20" s="3" t="s">
        <v>46</v>
      </c>
      <c r="F20" s="2" t="s">
        <v>31</v>
      </c>
    </row>
    <row r="21" spans="1:9" x14ac:dyDescent="0.3">
      <c r="A21" s="11" t="s">
        <v>28</v>
      </c>
      <c r="B21" s="6">
        <v>0</v>
      </c>
      <c r="C21" s="6">
        <v>0</v>
      </c>
      <c r="D21" s="6">
        <v>3</v>
      </c>
      <c r="E21" s="6">
        <v>2</v>
      </c>
      <c r="F21" s="12">
        <v>0</v>
      </c>
    </row>
    <row r="22" spans="1:9" ht="18.75" customHeight="1" x14ac:dyDescent="0.3">
      <c r="A22" s="11" t="s">
        <v>2</v>
      </c>
      <c r="B22" s="6">
        <v>0</v>
      </c>
      <c r="C22" s="6">
        <v>0</v>
      </c>
      <c r="D22" s="13">
        <f>10/4</f>
        <v>2.5</v>
      </c>
      <c r="E22" s="14">
        <f>4/2</f>
        <v>2</v>
      </c>
      <c r="F22" s="15">
        <v>0</v>
      </c>
    </row>
    <row r="23" spans="1:9" ht="31.2" x14ac:dyDescent="0.3">
      <c r="A23" s="11" t="s">
        <v>3</v>
      </c>
      <c r="B23" s="6">
        <v>0</v>
      </c>
      <c r="C23" s="6">
        <v>0</v>
      </c>
      <c r="D23" s="14">
        <f>4/2</f>
        <v>2</v>
      </c>
      <c r="E23" s="14">
        <f>6/2</f>
        <v>3</v>
      </c>
      <c r="F23" s="15">
        <v>0</v>
      </c>
    </row>
    <row r="24" spans="1:9" x14ac:dyDescent="0.3">
      <c r="A24" s="16" t="s">
        <v>4</v>
      </c>
      <c r="B24" s="17">
        <v>0</v>
      </c>
      <c r="C24" s="17">
        <v>0</v>
      </c>
      <c r="D24" s="18">
        <v>2</v>
      </c>
      <c r="E24" s="18">
        <v>2</v>
      </c>
      <c r="F24" s="19">
        <v>0</v>
      </c>
    </row>
    <row r="25" spans="1:9" x14ac:dyDescent="0.3">
      <c r="A25" s="20"/>
    </row>
    <row r="26" spans="1:9" x14ac:dyDescent="0.3">
      <c r="A26" s="21" t="s">
        <v>8</v>
      </c>
      <c r="B26" s="22">
        <v>0</v>
      </c>
      <c r="C26" s="22">
        <v>0</v>
      </c>
      <c r="D26" s="22">
        <v>86</v>
      </c>
      <c r="E26" s="22">
        <v>95</v>
      </c>
      <c r="F26" s="23">
        <v>0</v>
      </c>
    </row>
    <row r="27" spans="1:9" x14ac:dyDescent="0.3">
      <c r="A27" s="24" t="s">
        <v>9</v>
      </c>
      <c r="B27" s="6">
        <v>0</v>
      </c>
      <c r="C27" s="6">
        <v>0</v>
      </c>
      <c r="D27" s="6">
        <v>0</v>
      </c>
      <c r="E27" s="6">
        <v>0</v>
      </c>
      <c r="F27" s="12">
        <v>0</v>
      </c>
    </row>
    <row r="28" spans="1:9" x14ac:dyDescent="0.3">
      <c r="A28" s="24" t="s">
        <v>10</v>
      </c>
      <c r="B28" s="6">
        <v>0</v>
      </c>
      <c r="C28" s="6">
        <v>0</v>
      </c>
      <c r="D28" s="6">
        <v>100</v>
      </c>
      <c r="E28" s="6">
        <v>100</v>
      </c>
      <c r="F28" s="12">
        <v>0</v>
      </c>
    </row>
    <row r="29" spans="1:9" x14ac:dyDescent="0.3">
      <c r="A29" s="24" t="s">
        <v>11</v>
      </c>
      <c r="B29" s="6">
        <v>0</v>
      </c>
      <c r="C29" s="6">
        <v>0</v>
      </c>
      <c r="D29" s="6">
        <v>3</v>
      </c>
      <c r="E29" s="6">
        <v>3</v>
      </c>
      <c r="F29" s="12">
        <v>0</v>
      </c>
    </row>
    <row r="30" spans="1:9" x14ac:dyDescent="0.3">
      <c r="A30" s="25" t="s">
        <v>12</v>
      </c>
      <c r="B30" s="17">
        <v>0</v>
      </c>
      <c r="C30" s="18">
        <v>0</v>
      </c>
      <c r="D30" s="17">
        <f>(D26+D27+D28)/3</f>
        <v>62</v>
      </c>
      <c r="E30" s="18">
        <f>(E26+E27+E28)/3</f>
        <v>65</v>
      </c>
      <c r="F30" s="26">
        <v>0</v>
      </c>
    </row>
    <row r="31" spans="1:9" x14ac:dyDescent="0.3">
      <c r="A31" s="20"/>
    </row>
    <row r="32" spans="1:9" ht="31.2" x14ac:dyDescent="0.3">
      <c r="A32" s="27" t="s">
        <v>5</v>
      </c>
      <c r="B32" s="8" t="s">
        <v>20</v>
      </c>
      <c r="C32" s="8" t="s">
        <v>21</v>
      </c>
      <c r="H32" s="6" t="s">
        <v>13</v>
      </c>
      <c r="I32" s="6" t="s">
        <v>38</v>
      </c>
    </row>
    <row r="33" spans="1:6" x14ac:dyDescent="0.3">
      <c r="A33" s="28" t="s">
        <v>15</v>
      </c>
      <c r="B33" s="8"/>
      <c r="C33" s="8"/>
    </row>
    <row r="34" spans="1:6" x14ac:dyDescent="0.3">
      <c r="A34" s="20" t="s">
        <v>17</v>
      </c>
      <c r="B34" s="8">
        <v>120000</v>
      </c>
      <c r="C34" s="29">
        <f>B34/22/8</f>
        <v>681.81818181818187</v>
      </c>
    </row>
    <row r="35" spans="1:6" x14ac:dyDescent="0.3">
      <c r="A35" s="20" t="s">
        <v>44</v>
      </c>
      <c r="B35" s="8">
        <v>80000</v>
      </c>
      <c r="C35" s="30">
        <f>B35/22/8</f>
        <v>454.54545454545456</v>
      </c>
    </row>
    <row r="36" spans="1:6" x14ac:dyDescent="0.3">
      <c r="A36" s="20"/>
      <c r="B36" s="8"/>
      <c r="C36" s="8"/>
    </row>
    <row r="37" spans="1:6" x14ac:dyDescent="0.3">
      <c r="A37" s="28" t="s">
        <v>16</v>
      </c>
      <c r="B37" s="8"/>
      <c r="C37" s="8"/>
    </row>
    <row r="38" spans="1:6" x14ac:dyDescent="0.3">
      <c r="A38" s="20" t="s">
        <v>23</v>
      </c>
      <c r="B38" s="8">
        <v>80000</v>
      </c>
      <c r="C38" s="30">
        <f>B38/22/8</f>
        <v>454.54545454545456</v>
      </c>
    </row>
    <row r="39" spans="1:6" x14ac:dyDescent="0.3">
      <c r="A39" s="20" t="s">
        <v>18</v>
      </c>
      <c r="B39" s="8">
        <v>75000</v>
      </c>
      <c r="C39" s="30">
        <f>B39/22/8</f>
        <v>426.13636363636363</v>
      </c>
    </row>
    <row r="40" spans="1:6" x14ac:dyDescent="0.3">
      <c r="A40" s="20" t="s">
        <v>36</v>
      </c>
      <c r="B40" s="8">
        <v>50000</v>
      </c>
      <c r="C40" s="30">
        <f>B40/22/8</f>
        <v>284.09090909090907</v>
      </c>
    </row>
    <row r="41" spans="1:6" x14ac:dyDescent="0.3">
      <c r="B41" s="8"/>
      <c r="C41" s="8"/>
    </row>
    <row r="42" spans="1:6" x14ac:dyDescent="0.3">
      <c r="A42" s="28" t="s">
        <v>19</v>
      </c>
      <c r="B42" s="8"/>
      <c r="C42" s="8"/>
    </row>
    <row r="43" spans="1:6" x14ac:dyDescent="0.3">
      <c r="A43" s="20" t="s">
        <v>22</v>
      </c>
      <c r="B43" s="8">
        <v>80000</v>
      </c>
      <c r="C43" s="30">
        <f>B43/22/8</f>
        <v>454.54545454545456</v>
      </c>
    </row>
    <row r="44" spans="1:6" x14ac:dyDescent="0.3">
      <c r="A44" s="20"/>
      <c r="B44" s="8"/>
      <c r="C44" s="8"/>
    </row>
    <row r="45" spans="1:6" x14ac:dyDescent="0.3">
      <c r="A45" s="27" t="s">
        <v>45</v>
      </c>
      <c r="B45" s="3" t="s">
        <v>47</v>
      </c>
      <c r="C45" s="3" t="s">
        <v>46</v>
      </c>
      <c r="E45" s="8"/>
      <c r="F45" s="31" t="s">
        <v>37</v>
      </c>
    </row>
    <row r="46" spans="1:6" ht="25.2" customHeight="1" x14ac:dyDescent="0.3">
      <c r="A46" s="4" t="s">
        <v>29</v>
      </c>
      <c r="B46" s="14">
        <f>2*8*F46</f>
        <v>7272.727272727273</v>
      </c>
      <c r="C46" s="14">
        <f>2*3*F47</f>
        <v>3409.090909090909</v>
      </c>
      <c r="E46" s="3" t="s">
        <v>47</v>
      </c>
      <c r="F46" s="32">
        <f>80000/22/8</f>
        <v>454.54545454545456</v>
      </c>
    </row>
    <row r="47" spans="1:6" ht="31.2" x14ac:dyDescent="0.3">
      <c r="A47" s="4" t="s">
        <v>30</v>
      </c>
      <c r="B47" s="14">
        <f>2*3*C34</f>
        <v>4090.909090909091</v>
      </c>
      <c r="C47" s="14">
        <f>2*2*C34</f>
        <v>2727.2727272727275</v>
      </c>
      <c r="E47" s="3" t="s">
        <v>46</v>
      </c>
      <c r="F47" s="32">
        <f>100000/22/8</f>
        <v>568.18181818181813</v>
      </c>
    </row>
    <row r="48" spans="1:6" x14ac:dyDescent="0.3">
      <c r="A48" s="6" t="s">
        <v>27</v>
      </c>
      <c r="B48" s="14">
        <f>B46+B47</f>
        <v>11363.636363636364</v>
      </c>
      <c r="C48" s="14">
        <f>C46+C47</f>
        <v>6136.363636363636</v>
      </c>
    </row>
    <row r="51" spans="1:5" x14ac:dyDescent="0.3">
      <c r="B51" s="6">
        <v>2</v>
      </c>
      <c r="C51" s="6">
        <v>2</v>
      </c>
    </row>
    <row r="52" spans="1:5" x14ac:dyDescent="0.3">
      <c r="A52" s="8"/>
      <c r="B52" s="3" t="s">
        <v>47</v>
      </c>
      <c r="C52" s="3" t="s">
        <v>46</v>
      </c>
    </row>
    <row r="53" spans="1:5" x14ac:dyDescent="0.3">
      <c r="A53" s="8" t="s">
        <v>24</v>
      </c>
      <c r="B53" s="30">
        <f>2*((C34*0.25)+(C35*0.5))</f>
        <v>795.4545454545455</v>
      </c>
      <c r="C53" s="30">
        <f>2*((C34*0.4)+(C35*0.5))</f>
        <v>1000</v>
      </c>
      <c r="D53" s="14"/>
    </row>
    <row r="54" spans="1:5" x14ac:dyDescent="0.3">
      <c r="A54" s="8" t="s">
        <v>16</v>
      </c>
      <c r="B54" s="30">
        <f>2*(C38+(C39*0.25)+(C40*0.5))</f>
        <v>1406.25</v>
      </c>
      <c r="C54" s="30">
        <f>2*(C38+(C39*0.25)+(C40*0.5))</f>
        <v>1406.25</v>
      </c>
      <c r="D54" s="14"/>
    </row>
    <row r="55" spans="1:5" x14ac:dyDescent="0.3">
      <c r="A55" s="8" t="s">
        <v>19</v>
      </c>
      <c r="B55" s="30">
        <f>2*C43*0.5</f>
        <v>454.54545454545456</v>
      </c>
      <c r="C55" s="30">
        <f>2*C43*0.5</f>
        <v>454.54545454545456</v>
      </c>
      <c r="D55" s="14"/>
    </row>
    <row r="56" spans="1:5" x14ac:dyDescent="0.3">
      <c r="A56" s="8" t="s">
        <v>25</v>
      </c>
      <c r="B56" s="30">
        <f>B53+B54+B55</f>
        <v>2656.25</v>
      </c>
      <c r="C56" s="30">
        <f>C53+C54+C55</f>
        <v>2860.7954545454545</v>
      </c>
    </row>
    <row r="59" spans="1:5" x14ac:dyDescent="0.3">
      <c r="C59" s="8" t="s">
        <v>26</v>
      </c>
      <c r="D59" s="3" t="s">
        <v>47</v>
      </c>
      <c r="E59" s="33">
        <f>B48/B56</f>
        <v>4.2780748663101607</v>
      </c>
    </row>
    <row r="60" spans="1:5" x14ac:dyDescent="0.3">
      <c r="C60" s="8"/>
      <c r="D60" s="3" t="s">
        <v>46</v>
      </c>
      <c r="E60" s="33">
        <f>C48/C56</f>
        <v>2.1449851042701091</v>
      </c>
    </row>
  </sheetData>
  <mergeCells count="1">
    <mergeCell ref="D17:E17"/>
  </mergeCells>
  <pageMargins left="0.7" right="0.7" top="0.75" bottom="0.75" header="0.3" footer="0.3"/>
  <pageSetup paperSize="9" orientation="portrait" horizontalDpi="180" verticalDpi="180" r:id="rId1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 sizeWithCells="1">
              <from>
                <xdr:col>0</xdr:col>
                <xdr:colOff>541020</xdr:colOff>
                <xdr:row>8</xdr:row>
                <xdr:rowOff>121920</xdr:rowOff>
              </from>
              <to>
                <xdr:col>0</xdr:col>
                <xdr:colOff>2110740</xdr:colOff>
                <xdr:row>12</xdr:row>
                <xdr:rowOff>30480</xdr:rowOff>
              </to>
            </anchor>
          </objectPr>
        </oleObject>
      </mc:Choice>
      <mc:Fallback>
        <oleObject progId="Equation.3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2024-03-13T00:04:09Z</dcterms:modified>
</cp:coreProperties>
</file>