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g_gna\Documents\TCD\Modules\CS7CS5_Dissertation\Microworld\docs\"/>
    </mc:Choice>
  </mc:AlternateContent>
  <xr:revisionPtr revIDLastSave="0" documentId="13_ncr:1_{359359E1-A527-47BA-BB09-8F5B09E56A17}" xr6:coauthVersionLast="47" xr6:coauthVersionMax="47" xr10:uidLastSave="{00000000-0000-0000-0000-000000000000}"/>
  <bookViews>
    <workbookView xWindow="-103" yWindow="-103" windowWidth="16663" windowHeight="9463" firstSheet="3" activeTab="6" xr2:uid="{00000000-000D-0000-FFFF-FFFF00000000}"/>
  </bookViews>
  <sheets>
    <sheet name="tolerance" sheetId="1" r:id="rId1"/>
    <sheet name="tree_adjacency" sheetId="9" r:id="rId2"/>
    <sheet name="env_scale" sheetId="5" r:id="rId3"/>
    <sheet name="carbon_dist" sheetId="6" r:id="rId4"/>
    <sheet name="carbon_dist2" sheetId="8" r:id="rId5"/>
    <sheet name="carbon_dist_simple" sheetId="7" r:id="rId6"/>
    <sheet name="achievements_limitataions"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 l="1"/>
  <c r="B8" i="7" s="1"/>
  <c r="E3" i="7"/>
  <c r="C3" i="7"/>
  <c r="D8" i="7" s="1"/>
  <c r="H8" i="6"/>
  <c r="C8" i="6"/>
  <c r="H8" i="8"/>
  <c r="C8" i="8"/>
  <c r="C4" i="8"/>
  <c r="G8" i="8"/>
  <c r="C4" i="6"/>
  <c r="G8" i="6"/>
  <c r="G2" i="5"/>
  <c r="G3" i="5" s="1"/>
  <c r="J2" i="5"/>
  <c r="J3" i="5" s="1"/>
  <c r="C2" i="5"/>
  <c r="D2" i="5"/>
  <c r="M2" i="5"/>
  <c r="P2" i="5"/>
  <c r="T2" i="5"/>
  <c r="C8" i="7" l="1"/>
  <c r="G6" i="5"/>
  <c r="G4" i="5"/>
  <c r="G5" i="5"/>
  <c r="J5" i="5"/>
  <c r="J4" i="5"/>
  <c r="J6" i="5"/>
  <c r="M3" i="5"/>
  <c r="M4" i="5" s="1"/>
  <c r="D3" i="5"/>
  <c r="D4" i="5" s="1"/>
  <c r="T3" i="5"/>
  <c r="T4" i="5" s="1"/>
  <c r="C3" i="5"/>
  <c r="C4" i="5" s="1"/>
  <c r="P3" i="5"/>
  <c r="P4" i="5" s="1"/>
  <c r="P5" i="5" l="1"/>
  <c r="P6" i="5"/>
  <c r="C5" i="5"/>
  <c r="C6" i="5"/>
  <c r="T5" i="5"/>
  <c r="T6" i="5"/>
  <c r="D5" i="5"/>
  <c r="D6" i="5"/>
  <c r="M5" i="5"/>
  <c r="M6" i="5"/>
</calcChain>
</file>

<file path=xl/sharedStrings.xml><?xml version="1.0" encoding="utf-8"?>
<sst xmlns="http://schemas.openxmlformats.org/spreadsheetml/2006/main" count="160" uniqueCount="105">
  <si>
    <t>CO2</t>
  </si>
  <si>
    <t>Availability</t>
  </si>
  <si>
    <t>Stress</t>
  </si>
  <si>
    <t>Premature</t>
  </si>
  <si>
    <t>Mature</t>
  </si>
  <si>
    <t>CO2 (PPM) →</t>
  </si>
  <si>
    <t>https://climate.copernicus.eu/global-climate-highlights-2023</t>
  </si>
  <si>
    <t>&gt;=</t>
  </si>
  <si>
    <t>to</t>
  </si>
  <si>
    <t>https://www.climate.gov/news-features/understanding-climate/climate-change-atmospheric-carbon-dioxide</t>
  </si>
  <si>
    <t>&lt;</t>
  </si>
  <si>
    <t>Color Scale (Increasing Optimality) →</t>
  </si>
  <si>
    <t>Approx. Avg. Global Temp. Change (°C) →</t>
  </si>
  <si>
    <t>Approx. Avg. Global Temp. (°C) →</t>
  </si>
  <si>
    <t>Base Values From 2023</t>
  </si>
  <si>
    <t>Source</t>
  </si>
  <si>
    <t>Photosynthesis Efficiency →</t>
  </si>
  <si>
    <t>Avg. Global Temp. (°C) →</t>
  </si>
  <si>
    <t>Avg. Temp. Ireland (°C) →</t>
  </si>
  <si>
    <t>https://www.met.ie/annual-climate-statement-for-2023</t>
  </si>
  <si>
    <t>Approx. Avg. Temperature Ireland (°C) →</t>
  </si>
  <si>
    <t>Approx. Max Temperature Ireland (°C) →</t>
  </si>
  <si>
    <t>Max. Temp. Ireland (°C) →</t>
  </si>
  <si>
    <t>https://www.gov.ie/en/press-release/ea1f7-met-eireann-data-shows-2023-is-the-warmest-year-on-record-and-a-year-of-firsts-for-ireland/</t>
  </si>
  <si>
    <t>https://www.co2.earth/daily-co2</t>
  </si>
  <si>
    <t>CO2 (PPM) (16 May 2024) →</t>
  </si>
  <si>
    <t>CO2 Atmospheric Concentration (PPM) →</t>
  </si>
  <si>
    <t>Change in CO2 Concentration PPM →</t>
  </si>
  <si>
    <t>Impossible</t>
  </si>
  <si>
    <t>Human Life →</t>
  </si>
  <si>
    <t>Very Bad</t>
  </si>
  <si>
    <t>Bad</t>
  </si>
  <si>
    <t>Good</t>
  </si>
  <si>
    <t>Best</t>
  </si>
  <si>
    <t>Ok</t>
  </si>
  <si>
    <t>x y+1</t>
  </si>
  <si>
    <t>x y</t>
  </si>
  <si>
    <t>x y-1</t>
  </si>
  <si>
    <t>x y+2</t>
  </si>
  <si>
    <t>x y-2</t>
  </si>
  <si>
    <t>x+1 y</t>
  </si>
  <si>
    <t>x+2 y</t>
  </si>
  <si>
    <t>x-1 y</t>
  </si>
  <si>
    <t>x-2 y</t>
  </si>
  <si>
    <t>x+1 y+1</t>
  </si>
  <si>
    <t>x+1 y-1</t>
  </si>
  <si>
    <t>x+2 y-2</t>
  </si>
  <si>
    <t>x+1 y+2</t>
  </si>
  <si>
    <t>x+1 y -2</t>
  </si>
  <si>
    <t>x+2 y+1</t>
  </si>
  <si>
    <t>x+2 y-1</t>
  </si>
  <si>
    <t>x+2 y+2</t>
  </si>
  <si>
    <t>x-1 y-1</t>
  </si>
  <si>
    <t>x-1 y-2</t>
  </si>
  <si>
    <t>x-1 y+1</t>
  </si>
  <si>
    <t>x-1 y+2</t>
  </si>
  <si>
    <t>x-2 y+2</t>
  </si>
  <si>
    <t>x-2 y+1</t>
  </si>
  <si>
    <t>x-2 y-1</t>
  </si>
  <si>
    <t>x-2 y-2</t>
  </si>
  <si>
    <t>Rock</t>
  </si>
  <si>
    <t>Ocean</t>
  </si>
  <si>
    <t>Surface</t>
  </si>
  <si>
    <t>Deep</t>
  </si>
  <si>
    <t>Sediments</t>
  </si>
  <si>
    <t>Fossil Fuels</t>
  </si>
  <si>
    <t>Soil</t>
  </si>
  <si>
    <t>Air</t>
  </si>
  <si>
    <t>Vegetation</t>
  </si>
  <si>
    <t>Reservoir :</t>
  </si>
  <si>
    <t>GtC :</t>
  </si>
  <si>
    <t>Added/Year:</t>
  </si>
  <si>
    <t>Removed/Year:</t>
  </si>
  <si>
    <t>Based on plant growth.</t>
  </si>
  <si>
    <t>35% of decaying matter.</t>
  </si>
  <si>
    <t>15% of decaying matter + 100% of burned matter.</t>
  </si>
  <si>
    <t>65% of decaying matter + 3% of C in the soil.</t>
  </si>
  <si>
    <t>Starting gC:</t>
  </si>
  <si>
    <t>Preserved Wood</t>
  </si>
  <si>
    <t>50% of chopped tree mass.</t>
  </si>
  <si>
    <t>Depends of pressure difference of CO2 in air/water and transfer rate k.</t>
  </si>
  <si>
    <t>Lumber</t>
  </si>
  <si>
    <t>`</t>
  </si>
  <si>
    <r>
      <t>Soil</t>
    </r>
    <r>
      <rPr>
        <sz val="11"/>
        <color theme="0" tint="-0.499984740745262"/>
        <rFont val="Times New Roman"/>
        <family val="1"/>
      </rPr>
      <t xml:space="preserve"> (2300)</t>
    </r>
  </si>
  <si>
    <r>
      <t>Air</t>
    </r>
    <r>
      <rPr>
        <sz val="11"/>
        <color theme="1"/>
        <rFont val="Times New Roman"/>
        <family val="1"/>
      </rPr>
      <t xml:space="preserve"> </t>
    </r>
    <r>
      <rPr>
        <sz val="11"/>
        <color theme="0" tint="-0.499984740745262"/>
        <rFont val="Times New Roman"/>
        <family val="1"/>
      </rPr>
      <t>(800)</t>
    </r>
  </si>
  <si>
    <r>
      <t>Vegetation</t>
    </r>
    <r>
      <rPr>
        <sz val="11"/>
        <color theme="0" tint="-0.499984740745262"/>
        <rFont val="Times New Roman"/>
        <family val="1"/>
      </rPr>
      <t xml:space="preserve"> (550)</t>
    </r>
  </si>
  <si>
    <t>COLOR</t>
  </si>
  <si>
    <t>POSITION MEANING</t>
  </si>
  <si>
    <t>Parent tree.</t>
  </si>
  <si>
    <t>Possible adjacent position where a seedling may spawn if the parent is either a deciduous or coniferous tree.</t>
  </si>
  <si>
    <t>Possible adjacent position where a seedling may spawn only if the parent is a deciduous tree.</t>
  </si>
  <si>
    <t>ACHIEVEMENTS</t>
  </si>
  <si>
    <t>LIMITATIONS</t>
  </si>
  <si>
    <t>A functional teaching tool that students found informative, fun, and simple to use.</t>
  </si>
  <si>
    <t>Should throw error messages.</t>
  </si>
  <si>
    <t>Need to update help to be more informative and noticeable.</t>
  </si>
  <si>
    <t>Although capture real world trends and behaviour via rules, not scientifically accurate (e.g. CO2 concentration in air fluctuates more than it does on earth in real life, ocean carbon reservoir not considered).</t>
  </si>
  <si>
    <t>Got to apply software development theory.</t>
  </si>
  <si>
    <t>Got to experience product evaluation process.</t>
  </si>
  <si>
    <t>Got to help teach something and leaned about methods for effective teaching/learning.</t>
  </si>
  <si>
    <t>Evaluation consisted of just 10 learners. This is not statistically significant for which at least 30 individuals are required.</t>
  </si>
  <si>
    <t>Learned a lot about forests and their importance in the fight against rapid climate change.</t>
  </si>
  <si>
    <t>Developed better appreciation for complexity of the natural world.</t>
  </si>
  <si>
    <t>Furthered skill in use of NextJS, ReactJS, HTML, JavaScript, CSS, D3.js and Tailwind CSS.</t>
  </si>
  <si>
    <t>Learned about the Big.js library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</si>
</sst>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1"/>
      <color theme="1"/>
      <name val="Calibri"/>
      <family val="2"/>
      <scheme val="minor"/>
    </font>
    <font>
      <b/>
      <sz val="11"/>
      <color theme="1"/>
      <name val="Times New Roman"/>
      <family val="1"/>
    </font>
    <font>
      <sz val="11"/>
      <color theme="1"/>
      <name val="Times New Roman"/>
      <family val="1"/>
    </font>
    <font>
      <i/>
      <sz val="11"/>
      <color theme="1"/>
      <name val="Times New Roman"/>
      <family val="1"/>
    </font>
    <font>
      <b/>
      <i/>
      <sz val="11"/>
      <color theme="1"/>
      <name val="Times New Roman"/>
      <family val="1"/>
    </font>
    <font>
      <u/>
      <sz val="11"/>
      <color theme="10"/>
      <name val="Calibri"/>
      <family val="2"/>
      <scheme val="minor"/>
    </font>
    <font>
      <b/>
      <i/>
      <sz val="11"/>
      <name val="Times New Roman"/>
      <family val="1"/>
    </font>
    <font>
      <i/>
      <sz val="11"/>
      <name val="Times New Roman"/>
      <family val="1"/>
    </font>
    <font>
      <u/>
      <sz val="11"/>
      <color theme="10"/>
      <name val="Times New Roman"/>
      <family val="1"/>
    </font>
    <font>
      <b/>
      <sz val="11"/>
      <name val="Times New Roman"/>
      <family val="1"/>
    </font>
    <font>
      <sz val="11"/>
      <color rgb="FFFF0000"/>
      <name val="Times New Roman"/>
      <family val="1"/>
    </font>
    <font>
      <i/>
      <u/>
      <sz val="11"/>
      <color theme="1"/>
      <name val="Times New Roman"/>
      <family val="1"/>
    </font>
    <font>
      <sz val="11"/>
      <name val="Times New Roman"/>
      <family val="1"/>
    </font>
    <font>
      <sz val="11"/>
      <color theme="0" tint="-0.499984740745262"/>
      <name val="Times New Roman"/>
      <family val="1"/>
    </font>
    <font>
      <sz val="11"/>
      <color theme="1"/>
      <name val="Arial"/>
      <family val="2"/>
    </font>
    <font>
      <sz val="11"/>
      <name val="Arial"/>
      <family val="2"/>
    </font>
    <font>
      <sz val="11"/>
      <color theme="0"/>
      <name val="Arial"/>
      <family val="2"/>
    </font>
    <font>
      <sz val="18"/>
      <color theme="1"/>
      <name val="Calibri"/>
      <family val="2"/>
      <scheme val="minor"/>
    </font>
    <font>
      <b/>
      <sz val="18"/>
      <color theme="0"/>
      <name val="Calibri"/>
      <family val="2"/>
      <scheme val="minor"/>
    </font>
  </fonts>
  <fills count="23">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FFAFAF"/>
        <bgColor indexed="64"/>
      </patternFill>
    </fill>
    <fill>
      <patternFill patternType="solid">
        <fgColor theme="0" tint="-0.249977111117893"/>
        <bgColor indexed="64"/>
      </patternFill>
    </fill>
    <fill>
      <patternFill patternType="solid">
        <fgColor theme="0"/>
        <bgColor indexed="64"/>
      </patternFill>
    </fill>
    <fill>
      <patternFill patternType="solid">
        <fgColor rgb="FFBDD7EE"/>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DAD0C4"/>
        <bgColor indexed="64"/>
      </patternFill>
    </fill>
    <fill>
      <patternFill patternType="solid">
        <fgColor rgb="FFECCBBA"/>
        <bgColor indexed="64"/>
      </patternFill>
    </fill>
    <fill>
      <patternFill patternType="solid">
        <fgColor rgb="FF00FF00"/>
        <bgColor indexed="64"/>
      </patternFill>
    </fill>
    <fill>
      <patternFill patternType="solid">
        <fgColor rgb="FFFF66FF"/>
        <bgColor indexed="64"/>
      </patternFill>
    </fill>
    <fill>
      <patternFill patternType="solid">
        <fgColor theme="4"/>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16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horizontal="right"/>
    </xf>
    <xf numFmtId="0" fontId="2" fillId="4" borderId="1" xfId="0" applyFont="1" applyFill="1" applyBorder="1" applyAlignment="1">
      <alignment horizontal="right" vertical="center" wrapText="1"/>
    </xf>
    <xf numFmtId="0" fontId="2" fillId="4" borderId="2" xfId="0" applyFont="1" applyFill="1" applyBorder="1" applyAlignment="1">
      <alignment horizontal="right" vertical="center" wrapText="1"/>
    </xf>
    <xf numFmtId="0" fontId="8" fillId="0" borderId="1" xfId="1" applyFont="1" applyBorder="1" applyAlignment="1">
      <alignment horizontal="fill" vertical="center"/>
    </xf>
    <xf numFmtId="0" fontId="9" fillId="4" borderId="1" xfId="0" applyFont="1" applyFill="1" applyBorder="1" applyAlignment="1">
      <alignment horizontal="center" vertical="center"/>
    </xf>
    <xf numFmtId="0" fontId="2" fillId="10" borderId="2" xfId="0" applyFont="1" applyFill="1" applyBorder="1" applyAlignment="1">
      <alignment horizontal="center" vertical="center"/>
    </xf>
    <xf numFmtId="0" fontId="2" fillId="10" borderId="3" xfId="0" applyFont="1" applyFill="1" applyBorder="1" applyAlignment="1">
      <alignment horizontal="center"/>
    </xf>
    <xf numFmtId="0" fontId="2" fillId="10" borderId="4" xfId="0" applyFont="1" applyFill="1" applyBorder="1" applyAlignment="1">
      <alignment horizontal="center"/>
    </xf>
    <xf numFmtId="0" fontId="2" fillId="10" borderId="3" xfId="0" applyFont="1" applyFill="1" applyBorder="1" applyAlignment="1">
      <alignment horizontal="center" vertical="center"/>
    </xf>
    <xf numFmtId="0" fontId="2" fillId="10" borderId="5" xfId="0" applyFont="1" applyFill="1" applyBorder="1" applyAlignment="1">
      <alignment horizontal="center" vertical="center"/>
    </xf>
    <xf numFmtId="0" fontId="2" fillId="10" borderId="2" xfId="0" applyFont="1" applyFill="1" applyBorder="1" applyAlignment="1">
      <alignment horizontal="center"/>
    </xf>
    <xf numFmtId="0" fontId="2" fillId="10" borderId="0" xfId="0" applyFont="1" applyFill="1" applyAlignment="1">
      <alignment horizontal="right"/>
    </xf>
    <xf numFmtId="0" fontId="2" fillId="10" borderId="0" xfId="0" applyFont="1" applyFill="1" applyAlignment="1">
      <alignment horizontal="center" vertical="center"/>
    </xf>
    <xf numFmtId="0" fontId="2" fillId="10" borderId="0" xfId="0" applyFont="1" applyFill="1" applyAlignment="1">
      <alignment horizontal="center"/>
    </xf>
    <xf numFmtId="0" fontId="2" fillId="10" borderId="0" xfId="0" applyFont="1" applyFill="1"/>
    <xf numFmtId="2" fontId="2" fillId="10" borderId="6"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2" fontId="2" fillId="10" borderId="3" xfId="0" applyNumberFormat="1" applyFont="1" applyFill="1" applyBorder="1" applyAlignment="1">
      <alignment horizontal="center"/>
    </xf>
    <xf numFmtId="2" fontId="2" fillId="0" borderId="1" xfId="0" applyNumberFormat="1" applyFont="1" applyBorder="1" applyAlignment="1">
      <alignment horizontal="center" vertical="center"/>
    </xf>
    <xf numFmtId="2" fontId="2" fillId="5" borderId="1" xfId="0" applyNumberFormat="1" applyFont="1" applyFill="1" applyBorder="1" applyAlignment="1">
      <alignment horizontal="center" vertical="center"/>
    </xf>
    <xf numFmtId="0" fontId="3" fillId="4" borderId="1" xfId="0" applyFont="1" applyFill="1" applyBorder="1" applyAlignment="1">
      <alignment horizontal="center" vertical="center"/>
    </xf>
    <xf numFmtId="0" fontId="2" fillId="4" borderId="1" xfId="0" applyFont="1" applyFill="1" applyBorder="1" applyAlignment="1">
      <alignment horizontal="right" vertical="center" wrapText="1"/>
    </xf>
    <xf numFmtId="0" fontId="2" fillId="4" borderId="2" xfId="0" applyFont="1" applyFill="1" applyBorder="1" applyAlignment="1">
      <alignment horizontal="right" vertical="center" wrapText="1"/>
    </xf>
    <xf numFmtId="0" fontId="2" fillId="0" borderId="0" xfId="0" applyFont="1" applyFill="1"/>
    <xf numFmtId="0" fontId="2" fillId="0" borderId="0" xfId="0" applyFont="1" applyFill="1" applyAlignment="1">
      <alignment horizontal="center" vertical="center"/>
    </xf>
    <xf numFmtId="0" fontId="2" fillId="10" borderId="0" xfId="0" applyFont="1" applyFill="1" applyAlignment="1">
      <alignment wrapText="1"/>
    </xf>
    <xf numFmtId="0" fontId="2" fillId="10" borderId="0" xfId="0" applyFont="1" applyFill="1" applyAlignment="1">
      <alignment horizontal="center" vertical="center" wrapText="1"/>
    </xf>
    <xf numFmtId="0" fontId="2" fillId="0" borderId="0" xfId="0" applyFont="1" applyFill="1" applyAlignment="1">
      <alignment wrapText="1"/>
    </xf>
    <xf numFmtId="0" fontId="2" fillId="0" borderId="0" xfId="0" applyFont="1" applyAlignment="1">
      <alignment wrapText="1"/>
    </xf>
    <xf numFmtId="1" fontId="2" fillId="10" borderId="1" xfId="0" applyNumberFormat="1" applyFont="1" applyFill="1" applyBorder="1" applyAlignment="1">
      <alignment horizontal="center" vertical="center"/>
    </xf>
    <xf numFmtId="1" fontId="2" fillId="0" borderId="1" xfId="0" applyNumberFormat="1" applyFont="1" applyFill="1" applyBorder="1" applyAlignment="1">
      <alignment horizontal="center" vertical="center"/>
    </xf>
    <xf numFmtId="1" fontId="2" fillId="12" borderId="1" xfId="0" applyNumberFormat="1" applyFont="1" applyFill="1" applyBorder="1" applyAlignment="1">
      <alignment horizontal="center" vertical="center"/>
    </xf>
    <xf numFmtId="164" fontId="2" fillId="10" borderId="1" xfId="0" applyNumberFormat="1" applyFont="1" applyFill="1" applyBorder="1" applyAlignment="1">
      <alignment horizontal="center" vertical="center"/>
    </xf>
    <xf numFmtId="164" fontId="2" fillId="0" borderId="1" xfId="0" applyNumberFormat="1" applyFont="1" applyFill="1" applyBorder="1" applyAlignment="1">
      <alignment horizontal="center" vertical="center"/>
    </xf>
    <xf numFmtId="0" fontId="2" fillId="16"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1" fillId="10" borderId="1" xfId="0" applyFont="1" applyFill="1" applyBorder="1" applyAlignment="1">
      <alignment horizontal="right" vertical="center" wrapText="1"/>
    </xf>
    <xf numFmtId="0" fontId="2" fillId="2"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9" fontId="2" fillId="15" borderId="1" xfId="0" applyNumberFormat="1" applyFont="1" applyFill="1" applyBorder="1" applyAlignment="1">
      <alignment horizontal="center" vertical="center" wrapText="1"/>
    </xf>
    <xf numFmtId="0" fontId="2" fillId="0" borderId="0" xfId="0" applyFont="1" applyAlignment="1">
      <alignment horizontal="center" vertical="center" wrapText="1"/>
    </xf>
    <xf numFmtId="9" fontId="2" fillId="2" borderId="1" xfId="0" applyNumberFormat="1" applyFont="1" applyFill="1" applyBorder="1" applyAlignment="1">
      <alignment horizontal="center" vertical="center" wrapText="1"/>
    </xf>
    <xf numFmtId="9" fontId="2" fillId="18" borderId="1" xfId="0" applyNumberFormat="1"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 fillId="10" borderId="1" xfId="0" applyFont="1" applyFill="1" applyBorder="1" applyAlignment="1">
      <alignment horizontal="right" vertical="center" wrapText="1"/>
    </xf>
    <xf numFmtId="0" fontId="2" fillId="2"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1" fillId="10" borderId="1" xfId="0" applyFont="1" applyFill="1" applyBorder="1" applyAlignment="1">
      <alignment horizontal="right" vertical="center" wrapText="1"/>
    </xf>
    <xf numFmtId="11" fontId="2" fillId="13" borderId="1" xfId="0" applyNumberFormat="1" applyFont="1" applyFill="1" applyBorder="1" applyAlignment="1">
      <alignment horizontal="center" vertical="center" wrapText="1"/>
    </xf>
    <xf numFmtId="0" fontId="2" fillId="16"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11" fontId="2" fillId="18"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11" fontId="2" fillId="17" borderId="1" xfId="0" applyNumberFormat="1" applyFont="1" applyFill="1" applyBorder="1" applyAlignment="1">
      <alignment horizontal="center" vertical="center" wrapText="1"/>
    </xf>
    <xf numFmtId="0" fontId="12" fillId="15" borderId="1" xfId="0" applyFont="1" applyFill="1" applyBorder="1" applyAlignment="1">
      <alignment horizontal="center" vertical="center" wrapText="1"/>
    </xf>
    <xf numFmtId="0" fontId="2" fillId="0" borderId="0" xfId="0" applyFont="1" applyAlignment="1">
      <alignment horizontal="center" wrapText="1"/>
    </xf>
    <xf numFmtId="0" fontId="14" fillId="12" borderId="1" xfId="0" applyFont="1" applyFill="1" applyBorder="1" applyAlignment="1">
      <alignment horizontal="center" vertical="center"/>
    </xf>
    <xf numFmtId="0" fontId="15" fillId="20" borderId="1" xfId="0" applyFont="1" applyFill="1" applyBorder="1" applyAlignment="1">
      <alignment horizontal="center" vertical="center"/>
    </xf>
    <xf numFmtId="0" fontId="16" fillId="21" borderId="1" xfId="0" applyFont="1" applyFill="1" applyBorder="1" applyAlignment="1">
      <alignment horizontal="center" vertical="center"/>
    </xf>
    <xf numFmtId="0" fontId="0" fillId="0" borderId="0" xfId="0" applyAlignment="1">
      <alignment wrapText="1"/>
    </xf>
    <xf numFmtId="0" fontId="14" fillId="10" borderId="1" xfId="0" applyFont="1" applyFill="1" applyBorder="1" applyAlignment="1">
      <alignment horizontal="center" vertical="center"/>
    </xf>
    <xf numFmtId="0" fontId="14" fillId="10" borderId="1" xfId="0" quotePrefix="1" applyFont="1" applyFill="1" applyBorder="1" applyAlignment="1">
      <alignment wrapText="1"/>
    </xf>
    <xf numFmtId="0" fontId="14" fillId="21" borderId="1" xfId="0" applyFont="1" applyFill="1" applyBorder="1"/>
    <xf numFmtId="0" fontId="14" fillId="12" borderId="1" xfId="0" applyFont="1" applyFill="1" applyBorder="1"/>
    <xf numFmtId="0" fontId="14" fillId="20" borderId="1" xfId="0" applyFont="1" applyFill="1" applyBorder="1"/>
    <xf numFmtId="0" fontId="14" fillId="2" borderId="1" xfId="0" applyFont="1" applyFill="1" applyBorder="1" applyAlignment="1">
      <alignment horizontal="center" vertical="center"/>
    </xf>
    <xf numFmtId="0" fontId="14" fillId="2" borderId="1" xfId="0" applyFont="1" applyFill="1" applyBorder="1" applyAlignment="1">
      <alignment horizontal="center" vertical="center" wrapText="1"/>
    </xf>
    <xf numFmtId="0" fontId="14" fillId="4"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4" borderId="1" xfId="0" applyFont="1" applyFill="1" applyBorder="1" applyAlignment="1">
      <alignment horizontal="center" vertical="center"/>
    </xf>
    <xf numFmtId="2" fontId="2" fillId="10" borderId="1" xfId="0" applyNumberFormat="1" applyFont="1" applyFill="1" applyBorder="1" applyAlignment="1">
      <alignment horizontal="center" vertical="center"/>
    </xf>
    <xf numFmtId="2" fontId="2" fillId="10" borderId="2" xfId="0" applyNumberFormat="1" applyFont="1" applyFill="1" applyBorder="1" applyAlignment="1">
      <alignment horizontal="center" vertical="center"/>
    </xf>
    <xf numFmtId="0" fontId="2"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6" fillId="9" borderId="2" xfId="0" applyFont="1" applyFill="1" applyBorder="1" applyAlignment="1">
      <alignment horizontal="center" vertical="center"/>
    </xf>
    <xf numFmtId="0" fontId="6" fillId="9" borderId="4" xfId="0" applyFont="1" applyFill="1" applyBorder="1" applyAlignment="1">
      <alignment horizontal="center" vertical="center"/>
    </xf>
    <xf numFmtId="2" fontId="2" fillId="10" borderId="4" xfId="0" applyNumberFormat="1" applyFont="1" applyFill="1" applyBorder="1" applyAlignment="1">
      <alignment horizontal="center" vertical="center"/>
    </xf>
    <xf numFmtId="2" fontId="2" fillId="10" borderId="3" xfId="0" applyNumberFormat="1" applyFont="1" applyFill="1" applyBorder="1" applyAlignment="1">
      <alignment horizontal="center" vertical="center"/>
    </xf>
    <xf numFmtId="0" fontId="7" fillId="7" borderId="2" xfId="0" applyFont="1" applyFill="1" applyBorder="1" applyAlignment="1">
      <alignment horizontal="center" vertical="center"/>
    </xf>
    <xf numFmtId="0" fontId="7" fillId="7" borderId="4" xfId="0" applyFont="1" applyFill="1" applyBorder="1" applyAlignment="1">
      <alignment horizontal="center" vertical="center"/>
    </xf>
    <xf numFmtId="0" fontId="7" fillId="7" borderId="3"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7" fillId="9" borderId="5"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3" fillId="7" borderId="4"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9" borderId="5" xfId="0" applyFont="1" applyFill="1" applyBorder="1" applyAlignment="1">
      <alignment horizontal="center" vertical="center"/>
    </xf>
    <xf numFmtId="0" fontId="7" fillId="9" borderId="6" xfId="0" applyFont="1" applyFill="1" applyBorder="1" applyAlignment="1">
      <alignment horizontal="center" vertical="center"/>
    </xf>
    <xf numFmtId="0" fontId="7" fillId="7" borderId="8"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3" xfId="0" applyFont="1" applyFill="1" applyBorder="1" applyAlignment="1">
      <alignment horizontal="center" vertical="center"/>
    </xf>
    <xf numFmtId="0" fontId="3" fillId="6" borderId="1" xfId="0" applyFont="1" applyFill="1" applyBorder="1" applyAlignment="1">
      <alignment horizontal="center" vertical="center"/>
    </xf>
    <xf numFmtId="0" fontId="4" fillId="11" borderId="2" xfId="0" applyFont="1" applyFill="1" applyBorder="1" applyAlignment="1">
      <alignment horizontal="center" vertical="center"/>
    </xf>
    <xf numFmtId="0" fontId="4" fillId="11" borderId="4" xfId="0" applyFont="1" applyFill="1" applyBorder="1" applyAlignment="1">
      <alignment horizontal="center" vertical="center"/>
    </xf>
    <xf numFmtId="0" fontId="4" fillId="11" borderId="3" xfId="0" applyFont="1" applyFill="1" applyBorder="1" applyAlignment="1">
      <alignment horizontal="center" vertical="center"/>
    </xf>
    <xf numFmtId="0" fontId="3" fillId="11" borderId="1" xfId="0" applyFont="1" applyFill="1" applyBorder="1" applyAlignment="1">
      <alignment horizontal="center" vertical="center"/>
    </xf>
    <xf numFmtId="0" fontId="1" fillId="4" borderId="1" xfId="0" applyFont="1" applyFill="1" applyBorder="1" applyAlignment="1">
      <alignment horizontal="center" vertical="center"/>
    </xf>
    <xf numFmtId="0" fontId="7" fillId="9" borderId="6" xfId="0" applyFont="1" applyFill="1" applyBorder="1" applyAlignment="1">
      <alignment horizontal="center" vertical="center" wrapText="1"/>
    </xf>
    <xf numFmtId="0" fontId="7" fillId="8" borderId="1" xfId="0" applyFont="1" applyFill="1" applyBorder="1" applyAlignment="1">
      <alignment horizontal="center"/>
    </xf>
    <xf numFmtId="0" fontId="6"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6" fillId="7" borderId="2"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3"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3" xfId="0" applyFont="1" applyFill="1" applyBorder="1" applyAlignment="1">
      <alignment horizontal="center" vertical="center"/>
    </xf>
    <xf numFmtId="0" fontId="2" fillId="13" borderId="1" xfId="0" applyFont="1" applyFill="1" applyBorder="1" applyAlignment="1">
      <alignment horizontal="center" vertical="center" wrapText="1"/>
    </xf>
    <xf numFmtId="0" fontId="11" fillId="19" borderId="1" xfId="0" applyFont="1" applyFill="1" applyBorder="1" applyAlignment="1">
      <alignment horizontal="center" vertical="center" wrapText="1"/>
    </xf>
    <xf numFmtId="0" fontId="2" fillId="19" borderId="1" xfId="0" applyFont="1" applyFill="1" applyBorder="1" applyAlignment="1">
      <alignment horizontal="center" vertical="center" wrapText="1"/>
    </xf>
    <xf numFmtId="0" fontId="11" fillId="16" borderId="1"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1" fillId="14" borderId="1" xfId="0" applyFont="1" applyFill="1" applyBorder="1" applyAlignment="1">
      <alignment horizontal="center" vertical="center" wrapText="1"/>
    </xf>
    <xf numFmtId="0" fontId="11" fillId="13" borderId="1" xfId="0" applyFont="1" applyFill="1" applyBorder="1" applyAlignment="1">
      <alignment horizontal="center" vertical="center" wrapText="1"/>
    </xf>
    <xf numFmtId="11" fontId="2" fillId="14" borderId="1" xfId="0" applyNumberFormat="1" applyFont="1" applyFill="1" applyBorder="1" applyAlignment="1">
      <alignment horizontal="center" vertical="center" wrapText="1"/>
    </xf>
    <xf numFmtId="0" fontId="1" fillId="10" borderId="1" xfId="0" applyFont="1" applyFill="1" applyBorder="1" applyAlignment="1">
      <alignment horizontal="right" vertical="center" wrapText="1"/>
    </xf>
    <xf numFmtId="0" fontId="11" fillId="18" borderId="1" xfId="0"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15" borderId="1" xfId="0" applyFont="1" applyFill="1" applyBorder="1" applyAlignment="1">
      <alignment horizontal="center" vertical="center" wrapText="1"/>
    </xf>
    <xf numFmtId="0" fontId="2" fillId="14" borderId="2" xfId="0" applyFont="1" applyFill="1" applyBorder="1" applyAlignment="1">
      <alignment horizontal="center" vertical="center" wrapText="1"/>
    </xf>
    <xf numFmtId="0" fontId="2" fillId="14" borderId="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8"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11" fontId="2" fillId="13"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wrapText="1"/>
    </xf>
    <xf numFmtId="11" fontId="2" fillId="17" borderId="1" xfId="0" applyNumberFormat="1" applyFont="1" applyFill="1" applyBorder="1" applyAlignment="1">
      <alignment horizontal="center" vertical="center" wrapText="1"/>
    </xf>
    <xf numFmtId="0" fontId="12" fillId="15" borderId="1" xfId="0" applyFont="1" applyFill="1" applyBorder="1" applyAlignment="1">
      <alignment horizontal="center" vertical="center" wrapText="1"/>
    </xf>
    <xf numFmtId="0" fontId="17" fillId="0" borderId="1" xfId="0" applyFont="1" applyBorder="1" applyAlignment="1">
      <alignment horizontal="left" vertical="center" wrapText="1"/>
    </xf>
    <xf numFmtId="0" fontId="17" fillId="0" borderId="1" xfId="0" applyFont="1" applyBorder="1" applyAlignment="1">
      <alignment wrapText="1"/>
    </xf>
    <xf numFmtId="0" fontId="17" fillId="0" borderId="1" xfId="0" applyFont="1" applyFill="1" applyBorder="1" applyAlignment="1">
      <alignment horizontal="left" vertical="center" wrapText="1"/>
    </xf>
    <xf numFmtId="0" fontId="18" fillId="22"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00FF00"/>
      <color rgb="FFFF66FF"/>
      <color rgb="FFECCBBA"/>
      <color rgb="FFDAD0C4"/>
      <color rgb="FFEDDDCF"/>
      <color rgb="FFDFC4AB"/>
      <color rgb="FFFEE7CE"/>
      <color rgb="FFFFAFAF"/>
      <color rgb="FFE2C5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limate.copernicus.eu/global-climate-highlights-202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G7" sqref="G7:K11"/>
    </sheetView>
  </sheetViews>
  <sheetFormatPr defaultRowHeight="14.15" x14ac:dyDescent="0.35"/>
  <cols>
    <col min="1" max="3" width="12.69140625" style="2" customWidth="1"/>
    <col min="4" max="16384" width="9.23046875" style="1"/>
  </cols>
  <sheetData>
    <row r="1" spans="1:3" x14ac:dyDescent="0.35">
      <c r="A1" s="80" t="s">
        <v>0</v>
      </c>
      <c r="B1" s="80"/>
      <c r="C1" s="80"/>
    </row>
    <row r="2" spans="1:3" x14ac:dyDescent="0.35">
      <c r="A2" s="81" t="s">
        <v>1</v>
      </c>
      <c r="B2" s="81" t="s">
        <v>2</v>
      </c>
      <c r="C2" s="81"/>
    </row>
    <row r="3" spans="1:3" x14ac:dyDescent="0.35">
      <c r="A3" s="81"/>
      <c r="B3" s="24" t="s">
        <v>3</v>
      </c>
      <c r="C3" s="24" t="s">
        <v>4</v>
      </c>
    </row>
    <row r="4" spans="1:3" x14ac:dyDescent="0.35">
      <c r="A4" s="33">
        <v>100</v>
      </c>
      <c r="B4" s="36">
        <v>1</v>
      </c>
      <c r="C4" s="36">
        <v>1</v>
      </c>
    </row>
    <row r="5" spans="1:3" x14ac:dyDescent="0.35">
      <c r="A5" s="35">
        <v>200</v>
      </c>
      <c r="B5" s="36">
        <v>1E-3</v>
      </c>
      <c r="C5" s="36">
        <v>1E-4</v>
      </c>
    </row>
    <row r="6" spans="1:3" x14ac:dyDescent="0.35">
      <c r="A6" s="34">
        <v>210</v>
      </c>
      <c r="B6" s="36">
        <v>0</v>
      </c>
      <c r="C6" s="37">
        <v>0</v>
      </c>
    </row>
    <row r="7" spans="1:3" x14ac:dyDescent="0.35">
      <c r="A7" s="33">
        <v>1790</v>
      </c>
      <c r="B7" s="37">
        <v>0</v>
      </c>
      <c r="C7" s="37">
        <v>0</v>
      </c>
    </row>
    <row r="8" spans="1:3" x14ac:dyDescent="0.35">
      <c r="A8" s="35">
        <v>1800</v>
      </c>
      <c r="B8" s="37">
        <v>1E-3</v>
      </c>
      <c r="C8" s="36">
        <v>1E-4</v>
      </c>
    </row>
    <row r="9" spans="1:3" x14ac:dyDescent="0.35">
      <c r="A9" s="33">
        <v>1900</v>
      </c>
      <c r="B9" s="37">
        <v>1</v>
      </c>
      <c r="C9" s="37">
        <v>1</v>
      </c>
    </row>
  </sheetData>
  <mergeCells count="3">
    <mergeCell ref="A1:C1"/>
    <mergeCell ref="B2:C2"/>
    <mergeCell ref="A2:A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92431-AF21-44BF-A654-2F6691A56143}">
  <dimension ref="A1:H8"/>
  <sheetViews>
    <sheetView workbookViewId="0">
      <selection activeCell="D8" sqref="D8"/>
    </sheetView>
  </sheetViews>
  <sheetFormatPr defaultRowHeight="14.6" x14ac:dyDescent="0.4"/>
  <cols>
    <col min="8" max="8" width="50.69140625" style="71" customWidth="1"/>
  </cols>
  <sheetData>
    <row r="1" spans="1:8" x14ac:dyDescent="0.4">
      <c r="A1" s="72" t="s">
        <v>56</v>
      </c>
      <c r="B1" s="72" t="s">
        <v>55</v>
      </c>
      <c r="C1" s="79" t="s">
        <v>38</v>
      </c>
      <c r="D1" s="72" t="s">
        <v>47</v>
      </c>
      <c r="E1" s="68" t="s">
        <v>51</v>
      </c>
    </row>
    <row r="2" spans="1:8" x14ac:dyDescent="0.4">
      <c r="A2" s="72" t="s">
        <v>57</v>
      </c>
      <c r="B2" s="69" t="s">
        <v>54</v>
      </c>
      <c r="C2" s="69" t="s">
        <v>35</v>
      </c>
      <c r="D2" s="69" t="s">
        <v>44</v>
      </c>
      <c r="E2" s="72" t="s">
        <v>49</v>
      </c>
    </row>
    <row r="3" spans="1:8" x14ac:dyDescent="0.4">
      <c r="A3" s="72" t="s">
        <v>43</v>
      </c>
      <c r="B3" s="69" t="s">
        <v>42</v>
      </c>
      <c r="C3" s="70" t="s">
        <v>36</v>
      </c>
      <c r="D3" s="69" t="s">
        <v>40</v>
      </c>
      <c r="E3" s="79" t="s">
        <v>41</v>
      </c>
    </row>
    <row r="4" spans="1:8" x14ac:dyDescent="0.4">
      <c r="A4" s="72" t="s">
        <v>58</v>
      </c>
      <c r="B4" s="69" t="s">
        <v>52</v>
      </c>
      <c r="C4" s="69" t="s">
        <v>37</v>
      </c>
      <c r="D4" s="69" t="s">
        <v>45</v>
      </c>
      <c r="E4" s="72" t="s">
        <v>50</v>
      </c>
    </row>
    <row r="5" spans="1:8" x14ac:dyDescent="0.4">
      <c r="A5" s="68" t="s">
        <v>59</v>
      </c>
      <c r="B5" s="72" t="s">
        <v>53</v>
      </c>
      <c r="C5" s="79" t="s">
        <v>39</v>
      </c>
      <c r="D5" s="72" t="s">
        <v>48</v>
      </c>
      <c r="E5" s="72" t="s">
        <v>46</v>
      </c>
      <c r="G5" s="77" t="s">
        <v>86</v>
      </c>
      <c r="H5" s="78" t="s">
        <v>87</v>
      </c>
    </row>
    <row r="6" spans="1:8" x14ac:dyDescent="0.4">
      <c r="G6" s="74"/>
      <c r="H6" s="73" t="s">
        <v>88</v>
      </c>
    </row>
    <row r="7" spans="1:8" ht="28.75" x14ac:dyDescent="0.4">
      <c r="G7" s="75"/>
      <c r="H7" s="73" t="s">
        <v>90</v>
      </c>
    </row>
    <row r="8" spans="1:8" ht="28.75" x14ac:dyDescent="0.4">
      <c r="G8" s="76"/>
      <c r="H8" s="73"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A891D-2421-4FEC-BA92-F0AF5A602E4D}">
  <dimension ref="A1:AC12"/>
  <sheetViews>
    <sheetView workbookViewId="0">
      <selection activeCell="T4" sqref="T4"/>
    </sheetView>
  </sheetViews>
  <sheetFormatPr defaultRowHeight="14.15" x14ac:dyDescent="0.35"/>
  <cols>
    <col min="1" max="1" width="36.3828125" style="4" bestFit="1" customWidth="1"/>
    <col min="2" max="2" width="2" style="2" bestFit="1" customWidth="1"/>
    <col min="3" max="3" width="8.4609375" style="2" customWidth="1"/>
    <col min="4" max="4" width="3.84375" style="2" bestFit="1" customWidth="1"/>
    <col min="5" max="5" width="2.3828125" style="3" bestFit="1" customWidth="1"/>
    <col min="6" max="6" width="4.4609375" style="2" bestFit="1" customWidth="1"/>
    <col min="7" max="7" width="3.84375" style="2" bestFit="1" customWidth="1"/>
    <col min="8" max="8" width="2.3828125" style="2" bestFit="1" customWidth="1"/>
    <col min="9" max="9" width="4.4609375" style="2" customWidth="1"/>
    <col min="10" max="10" width="3.84375" style="2" bestFit="1" customWidth="1"/>
    <col min="11" max="11" width="2.3828125" style="3" bestFit="1" customWidth="1"/>
    <col min="12" max="13" width="3.84375" style="2" bestFit="1" customWidth="1"/>
    <col min="14" max="14" width="2.3828125" style="3" bestFit="1" customWidth="1"/>
    <col min="15" max="16" width="4.84375" style="2" bestFit="1" customWidth="1"/>
    <col min="17" max="17" width="2.3828125" style="3" bestFit="1" customWidth="1"/>
    <col min="18" max="19" width="4.84375" style="2" bestFit="1" customWidth="1"/>
    <col min="20" max="20" width="7.3828125" style="3" bestFit="1" customWidth="1"/>
    <col min="21" max="21" width="4.84375" style="2" bestFit="1" customWidth="1"/>
    <col min="22" max="22" width="12.4609375" style="2" customWidth="1"/>
    <col min="23" max="23" width="12.4609375" style="3" customWidth="1"/>
    <col min="24" max="24" width="6.3828125" style="2" bestFit="1" customWidth="1"/>
    <col min="25" max="25" width="11.23046875" style="2" customWidth="1"/>
    <col min="26" max="26" width="12.921875" style="2" customWidth="1"/>
    <col min="27" max="27" width="6.3828125" style="1" bestFit="1" customWidth="1"/>
    <col min="28" max="29" width="13.69140625" style="1" customWidth="1"/>
    <col min="30" max="30" width="6.3828125" style="1" bestFit="1" customWidth="1"/>
    <col min="31" max="16384" width="9.23046875" style="1"/>
  </cols>
  <sheetData>
    <row r="1" spans="1:29" x14ac:dyDescent="0.35">
      <c r="A1" s="6" t="s">
        <v>26</v>
      </c>
      <c r="B1" s="9" t="s">
        <v>10</v>
      </c>
      <c r="C1" s="10">
        <v>200</v>
      </c>
      <c r="D1" s="9">
        <v>200</v>
      </c>
      <c r="E1" s="11" t="s">
        <v>8</v>
      </c>
      <c r="F1" s="12">
        <v>350</v>
      </c>
      <c r="G1" s="9">
        <v>350</v>
      </c>
      <c r="H1" s="11" t="s">
        <v>8</v>
      </c>
      <c r="I1" s="12">
        <v>430</v>
      </c>
      <c r="J1" s="9">
        <v>430</v>
      </c>
      <c r="K1" s="11" t="s">
        <v>8</v>
      </c>
      <c r="L1" s="12">
        <v>700</v>
      </c>
      <c r="M1" s="9">
        <v>700</v>
      </c>
      <c r="N1" s="11" t="s">
        <v>8</v>
      </c>
      <c r="O1" s="12">
        <v>1200</v>
      </c>
      <c r="P1" s="9">
        <v>1200</v>
      </c>
      <c r="Q1" s="11" t="s">
        <v>8</v>
      </c>
      <c r="R1" s="12">
        <v>1800</v>
      </c>
      <c r="S1" s="14" t="s">
        <v>7</v>
      </c>
      <c r="T1" s="12">
        <v>1800</v>
      </c>
      <c r="U1" s="18"/>
      <c r="V1" s="121" t="s">
        <v>14</v>
      </c>
      <c r="W1" s="121"/>
      <c r="X1" s="121"/>
      <c r="Y1" s="8" t="s">
        <v>15</v>
      </c>
      <c r="Z1" s="1"/>
    </row>
    <row r="2" spans="1:29" x14ac:dyDescent="0.35">
      <c r="A2" s="6" t="s">
        <v>27</v>
      </c>
      <c r="B2" s="13" t="s">
        <v>10</v>
      </c>
      <c r="C2" s="19">
        <f>C1-$X$2</f>
        <v>-219.3</v>
      </c>
      <c r="D2" s="82">
        <f>((D1-$X$2)+(F1-$X$2))/2</f>
        <v>-144.30000000000001</v>
      </c>
      <c r="E2" s="82"/>
      <c r="F2" s="83"/>
      <c r="G2" s="83">
        <f t="shared" ref="G2" si="0">((G1-$X$2)+(I1-$X$2))/2</f>
        <v>-29.300000000000011</v>
      </c>
      <c r="H2" s="88"/>
      <c r="I2" s="89"/>
      <c r="J2" s="83">
        <f t="shared" ref="J2" si="1">((J1-$X$2)+(L1-$X$2))/2</f>
        <v>145.69999999999999</v>
      </c>
      <c r="K2" s="88"/>
      <c r="L2" s="89"/>
      <c r="M2" s="82">
        <f t="shared" ref="M2" si="2">((M1-$X$2)+(O1-$X$2))/2</f>
        <v>530.70000000000005</v>
      </c>
      <c r="N2" s="82"/>
      <c r="O2" s="83"/>
      <c r="P2" s="82">
        <f t="shared" ref="P2" si="3">((P1-$X$2)+(R1-$X$2))/2</f>
        <v>1080.7</v>
      </c>
      <c r="Q2" s="82"/>
      <c r="R2" s="83"/>
      <c r="S2" s="14" t="s">
        <v>7</v>
      </c>
      <c r="T2" s="21">
        <f>T1-$X$2</f>
        <v>1380.7</v>
      </c>
      <c r="U2" s="18"/>
      <c r="V2" s="84" t="s">
        <v>5</v>
      </c>
      <c r="W2" s="84"/>
      <c r="X2" s="22">
        <v>419.3</v>
      </c>
      <c r="Y2" s="7" t="s">
        <v>6</v>
      </c>
      <c r="Z2" s="1"/>
    </row>
    <row r="3" spans="1:29" ht="15" customHeight="1" x14ac:dyDescent="0.35">
      <c r="A3" s="6" t="s">
        <v>12</v>
      </c>
      <c r="B3" s="13" t="s">
        <v>10</v>
      </c>
      <c r="C3" s="19">
        <f>0.01*C2</f>
        <v>-2.1930000000000001</v>
      </c>
      <c r="D3" s="83">
        <f t="shared" ref="D3" si="4">0.01*D2</f>
        <v>-1.4430000000000001</v>
      </c>
      <c r="E3" s="88"/>
      <c r="F3" s="89"/>
      <c r="G3" s="83">
        <f t="shared" ref="G3" si="5">0.01*G2</f>
        <v>-0.29300000000000009</v>
      </c>
      <c r="H3" s="88"/>
      <c r="I3" s="89"/>
      <c r="J3" s="83">
        <f t="shared" ref="J3" si="6">0.01*J2</f>
        <v>1.4569999999999999</v>
      </c>
      <c r="K3" s="88"/>
      <c r="L3" s="89"/>
      <c r="M3" s="83">
        <f t="shared" ref="M3" si="7">0.01*M2</f>
        <v>5.3070000000000004</v>
      </c>
      <c r="N3" s="88"/>
      <c r="O3" s="89"/>
      <c r="P3" s="83">
        <f t="shared" ref="P3" si="8">0.01*P2</f>
        <v>10.807</v>
      </c>
      <c r="Q3" s="88"/>
      <c r="R3" s="89"/>
      <c r="S3" s="9" t="s">
        <v>7</v>
      </c>
      <c r="T3" s="20">
        <f>0.01*T2</f>
        <v>13.807</v>
      </c>
      <c r="U3" s="18"/>
      <c r="V3" s="84" t="s">
        <v>17</v>
      </c>
      <c r="W3" s="84"/>
      <c r="X3" s="22">
        <v>14.98</v>
      </c>
      <c r="Y3" s="7" t="s">
        <v>9</v>
      </c>
      <c r="Z3" s="1"/>
    </row>
    <row r="4" spans="1:29" x14ac:dyDescent="0.35">
      <c r="A4" s="6" t="s">
        <v>13</v>
      </c>
      <c r="B4" s="9" t="s">
        <v>10</v>
      </c>
      <c r="C4" s="20">
        <f>$X$3 + C3</f>
        <v>12.787000000000001</v>
      </c>
      <c r="D4" s="82">
        <f>$X$3 + D3</f>
        <v>13.537000000000001</v>
      </c>
      <c r="E4" s="82"/>
      <c r="F4" s="82"/>
      <c r="G4" s="83">
        <f t="shared" ref="G4" si="9">$X$3 + G3</f>
        <v>14.687000000000001</v>
      </c>
      <c r="H4" s="88"/>
      <c r="I4" s="89"/>
      <c r="J4" s="83">
        <f t="shared" ref="J4" si="10">$X$3 + J3</f>
        <v>16.437000000000001</v>
      </c>
      <c r="K4" s="88"/>
      <c r="L4" s="89"/>
      <c r="M4" s="82">
        <f t="shared" ref="M4" si="11">$X$3 + M3</f>
        <v>20.286999999999999</v>
      </c>
      <c r="N4" s="82"/>
      <c r="O4" s="82"/>
      <c r="P4" s="82">
        <f t="shared" ref="P4" si="12">$X$3 + P3</f>
        <v>25.786999999999999</v>
      </c>
      <c r="Q4" s="82"/>
      <c r="R4" s="82"/>
      <c r="S4" s="9" t="s">
        <v>7</v>
      </c>
      <c r="T4" s="20">
        <f>$X$3 + T3</f>
        <v>28.786999999999999</v>
      </c>
      <c r="U4" s="18"/>
      <c r="V4" s="84" t="s">
        <v>18</v>
      </c>
      <c r="W4" s="84"/>
      <c r="X4" s="22">
        <v>11.2</v>
      </c>
      <c r="Y4" s="7" t="s">
        <v>19</v>
      </c>
      <c r="Z4" s="1"/>
    </row>
    <row r="5" spans="1:29" ht="14.15" customHeight="1" x14ac:dyDescent="0.35">
      <c r="A5" s="6" t="s">
        <v>20</v>
      </c>
      <c r="B5" s="13" t="s">
        <v>10</v>
      </c>
      <c r="C5" s="19">
        <f>$X$4+C3</f>
        <v>9.0069999999999997</v>
      </c>
      <c r="D5" s="83">
        <f>$X$4+D3</f>
        <v>9.7569999999999997</v>
      </c>
      <c r="E5" s="88"/>
      <c r="F5" s="89"/>
      <c r="G5" s="83">
        <f t="shared" ref="G5" si="13">$X$4+G3</f>
        <v>10.907</v>
      </c>
      <c r="H5" s="88"/>
      <c r="I5" s="89"/>
      <c r="J5" s="83">
        <f t="shared" ref="J5" si="14">$X$4+J3</f>
        <v>12.657</v>
      </c>
      <c r="K5" s="88"/>
      <c r="L5" s="89"/>
      <c r="M5" s="83">
        <f t="shared" ref="M5" si="15">$X$4+M3</f>
        <v>16.506999999999998</v>
      </c>
      <c r="N5" s="88"/>
      <c r="O5" s="89"/>
      <c r="P5" s="83">
        <f t="shared" ref="P5" si="16">$X$4+P3</f>
        <v>22.006999999999998</v>
      </c>
      <c r="Q5" s="88"/>
      <c r="R5" s="89"/>
      <c r="S5" s="9" t="s">
        <v>7</v>
      </c>
      <c r="T5" s="20">
        <f>X4+T3</f>
        <v>25.006999999999998</v>
      </c>
      <c r="U5" s="18"/>
      <c r="V5" s="84" t="s">
        <v>22</v>
      </c>
      <c r="W5" s="84"/>
      <c r="X5" s="22">
        <v>29.1</v>
      </c>
      <c r="Y5" s="7" t="s">
        <v>23</v>
      </c>
      <c r="Z5" s="1"/>
    </row>
    <row r="6" spans="1:29" ht="14.15" customHeight="1" x14ac:dyDescent="0.35">
      <c r="A6" s="6" t="s">
        <v>21</v>
      </c>
      <c r="B6" s="13" t="s">
        <v>10</v>
      </c>
      <c r="C6" s="19">
        <f>X5+C3</f>
        <v>26.907</v>
      </c>
      <c r="D6" s="83">
        <f>$X$5+D3</f>
        <v>27.657</v>
      </c>
      <c r="E6" s="88"/>
      <c r="F6" s="89"/>
      <c r="G6" s="83">
        <f t="shared" ref="G6" si="17">$X$5+G3</f>
        <v>28.807000000000002</v>
      </c>
      <c r="H6" s="88"/>
      <c r="I6" s="89"/>
      <c r="J6" s="83">
        <f t="shared" ref="J6" si="18">$X$5+J3</f>
        <v>30.557000000000002</v>
      </c>
      <c r="K6" s="88"/>
      <c r="L6" s="89"/>
      <c r="M6" s="83">
        <f t="shared" ref="M6" si="19">$X$5+M3</f>
        <v>34.407000000000004</v>
      </c>
      <c r="N6" s="88"/>
      <c r="O6" s="89"/>
      <c r="P6" s="83">
        <f t="shared" ref="P6" si="20">$X$5+P3</f>
        <v>39.907000000000004</v>
      </c>
      <c r="Q6" s="88"/>
      <c r="R6" s="89"/>
      <c r="S6" s="9" t="s">
        <v>7</v>
      </c>
      <c r="T6" s="20">
        <f>X5+T3</f>
        <v>42.907000000000004</v>
      </c>
      <c r="U6" s="18"/>
      <c r="V6" s="16"/>
      <c r="W6" s="16"/>
      <c r="X6" s="18"/>
      <c r="Y6" s="18"/>
      <c r="Z6" s="1"/>
    </row>
    <row r="7" spans="1:29" x14ac:dyDescent="0.35">
      <c r="A7" s="5" t="s">
        <v>16</v>
      </c>
      <c r="B7" s="110"/>
      <c r="C7" s="111"/>
      <c r="D7" s="112"/>
      <c r="E7" s="112"/>
      <c r="F7" s="112"/>
      <c r="G7" s="90"/>
      <c r="H7" s="91"/>
      <c r="I7" s="92"/>
      <c r="J7" s="113"/>
      <c r="K7" s="114"/>
      <c r="L7" s="115"/>
      <c r="M7" s="116"/>
      <c r="N7" s="116"/>
      <c r="O7" s="116"/>
      <c r="P7" s="120"/>
      <c r="Q7" s="120"/>
      <c r="R7" s="120"/>
      <c r="S7" s="123"/>
      <c r="T7" s="123"/>
      <c r="U7" s="18"/>
      <c r="V7" s="85" t="s">
        <v>25</v>
      </c>
      <c r="W7" s="85"/>
      <c r="X7" s="23">
        <v>426.95</v>
      </c>
      <c r="Y7" s="7" t="s">
        <v>24</v>
      </c>
      <c r="Z7" s="1"/>
    </row>
    <row r="8" spans="1:29" s="32" customFormat="1" x14ac:dyDescent="0.35">
      <c r="A8" s="25" t="s">
        <v>29</v>
      </c>
      <c r="B8" s="101"/>
      <c r="C8" s="102"/>
      <c r="D8" s="96"/>
      <c r="E8" s="97"/>
      <c r="F8" s="98"/>
      <c r="G8" s="93"/>
      <c r="H8" s="94"/>
      <c r="I8" s="95"/>
      <c r="J8" s="103"/>
      <c r="K8" s="104"/>
      <c r="L8" s="105"/>
      <c r="M8" s="106"/>
      <c r="N8" s="107"/>
      <c r="O8" s="108"/>
      <c r="P8" s="109"/>
      <c r="Q8" s="109"/>
      <c r="R8" s="109"/>
      <c r="S8" s="101"/>
      <c r="T8" s="122"/>
      <c r="U8" s="29"/>
      <c r="V8" s="30"/>
      <c r="W8" s="30"/>
      <c r="X8" s="29"/>
      <c r="Y8" s="29"/>
      <c r="Z8" s="31"/>
      <c r="AA8" s="31"/>
      <c r="AB8" s="31"/>
      <c r="AC8" s="31"/>
    </row>
    <row r="9" spans="1:29" x14ac:dyDescent="0.35">
      <c r="A9" s="15"/>
      <c r="B9" s="16"/>
      <c r="C9" s="16"/>
      <c r="D9" s="16"/>
      <c r="E9" s="17"/>
      <c r="F9" s="16"/>
      <c r="G9" s="16"/>
      <c r="H9" s="16"/>
      <c r="I9" s="16"/>
      <c r="J9" s="16"/>
      <c r="K9" s="17"/>
      <c r="L9" s="16"/>
      <c r="M9" s="16"/>
      <c r="N9" s="17"/>
      <c r="O9" s="16"/>
      <c r="P9" s="16"/>
      <c r="Q9" s="17"/>
      <c r="R9" s="16"/>
      <c r="S9" s="16"/>
      <c r="T9" s="17"/>
      <c r="U9" s="16"/>
      <c r="V9" s="16"/>
      <c r="W9" s="17"/>
      <c r="X9" s="16"/>
      <c r="Y9" s="16"/>
      <c r="Z9" s="28"/>
      <c r="AA9" s="27"/>
      <c r="AB9" s="27"/>
      <c r="AC9" s="27"/>
    </row>
    <row r="10" spans="1:29" x14ac:dyDescent="0.35">
      <c r="A10" s="26" t="s">
        <v>11</v>
      </c>
      <c r="B10" s="86" t="s">
        <v>28</v>
      </c>
      <c r="C10" s="87"/>
      <c r="D10" s="124" t="s">
        <v>30</v>
      </c>
      <c r="E10" s="125"/>
      <c r="F10" s="126"/>
      <c r="G10" s="127" t="s">
        <v>31</v>
      </c>
      <c r="H10" s="128"/>
      <c r="I10" s="129"/>
      <c r="J10" s="130" t="s">
        <v>34</v>
      </c>
      <c r="K10" s="131"/>
      <c r="L10" s="132"/>
      <c r="M10" s="117" t="s">
        <v>32</v>
      </c>
      <c r="N10" s="118"/>
      <c r="O10" s="119"/>
      <c r="P10" s="99" t="s">
        <v>33</v>
      </c>
      <c r="Q10" s="100"/>
      <c r="R10" s="18"/>
      <c r="S10" s="18"/>
      <c r="T10" s="18"/>
      <c r="U10" s="27"/>
      <c r="V10" s="27"/>
      <c r="W10" s="27"/>
      <c r="X10" s="1"/>
      <c r="Y10" s="1"/>
      <c r="Z10" s="1"/>
    </row>
    <row r="11" spans="1:29" x14ac:dyDescent="0.35">
      <c r="Z11" s="28"/>
      <c r="AA11" s="27"/>
      <c r="AB11" s="27"/>
      <c r="AC11" s="27"/>
    </row>
    <row r="12" spans="1:29" x14ac:dyDescent="0.35">
      <c r="Z12" s="28"/>
      <c r="AA12" s="27"/>
      <c r="AB12" s="27"/>
      <c r="AC12" s="27"/>
    </row>
  </sheetData>
  <mergeCells count="51">
    <mergeCell ref="D5:F5"/>
    <mergeCell ref="J5:L5"/>
    <mergeCell ref="M5:O5"/>
    <mergeCell ref="P5:R5"/>
    <mergeCell ref="G3:I3"/>
    <mergeCell ref="G4:I4"/>
    <mergeCell ref="G5:I5"/>
    <mergeCell ref="D4:F4"/>
    <mergeCell ref="J4:L4"/>
    <mergeCell ref="M4:O4"/>
    <mergeCell ref="P4:R4"/>
    <mergeCell ref="J3:L3"/>
    <mergeCell ref="D6:F6"/>
    <mergeCell ref="J6:L6"/>
    <mergeCell ref="D10:F10"/>
    <mergeCell ref="G10:I10"/>
    <mergeCell ref="J10:L10"/>
    <mergeCell ref="M10:O10"/>
    <mergeCell ref="P7:R7"/>
    <mergeCell ref="V1:X1"/>
    <mergeCell ref="V2:W2"/>
    <mergeCell ref="S8:T8"/>
    <mergeCell ref="S7:T7"/>
    <mergeCell ref="V4:W4"/>
    <mergeCell ref="M3:O3"/>
    <mergeCell ref="P3:R3"/>
    <mergeCell ref="V3:W3"/>
    <mergeCell ref="B8:C8"/>
    <mergeCell ref="J8:L8"/>
    <mergeCell ref="M8:O8"/>
    <mergeCell ref="P8:R8"/>
    <mergeCell ref="B7:C7"/>
    <mergeCell ref="D7:F7"/>
    <mergeCell ref="J7:L7"/>
    <mergeCell ref="M7:O7"/>
    <mergeCell ref="D2:F2"/>
    <mergeCell ref="V5:W5"/>
    <mergeCell ref="V7:W7"/>
    <mergeCell ref="B10:C10"/>
    <mergeCell ref="J2:L2"/>
    <mergeCell ref="M2:O2"/>
    <mergeCell ref="P2:R2"/>
    <mergeCell ref="M6:O6"/>
    <mergeCell ref="P6:R6"/>
    <mergeCell ref="G2:I2"/>
    <mergeCell ref="G6:I6"/>
    <mergeCell ref="G7:I7"/>
    <mergeCell ref="G8:I8"/>
    <mergeCell ref="D8:F8"/>
    <mergeCell ref="P10:Q10"/>
    <mergeCell ref="D3:F3"/>
  </mergeCells>
  <hyperlinks>
    <hyperlink ref="Y2" r:id="rId1" xr:uid="{EA1F0497-8D07-4B75-9231-D4586E3C40F5}"/>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BD2A9-2B40-47DB-B63C-F63E286E9CDE}">
  <dimension ref="A1:J13"/>
  <sheetViews>
    <sheetView workbookViewId="0">
      <selection activeCell="D14" sqref="D14"/>
    </sheetView>
  </sheetViews>
  <sheetFormatPr defaultRowHeight="14.15" x14ac:dyDescent="0.35"/>
  <cols>
    <col min="1" max="1" width="15.69140625" style="45" customWidth="1"/>
    <col min="2" max="5" width="12.69140625" style="45" customWidth="1"/>
    <col min="6" max="9" width="15.69140625" style="45" customWidth="1"/>
    <col min="10" max="10" width="15.69140625" style="32" customWidth="1"/>
    <col min="11" max="16384" width="9.23046875" style="32"/>
  </cols>
  <sheetData>
    <row r="1" spans="1:10" ht="14.15" customHeight="1" x14ac:dyDescent="0.35">
      <c r="A1" s="142" t="s">
        <v>69</v>
      </c>
      <c r="B1" s="143" t="s">
        <v>60</v>
      </c>
      <c r="C1" s="139" t="s">
        <v>61</v>
      </c>
      <c r="D1" s="139"/>
      <c r="E1" s="139"/>
      <c r="F1" s="144" t="s">
        <v>65</v>
      </c>
      <c r="G1" s="145" t="s">
        <v>66</v>
      </c>
      <c r="H1" s="140" t="s">
        <v>67</v>
      </c>
      <c r="I1" s="136" t="s">
        <v>68</v>
      </c>
      <c r="J1" s="134" t="s">
        <v>78</v>
      </c>
    </row>
    <row r="2" spans="1:10" x14ac:dyDescent="0.35">
      <c r="A2" s="142"/>
      <c r="B2" s="143"/>
      <c r="C2" s="39" t="s">
        <v>62</v>
      </c>
      <c r="D2" s="39" t="s">
        <v>63</v>
      </c>
      <c r="E2" s="39" t="s">
        <v>64</v>
      </c>
      <c r="F2" s="144"/>
      <c r="G2" s="145"/>
      <c r="H2" s="140"/>
      <c r="I2" s="136"/>
      <c r="J2" s="134"/>
    </row>
    <row r="3" spans="1:10" x14ac:dyDescent="0.35">
      <c r="A3" s="142" t="s">
        <v>70</v>
      </c>
      <c r="B3" s="149">
        <v>65500</v>
      </c>
      <c r="C3" s="39">
        <v>1000</v>
      </c>
      <c r="D3" s="39">
        <v>37000</v>
      </c>
      <c r="E3" s="39">
        <v>6000</v>
      </c>
      <c r="F3" s="150">
        <v>10000</v>
      </c>
      <c r="G3" s="151">
        <v>2300</v>
      </c>
      <c r="H3" s="133">
        <v>800</v>
      </c>
      <c r="I3" s="138">
        <v>550</v>
      </c>
      <c r="J3" s="135">
        <v>0</v>
      </c>
    </row>
    <row r="4" spans="1:10" x14ac:dyDescent="0.35">
      <c r="A4" s="142"/>
      <c r="B4" s="149"/>
      <c r="C4" s="137">
        <f>(C3*1)+(D3*0)+(E3*0)</f>
        <v>1000</v>
      </c>
      <c r="D4" s="137"/>
      <c r="E4" s="137"/>
      <c r="F4" s="150"/>
      <c r="G4" s="151"/>
      <c r="H4" s="133"/>
      <c r="I4" s="138"/>
      <c r="J4" s="135"/>
    </row>
    <row r="5" spans="1:10" ht="42.45" x14ac:dyDescent="0.35">
      <c r="A5" s="40" t="s">
        <v>71</v>
      </c>
      <c r="B5" s="47">
        <v>0</v>
      </c>
      <c r="C5" s="146" t="s">
        <v>80</v>
      </c>
      <c r="D5" s="147"/>
      <c r="E5" s="148"/>
      <c r="F5" s="46">
        <v>0</v>
      </c>
      <c r="G5" s="42" t="s">
        <v>74</v>
      </c>
      <c r="H5" s="43" t="s">
        <v>76</v>
      </c>
      <c r="I5" s="38" t="s">
        <v>73</v>
      </c>
      <c r="J5" s="48" t="s">
        <v>79</v>
      </c>
    </row>
    <row r="6" spans="1:10" ht="42.45" x14ac:dyDescent="0.35">
      <c r="A6" s="40" t="s">
        <v>72</v>
      </c>
      <c r="B6" s="47">
        <v>0</v>
      </c>
      <c r="C6" s="146" t="s">
        <v>80</v>
      </c>
      <c r="D6" s="147"/>
      <c r="E6" s="148"/>
      <c r="F6" s="41" t="s">
        <v>73</v>
      </c>
      <c r="G6" s="44">
        <v>0.03</v>
      </c>
      <c r="H6" s="43" t="s">
        <v>73</v>
      </c>
      <c r="I6" s="38" t="s">
        <v>75</v>
      </c>
      <c r="J6" s="48">
        <v>0</v>
      </c>
    </row>
    <row r="7" spans="1:10" x14ac:dyDescent="0.35">
      <c r="J7" s="45"/>
    </row>
    <row r="8" spans="1:10" s="67" customFormat="1" x14ac:dyDescent="0.35">
      <c r="A8" s="64" t="s">
        <v>77</v>
      </c>
      <c r="B8" s="63">
        <v>6.55E+19</v>
      </c>
      <c r="C8" s="141">
        <f>(C4*1*1000000000000000)+(G3*1*1000000000000000)+(I3*0*1000000000000000)</f>
        <v>3.3E+18</v>
      </c>
      <c r="D8" s="141"/>
      <c r="E8" s="141"/>
      <c r="F8" s="65">
        <v>1E+19</v>
      </c>
      <c r="G8" s="66">
        <f>(G3*0)*1000000000000000</f>
        <v>0</v>
      </c>
      <c r="H8" s="56">
        <f>(G3*0*1000000000000000)+(H3*1*1000000000000000)+(I3*1*1000000000000000)</f>
        <v>1.35E+18</v>
      </c>
      <c r="I8" s="57">
        <v>0</v>
      </c>
      <c r="J8" s="58">
        <v>0</v>
      </c>
    </row>
    <row r="13" spans="1:10" x14ac:dyDescent="0.35">
      <c r="E13" s="45" t="s">
        <v>82</v>
      </c>
    </row>
  </sheetData>
  <mergeCells count="19">
    <mergeCell ref="C8:E8"/>
    <mergeCell ref="A1:A2"/>
    <mergeCell ref="B1:B2"/>
    <mergeCell ref="F1:F2"/>
    <mergeCell ref="G1:G2"/>
    <mergeCell ref="C5:E5"/>
    <mergeCell ref="C6:E6"/>
    <mergeCell ref="B3:B4"/>
    <mergeCell ref="A3:A4"/>
    <mergeCell ref="F3:F4"/>
    <mergeCell ref="G3:G4"/>
    <mergeCell ref="H3:H4"/>
    <mergeCell ref="J1:J2"/>
    <mergeCell ref="J3:J4"/>
    <mergeCell ref="I1:I2"/>
    <mergeCell ref="C4:E4"/>
    <mergeCell ref="I3:I4"/>
    <mergeCell ref="C1:E1"/>
    <mergeCell ref="H1:H2"/>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29DA4-39CC-47B9-8273-E9DF7EDB65B3}">
  <dimension ref="A1:J13"/>
  <sheetViews>
    <sheetView workbookViewId="0">
      <selection activeCell="H8" sqref="H8"/>
    </sheetView>
  </sheetViews>
  <sheetFormatPr defaultRowHeight="14.15" x14ac:dyDescent="0.35"/>
  <cols>
    <col min="1" max="1" width="15.69140625" style="45" customWidth="1"/>
    <col min="2" max="5" width="12.69140625" style="45" customWidth="1"/>
    <col min="6" max="9" width="15.69140625" style="45" customWidth="1"/>
    <col min="10" max="10" width="15.69140625" style="32" customWidth="1"/>
    <col min="11" max="16384" width="9.23046875" style="32"/>
  </cols>
  <sheetData>
    <row r="1" spans="1:10" ht="14.15" customHeight="1" x14ac:dyDescent="0.35">
      <c r="A1" s="142" t="s">
        <v>69</v>
      </c>
      <c r="B1" s="143" t="s">
        <v>60</v>
      </c>
      <c r="C1" s="139" t="s">
        <v>61</v>
      </c>
      <c r="D1" s="139"/>
      <c r="E1" s="139"/>
      <c r="F1" s="144" t="s">
        <v>65</v>
      </c>
      <c r="G1" s="145" t="s">
        <v>66</v>
      </c>
      <c r="H1" s="140" t="s">
        <v>67</v>
      </c>
      <c r="I1" s="136" t="s">
        <v>68</v>
      </c>
      <c r="J1" s="134" t="s">
        <v>78</v>
      </c>
    </row>
    <row r="2" spans="1:10" x14ac:dyDescent="0.35">
      <c r="A2" s="142"/>
      <c r="B2" s="143"/>
      <c r="C2" s="62" t="s">
        <v>62</v>
      </c>
      <c r="D2" s="62" t="s">
        <v>63</v>
      </c>
      <c r="E2" s="62" t="s">
        <v>64</v>
      </c>
      <c r="F2" s="144"/>
      <c r="G2" s="145"/>
      <c r="H2" s="140"/>
      <c r="I2" s="136"/>
      <c r="J2" s="134"/>
    </row>
    <row r="3" spans="1:10" x14ac:dyDescent="0.35">
      <c r="A3" s="142" t="s">
        <v>70</v>
      </c>
      <c r="B3" s="149">
        <v>65500</v>
      </c>
      <c r="C3" s="62">
        <v>900</v>
      </c>
      <c r="D3" s="62">
        <v>38000</v>
      </c>
      <c r="E3" s="62">
        <v>1800</v>
      </c>
      <c r="F3" s="150">
        <v>10000</v>
      </c>
      <c r="G3" s="151">
        <v>1400</v>
      </c>
      <c r="H3" s="133">
        <v>900</v>
      </c>
      <c r="I3" s="138">
        <v>550</v>
      </c>
      <c r="J3" s="135">
        <v>0</v>
      </c>
    </row>
    <row r="4" spans="1:10" x14ac:dyDescent="0.35">
      <c r="A4" s="142"/>
      <c r="B4" s="149"/>
      <c r="C4" s="137">
        <f>(C3*1)+(D3*0)+(E3*0)</f>
        <v>900</v>
      </c>
      <c r="D4" s="137"/>
      <c r="E4" s="137"/>
      <c r="F4" s="150"/>
      <c r="G4" s="151"/>
      <c r="H4" s="133"/>
      <c r="I4" s="138"/>
      <c r="J4" s="135"/>
    </row>
    <row r="5" spans="1:10" ht="42.45" x14ac:dyDescent="0.35">
      <c r="A5" s="55" t="s">
        <v>71</v>
      </c>
      <c r="B5" s="47">
        <v>0</v>
      </c>
      <c r="C5" s="146" t="s">
        <v>80</v>
      </c>
      <c r="D5" s="147"/>
      <c r="E5" s="148"/>
      <c r="F5" s="46">
        <v>0</v>
      </c>
      <c r="G5" s="60" t="s">
        <v>74</v>
      </c>
      <c r="H5" s="61" t="s">
        <v>76</v>
      </c>
      <c r="I5" s="57" t="s">
        <v>73</v>
      </c>
      <c r="J5" s="58" t="s">
        <v>79</v>
      </c>
    </row>
    <row r="6" spans="1:10" ht="42.45" x14ac:dyDescent="0.35">
      <c r="A6" s="55" t="s">
        <v>72</v>
      </c>
      <c r="B6" s="47">
        <v>0</v>
      </c>
      <c r="C6" s="146" t="s">
        <v>80</v>
      </c>
      <c r="D6" s="147"/>
      <c r="E6" s="148"/>
      <c r="F6" s="59" t="s">
        <v>73</v>
      </c>
      <c r="G6" s="44">
        <v>0.03</v>
      </c>
      <c r="H6" s="61" t="s">
        <v>73</v>
      </c>
      <c r="I6" s="57" t="s">
        <v>75</v>
      </c>
      <c r="J6" s="58">
        <v>0</v>
      </c>
    </row>
    <row r="7" spans="1:10" x14ac:dyDescent="0.35">
      <c r="J7" s="45"/>
    </row>
    <row r="8" spans="1:10" s="67" customFormat="1" x14ac:dyDescent="0.35">
      <c r="A8" s="64" t="s">
        <v>77</v>
      </c>
      <c r="B8" s="63">
        <v>6.55E+19</v>
      </c>
      <c r="C8" s="141">
        <f>(C4*1*1000000000000000)+(G3*0*1000000000000000)+(I3*0*1000000000000000)</f>
        <v>9E+17</v>
      </c>
      <c r="D8" s="141"/>
      <c r="E8" s="141"/>
      <c r="F8" s="65">
        <v>1E+19</v>
      </c>
      <c r="G8" s="66">
        <f>(G3*0)*1000000000000000</f>
        <v>0</v>
      </c>
      <c r="H8" s="56">
        <f>(G3*1*1000000000000000)+(H3*1*1000000000000000)+(I3*1*1000000000000000)</f>
        <v>2.85E+18</v>
      </c>
      <c r="I8" s="57">
        <v>0</v>
      </c>
      <c r="J8" s="58">
        <v>0</v>
      </c>
    </row>
    <row r="13" spans="1:10" x14ac:dyDescent="0.35">
      <c r="E13" s="45" t="s">
        <v>82</v>
      </c>
    </row>
  </sheetData>
  <mergeCells count="19">
    <mergeCell ref="C5:E5"/>
    <mergeCell ref="C6:E6"/>
    <mergeCell ref="C8:E8"/>
    <mergeCell ref="I1:I2"/>
    <mergeCell ref="J1:J2"/>
    <mergeCell ref="I3:I4"/>
    <mergeCell ref="J3:J4"/>
    <mergeCell ref="H1:H2"/>
    <mergeCell ref="A3:A4"/>
    <mergeCell ref="B3:B4"/>
    <mergeCell ref="F3:F4"/>
    <mergeCell ref="G3:G4"/>
    <mergeCell ref="H3:H4"/>
    <mergeCell ref="C4:E4"/>
    <mergeCell ref="A1:A2"/>
    <mergeCell ref="B1:B2"/>
    <mergeCell ref="C1:E1"/>
    <mergeCell ref="F1:F2"/>
    <mergeCell ref="G1:G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D1C3B-C594-4340-A320-1288A27B141B}">
  <dimension ref="A1:F9"/>
  <sheetViews>
    <sheetView workbookViewId="0">
      <selection activeCell="D5" sqref="D5"/>
    </sheetView>
  </sheetViews>
  <sheetFormatPr defaultRowHeight="14.15" x14ac:dyDescent="0.35"/>
  <cols>
    <col min="1" max="5" width="15.69140625" style="45" customWidth="1"/>
    <col min="6" max="6" width="15.69140625" style="32" customWidth="1"/>
    <col min="7" max="16384" width="9.23046875" style="32"/>
  </cols>
  <sheetData>
    <row r="1" spans="1:6" ht="14.15" customHeight="1" x14ac:dyDescent="0.35">
      <c r="A1" s="142" t="s">
        <v>69</v>
      </c>
      <c r="B1" s="144" t="s">
        <v>65</v>
      </c>
      <c r="C1" s="145" t="s">
        <v>83</v>
      </c>
      <c r="D1" s="140" t="s">
        <v>84</v>
      </c>
      <c r="E1" s="136" t="s">
        <v>85</v>
      </c>
      <c r="F1" s="134" t="s">
        <v>81</v>
      </c>
    </row>
    <row r="2" spans="1:6" x14ac:dyDescent="0.35">
      <c r="A2" s="142"/>
      <c r="B2" s="144"/>
      <c r="C2" s="145"/>
      <c r="D2" s="140"/>
      <c r="E2" s="136"/>
      <c r="F2" s="134"/>
    </row>
    <row r="3" spans="1:6" x14ac:dyDescent="0.35">
      <c r="A3" s="142" t="s">
        <v>70</v>
      </c>
      <c r="B3" s="150">
        <f>D3*(10000/800)</f>
        <v>6875</v>
      </c>
      <c r="C3" s="151">
        <f>D3*(2300/800)</f>
        <v>1581.25</v>
      </c>
      <c r="D3" s="133">
        <v>550</v>
      </c>
      <c r="E3" s="138">
        <f>D3*(550/800)</f>
        <v>378.125</v>
      </c>
      <c r="F3" s="135">
        <v>0</v>
      </c>
    </row>
    <row r="4" spans="1:6" x14ac:dyDescent="0.35">
      <c r="A4" s="142"/>
      <c r="B4" s="150"/>
      <c r="C4" s="151"/>
      <c r="D4" s="133"/>
      <c r="E4" s="138"/>
      <c r="F4" s="135"/>
    </row>
    <row r="5" spans="1:6" ht="42.45" x14ac:dyDescent="0.35">
      <c r="A5" s="51" t="s">
        <v>71</v>
      </c>
      <c r="B5" s="46">
        <v>0</v>
      </c>
      <c r="C5" s="53" t="s">
        <v>74</v>
      </c>
      <c r="D5" s="54" t="s">
        <v>76</v>
      </c>
      <c r="E5" s="50" t="s">
        <v>73</v>
      </c>
      <c r="F5" s="49" t="s">
        <v>79</v>
      </c>
    </row>
    <row r="6" spans="1:6" ht="42.45" x14ac:dyDescent="0.35">
      <c r="A6" s="51" t="s">
        <v>72</v>
      </c>
      <c r="B6" s="52" t="s">
        <v>73</v>
      </c>
      <c r="C6" s="44">
        <v>0.03</v>
      </c>
      <c r="D6" s="54" t="s">
        <v>73</v>
      </c>
      <c r="E6" s="50" t="s">
        <v>75</v>
      </c>
      <c r="F6" s="49">
        <v>0</v>
      </c>
    </row>
    <row r="7" spans="1:6" x14ac:dyDescent="0.35">
      <c r="F7" s="45"/>
    </row>
    <row r="8" spans="1:6" x14ac:dyDescent="0.35">
      <c r="A8" s="153" t="s">
        <v>77</v>
      </c>
      <c r="B8" s="154">
        <f>B3*1000000000000000</f>
        <v>6.875E+18</v>
      </c>
      <c r="C8" s="155">
        <f xml:space="preserve"> (C3*0*1000000000000000)+(D3*0*1000000000000000)+(E3*0*1000000000000000)</f>
        <v>0</v>
      </c>
      <c r="D8" s="152">
        <f xml:space="preserve"> (C3*1*1000000000000000)+(D3*1*1000000000000000)+(E3*1*1000000000000000)</f>
        <v>2.509375E+18</v>
      </c>
      <c r="E8" s="138">
        <v>0</v>
      </c>
      <c r="F8" s="135">
        <v>0</v>
      </c>
    </row>
    <row r="9" spans="1:6" x14ac:dyDescent="0.35">
      <c r="A9" s="153"/>
      <c r="B9" s="154"/>
      <c r="C9" s="155"/>
      <c r="D9" s="152"/>
      <c r="E9" s="138"/>
      <c r="F9" s="135"/>
    </row>
  </sheetData>
  <mergeCells count="18">
    <mergeCell ref="E1:E2"/>
    <mergeCell ref="F1:F2"/>
    <mergeCell ref="A3:A4"/>
    <mergeCell ref="B3:B4"/>
    <mergeCell ref="C3:C4"/>
    <mergeCell ref="D3:D4"/>
    <mergeCell ref="E3:E4"/>
    <mergeCell ref="F3:F4"/>
    <mergeCell ref="A1:A2"/>
    <mergeCell ref="B1:B2"/>
    <mergeCell ref="C1:C2"/>
    <mergeCell ref="D1:D2"/>
    <mergeCell ref="D8:D9"/>
    <mergeCell ref="E8:E9"/>
    <mergeCell ref="F8:F9"/>
    <mergeCell ref="A8:A9"/>
    <mergeCell ref="B8:B9"/>
    <mergeCell ref="C8:C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5A454-2CEB-469E-AC71-4134825C8FD5}">
  <dimension ref="A1:B9"/>
  <sheetViews>
    <sheetView tabSelected="1" topLeftCell="A6" workbookViewId="0">
      <selection activeCell="A8" sqref="A1:B9"/>
    </sheetView>
  </sheetViews>
  <sheetFormatPr defaultRowHeight="14.6" x14ac:dyDescent="0.4"/>
  <cols>
    <col min="1" max="2" width="80.69140625" customWidth="1"/>
  </cols>
  <sheetData>
    <row r="1" spans="1:2" ht="23.15" x14ac:dyDescent="0.4">
      <c r="A1" s="159" t="s">
        <v>91</v>
      </c>
      <c r="B1" s="159" t="s">
        <v>92</v>
      </c>
    </row>
    <row r="2" spans="1:2" ht="92.6" x14ac:dyDescent="0.4">
      <c r="A2" s="156" t="s">
        <v>93</v>
      </c>
      <c r="B2" s="156" t="s">
        <v>96</v>
      </c>
    </row>
    <row r="3" spans="1:2" ht="23.15" x14ac:dyDescent="0.4">
      <c r="A3" s="156" t="s">
        <v>97</v>
      </c>
      <c r="B3" s="156" t="s">
        <v>94</v>
      </c>
    </row>
    <row r="4" spans="1:2" ht="46.3" x14ac:dyDescent="0.4">
      <c r="A4" s="156" t="s">
        <v>98</v>
      </c>
      <c r="B4" s="156" t="s">
        <v>95</v>
      </c>
    </row>
    <row r="5" spans="1:2" ht="69.45" x14ac:dyDescent="0.4">
      <c r="A5" s="156" t="s">
        <v>99</v>
      </c>
      <c r="B5" s="156" t="s">
        <v>100</v>
      </c>
    </row>
    <row r="6" spans="1:2" ht="46.3" x14ac:dyDescent="0.4">
      <c r="A6" s="156" t="s">
        <v>101</v>
      </c>
      <c r="B6" s="156"/>
    </row>
    <row r="7" spans="1:2" ht="46.3" x14ac:dyDescent="0.6">
      <c r="A7" s="156" t="s">
        <v>102</v>
      </c>
      <c r="B7" s="157"/>
    </row>
    <row r="8" spans="1:2" ht="46.3" x14ac:dyDescent="0.6">
      <c r="A8" s="158" t="s">
        <v>103</v>
      </c>
      <c r="B8" s="157"/>
    </row>
    <row r="9" spans="1:2" ht="23.15" x14ac:dyDescent="0.6">
      <c r="A9" s="158" t="s">
        <v>104</v>
      </c>
      <c r="B9" s="15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tolerance</vt:lpstr>
      <vt:lpstr>tree_adjacency</vt:lpstr>
      <vt:lpstr>env_scale</vt:lpstr>
      <vt:lpstr>carbon_dist</vt:lpstr>
      <vt:lpstr>carbon_dist2</vt:lpstr>
      <vt:lpstr>carbon_dist_simple</vt:lpstr>
      <vt:lpstr>achievements_limitataions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Gayathri Girish Nair</dc:creator>
  <cp:lastModifiedBy>Gayathri Girish Nair</cp:lastModifiedBy>
  <dcterms:created xsi:type="dcterms:W3CDTF">2015-06-05T18:17:20Z</dcterms:created>
  <dcterms:modified xsi:type="dcterms:W3CDTF">2024-07-02T14:16:53Z</dcterms:modified>
</cp:coreProperties>
</file>