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Microworld\docs\"/>
    </mc:Choice>
  </mc:AlternateContent>
  <xr:revisionPtr revIDLastSave="0" documentId="13_ncr:1_{8BBA5BE2-8B1A-4054-BFAB-3D9BA7EFDBEF}" xr6:coauthVersionLast="47" xr6:coauthVersionMax="47" xr10:uidLastSave="{00000000-0000-0000-0000-000000000000}"/>
  <bookViews>
    <workbookView xWindow="-103" yWindow="-103" windowWidth="16663" windowHeight="9463" xr2:uid="{00000000-000D-0000-FFFF-FFFF00000000}"/>
  </bookViews>
  <sheets>
    <sheet name="env_scale" sheetId="5" r:id="rId1"/>
    <sheet name="tolerance" sheetId="12" r:id="rId2"/>
    <sheet name="age_composition" sheetId="1" r:id="rId3"/>
    <sheet name="tree_adjacency" sheetId="9" r:id="rId4"/>
    <sheet name="carbon_dist" sheetId="7" r:id="rId5"/>
    <sheet name="achievements_limitataions"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 l="1"/>
  <c r="F21" i="1"/>
  <c r="F16" i="1"/>
  <c r="F17" i="1"/>
  <c r="F18" i="1"/>
  <c r="F19" i="1"/>
  <c r="F20" i="1"/>
  <c r="F15" i="1"/>
  <c r="D21" i="1"/>
  <c r="E20" i="1"/>
  <c r="B21" i="1"/>
  <c r="C20" i="1"/>
  <c r="E19" i="1"/>
  <c r="C19" i="1"/>
  <c r="H6" i="1"/>
  <c r="H9" i="1"/>
  <c r="F9" i="1"/>
  <c r="F6" i="1"/>
  <c r="B5" i="12"/>
  <c r="B6" i="12"/>
  <c r="C6" i="12"/>
  <c r="C5" i="12"/>
  <c r="B3" i="7"/>
  <c r="B7" i="7" s="1"/>
  <c r="E3" i="7"/>
  <c r="C3" i="7"/>
  <c r="G2" i="5"/>
  <c r="G3" i="5" s="1"/>
  <c r="J2" i="5"/>
  <c r="J3" i="5" s="1"/>
  <c r="C2" i="5"/>
  <c r="D2" i="5"/>
  <c r="M2" i="5"/>
  <c r="P2" i="5"/>
  <c r="T2" i="5"/>
  <c r="C16" i="1" l="1"/>
  <c r="E15" i="1"/>
  <c r="E18" i="1"/>
  <c r="C15" i="1"/>
  <c r="C21" i="1" s="1"/>
  <c r="C18" i="1"/>
  <c r="C17" i="1"/>
  <c r="E17" i="1"/>
  <c r="E16" i="1"/>
  <c r="F7" i="1"/>
  <c r="G7" i="1" s="1"/>
  <c r="F8" i="1" s="1"/>
  <c r="C7" i="7"/>
  <c r="D7" i="7" s="1"/>
  <c r="G6" i="5"/>
  <c r="G4" i="5"/>
  <c r="G5" i="5"/>
  <c r="J5" i="5"/>
  <c r="J4" i="5"/>
  <c r="J6" i="5"/>
  <c r="M3" i="5"/>
  <c r="M4" i="5" s="1"/>
  <c r="D3" i="5"/>
  <c r="D4" i="5" s="1"/>
  <c r="T3" i="5"/>
  <c r="T4" i="5" s="1"/>
  <c r="C3" i="5"/>
  <c r="C4" i="5" s="1"/>
  <c r="P3" i="5"/>
  <c r="P4" i="5" s="1"/>
  <c r="E21" i="1" l="1"/>
  <c r="P5" i="5"/>
  <c r="P6" i="5"/>
  <c r="C5" i="5"/>
  <c r="C6" i="5"/>
  <c r="T5" i="5"/>
  <c r="T6" i="5"/>
  <c r="D5" i="5"/>
  <c r="D6" i="5"/>
  <c r="M5" i="5"/>
  <c r="M6" i="5"/>
  <c r="H7" i="1"/>
  <c r="I7" i="1" s="1"/>
  <c r="H8" i="1" s="1"/>
</calcChain>
</file>

<file path=xl/sharedStrings.xml><?xml version="1.0" encoding="utf-8"?>
<sst xmlns="http://schemas.openxmlformats.org/spreadsheetml/2006/main" count="156" uniqueCount="120">
  <si>
    <t>CO2</t>
  </si>
  <si>
    <t>Availability</t>
  </si>
  <si>
    <t>Stress</t>
  </si>
  <si>
    <t>Premature</t>
  </si>
  <si>
    <t>Mature</t>
  </si>
  <si>
    <t>CO2 (PPM) →</t>
  </si>
  <si>
    <t>https://climate.copernicus.eu/global-climate-highlights-2023</t>
  </si>
  <si>
    <t>&gt;=</t>
  </si>
  <si>
    <t>to</t>
  </si>
  <si>
    <t>https://www.climate.gov/news-features/understanding-climate/climate-change-atmospheric-carbon-dioxide</t>
  </si>
  <si>
    <t>&lt;</t>
  </si>
  <si>
    <t>Color Scale (Increasing Optimality) →</t>
  </si>
  <si>
    <t>Approx. Avg. Global Temp. Change (°C) →</t>
  </si>
  <si>
    <t>Approx. Avg. Global Temp. (°C) →</t>
  </si>
  <si>
    <t>Base Values From 2023</t>
  </si>
  <si>
    <t>Source</t>
  </si>
  <si>
    <t>Photosynthesis Efficiency →</t>
  </si>
  <si>
    <t>Avg. Global Temp. (°C) →</t>
  </si>
  <si>
    <t>Avg. Temp. Ireland (°C) →</t>
  </si>
  <si>
    <t>https://www.met.ie/annual-climate-statement-for-2023</t>
  </si>
  <si>
    <t>Approx. Avg. Temperature Ireland (°C) →</t>
  </si>
  <si>
    <t>Approx. Max Temperature Ireland (°C) →</t>
  </si>
  <si>
    <t>Max. Temp. Ireland (°C) →</t>
  </si>
  <si>
    <t>https://www.gov.ie/en/press-release/ea1f7-met-eireann-data-shows-2023-is-the-warmest-year-on-record-and-a-year-of-firsts-for-ireland/</t>
  </si>
  <si>
    <t>https://www.co2.earth/daily-co2</t>
  </si>
  <si>
    <t>CO2 (PPM) (16 May 2024) →</t>
  </si>
  <si>
    <t>CO2 Atmospheric Concentration (PPM) →</t>
  </si>
  <si>
    <t>Change in CO2 Concentration PPM →</t>
  </si>
  <si>
    <t>Impossible</t>
  </si>
  <si>
    <t>Human Life →</t>
  </si>
  <si>
    <t>Very Bad</t>
  </si>
  <si>
    <t>Bad</t>
  </si>
  <si>
    <t>Good</t>
  </si>
  <si>
    <t>Best</t>
  </si>
  <si>
    <t>Ok</t>
  </si>
  <si>
    <t>x y+1</t>
  </si>
  <si>
    <t>x y</t>
  </si>
  <si>
    <t>x y-1</t>
  </si>
  <si>
    <t>x y+2</t>
  </si>
  <si>
    <t>x y-2</t>
  </si>
  <si>
    <t>x+1 y</t>
  </si>
  <si>
    <t>x+2 y</t>
  </si>
  <si>
    <t>x-1 y</t>
  </si>
  <si>
    <t>x-2 y</t>
  </si>
  <si>
    <t>x+1 y+1</t>
  </si>
  <si>
    <t>x+1 y-1</t>
  </si>
  <si>
    <t>x+2 y-2</t>
  </si>
  <si>
    <t>x+1 y+2</t>
  </si>
  <si>
    <t>x+1 y -2</t>
  </si>
  <si>
    <t>x+2 y+1</t>
  </si>
  <si>
    <t>x+2 y-1</t>
  </si>
  <si>
    <t>x+2 y+2</t>
  </si>
  <si>
    <t>x-1 y-1</t>
  </si>
  <si>
    <t>x-1 y-2</t>
  </si>
  <si>
    <t>x-1 y+1</t>
  </si>
  <si>
    <t>x-1 y+2</t>
  </si>
  <si>
    <t>x-2 y+2</t>
  </si>
  <si>
    <t>x-2 y+1</t>
  </si>
  <si>
    <t>x-2 y-1</t>
  </si>
  <si>
    <t>x-2 y-2</t>
  </si>
  <si>
    <t>Reservoir :</t>
  </si>
  <si>
    <t>Based on plant growth.</t>
  </si>
  <si>
    <t>35% of decaying matter.</t>
  </si>
  <si>
    <t>15% of decaying matter + 100% of burned matter.</t>
  </si>
  <si>
    <t>65% of decaying matter + 3% of C in the soil.</t>
  </si>
  <si>
    <t>Starting gC:</t>
  </si>
  <si>
    <t>50% of chopped tree mass.</t>
  </si>
  <si>
    <t>Lumber</t>
  </si>
  <si>
    <t>COLOR</t>
  </si>
  <si>
    <t>POSITION MEANING</t>
  </si>
  <si>
    <t>Parent tree.</t>
  </si>
  <si>
    <t>Possible adjacent position where a seedling may spawn if the parent is either a deciduous or coniferous tree.</t>
  </si>
  <si>
    <t>Possible adjacent position where a seedling may spawn only if the parent is a deciduous tree.</t>
  </si>
  <si>
    <t>ACHIEVEMENTS</t>
  </si>
  <si>
    <t>LIMITATIONS</t>
  </si>
  <si>
    <t>A functional teaching tool that students found informative, fun, and simple to use.</t>
  </si>
  <si>
    <t>Should throw error messages.</t>
  </si>
  <si>
    <t>Need to update help to be more informative and noticeable.</t>
  </si>
  <si>
    <t>Although capture real world trends and behaviour via rules, not scientifically accurate (e.g. CO2 concentration in air fluctuates more than it does on earth in real life, ocean carbon reservoir not considered).</t>
  </si>
  <si>
    <t>Got to apply software development theory.</t>
  </si>
  <si>
    <t>Got to experience product evaluation process.</t>
  </si>
  <si>
    <t>Got to help teach something and leaned about methods for effective teaching/learning.</t>
  </si>
  <si>
    <t>Evaluation consisted of just 10 learners. This is not statistically significant for which at least 30 individuals are required.</t>
  </si>
  <si>
    <t>Learned a lot about forests and their importance in the fight against rapid climate change.</t>
  </si>
  <si>
    <t>Developed better appreciation for complexity of the natural world.</t>
  </si>
  <si>
    <t>Furthered skill in use of NextJS, ReactJS, HTML, JavaScript, CSS, D3.js and Tailwind CSS.</t>
  </si>
  <si>
    <t>Learned about the Big.js library</t>
  </si>
  <si>
    <t>Scaled GtC :</t>
  </si>
  <si>
    <t>Earth GtC :</t>
  </si>
  <si>
    <t>&lt; 200</t>
  </si>
  <si>
    <t>&lt; 430</t>
  </si>
  <si>
    <t>&lt; 700</t>
  </si>
  <si>
    <t>&lt; 1200</t>
  </si>
  <si>
    <t>&lt; 1800</t>
  </si>
  <si>
    <t>&gt;= 1800</t>
  </si>
  <si>
    <t>Life Stage</t>
  </si>
  <si>
    <t>Seedling</t>
  </si>
  <si>
    <t>Sapling</t>
  </si>
  <si>
    <t>Coniferous</t>
  </si>
  <si>
    <t>Microworld</t>
  </si>
  <si>
    <t>Real Forest</t>
  </si>
  <si>
    <t>Deciduous</t>
  </si>
  <si>
    <t>Old Growth</t>
  </si>
  <si>
    <t>Senescent</t>
  </si>
  <si>
    <t>Dead</t>
  </si>
  <si>
    <t>Min</t>
  </si>
  <si>
    <t>Max</t>
  </si>
  <si>
    <t>TREE AGE MAPPING</t>
  </si>
  <si>
    <t>TREE AGE COMPOSITION</t>
  </si>
  <si>
    <t>Count</t>
  </si>
  <si>
    <t>%</t>
  </si>
  <si>
    <t xml:space="preserve">Total </t>
  </si>
  <si>
    <t>Mean %</t>
  </si>
  <si>
    <t>Approx. Round</t>
  </si>
  <si>
    <t>Fossil Fuels</t>
  </si>
  <si>
    <t>Soil</t>
  </si>
  <si>
    <t>Air</t>
  </si>
  <si>
    <t>Vegetation</t>
  </si>
  <si>
    <t>Added perYear:</t>
  </si>
  <si>
    <t>Removed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</si>
</sst>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
      <u/>
      <sz val="11"/>
      <color theme="10"/>
      <name val="Calibri"/>
      <family val="2"/>
      <scheme val="minor"/>
    </font>
    <font>
      <b/>
      <i/>
      <sz val="11"/>
      <name val="Times New Roman"/>
      <family val="1"/>
    </font>
    <font>
      <i/>
      <sz val="11"/>
      <name val="Times New Roman"/>
      <family val="1"/>
    </font>
    <font>
      <u/>
      <sz val="11"/>
      <color theme="10"/>
      <name val="Times New Roman"/>
      <family val="1"/>
    </font>
    <font>
      <b/>
      <sz val="11"/>
      <name val="Times New Roman"/>
      <family val="1"/>
    </font>
    <font>
      <sz val="11"/>
      <color rgb="FFFF0000"/>
      <name val="Times New Roman"/>
      <family val="1"/>
    </font>
    <font>
      <sz val="11"/>
      <color theme="1"/>
      <name val="Arial"/>
      <family val="2"/>
    </font>
    <font>
      <sz val="11"/>
      <name val="Arial"/>
      <family val="2"/>
    </font>
    <font>
      <sz val="11"/>
      <color theme="0"/>
      <name val="Arial"/>
      <family val="2"/>
    </font>
    <font>
      <sz val="18"/>
      <color theme="1"/>
      <name val="Calibri"/>
      <family val="2"/>
      <scheme val="minor"/>
    </font>
    <font>
      <b/>
      <sz val="18"/>
      <color theme="0"/>
      <name val="Calibri"/>
      <family val="2"/>
      <scheme val="minor"/>
    </font>
    <font>
      <b/>
      <i/>
      <sz val="11"/>
      <color theme="0"/>
      <name val="Times New Roman"/>
      <family val="1"/>
    </font>
    <font>
      <b/>
      <sz val="11"/>
      <color theme="1"/>
      <name val="Cambria"/>
      <family val="1"/>
    </font>
    <font>
      <i/>
      <u/>
      <sz val="11"/>
      <color theme="1"/>
      <name val="Cambria"/>
      <family val="1"/>
    </font>
    <font>
      <sz val="11"/>
      <color theme="1"/>
      <name val="Cambria"/>
      <family val="1"/>
    </font>
    <font>
      <sz val="11"/>
      <name val="Cambria"/>
      <family val="1"/>
    </font>
    <font>
      <b/>
      <i/>
      <sz val="11"/>
      <color theme="1"/>
      <name val="Cambria"/>
      <family val="1"/>
    </font>
    <font>
      <i/>
      <sz val="11"/>
      <color theme="1"/>
      <name val="Cambria"/>
      <family val="1"/>
    </font>
    <font>
      <b/>
      <i/>
      <sz val="11"/>
      <color theme="0"/>
      <name val="Cambria"/>
      <family val="1"/>
    </font>
    <font>
      <b/>
      <i/>
      <sz val="11"/>
      <color theme="8"/>
      <name val="Cambria"/>
      <family val="1"/>
    </font>
    <font>
      <b/>
      <i/>
      <sz val="11"/>
      <color theme="9" tint="-0.249977111117893"/>
      <name val="Cambria"/>
      <family val="1"/>
    </font>
  </fonts>
  <fills count="23">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AFAF"/>
        <bgColor indexed="64"/>
      </patternFill>
    </fill>
    <fill>
      <patternFill patternType="solid">
        <fgColor theme="0" tint="-0.249977111117893"/>
        <bgColor indexed="64"/>
      </patternFill>
    </fill>
    <fill>
      <patternFill patternType="solid">
        <fgColor theme="0"/>
        <bgColor indexed="64"/>
      </patternFill>
    </fill>
    <fill>
      <patternFill patternType="solid">
        <fgColor rgb="FFBDD7EE"/>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CBBA"/>
        <bgColor indexed="64"/>
      </patternFill>
    </fill>
    <fill>
      <patternFill patternType="solid">
        <fgColor rgb="FF00FF00"/>
        <bgColor indexed="64"/>
      </patternFill>
    </fill>
    <fill>
      <patternFill patternType="solid">
        <fgColor rgb="FFFF66FF"/>
        <bgColor indexed="64"/>
      </patternFill>
    </fill>
    <fill>
      <patternFill patternType="solid">
        <fgColor theme="4"/>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4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right"/>
    </xf>
    <xf numFmtId="0" fontId="2" fillId="4" borderId="2" xfId="0" applyFont="1" applyFill="1" applyBorder="1" applyAlignment="1">
      <alignment horizontal="right" vertical="center" wrapText="1"/>
    </xf>
    <xf numFmtId="0" fontId="8" fillId="0" borderId="1" xfId="1" applyFont="1" applyBorder="1" applyAlignment="1">
      <alignment horizontal="fill" vertical="center"/>
    </xf>
    <xf numFmtId="0" fontId="9" fillId="4" borderId="1"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 xfId="0" applyFont="1" applyFill="1" applyBorder="1" applyAlignment="1">
      <alignment horizontal="center"/>
    </xf>
    <xf numFmtId="0" fontId="2" fillId="10" borderId="4" xfId="0" applyFont="1" applyFill="1" applyBorder="1" applyAlignment="1">
      <alignment horizontal="center"/>
    </xf>
    <xf numFmtId="0" fontId="2" fillId="10" borderId="3"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2" xfId="0" applyFont="1" applyFill="1" applyBorder="1" applyAlignment="1">
      <alignment horizontal="center"/>
    </xf>
    <xf numFmtId="0" fontId="2" fillId="10" borderId="0" xfId="0" applyFont="1" applyFill="1" applyAlignment="1">
      <alignment horizontal="right"/>
    </xf>
    <xf numFmtId="0" fontId="2" fillId="10" borderId="0" xfId="0" applyFont="1" applyFill="1" applyAlignment="1">
      <alignment horizontal="center" vertical="center"/>
    </xf>
    <xf numFmtId="0" fontId="2" fillId="10" borderId="0" xfId="0" applyFont="1" applyFill="1" applyAlignment="1">
      <alignment horizontal="center"/>
    </xf>
    <xf numFmtId="0" fontId="2" fillId="10" borderId="0" xfId="0" applyFont="1" applyFill="1"/>
    <xf numFmtId="2" fontId="2" fillId="10" borderId="6" xfId="0" applyNumberFormat="1" applyFont="1" applyFill="1" applyBorder="1" applyAlignment="1">
      <alignment horizontal="center" vertical="center"/>
    </xf>
    <xf numFmtId="2" fontId="2" fillId="10" borderId="3" xfId="0" applyNumberFormat="1" applyFont="1" applyFill="1" applyBorder="1" applyAlignment="1">
      <alignment horizontal="center" vertical="center"/>
    </xf>
    <xf numFmtId="2" fontId="2" fillId="10" borderId="3" xfId="0" applyNumberFormat="1" applyFont="1" applyFill="1" applyBorder="1" applyAlignment="1">
      <alignment horizontal="center"/>
    </xf>
    <xf numFmtId="2" fontId="2" fillId="0" borderId="1" xfId="0" applyNumberFormat="1" applyFont="1" applyBorder="1" applyAlignment="1">
      <alignment horizontal="center" vertical="center"/>
    </xf>
    <xf numFmtId="2" fontId="2" fillId="5" borderId="1" xfId="0" applyNumberFormat="1" applyFont="1" applyFill="1" applyBorder="1" applyAlignment="1">
      <alignment horizontal="center" vertical="center"/>
    </xf>
    <xf numFmtId="0" fontId="2" fillId="4" borderId="1" xfId="0" applyFont="1" applyFill="1" applyBorder="1" applyAlignment="1">
      <alignment horizontal="right" vertical="center" wrapText="1"/>
    </xf>
    <xf numFmtId="0" fontId="2" fillId="4" borderId="2" xfId="0" applyFont="1" applyFill="1" applyBorder="1" applyAlignment="1">
      <alignment horizontal="right" vertical="center" wrapText="1"/>
    </xf>
    <xf numFmtId="0" fontId="2" fillId="0" borderId="0" xfId="0" applyFont="1" applyFill="1"/>
    <xf numFmtId="0" fontId="2" fillId="0" borderId="0" xfId="0" applyFont="1" applyFill="1" applyAlignment="1">
      <alignment horizontal="center" vertical="center"/>
    </xf>
    <xf numFmtId="0" fontId="2" fillId="10" borderId="0" xfId="0" applyFont="1" applyFill="1" applyAlignment="1">
      <alignment wrapText="1"/>
    </xf>
    <xf numFmtId="0" fontId="2" fillId="10" borderId="0" xfId="0" applyFont="1" applyFill="1" applyAlignment="1">
      <alignment horizontal="center" vertical="center" wrapText="1"/>
    </xf>
    <xf numFmtId="0" fontId="2" fillId="0" borderId="0" xfId="0" applyFont="1" applyFill="1" applyAlignment="1">
      <alignment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11" fillId="12" borderId="1" xfId="0" applyFont="1" applyFill="1" applyBorder="1" applyAlignment="1">
      <alignment horizontal="center" vertical="center"/>
    </xf>
    <xf numFmtId="0" fontId="12" fillId="17" borderId="1" xfId="0" applyFont="1" applyFill="1" applyBorder="1" applyAlignment="1">
      <alignment horizontal="center" vertical="center"/>
    </xf>
    <xf numFmtId="0" fontId="13" fillId="18" borderId="1" xfId="0" applyFont="1" applyFill="1" applyBorder="1" applyAlignment="1">
      <alignment horizontal="center" vertical="center"/>
    </xf>
    <xf numFmtId="0" fontId="0" fillId="0" borderId="0" xfId="0" applyAlignment="1">
      <alignment wrapText="1"/>
    </xf>
    <xf numFmtId="0" fontId="11" fillId="10" borderId="1" xfId="0" applyFont="1" applyFill="1" applyBorder="1" applyAlignment="1">
      <alignment horizontal="center" vertical="center"/>
    </xf>
    <xf numFmtId="0" fontId="11" fillId="10" borderId="1" xfId="0" quotePrefix="1" applyFont="1" applyFill="1" applyBorder="1" applyAlignment="1">
      <alignment wrapText="1"/>
    </xf>
    <xf numFmtId="0" fontId="11" fillId="18" borderId="1" xfId="0" applyFont="1" applyFill="1" applyBorder="1"/>
    <xf numFmtId="0" fontId="11" fillId="12" borderId="1" xfId="0" applyFont="1" applyFill="1" applyBorder="1"/>
    <xf numFmtId="0" fontId="11" fillId="17" borderId="1" xfId="0" applyFont="1" applyFill="1" applyBorder="1"/>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1" fillId="4" borderId="1" xfId="0" applyFont="1" applyFill="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wrapText="1"/>
    </xf>
    <xf numFmtId="0" fontId="14" fillId="0" borderId="1" xfId="0" applyFont="1" applyFill="1" applyBorder="1" applyAlignment="1">
      <alignment horizontal="left" vertical="center" wrapText="1"/>
    </xf>
    <xf numFmtId="0" fontId="15" fillId="19"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17" fillId="10" borderId="1" xfId="0" applyFont="1" applyFill="1" applyBorder="1" applyAlignment="1">
      <alignment horizontal="right" vertical="center" wrapText="1"/>
    </xf>
    <xf numFmtId="0" fontId="18" fillId="4"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18" fillId="16" borderId="1"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14" borderId="1" xfId="0" applyFont="1" applyFill="1" applyBorder="1" applyAlignment="1">
      <alignment horizontal="center" vertical="center" wrapText="1"/>
    </xf>
    <xf numFmtId="0" fontId="19" fillId="13" borderId="1" xfId="0" applyFont="1" applyFill="1" applyBorder="1" applyAlignment="1">
      <alignment horizontal="center" vertical="center" wrapText="1"/>
    </xf>
    <xf numFmtId="0" fontId="19" fillId="15" borderId="1" xfId="0" applyFont="1" applyFill="1" applyBorder="1" applyAlignment="1">
      <alignment horizontal="center" vertical="center" wrapText="1"/>
    </xf>
    <xf numFmtId="0" fontId="19" fillId="16" borderId="1" xfId="0" applyFont="1" applyFill="1" applyBorder="1" applyAlignment="1">
      <alignment horizontal="center" vertical="center" wrapText="1"/>
    </xf>
    <xf numFmtId="9" fontId="19" fillId="4" borderId="1" xfId="0" applyNumberFormat="1" applyFont="1" applyFill="1" applyBorder="1" applyAlignment="1">
      <alignment horizontal="center" vertical="center" wrapText="1"/>
    </xf>
    <xf numFmtId="9" fontId="19" fillId="14" borderId="1" xfId="0" applyNumberFormat="1" applyFont="1" applyFill="1" applyBorder="1" applyAlignment="1">
      <alignment horizontal="center" vertical="center" wrapText="1"/>
    </xf>
    <xf numFmtId="0" fontId="19" fillId="0" borderId="0" xfId="0" applyFont="1" applyAlignment="1">
      <alignment horizontal="right" vertical="center" wrapText="1"/>
    </xf>
    <xf numFmtId="0" fontId="19" fillId="0" borderId="0" xfId="0" applyFont="1" applyAlignment="1">
      <alignment horizontal="center" vertical="center" wrapText="1"/>
    </xf>
    <xf numFmtId="11" fontId="19" fillId="4" borderId="1" xfId="0" applyNumberFormat="1" applyFont="1" applyFill="1" applyBorder="1" applyAlignment="1">
      <alignment horizontal="center" vertical="center" wrapText="1"/>
    </xf>
    <xf numFmtId="0" fontId="20" fillId="14" borderId="1" xfId="0" applyFont="1" applyFill="1" applyBorder="1" applyAlignment="1">
      <alignment horizontal="center" vertical="center" wrapText="1"/>
    </xf>
    <xf numFmtId="11" fontId="19" fillId="13" borderId="1" xfId="0" applyNumberFormat="1" applyFont="1" applyFill="1" applyBorder="1" applyAlignment="1">
      <alignment horizontal="center" vertical="center" wrapText="1"/>
    </xf>
    <xf numFmtId="0" fontId="22" fillId="4" borderId="1" xfId="0" applyNumberFormat="1" applyFont="1" applyFill="1" applyBorder="1" applyAlignment="1">
      <alignment horizontal="center" vertical="center"/>
    </xf>
    <xf numFmtId="0" fontId="19" fillId="10" borderId="1" xfId="0" applyNumberFormat="1" applyFont="1" applyFill="1" applyBorder="1" applyAlignment="1">
      <alignment horizontal="center" vertical="center"/>
    </xf>
    <xf numFmtId="0" fontId="19" fillId="10" borderId="1" xfId="0" applyFont="1" applyFill="1" applyBorder="1" applyAlignment="1">
      <alignment horizontal="center" vertical="center"/>
    </xf>
    <xf numFmtId="0" fontId="19" fillId="10" borderId="1" xfId="0" applyFont="1" applyFill="1" applyBorder="1" applyAlignment="1">
      <alignment horizontal="center"/>
    </xf>
    <xf numFmtId="0" fontId="19" fillId="5" borderId="1" xfId="0" applyFont="1" applyFill="1" applyBorder="1" applyAlignment="1">
      <alignment horizontal="center" vertical="center"/>
    </xf>
    <xf numFmtId="0" fontId="19" fillId="6" borderId="1" xfId="0" applyFont="1" applyFill="1" applyBorder="1" applyAlignment="1">
      <alignment horizontal="center" vertical="center"/>
    </xf>
    <xf numFmtId="0" fontId="19" fillId="14" borderId="1" xfId="0" applyFont="1" applyFill="1" applyBorder="1" applyAlignment="1">
      <alignment horizontal="center" vertical="center"/>
    </xf>
    <xf numFmtId="0" fontId="19" fillId="15" borderId="1" xfId="0" applyFont="1" applyFill="1" applyBorder="1" applyAlignment="1">
      <alignment horizontal="center" vertical="center"/>
    </xf>
    <xf numFmtId="2" fontId="19" fillId="14" borderId="1" xfId="0" applyNumberFormat="1" applyFont="1" applyFill="1" applyBorder="1" applyAlignment="1">
      <alignment horizontal="center" vertical="center"/>
    </xf>
    <xf numFmtId="2" fontId="19" fillId="15" borderId="1" xfId="0" applyNumberFormat="1" applyFont="1" applyFill="1" applyBorder="1" applyAlignment="1">
      <alignment horizontal="center" vertical="center"/>
    </xf>
    <xf numFmtId="1" fontId="19" fillId="13" borderId="1" xfId="0" applyNumberFormat="1" applyFont="1" applyFill="1" applyBorder="1" applyAlignment="1">
      <alignment horizontal="center" vertical="center"/>
    </xf>
    <xf numFmtId="2" fontId="2" fillId="10" borderId="2" xfId="0" applyNumberFormat="1" applyFont="1" applyFill="1" applyBorder="1" applyAlignment="1">
      <alignment horizontal="center" vertical="center"/>
    </xf>
    <xf numFmtId="2" fontId="2" fillId="10" borderId="4" xfId="0" applyNumberFormat="1" applyFont="1" applyFill="1" applyBorder="1" applyAlignment="1">
      <alignment horizontal="center" vertical="center"/>
    </xf>
    <xf numFmtId="2" fontId="2" fillId="10" borderId="3" xfId="0" applyNumberFormat="1" applyFont="1" applyFill="1" applyBorder="1" applyAlignment="1">
      <alignment horizontal="center" vertical="center"/>
    </xf>
    <xf numFmtId="2" fontId="2" fillId="10" borderId="1" xfId="0" applyNumberFormat="1" applyFont="1" applyFill="1" applyBorder="1" applyAlignment="1">
      <alignment horizontal="center" vertical="center"/>
    </xf>
    <xf numFmtId="0" fontId="6"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3" xfId="0" applyFont="1" applyFill="1" applyBorder="1" applyAlignment="1">
      <alignment horizontal="center" vertical="center"/>
    </xf>
    <xf numFmtId="0" fontId="4" fillId="11" borderId="2"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3" xfId="0" applyFont="1" applyFill="1" applyBorder="1" applyAlignment="1">
      <alignment horizontal="center" vertical="center"/>
    </xf>
    <xf numFmtId="0" fontId="3" fillId="11"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8" borderId="1" xfId="0" applyFont="1" applyFill="1" applyBorder="1" applyAlignment="1">
      <alignment horizontal="center"/>
    </xf>
    <xf numFmtId="0" fontId="3" fillId="5" borderId="2"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3" xfId="0" applyFont="1" applyFill="1" applyBorder="1" applyAlignment="1">
      <alignment horizontal="center" vertical="center"/>
    </xf>
    <xf numFmtId="0" fontId="3" fillId="6"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6" fillId="9" borderId="2" xfId="0" applyFont="1" applyFill="1" applyBorder="1" applyAlignment="1">
      <alignment horizontal="center" vertical="center"/>
    </xf>
    <xf numFmtId="0" fontId="6" fillId="9" borderId="4"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3"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4" fillId="6" borderId="2" xfId="0" applyFont="1" applyFill="1" applyBorder="1" applyAlignment="1">
      <alignment horizontal="center" vertical="center"/>
    </xf>
    <xf numFmtId="0" fontId="4" fillId="6" borderId="3" xfId="0" applyFont="1" applyFill="1" applyBorder="1" applyAlignment="1">
      <alignment horizontal="center" vertical="center"/>
    </xf>
    <xf numFmtId="0" fontId="17" fillId="2" borderId="1" xfId="0" applyNumberFormat="1" applyFont="1" applyFill="1" applyBorder="1" applyAlignment="1">
      <alignment horizontal="center" vertical="center"/>
    </xf>
    <xf numFmtId="0" fontId="21" fillId="4" borderId="1" xfId="0" applyNumberFormat="1" applyFont="1" applyFill="1" applyBorder="1" applyAlignment="1">
      <alignment horizontal="center" vertical="center"/>
    </xf>
    <xf numFmtId="0" fontId="16" fillId="22" borderId="1" xfId="0" applyFont="1" applyFill="1" applyBorder="1" applyAlignment="1">
      <alignment horizontal="center" vertical="center"/>
    </xf>
    <xf numFmtId="0" fontId="4" fillId="4" borderId="1" xfId="0" applyFont="1" applyFill="1" applyBorder="1" applyAlignment="1">
      <alignment horizontal="center" vertical="center"/>
    </xf>
    <xf numFmtId="0" fontId="19" fillId="20" borderId="1" xfId="0" applyFont="1" applyFill="1" applyBorder="1" applyAlignment="1">
      <alignment horizontal="center" vertical="center"/>
    </xf>
    <xf numFmtId="0" fontId="19" fillId="21" borderId="1" xfId="0" applyFont="1" applyFill="1" applyBorder="1" applyAlignment="1">
      <alignment horizontal="center" vertical="center"/>
    </xf>
    <xf numFmtId="0" fontId="25" fillId="4" borderId="1" xfId="0" applyFont="1" applyFill="1" applyBorder="1" applyAlignment="1">
      <alignment horizontal="center" vertical="center"/>
    </xf>
    <xf numFmtId="0" fontId="24" fillId="4" borderId="1" xfId="0" applyFont="1" applyFill="1" applyBorder="1" applyAlignment="1">
      <alignment horizontal="center" vertical="center"/>
    </xf>
    <xf numFmtId="0" fontId="19" fillId="3" borderId="1" xfId="0" applyFont="1" applyFill="1" applyBorder="1" applyAlignment="1">
      <alignment horizontal="center" vertical="center" wrapText="1"/>
    </xf>
    <xf numFmtId="1" fontId="19" fillId="13" borderId="7" xfId="0" applyNumberFormat="1" applyFont="1" applyFill="1" applyBorder="1" applyAlignment="1">
      <alignment horizontal="center" vertical="center"/>
    </xf>
    <xf numFmtId="1" fontId="19" fillId="13" borderId="8" xfId="0" applyNumberFormat="1" applyFont="1" applyFill="1" applyBorder="1" applyAlignment="1">
      <alignment horizontal="center" vertical="center"/>
    </xf>
    <xf numFmtId="0" fontId="23" fillId="22" borderId="1" xfId="0" applyFont="1" applyFill="1" applyBorder="1" applyAlignment="1">
      <alignment horizontal="center" vertical="center"/>
    </xf>
    <xf numFmtId="0" fontId="19" fillId="3" borderId="1" xfId="0" applyFont="1" applyFill="1" applyBorder="1" applyAlignment="1">
      <alignment horizontal="center" vertical="center"/>
    </xf>
    <xf numFmtId="0" fontId="21" fillId="4"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0FF00"/>
      <color rgb="FFFF66FF"/>
      <color rgb="FFECCBBA"/>
      <color rgb="FFDAD0C4"/>
      <color rgb="FFEDDDCF"/>
      <color rgb="FFDFC4AB"/>
      <color rgb="FFFEE7CE"/>
      <color rgb="FFFFAFAF"/>
      <color rgb="FFE2C5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copernicus.eu/global-climate-highlights-20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A891D-2421-4FEC-BA92-F0AF5A602E4D}">
  <dimension ref="A1:AC12"/>
  <sheetViews>
    <sheetView tabSelected="1" workbookViewId="0">
      <selection sqref="A1:T10"/>
    </sheetView>
  </sheetViews>
  <sheetFormatPr defaultRowHeight="14.15" x14ac:dyDescent="0.35"/>
  <cols>
    <col min="1" max="1" width="36.3828125" style="4" bestFit="1" customWidth="1"/>
    <col min="2" max="2" width="2" style="2" bestFit="1" customWidth="1"/>
    <col min="3" max="3" width="8.4609375" style="2" customWidth="1"/>
    <col min="4" max="4" width="3.84375" style="2" bestFit="1" customWidth="1"/>
    <col min="5" max="5" width="2.3828125" style="3" bestFit="1" customWidth="1"/>
    <col min="6" max="6" width="4.4609375" style="2" bestFit="1" customWidth="1"/>
    <col min="7" max="7" width="3.84375" style="2" bestFit="1" customWidth="1"/>
    <col min="8" max="8" width="2.3828125" style="2" bestFit="1" customWidth="1"/>
    <col min="9" max="9" width="4.4609375" style="2" customWidth="1"/>
    <col min="10" max="10" width="3.84375" style="2" bestFit="1" customWidth="1"/>
    <col min="11" max="11" width="2.3828125" style="3" bestFit="1" customWidth="1"/>
    <col min="12" max="13" width="3.84375" style="2" bestFit="1" customWidth="1"/>
    <col min="14" max="14" width="2.3828125" style="3" bestFit="1" customWidth="1"/>
    <col min="15" max="16" width="4.84375" style="2" bestFit="1" customWidth="1"/>
    <col min="17" max="17" width="2.3828125" style="3" bestFit="1" customWidth="1"/>
    <col min="18" max="19" width="4.84375" style="2" bestFit="1" customWidth="1"/>
    <col min="20" max="20" width="7.3828125" style="3" bestFit="1" customWidth="1"/>
    <col min="21" max="21" width="4.84375" style="2" bestFit="1" customWidth="1"/>
    <col min="22" max="22" width="12.4609375" style="2" customWidth="1"/>
    <col min="23" max="23" width="12.4609375" style="3" customWidth="1"/>
    <col min="24" max="24" width="6.3828125" style="2" bestFit="1" customWidth="1"/>
    <col min="25" max="25" width="11.23046875" style="2" customWidth="1"/>
    <col min="26" max="26" width="12.921875" style="2" customWidth="1"/>
    <col min="27" max="27" width="6.3828125" style="1" bestFit="1" customWidth="1"/>
    <col min="28" max="29" width="13.69140625" style="1" customWidth="1"/>
    <col min="30" max="30" width="6.3828125" style="1" bestFit="1" customWidth="1"/>
    <col min="31" max="16384" width="9.23046875" style="1"/>
  </cols>
  <sheetData>
    <row r="1" spans="1:29" x14ac:dyDescent="0.35">
      <c r="A1" s="5" t="s">
        <v>26</v>
      </c>
      <c r="B1" s="8" t="s">
        <v>10</v>
      </c>
      <c r="C1" s="9">
        <v>200</v>
      </c>
      <c r="D1" s="8">
        <v>200</v>
      </c>
      <c r="E1" s="10" t="s">
        <v>8</v>
      </c>
      <c r="F1" s="11">
        <v>350</v>
      </c>
      <c r="G1" s="8">
        <v>350</v>
      </c>
      <c r="H1" s="10" t="s">
        <v>8</v>
      </c>
      <c r="I1" s="11">
        <v>430</v>
      </c>
      <c r="J1" s="8">
        <v>430</v>
      </c>
      <c r="K1" s="10" t="s">
        <v>8</v>
      </c>
      <c r="L1" s="11">
        <v>700</v>
      </c>
      <c r="M1" s="8">
        <v>700</v>
      </c>
      <c r="N1" s="10" t="s">
        <v>8</v>
      </c>
      <c r="O1" s="11">
        <v>1200</v>
      </c>
      <c r="P1" s="8">
        <v>1200</v>
      </c>
      <c r="Q1" s="10" t="s">
        <v>8</v>
      </c>
      <c r="R1" s="11">
        <v>1800</v>
      </c>
      <c r="S1" s="13" t="s">
        <v>7</v>
      </c>
      <c r="T1" s="11">
        <v>1800</v>
      </c>
      <c r="U1" s="17"/>
      <c r="V1" s="96" t="s">
        <v>14</v>
      </c>
      <c r="W1" s="96"/>
      <c r="X1" s="96"/>
      <c r="Y1" s="7" t="s">
        <v>15</v>
      </c>
      <c r="Z1" s="1"/>
    </row>
    <row r="2" spans="1:29" hidden="1" x14ac:dyDescent="0.35">
      <c r="A2" s="5" t="s">
        <v>27</v>
      </c>
      <c r="B2" s="12" t="s">
        <v>10</v>
      </c>
      <c r="C2" s="18">
        <f>C1-$X$2</f>
        <v>-219.3</v>
      </c>
      <c r="D2" s="82">
        <f>((D1-$X$2)+(F1-$X$2))/2</f>
        <v>-144.30000000000001</v>
      </c>
      <c r="E2" s="82"/>
      <c r="F2" s="79"/>
      <c r="G2" s="79">
        <f t="shared" ref="G2" si="0">((G1-$X$2)+(I1-$X$2))/2</f>
        <v>-29.300000000000011</v>
      </c>
      <c r="H2" s="80"/>
      <c r="I2" s="81"/>
      <c r="J2" s="79">
        <f t="shared" ref="J2" si="1">((J1-$X$2)+(L1-$X$2))/2</f>
        <v>145.69999999999999</v>
      </c>
      <c r="K2" s="80"/>
      <c r="L2" s="81"/>
      <c r="M2" s="82">
        <f t="shared" ref="M2" si="2">((M1-$X$2)+(O1-$X$2))/2</f>
        <v>530.70000000000005</v>
      </c>
      <c r="N2" s="82"/>
      <c r="O2" s="79"/>
      <c r="P2" s="82">
        <f t="shared" ref="P2" si="3">((P1-$X$2)+(R1-$X$2))/2</f>
        <v>1080.7</v>
      </c>
      <c r="Q2" s="82"/>
      <c r="R2" s="79"/>
      <c r="S2" s="13" t="s">
        <v>7</v>
      </c>
      <c r="T2" s="20">
        <f>T1-$X$2</f>
        <v>1380.7</v>
      </c>
      <c r="U2" s="17"/>
      <c r="V2" s="97" t="s">
        <v>5</v>
      </c>
      <c r="W2" s="97"/>
      <c r="X2" s="21">
        <v>419.3</v>
      </c>
      <c r="Y2" s="6" t="s">
        <v>6</v>
      </c>
      <c r="Z2" s="1"/>
    </row>
    <row r="3" spans="1:29" ht="15" hidden="1" customHeight="1" x14ac:dyDescent="0.35">
      <c r="A3" s="5" t="s">
        <v>12</v>
      </c>
      <c r="B3" s="12" t="s">
        <v>10</v>
      </c>
      <c r="C3" s="18">
        <f>0.01*C2</f>
        <v>-2.1930000000000001</v>
      </c>
      <c r="D3" s="79">
        <f t="shared" ref="D3" si="4">0.01*D2</f>
        <v>-1.4430000000000001</v>
      </c>
      <c r="E3" s="80"/>
      <c r="F3" s="81"/>
      <c r="G3" s="79">
        <f t="shared" ref="G3" si="5">0.01*G2</f>
        <v>-0.29300000000000009</v>
      </c>
      <c r="H3" s="80"/>
      <c r="I3" s="81"/>
      <c r="J3" s="79">
        <f t="shared" ref="J3" si="6">0.01*J2</f>
        <v>1.4569999999999999</v>
      </c>
      <c r="K3" s="80"/>
      <c r="L3" s="81"/>
      <c r="M3" s="79">
        <f t="shared" ref="M3" si="7">0.01*M2</f>
        <v>5.3070000000000004</v>
      </c>
      <c r="N3" s="80"/>
      <c r="O3" s="81"/>
      <c r="P3" s="79">
        <f t="shared" ref="P3" si="8">0.01*P2</f>
        <v>10.807</v>
      </c>
      <c r="Q3" s="80"/>
      <c r="R3" s="81"/>
      <c r="S3" s="8" t="s">
        <v>7</v>
      </c>
      <c r="T3" s="19">
        <f>0.01*T2</f>
        <v>13.807</v>
      </c>
      <c r="U3" s="17"/>
      <c r="V3" s="97" t="s">
        <v>17</v>
      </c>
      <c r="W3" s="97"/>
      <c r="X3" s="21">
        <v>14.98</v>
      </c>
      <c r="Y3" s="6" t="s">
        <v>9</v>
      </c>
      <c r="Z3" s="1"/>
    </row>
    <row r="4" spans="1:29" hidden="1" x14ac:dyDescent="0.35">
      <c r="A4" s="5" t="s">
        <v>13</v>
      </c>
      <c r="B4" s="8" t="s">
        <v>10</v>
      </c>
      <c r="C4" s="19">
        <f>$X$3 + C3</f>
        <v>12.787000000000001</v>
      </c>
      <c r="D4" s="82">
        <f>$X$3 + D3</f>
        <v>13.537000000000001</v>
      </c>
      <c r="E4" s="82"/>
      <c r="F4" s="82"/>
      <c r="G4" s="79">
        <f t="shared" ref="G4" si="9">$X$3 + G3</f>
        <v>14.687000000000001</v>
      </c>
      <c r="H4" s="80"/>
      <c r="I4" s="81"/>
      <c r="J4" s="79">
        <f t="shared" ref="J4" si="10">$X$3 + J3</f>
        <v>16.437000000000001</v>
      </c>
      <c r="K4" s="80"/>
      <c r="L4" s="81"/>
      <c r="M4" s="82">
        <f t="shared" ref="M4" si="11">$X$3 + M3</f>
        <v>20.286999999999999</v>
      </c>
      <c r="N4" s="82"/>
      <c r="O4" s="82"/>
      <c r="P4" s="82">
        <f t="shared" ref="P4" si="12">$X$3 + P3</f>
        <v>25.786999999999999</v>
      </c>
      <c r="Q4" s="82"/>
      <c r="R4" s="82"/>
      <c r="S4" s="8" t="s">
        <v>7</v>
      </c>
      <c r="T4" s="19">
        <f>$X$3 + T3</f>
        <v>28.786999999999999</v>
      </c>
      <c r="U4" s="17"/>
      <c r="V4" s="97" t="s">
        <v>18</v>
      </c>
      <c r="W4" s="97"/>
      <c r="X4" s="21">
        <v>11.2</v>
      </c>
      <c r="Y4" s="6" t="s">
        <v>19</v>
      </c>
      <c r="Z4" s="1"/>
    </row>
    <row r="5" spans="1:29" ht="14.15" hidden="1" customHeight="1" x14ac:dyDescent="0.35">
      <c r="A5" s="5" t="s">
        <v>20</v>
      </c>
      <c r="B5" s="12" t="s">
        <v>10</v>
      </c>
      <c r="C5" s="18">
        <f>$X$4+C3</f>
        <v>9.0069999999999997</v>
      </c>
      <c r="D5" s="79">
        <f>$X$4+D3</f>
        <v>9.7569999999999997</v>
      </c>
      <c r="E5" s="80"/>
      <c r="F5" s="81"/>
      <c r="G5" s="79">
        <f t="shared" ref="G5" si="13">$X$4+G3</f>
        <v>10.907</v>
      </c>
      <c r="H5" s="80"/>
      <c r="I5" s="81"/>
      <c r="J5" s="79">
        <f t="shared" ref="J5" si="14">$X$4+J3</f>
        <v>12.657</v>
      </c>
      <c r="K5" s="80"/>
      <c r="L5" s="81"/>
      <c r="M5" s="79">
        <f t="shared" ref="M5" si="15">$X$4+M3</f>
        <v>16.506999999999998</v>
      </c>
      <c r="N5" s="80"/>
      <c r="O5" s="81"/>
      <c r="P5" s="79">
        <f t="shared" ref="P5" si="16">$X$4+P3</f>
        <v>22.006999999999998</v>
      </c>
      <c r="Q5" s="80"/>
      <c r="R5" s="81"/>
      <c r="S5" s="8" t="s">
        <v>7</v>
      </c>
      <c r="T5" s="19">
        <f>X4+T3</f>
        <v>25.006999999999998</v>
      </c>
      <c r="U5" s="17"/>
      <c r="V5" s="97" t="s">
        <v>22</v>
      </c>
      <c r="W5" s="97"/>
      <c r="X5" s="21">
        <v>29.1</v>
      </c>
      <c r="Y5" s="6" t="s">
        <v>23</v>
      </c>
      <c r="Z5" s="1"/>
    </row>
    <row r="6" spans="1:29" ht="14.15" hidden="1" customHeight="1" x14ac:dyDescent="0.35">
      <c r="A6" s="5" t="s">
        <v>21</v>
      </c>
      <c r="B6" s="12" t="s">
        <v>10</v>
      </c>
      <c r="C6" s="18">
        <f>X5+C3</f>
        <v>26.907</v>
      </c>
      <c r="D6" s="79">
        <f>$X$5+D3</f>
        <v>27.657</v>
      </c>
      <c r="E6" s="80"/>
      <c r="F6" s="81"/>
      <c r="G6" s="79">
        <f t="shared" ref="G6" si="17">$X$5+G3</f>
        <v>28.807000000000002</v>
      </c>
      <c r="H6" s="80"/>
      <c r="I6" s="81"/>
      <c r="J6" s="79">
        <f t="shared" ref="J6" si="18">$X$5+J3</f>
        <v>30.557000000000002</v>
      </c>
      <c r="K6" s="80"/>
      <c r="L6" s="81"/>
      <c r="M6" s="79">
        <f t="shared" ref="M6" si="19">$X$5+M3</f>
        <v>34.407000000000004</v>
      </c>
      <c r="N6" s="80"/>
      <c r="O6" s="81"/>
      <c r="P6" s="79">
        <f t="shared" ref="P6" si="20">$X$5+P3</f>
        <v>39.907000000000004</v>
      </c>
      <c r="Q6" s="80"/>
      <c r="R6" s="81"/>
      <c r="S6" s="8" t="s">
        <v>7</v>
      </c>
      <c r="T6" s="19">
        <f>X5+T3</f>
        <v>42.907000000000004</v>
      </c>
      <c r="U6" s="17"/>
      <c r="V6" s="15"/>
      <c r="W6" s="15"/>
      <c r="X6" s="17"/>
      <c r="Y6" s="17"/>
      <c r="Z6" s="1"/>
    </row>
    <row r="7" spans="1:29" x14ac:dyDescent="0.35">
      <c r="A7" s="23" t="s">
        <v>16</v>
      </c>
      <c r="B7" s="110"/>
      <c r="C7" s="110"/>
      <c r="D7" s="111"/>
      <c r="E7" s="111"/>
      <c r="F7" s="111"/>
      <c r="G7" s="119"/>
      <c r="H7" s="120"/>
      <c r="I7" s="121"/>
      <c r="J7" s="112"/>
      <c r="K7" s="113"/>
      <c r="L7" s="114"/>
      <c r="M7" s="115"/>
      <c r="N7" s="115"/>
      <c r="O7" s="115"/>
      <c r="P7" s="95"/>
      <c r="Q7" s="95"/>
      <c r="R7" s="95"/>
      <c r="S7" s="100"/>
      <c r="T7" s="100"/>
      <c r="U7" s="17"/>
      <c r="V7" s="116" t="s">
        <v>25</v>
      </c>
      <c r="W7" s="116"/>
      <c r="X7" s="22">
        <v>426.95</v>
      </c>
      <c r="Y7" s="6" t="s">
        <v>24</v>
      </c>
      <c r="Z7" s="1"/>
    </row>
    <row r="8" spans="1:29" s="30" customFormat="1" x14ac:dyDescent="0.35">
      <c r="A8" s="23" t="s">
        <v>29</v>
      </c>
      <c r="B8" s="98"/>
      <c r="C8" s="99"/>
      <c r="D8" s="125"/>
      <c r="E8" s="126"/>
      <c r="F8" s="127"/>
      <c r="G8" s="122"/>
      <c r="H8" s="123"/>
      <c r="I8" s="124"/>
      <c r="J8" s="101"/>
      <c r="K8" s="102"/>
      <c r="L8" s="103"/>
      <c r="M8" s="104"/>
      <c r="N8" s="105"/>
      <c r="O8" s="106"/>
      <c r="P8" s="107"/>
      <c r="Q8" s="108"/>
      <c r="R8" s="109"/>
      <c r="S8" s="98"/>
      <c r="T8" s="99"/>
      <c r="U8" s="27"/>
      <c r="V8" s="28"/>
      <c r="W8" s="28"/>
      <c r="X8" s="27"/>
      <c r="Y8" s="27"/>
      <c r="Z8" s="29"/>
      <c r="AA8" s="29"/>
      <c r="AB8" s="29"/>
      <c r="AC8" s="29"/>
    </row>
    <row r="9" spans="1:29" x14ac:dyDescent="0.35">
      <c r="A9" s="14"/>
      <c r="B9" s="15"/>
      <c r="C9" s="15"/>
      <c r="D9" s="15"/>
      <c r="E9" s="16"/>
      <c r="F9" s="15"/>
      <c r="G9" s="15"/>
      <c r="H9" s="15"/>
      <c r="I9" s="15"/>
      <c r="J9" s="15"/>
      <c r="K9" s="16"/>
      <c r="L9" s="15"/>
      <c r="M9" s="15"/>
      <c r="N9" s="16"/>
      <c r="O9" s="15"/>
      <c r="P9" s="15"/>
      <c r="Q9" s="16"/>
      <c r="R9" s="15"/>
      <c r="S9" s="15"/>
      <c r="T9" s="16"/>
      <c r="U9" s="15"/>
      <c r="V9" s="15"/>
      <c r="W9" s="16"/>
      <c r="X9" s="15"/>
      <c r="Y9" s="15"/>
      <c r="Z9" s="26"/>
      <c r="AA9" s="25"/>
      <c r="AB9" s="25"/>
      <c r="AC9" s="25"/>
    </row>
    <row r="10" spans="1:29" x14ac:dyDescent="0.35">
      <c r="A10" s="24" t="s">
        <v>11</v>
      </c>
      <c r="B10" s="117" t="s">
        <v>28</v>
      </c>
      <c r="C10" s="118"/>
      <c r="D10" s="83" t="s">
        <v>30</v>
      </c>
      <c r="E10" s="84"/>
      <c r="F10" s="85"/>
      <c r="G10" s="86" t="s">
        <v>31</v>
      </c>
      <c r="H10" s="87"/>
      <c r="I10" s="88"/>
      <c r="J10" s="89" t="s">
        <v>34</v>
      </c>
      <c r="K10" s="90"/>
      <c r="L10" s="91"/>
      <c r="M10" s="92" t="s">
        <v>32</v>
      </c>
      <c r="N10" s="93"/>
      <c r="O10" s="94"/>
      <c r="P10" s="128" t="s">
        <v>33</v>
      </c>
      <c r="Q10" s="129"/>
      <c r="R10" s="17"/>
      <c r="S10" s="17"/>
      <c r="T10" s="17"/>
      <c r="U10" s="25"/>
      <c r="V10" s="25"/>
      <c r="W10" s="25"/>
      <c r="X10" s="1"/>
      <c r="Y10" s="1"/>
      <c r="Z10" s="1"/>
    </row>
    <row r="11" spans="1:29" x14ac:dyDescent="0.35">
      <c r="Z11" s="26"/>
      <c r="AA11" s="25"/>
      <c r="AB11" s="25"/>
      <c r="AC11" s="25"/>
    </row>
    <row r="12" spans="1:29" x14ac:dyDescent="0.35">
      <c r="Z12" s="26"/>
      <c r="AA12" s="25"/>
      <c r="AB12" s="25"/>
      <c r="AC12" s="25"/>
    </row>
  </sheetData>
  <mergeCells count="51">
    <mergeCell ref="D2:F2"/>
    <mergeCell ref="V5:W5"/>
    <mergeCell ref="V7:W7"/>
    <mergeCell ref="B10:C10"/>
    <mergeCell ref="J2:L2"/>
    <mergeCell ref="M2:O2"/>
    <mergeCell ref="P2:R2"/>
    <mergeCell ref="M6:O6"/>
    <mergeCell ref="P6:R6"/>
    <mergeCell ref="G2:I2"/>
    <mergeCell ref="G6:I6"/>
    <mergeCell ref="G7:I7"/>
    <mergeCell ref="G8:I8"/>
    <mergeCell ref="D8:F8"/>
    <mergeCell ref="P10:Q10"/>
    <mergeCell ref="D3:F3"/>
    <mergeCell ref="B8:C8"/>
    <mergeCell ref="J8:L8"/>
    <mergeCell ref="M8:O8"/>
    <mergeCell ref="P8:R8"/>
    <mergeCell ref="B7:C7"/>
    <mergeCell ref="D7:F7"/>
    <mergeCell ref="J7:L7"/>
    <mergeCell ref="M7:O7"/>
    <mergeCell ref="M10:O10"/>
    <mergeCell ref="P7:R7"/>
    <mergeCell ref="V1:X1"/>
    <mergeCell ref="V2:W2"/>
    <mergeCell ref="S8:T8"/>
    <mergeCell ref="S7:T7"/>
    <mergeCell ref="V4:W4"/>
    <mergeCell ref="M3:O3"/>
    <mergeCell ref="P3:R3"/>
    <mergeCell ref="V3:W3"/>
    <mergeCell ref="D6:F6"/>
    <mergeCell ref="J6:L6"/>
    <mergeCell ref="D10:F10"/>
    <mergeCell ref="G10:I10"/>
    <mergeCell ref="J10:L10"/>
    <mergeCell ref="D5:F5"/>
    <mergeCell ref="J5:L5"/>
    <mergeCell ref="M5:O5"/>
    <mergeCell ref="P5:R5"/>
    <mergeCell ref="G3:I3"/>
    <mergeCell ref="G4:I4"/>
    <mergeCell ref="G5:I5"/>
    <mergeCell ref="D4:F4"/>
    <mergeCell ref="J4:L4"/>
    <mergeCell ref="M4:O4"/>
    <mergeCell ref="P4:R4"/>
    <mergeCell ref="J3:L3"/>
  </mergeCells>
  <hyperlinks>
    <hyperlink ref="Y2" r:id="rId1" xr:uid="{EA1F0497-8D07-4B75-9231-D4586E3C40F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F534-F25B-47CF-9084-F2B446B0BCF0}">
  <dimension ref="A1:C9"/>
  <sheetViews>
    <sheetView workbookViewId="0">
      <selection sqref="A1:C9"/>
    </sheetView>
  </sheetViews>
  <sheetFormatPr defaultRowHeight="14.15" x14ac:dyDescent="0.35"/>
  <cols>
    <col min="1" max="3" width="12.69140625" style="2" customWidth="1"/>
    <col min="4" max="16384" width="9.23046875" style="1"/>
  </cols>
  <sheetData>
    <row r="1" spans="1:3" x14ac:dyDescent="0.35">
      <c r="A1" s="130" t="s">
        <v>0</v>
      </c>
      <c r="B1" s="130"/>
      <c r="C1" s="130"/>
    </row>
    <row r="2" spans="1:3" x14ac:dyDescent="0.35">
      <c r="A2" s="131" t="s">
        <v>1</v>
      </c>
      <c r="B2" s="131" t="s">
        <v>2</v>
      </c>
      <c r="C2" s="131"/>
    </row>
    <row r="3" spans="1:3" x14ac:dyDescent="0.35">
      <c r="A3" s="131"/>
      <c r="B3" s="68" t="s">
        <v>3</v>
      </c>
      <c r="C3" s="68" t="s">
        <v>4</v>
      </c>
    </row>
    <row r="4" spans="1:3" x14ac:dyDescent="0.35">
      <c r="A4" s="69" t="s">
        <v>89</v>
      </c>
      <c r="B4" s="69">
        <v>1</v>
      </c>
      <c r="C4" s="69">
        <v>1</v>
      </c>
    </row>
    <row r="5" spans="1:3" x14ac:dyDescent="0.35">
      <c r="A5" s="69" t="s">
        <v>90</v>
      </c>
      <c r="B5" s="69">
        <f>B4/100</f>
        <v>0.01</v>
      </c>
      <c r="C5" s="69">
        <f>C4/1000</f>
        <v>1E-3</v>
      </c>
    </row>
    <row r="6" spans="1:3" x14ac:dyDescent="0.35">
      <c r="A6" s="69" t="s">
        <v>91</v>
      </c>
      <c r="B6" s="69">
        <f>B5/100</f>
        <v>1E-4</v>
      </c>
      <c r="C6" s="69">
        <f>C5/100</f>
        <v>1.0000000000000001E-5</v>
      </c>
    </row>
    <row r="7" spans="1:3" x14ac:dyDescent="0.35">
      <c r="A7" s="69" t="s">
        <v>92</v>
      </c>
      <c r="B7" s="69">
        <v>0</v>
      </c>
      <c r="C7" s="69">
        <v>0</v>
      </c>
    </row>
    <row r="8" spans="1:3" x14ac:dyDescent="0.35">
      <c r="A8" s="69" t="s">
        <v>93</v>
      </c>
      <c r="B8" s="69">
        <v>5.0000000000000001E-4</v>
      </c>
      <c r="C8" s="69">
        <v>5.0000000000000002E-5</v>
      </c>
    </row>
    <row r="9" spans="1:3" x14ac:dyDescent="0.35">
      <c r="A9" s="70" t="s">
        <v>94</v>
      </c>
      <c r="B9" s="71">
        <v>0.1</v>
      </c>
      <c r="C9" s="71">
        <v>0.01</v>
      </c>
    </row>
  </sheetData>
  <mergeCells count="3">
    <mergeCell ref="A1:C1"/>
    <mergeCell ref="A2:A3"/>
    <mergeCell ref="B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opLeftCell="A12" workbookViewId="0">
      <selection activeCell="A11" sqref="A11:G21"/>
    </sheetView>
  </sheetViews>
  <sheetFormatPr defaultRowHeight="14.15" x14ac:dyDescent="0.35"/>
  <cols>
    <col min="1" max="1" width="12.69140625" style="2" customWidth="1"/>
    <col min="2" max="9" width="8.69140625" style="2" customWidth="1"/>
    <col min="10" max="10" width="9.23046875" style="1"/>
    <col min="11" max="11" width="12.69140625" style="1" customWidth="1"/>
    <col min="12" max="13" width="10.69140625" style="1" customWidth="1"/>
    <col min="14" max="16384" width="9.23046875" style="1"/>
  </cols>
  <sheetData>
    <row r="1" spans="1:9" x14ac:dyDescent="0.35">
      <c r="A1" s="132" t="s">
        <v>107</v>
      </c>
      <c r="B1" s="132"/>
      <c r="C1" s="132"/>
      <c r="D1" s="132"/>
      <c r="E1" s="132"/>
      <c r="F1" s="132"/>
      <c r="G1" s="132"/>
      <c r="H1" s="132"/>
      <c r="I1" s="132"/>
    </row>
    <row r="2" spans="1:9" ht="14.6" customHeight="1" x14ac:dyDescent="0.35">
      <c r="A2" s="133" t="s">
        <v>95</v>
      </c>
      <c r="B2" s="137" t="s">
        <v>99</v>
      </c>
      <c r="C2" s="137"/>
      <c r="D2" s="137"/>
      <c r="E2" s="137"/>
      <c r="F2" s="136" t="s">
        <v>100</v>
      </c>
      <c r="G2" s="136"/>
      <c r="H2" s="136"/>
      <c r="I2" s="136"/>
    </row>
    <row r="3" spans="1:9" ht="14.6" customHeight="1" x14ac:dyDescent="0.35">
      <c r="A3" s="133"/>
      <c r="B3" s="134" t="s">
        <v>101</v>
      </c>
      <c r="C3" s="134"/>
      <c r="D3" s="135" t="s">
        <v>98</v>
      </c>
      <c r="E3" s="135"/>
      <c r="F3" s="134" t="s">
        <v>101</v>
      </c>
      <c r="G3" s="134"/>
      <c r="H3" s="135" t="s">
        <v>98</v>
      </c>
      <c r="I3" s="135"/>
    </row>
    <row r="4" spans="1:9" ht="15" customHeight="1" x14ac:dyDescent="0.35">
      <c r="A4" s="133"/>
      <c r="B4" s="72" t="s">
        <v>105</v>
      </c>
      <c r="C4" s="72" t="s">
        <v>106</v>
      </c>
      <c r="D4" s="73" t="s">
        <v>105</v>
      </c>
      <c r="E4" s="73" t="s">
        <v>106</v>
      </c>
      <c r="F4" s="72" t="s">
        <v>105</v>
      </c>
      <c r="G4" s="72" t="s">
        <v>106</v>
      </c>
      <c r="H4" s="73" t="s">
        <v>105</v>
      </c>
      <c r="I4" s="73" t="s">
        <v>106</v>
      </c>
    </row>
    <row r="5" spans="1:9" x14ac:dyDescent="0.35">
      <c r="A5" s="49" t="s">
        <v>96</v>
      </c>
      <c r="B5" s="74">
        <v>0</v>
      </c>
      <c r="C5" s="74">
        <v>3</v>
      </c>
      <c r="D5" s="75">
        <v>0</v>
      </c>
      <c r="E5" s="75">
        <v>4</v>
      </c>
      <c r="F5" s="74">
        <v>0</v>
      </c>
      <c r="G5" s="74">
        <v>15</v>
      </c>
      <c r="H5" s="75">
        <v>0</v>
      </c>
      <c r="I5" s="75">
        <v>50</v>
      </c>
    </row>
    <row r="6" spans="1:9" x14ac:dyDescent="0.35">
      <c r="A6" s="49" t="s">
        <v>97</v>
      </c>
      <c r="B6" s="74">
        <v>3</v>
      </c>
      <c r="C6" s="74">
        <v>21</v>
      </c>
      <c r="D6" s="75">
        <v>4</v>
      </c>
      <c r="E6" s="75">
        <v>26</v>
      </c>
      <c r="F6" s="74">
        <f>G5</f>
        <v>15</v>
      </c>
      <c r="G6" s="74">
        <v>30</v>
      </c>
      <c r="H6" s="75">
        <f>I5</f>
        <v>50</v>
      </c>
      <c r="I6" s="75">
        <v>100</v>
      </c>
    </row>
    <row r="7" spans="1:9" x14ac:dyDescent="0.35">
      <c r="A7" s="49" t="s">
        <v>4</v>
      </c>
      <c r="B7" s="74">
        <v>21</v>
      </c>
      <c r="C7" s="74">
        <v>47</v>
      </c>
      <c r="D7" s="75">
        <v>26</v>
      </c>
      <c r="E7" s="75">
        <v>60</v>
      </c>
      <c r="F7" s="74">
        <f>G6</f>
        <v>30</v>
      </c>
      <c r="G7" s="74">
        <f>ROUND((((C7-$B$7)*($G$8-$F$7))/($C$8-$B$7))+$F$7,0)</f>
        <v>100</v>
      </c>
      <c r="H7" s="75">
        <f t="shared" ref="H7:H9" si="0">I6</f>
        <v>100</v>
      </c>
      <c r="I7" s="75">
        <f>ROUND((((E7-$D$7)*($G$8-$H$7))/($E$8-$D$7))+$H$7,0)</f>
        <v>133</v>
      </c>
    </row>
    <row r="8" spans="1:9" x14ac:dyDescent="0.35">
      <c r="A8" s="49" t="s">
        <v>102</v>
      </c>
      <c r="B8" s="74">
        <v>47</v>
      </c>
      <c r="C8" s="74">
        <v>70</v>
      </c>
      <c r="D8" s="75">
        <v>60</v>
      </c>
      <c r="E8" s="75">
        <v>90</v>
      </c>
      <c r="F8" s="74">
        <f>G7</f>
        <v>100</v>
      </c>
      <c r="G8" s="74">
        <v>162</v>
      </c>
      <c r="H8" s="75">
        <f t="shared" si="0"/>
        <v>133</v>
      </c>
      <c r="I8" s="75">
        <v>525</v>
      </c>
    </row>
    <row r="9" spans="1:9" x14ac:dyDescent="0.35">
      <c r="A9" s="49" t="s">
        <v>103</v>
      </c>
      <c r="B9" s="74">
        <v>70</v>
      </c>
      <c r="C9" s="74">
        <v>80</v>
      </c>
      <c r="D9" s="75">
        <v>90</v>
      </c>
      <c r="E9" s="75">
        <v>100</v>
      </c>
      <c r="F9" s="74">
        <f>G8</f>
        <v>162</v>
      </c>
      <c r="G9" s="74">
        <v>212</v>
      </c>
      <c r="H9" s="75">
        <f t="shared" si="0"/>
        <v>525</v>
      </c>
      <c r="I9" s="75">
        <v>575</v>
      </c>
    </row>
    <row r="11" spans="1:9" x14ac:dyDescent="0.35">
      <c r="A11" s="141" t="s">
        <v>108</v>
      </c>
      <c r="B11" s="141"/>
      <c r="C11" s="141"/>
      <c r="D11" s="141"/>
      <c r="E11" s="141"/>
      <c r="F11" s="141"/>
      <c r="G11" s="141"/>
      <c r="H11" s="1"/>
      <c r="I11" s="1"/>
    </row>
    <row r="12" spans="1:9" x14ac:dyDescent="0.35">
      <c r="A12" s="143" t="s">
        <v>95</v>
      </c>
      <c r="B12" s="136" t="s">
        <v>100</v>
      </c>
      <c r="C12" s="136"/>
      <c r="D12" s="136"/>
      <c r="E12" s="136"/>
      <c r="F12" s="136"/>
      <c r="G12" s="136"/>
      <c r="H12" s="1"/>
      <c r="I12" s="1"/>
    </row>
    <row r="13" spans="1:9" x14ac:dyDescent="0.35">
      <c r="A13" s="143"/>
      <c r="B13" s="134" t="s">
        <v>101</v>
      </c>
      <c r="C13" s="134"/>
      <c r="D13" s="135" t="s">
        <v>98</v>
      </c>
      <c r="E13" s="135"/>
      <c r="F13" s="142" t="s">
        <v>112</v>
      </c>
      <c r="G13" s="138" t="s">
        <v>113</v>
      </c>
      <c r="H13" s="1"/>
      <c r="I13" s="1"/>
    </row>
    <row r="14" spans="1:9" x14ac:dyDescent="0.35">
      <c r="A14" s="143"/>
      <c r="B14" s="72" t="s">
        <v>109</v>
      </c>
      <c r="C14" s="72" t="s">
        <v>110</v>
      </c>
      <c r="D14" s="73" t="s">
        <v>109</v>
      </c>
      <c r="E14" s="73" t="s">
        <v>110</v>
      </c>
      <c r="F14" s="142"/>
      <c r="G14" s="138"/>
      <c r="H14" s="1"/>
      <c r="I14" s="1"/>
    </row>
    <row r="15" spans="1:9" x14ac:dyDescent="0.35">
      <c r="A15" s="70" t="s">
        <v>96</v>
      </c>
      <c r="B15" s="74">
        <v>65</v>
      </c>
      <c r="C15" s="76">
        <f t="shared" ref="C15:C20" si="1">(B15/$B$21)*100</f>
        <v>11.504424778761061</v>
      </c>
      <c r="D15" s="75">
        <v>115</v>
      </c>
      <c r="E15" s="77">
        <f t="shared" ref="E15:E20" si="2">(D15/$D$21)*100</f>
        <v>13.053348467650396</v>
      </c>
      <c r="F15" s="78">
        <f>AVERAGE(C15,E15)</f>
        <v>12.278886623205729</v>
      </c>
      <c r="G15" s="139">
        <v>15</v>
      </c>
      <c r="H15" s="1"/>
      <c r="I15" s="1"/>
    </row>
    <row r="16" spans="1:9" x14ac:dyDescent="0.35">
      <c r="A16" s="70" t="s">
        <v>97</v>
      </c>
      <c r="B16" s="74">
        <v>25</v>
      </c>
      <c r="C16" s="76">
        <f t="shared" si="1"/>
        <v>4.4247787610619467</v>
      </c>
      <c r="D16" s="75">
        <v>45</v>
      </c>
      <c r="E16" s="77">
        <f t="shared" si="2"/>
        <v>5.1078320090805898</v>
      </c>
      <c r="F16" s="78">
        <f t="shared" ref="F16:F20" si="3">AVERAGE(C16,E16)</f>
        <v>4.7663053850712682</v>
      </c>
      <c r="G16" s="140"/>
      <c r="H16" s="1"/>
      <c r="I16" s="1"/>
    </row>
    <row r="17" spans="1:9" x14ac:dyDescent="0.35">
      <c r="A17" s="70" t="s">
        <v>4</v>
      </c>
      <c r="B17" s="74">
        <v>220</v>
      </c>
      <c r="C17" s="76">
        <f t="shared" si="1"/>
        <v>38.938053097345133</v>
      </c>
      <c r="D17" s="75">
        <v>241</v>
      </c>
      <c r="E17" s="77">
        <f t="shared" si="2"/>
        <v>27.355278093076052</v>
      </c>
      <c r="F17" s="78">
        <f t="shared" si="3"/>
        <v>33.146665595210592</v>
      </c>
      <c r="G17" s="78">
        <v>35</v>
      </c>
      <c r="H17" s="1"/>
      <c r="I17" s="1"/>
    </row>
    <row r="18" spans="1:9" x14ac:dyDescent="0.35">
      <c r="A18" s="70" t="s">
        <v>102</v>
      </c>
      <c r="B18" s="74">
        <v>95</v>
      </c>
      <c r="C18" s="76">
        <f t="shared" si="1"/>
        <v>16.814159292035399</v>
      </c>
      <c r="D18" s="75">
        <v>160</v>
      </c>
      <c r="E18" s="77">
        <f t="shared" si="2"/>
        <v>18.161180476730987</v>
      </c>
      <c r="F18" s="78">
        <f t="shared" si="3"/>
        <v>17.487669884383195</v>
      </c>
      <c r="G18" s="139">
        <v>20</v>
      </c>
      <c r="H18" s="1"/>
      <c r="I18" s="1"/>
    </row>
    <row r="19" spans="1:9" x14ac:dyDescent="0.35">
      <c r="A19" s="70" t="s">
        <v>103</v>
      </c>
      <c r="B19" s="74">
        <v>5</v>
      </c>
      <c r="C19" s="76">
        <f t="shared" si="1"/>
        <v>0.88495575221238942</v>
      </c>
      <c r="D19" s="75">
        <v>10</v>
      </c>
      <c r="E19" s="77">
        <f t="shared" si="2"/>
        <v>1.1350737797956867</v>
      </c>
      <c r="F19" s="78">
        <f t="shared" si="3"/>
        <v>1.0100147660040379</v>
      </c>
      <c r="G19" s="140"/>
      <c r="H19" s="1"/>
      <c r="I19" s="1"/>
    </row>
    <row r="20" spans="1:9" x14ac:dyDescent="0.35">
      <c r="A20" s="70" t="s">
        <v>104</v>
      </c>
      <c r="B20" s="74">
        <v>155</v>
      </c>
      <c r="C20" s="76">
        <f t="shared" si="1"/>
        <v>27.43362831858407</v>
      </c>
      <c r="D20" s="75">
        <v>310</v>
      </c>
      <c r="E20" s="77">
        <f t="shared" si="2"/>
        <v>35.187287173666284</v>
      </c>
      <c r="F20" s="78">
        <f t="shared" si="3"/>
        <v>31.310457746125177</v>
      </c>
      <c r="G20" s="78">
        <v>30</v>
      </c>
      <c r="H20" s="1"/>
      <c r="I20" s="1"/>
    </row>
    <row r="21" spans="1:9" x14ac:dyDescent="0.35">
      <c r="A21" s="70" t="s">
        <v>111</v>
      </c>
      <c r="B21" s="74">
        <f t="shared" ref="B21:G21" si="4">SUM(B15:B20)</f>
        <v>565</v>
      </c>
      <c r="C21" s="76">
        <f t="shared" si="4"/>
        <v>100</v>
      </c>
      <c r="D21" s="75">
        <f t="shared" si="4"/>
        <v>881</v>
      </c>
      <c r="E21" s="77">
        <f t="shared" si="4"/>
        <v>100</v>
      </c>
      <c r="F21" s="78">
        <f t="shared" si="4"/>
        <v>100</v>
      </c>
      <c r="G21" s="78">
        <f t="shared" si="4"/>
        <v>100</v>
      </c>
    </row>
  </sheetData>
  <mergeCells count="17">
    <mergeCell ref="G13:G14"/>
    <mergeCell ref="G18:G19"/>
    <mergeCell ref="B12:G12"/>
    <mergeCell ref="A11:G11"/>
    <mergeCell ref="F13:F14"/>
    <mergeCell ref="G15:G16"/>
    <mergeCell ref="A12:A14"/>
    <mergeCell ref="B13:C13"/>
    <mergeCell ref="D13:E13"/>
    <mergeCell ref="A1:I1"/>
    <mergeCell ref="A2:A4"/>
    <mergeCell ref="B3:C3"/>
    <mergeCell ref="D3:E3"/>
    <mergeCell ref="F3:G3"/>
    <mergeCell ref="H3:I3"/>
    <mergeCell ref="F2:I2"/>
    <mergeCell ref="B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2431-AF21-44BF-A654-2F6691A56143}">
  <dimension ref="A1:H8"/>
  <sheetViews>
    <sheetView workbookViewId="0">
      <selection activeCell="D8" sqref="D8"/>
    </sheetView>
  </sheetViews>
  <sheetFormatPr defaultRowHeight="14.6" x14ac:dyDescent="0.4"/>
  <cols>
    <col min="8" max="8" width="50.69140625" style="36" customWidth="1"/>
  </cols>
  <sheetData>
    <row r="1" spans="1:8" x14ac:dyDescent="0.4">
      <c r="A1" s="37" t="s">
        <v>56</v>
      </c>
      <c r="B1" s="37" t="s">
        <v>55</v>
      </c>
      <c r="C1" s="44" t="s">
        <v>38</v>
      </c>
      <c r="D1" s="37" t="s">
        <v>47</v>
      </c>
      <c r="E1" s="33" t="s">
        <v>51</v>
      </c>
    </row>
    <row r="2" spans="1:8" x14ac:dyDescent="0.4">
      <c r="A2" s="37" t="s">
        <v>57</v>
      </c>
      <c r="B2" s="34" t="s">
        <v>54</v>
      </c>
      <c r="C2" s="34" t="s">
        <v>35</v>
      </c>
      <c r="D2" s="34" t="s">
        <v>44</v>
      </c>
      <c r="E2" s="37" t="s">
        <v>49</v>
      </c>
    </row>
    <row r="3" spans="1:8" x14ac:dyDescent="0.4">
      <c r="A3" s="37" t="s">
        <v>43</v>
      </c>
      <c r="B3" s="34" t="s">
        <v>42</v>
      </c>
      <c r="C3" s="35" t="s">
        <v>36</v>
      </c>
      <c r="D3" s="34" t="s">
        <v>40</v>
      </c>
      <c r="E3" s="44" t="s">
        <v>41</v>
      </c>
    </row>
    <row r="4" spans="1:8" x14ac:dyDescent="0.4">
      <c r="A4" s="37" t="s">
        <v>58</v>
      </c>
      <c r="B4" s="34" t="s">
        <v>52</v>
      </c>
      <c r="C4" s="34" t="s">
        <v>37</v>
      </c>
      <c r="D4" s="34" t="s">
        <v>45</v>
      </c>
      <c r="E4" s="37" t="s">
        <v>50</v>
      </c>
    </row>
    <row r="5" spans="1:8" x14ac:dyDescent="0.4">
      <c r="A5" s="33" t="s">
        <v>59</v>
      </c>
      <c r="B5" s="37" t="s">
        <v>53</v>
      </c>
      <c r="C5" s="44" t="s">
        <v>39</v>
      </c>
      <c r="D5" s="37" t="s">
        <v>48</v>
      </c>
      <c r="E5" s="37" t="s">
        <v>46</v>
      </c>
      <c r="G5" s="42" t="s">
        <v>68</v>
      </c>
      <c r="H5" s="43" t="s">
        <v>69</v>
      </c>
    </row>
    <row r="6" spans="1:8" x14ac:dyDescent="0.4">
      <c r="G6" s="39"/>
      <c r="H6" s="38" t="s">
        <v>70</v>
      </c>
    </row>
    <row r="7" spans="1:8" ht="28.75" x14ac:dyDescent="0.4">
      <c r="G7" s="40"/>
      <c r="H7" s="38" t="s">
        <v>72</v>
      </c>
    </row>
    <row r="8" spans="1:8" ht="28.75" x14ac:dyDescent="0.4">
      <c r="G8" s="41"/>
      <c r="H8" s="38" t="s">
        <v>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D1C3B-C594-4340-A320-1288A27B141B}">
  <dimension ref="A1:F7"/>
  <sheetViews>
    <sheetView workbookViewId="0">
      <selection sqref="A1:F7"/>
    </sheetView>
  </sheetViews>
  <sheetFormatPr defaultRowHeight="14.15" x14ac:dyDescent="0.35"/>
  <cols>
    <col min="1" max="5" width="12.69140625" style="31" customWidth="1"/>
    <col min="6" max="6" width="12.69140625" style="30" customWidth="1"/>
    <col min="7" max="16384" width="9.23046875" style="30"/>
  </cols>
  <sheetData>
    <row r="1" spans="1:6" ht="14.15" customHeight="1" x14ac:dyDescent="0.35">
      <c r="A1" s="50" t="s">
        <v>60</v>
      </c>
      <c r="B1" s="51" t="s">
        <v>114</v>
      </c>
      <c r="C1" s="52" t="s">
        <v>115</v>
      </c>
      <c r="D1" s="53" t="s">
        <v>116</v>
      </c>
      <c r="E1" s="54" t="s">
        <v>117</v>
      </c>
      <c r="F1" s="55" t="s">
        <v>67</v>
      </c>
    </row>
    <row r="2" spans="1:6" ht="14.15" customHeight="1" x14ac:dyDescent="0.35">
      <c r="A2" s="50" t="s">
        <v>88</v>
      </c>
      <c r="B2" s="56">
        <v>10000</v>
      </c>
      <c r="C2" s="57">
        <v>2300</v>
      </c>
      <c r="D2" s="58">
        <v>800</v>
      </c>
      <c r="E2" s="59">
        <v>550</v>
      </c>
      <c r="F2" s="60">
        <v>0</v>
      </c>
    </row>
    <row r="3" spans="1:6" ht="14.15" customHeight="1" x14ac:dyDescent="0.35">
      <c r="A3" s="50" t="s">
        <v>87</v>
      </c>
      <c r="B3" s="56">
        <f>D3*(10000/800)</f>
        <v>6250</v>
      </c>
      <c r="C3" s="57">
        <f>D3*(2300/800)</f>
        <v>1437.5</v>
      </c>
      <c r="D3" s="58">
        <v>500</v>
      </c>
      <c r="E3" s="59">
        <f>D3*(550/800)</f>
        <v>343.75</v>
      </c>
      <c r="F3" s="60">
        <v>0</v>
      </c>
    </row>
    <row r="4" spans="1:6" ht="70.75" hidden="1" x14ac:dyDescent="0.35">
      <c r="A4" s="50" t="s">
        <v>118</v>
      </c>
      <c r="B4" s="61">
        <v>0</v>
      </c>
      <c r="C4" s="57" t="s">
        <v>62</v>
      </c>
      <c r="D4" s="58" t="s">
        <v>64</v>
      </c>
      <c r="E4" s="59" t="s">
        <v>61</v>
      </c>
      <c r="F4" s="60" t="s">
        <v>66</v>
      </c>
    </row>
    <row r="5" spans="1:6" ht="84.9" hidden="1" x14ac:dyDescent="0.35">
      <c r="A5" s="50" t="s">
        <v>119</v>
      </c>
      <c r="B5" s="56" t="s">
        <v>61</v>
      </c>
      <c r="C5" s="62">
        <v>0.03</v>
      </c>
      <c r="D5" s="58" t="s">
        <v>61</v>
      </c>
      <c r="E5" s="59" t="s">
        <v>63</v>
      </c>
      <c r="F5" s="60">
        <v>0</v>
      </c>
    </row>
    <row r="6" spans="1:6" hidden="1" x14ac:dyDescent="0.35">
      <c r="A6" s="63"/>
      <c r="B6" s="64"/>
      <c r="C6" s="64"/>
      <c r="D6" s="64"/>
      <c r="E6" s="64"/>
      <c r="F6" s="64"/>
    </row>
    <row r="7" spans="1:6" s="32" customFormat="1" x14ac:dyDescent="0.35">
      <c r="A7" s="50" t="s">
        <v>65</v>
      </c>
      <c r="B7" s="65">
        <f>B3*1000000000000000</f>
        <v>6.25E+18</v>
      </c>
      <c r="C7" s="66">
        <f xml:space="preserve"> (C3*0*1000000000000000)+(D3*0*1000000000000000)+(E3*0*1000000000000000)</f>
        <v>0</v>
      </c>
      <c r="D7" s="67">
        <f xml:space="preserve"> (C3*1*1000000000000000)+(D3*1*1000000000000000)+(E3*1*1000000000000000)-C7-E7</f>
        <v>2.28125E+18</v>
      </c>
      <c r="E7" s="59">
        <v>0</v>
      </c>
      <c r="F7" s="6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A454-2CEB-469E-AC71-4134825C8FD5}">
  <dimension ref="A1:B9"/>
  <sheetViews>
    <sheetView topLeftCell="A6" workbookViewId="0">
      <selection activeCell="A13" sqref="A13"/>
    </sheetView>
  </sheetViews>
  <sheetFormatPr defaultRowHeight="14.6" x14ac:dyDescent="0.4"/>
  <cols>
    <col min="1" max="2" width="80.69140625" customWidth="1"/>
  </cols>
  <sheetData>
    <row r="1" spans="1:2" ht="23.15" x14ac:dyDescent="0.4">
      <c r="A1" s="48" t="s">
        <v>73</v>
      </c>
      <c r="B1" s="48" t="s">
        <v>74</v>
      </c>
    </row>
    <row r="2" spans="1:2" ht="92.6" x14ac:dyDescent="0.4">
      <c r="A2" s="45" t="s">
        <v>75</v>
      </c>
      <c r="B2" s="45" t="s">
        <v>78</v>
      </c>
    </row>
    <row r="3" spans="1:2" ht="23.15" x14ac:dyDescent="0.4">
      <c r="A3" s="45" t="s">
        <v>79</v>
      </c>
      <c r="B3" s="45" t="s">
        <v>76</v>
      </c>
    </row>
    <row r="4" spans="1:2" ht="46.3" x14ac:dyDescent="0.4">
      <c r="A4" s="45" t="s">
        <v>80</v>
      </c>
      <c r="B4" s="45" t="s">
        <v>77</v>
      </c>
    </row>
    <row r="5" spans="1:2" ht="69.45" x14ac:dyDescent="0.4">
      <c r="A5" s="45" t="s">
        <v>81</v>
      </c>
      <c r="B5" s="45" t="s">
        <v>82</v>
      </c>
    </row>
    <row r="6" spans="1:2" ht="46.3" x14ac:dyDescent="0.4">
      <c r="A6" s="45" t="s">
        <v>83</v>
      </c>
      <c r="B6" s="45"/>
    </row>
    <row r="7" spans="1:2" ht="46.3" x14ac:dyDescent="0.6">
      <c r="A7" s="45" t="s">
        <v>84</v>
      </c>
      <c r="B7" s="46"/>
    </row>
    <row r="8" spans="1:2" ht="46.3" x14ac:dyDescent="0.6">
      <c r="A8" s="47" t="s">
        <v>85</v>
      </c>
      <c r="B8" s="46"/>
    </row>
    <row r="9" spans="1:2" ht="23.15" x14ac:dyDescent="0.6">
      <c r="A9" s="47" t="s">
        <v>86</v>
      </c>
      <c r="B9" s="4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env_scale</vt:lpstr>
      <vt:lpstr>tolerance</vt:lpstr>
      <vt:lpstr>age_composition</vt:lpstr>
      <vt:lpstr>tree_adjacency</vt:lpstr>
      <vt:lpstr>carbon_dist</vt:lpstr>
      <vt:lpstr>achievements_limitataions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2024-08-10T01:03:10Z</dcterms:modified>
</cp:coreProperties>
</file>