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weden\Fire\"/>
    </mc:Choice>
  </mc:AlternateContent>
  <bookViews>
    <workbookView xWindow="0" yWindow="0" windowWidth="20130" windowHeight="8130" activeTab="8"/>
  </bookViews>
  <sheets>
    <sheet name="Cl" sheetId="6" r:id="rId1"/>
    <sheet name="Ca" sheetId="5" r:id="rId2"/>
    <sheet name="Mg" sheetId="8" r:id="rId3"/>
    <sheet name="SO4" sheetId="1" r:id="rId4"/>
    <sheet name="K" sheetId="3" r:id="rId5"/>
    <sheet name="NH4" sheetId="4" r:id="rId6"/>
    <sheet name="TN" sheetId="2" r:id="rId7"/>
    <sheet name="Table" sheetId="7" r:id="rId8"/>
    <sheet name="Figure" sheetId="9" r:id="rId9"/>
  </sheets>
  <definedNames>
    <definedName name="solver_adj" localSheetId="1" hidden="1">Ca!$Q$3:$Q$6</definedName>
    <definedName name="solver_adj" localSheetId="0" hidden="1">Cl!$Q$3:$Q$6</definedName>
    <definedName name="solver_adj" localSheetId="4" hidden="1">K!$Q$3:$Q$6</definedName>
    <definedName name="solver_adj" localSheetId="2" hidden="1">Mg!$M$3:$M$6</definedName>
    <definedName name="solver_adj" localSheetId="5" hidden="1">'NH4'!$M$3:$M$6</definedName>
    <definedName name="solver_adj" localSheetId="3" hidden="1">'SO4'!$R$3:$R$6</definedName>
    <definedName name="solver_adj" localSheetId="6" hidden="1">TN!$M$3:$M$6</definedName>
    <definedName name="solver_cvg" localSheetId="1" hidden="1">0.0001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cvg" localSheetId="6" hidden="1">0.0001</definedName>
    <definedName name="solver_drv" localSheetId="1" hidden="1">1</definedName>
    <definedName name="solver_drv" localSheetId="0" hidden="1">1</definedName>
    <definedName name="solver_drv" localSheetId="4" hidden="1">1</definedName>
    <definedName name="solver_drv" localSheetId="2" hidden="1">1</definedName>
    <definedName name="solver_drv" localSheetId="5" hidden="1">1</definedName>
    <definedName name="solver_drv" localSheetId="3" hidden="1">1</definedName>
    <definedName name="solver_drv" localSheetId="6" hidden="1">1</definedName>
    <definedName name="solver_eng" localSheetId="1" hidden="1">1</definedName>
    <definedName name="solver_eng" localSheetId="0" hidden="1">1</definedName>
    <definedName name="solver_eng" localSheetId="4" hidden="1">1</definedName>
    <definedName name="solver_eng" localSheetId="2" hidden="1">1</definedName>
    <definedName name="solver_eng" localSheetId="5" hidden="1">1</definedName>
    <definedName name="solver_eng" localSheetId="3" hidden="1">1</definedName>
    <definedName name="solver_eng" localSheetId="6" hidden="1">1</definedName>
    <definedName name="solver_est" localSheetId="1" hidden="1">1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est" localSheetId="6" hidden="1">1</definedName>
    <definedName name="solver_itr" localSheetId="1" hidden="1">2147483647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itr" localSheetId="6" hidden="1">2147483647</definedName>
    <definedName name="solver_mip" localSheetId="1" hidden="1">2147483647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6" hidden="1">2147483647</definedName>
    <definedName name="solver_mni" localSheetId="1" hidden="1">30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ni" localSheetId="6" hidden="1">30</definedName>
    <definedName name="solver_mrt" localSheetId="1" hidden="1">0.075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rt" localSheetId="6" hidden="1">0.075</definedName>
    <definedName name="solver_msl" localSheetId="1" hidden="1">2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msl" localSheetId="6" hidden="1">2</definedName>
    <definedName name="solver_neg" localSheetId="1" hidden="1">1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5" hidden="1">1</definedName>
    <definedName name="solver_neg" localSheetId="3" hidden="1">1</definedName>
    <definedName name="solver_neg" localSheetId="6" hidden="1">1</definedName>
    <definedName name="solver_nod" localSheetId="1" hidden="1">2147483647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od" localSheetId="6" hidden="1">2147483647</definedName>
    <definedName name="solver_num" localSheetId="1" hidden="1">0</definedName>
    <definedName name="solver_num" localSheetId="0" hidden="1">0</definedName>
    <definedName name="solver_num" localSheetId="4" hidden="1">0</definedName>
    <definedName name="solver_num" localSheetId="2" hidden="1">0</definedName>
    <definedName name="solver_num" localSheetId="5" hidden="1">0</definedName>
    <definedName name="solver_num" localSheetId="3" hidden="1">0</definedName>
    <definedName name="solver_num" localSheetId="6" hidden="1">0</definedName>
    <definedName name="solver_nwt" localSheetId="1" hidden="1">1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nwt" localSheetId="6" hidden="1">1</definedName>
    <definedName name="solver_opt" localSheetId="1" hidden="1">Ca!$Q$9</definedName>
    <definedName name="solver_opt" localSheetId="0" hidden="1">Cl!$Q$9</definedName>
    <definedName name="solver_opt" localSheetId="4" hidden="1">K!$Q$9</definedName>
    <definedName name="solver_opt" localSheetId="2" hidden="1">Mg!$M$9</definedName>
    <definedName name="solver_opt" localSheetId="5" hidden="1">'NH4'!$M$9</definedName>
    <definedName name="solver_opt" localSheetId="3" hidden="1">'SO4'!$R$9</definedName>
    <definedName name="solver_opt" localSheetId="6" hidden="1">TN!$M$9</definedName>
    <definedName name="solver_pre" localSheetId="1" hidden="1">0.000001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pre" localSheetId="6" hidden="1">0.000001</definedName>
    <definedName name="solver_rbv" localSheetId="1" hidden="1">1</definedName>
    <definedName name="solver_rbv" localSheetId="0" hidden="1">1</definedName>
    <definedName name="solver_rbv" localSheetId="4" hidden="1">1</definedName>
    <definedName name="solver_rbv" localSheetId="2" hidden="1">1</definedName>
    <definedName name="solver_rbv" localSheetId="5" hidden="1">1</definedName>
    <definedName name="solver_rbv" localSheetId="3" hidden="1">1</definedName>
    <definedName name="solver_rbv" localSheetId="6" hidden="1">1</definedName>
    <definedName name="solver_rlx" localSheetId="1" hidden="1">2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lx" localSheetId="6" hidden="1">2</definedName>
    <definedName name="solver_rsd" localSheetId="1" hidden="1">0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rsd" localSheetId="6" hidden="1">0</definedName>
    <definedName name="solver_scl" localSheetId="1" hidden="1">1</definedName>
    <definedName name="solver_scl" localSheetId="0" hidden="1">1</definedName>
    <definedName name="solver_scl" localSheetId="4" hidden="1">1</definedName>
    <definedName name="solver_scl" localSheetId="2" hidden="1">1</definedName>
    <definedName name="solver_scl" localSheetId="5" hidden="1">1</definedName>
    <definedName name="solver_scl" localSheetId="3" hidden="1">1</definedName>
    <definedName name="solver_scl" localSheetId="6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ho" localSheetId="6" hidden="1">2</definedName>
    <definedName name="solver_ssz" localSheetId="1" hidden="1">100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ssz" localSheetId="6" hidden="1">100</definedName>
    <definedName name="solver_tim" localSheetId="1" hidden="1">2147483647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im" localSheetId="6" hidden="1">2147483647</definedName>
    <definedName name="solver_tol" localSheetId="1" hidden="1">0.01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ol" localSheetId="6" hidden="1">0.01</definedName>
    <definedName name="solver_typ" localSheetId="1" hidden="1">2</definedName>
    <definedName name="solver_typ" localSheetId="0" hidden="1">2</definedName>
    <definedName name="solver_typ" localSheetId="4" hidden="1">2</definedName>
    <definedName name="solver_typ" localSheetId="2" hidden="1">2</definedName>
    <definedName name="solver_typ" localSheetId="5" hidden="1">2</definedName>
    <definedName name="solver_typ" localSheetId="3" hidden="1">2</definedName>
    <definedName name="solver_typ" localSheetId="6" hidden="1">2</definedName>
    <definedName name="solver_val" localSheetId="1" hidden="1">0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al" localSheetId="6" hidden="1">0</definedName>
    <definedName name="solver_ver" localSheetId="1" hidden="1">3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5" hidden="1">3</definedName>
    <definedName name="solver_ver" localSheetId="3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6" l="1"/>
  <c r="L45" i="6"/>
  <c r="K45" i="6"/>
  <c r="J45" i="6"/>
  <c r="M44" i="6"/>
  <c r="L44" i="6"/>
  <c r="K44" i="6"/>
  <c r="J44" i="6"/>
  <c r="M43" i="6"/>
  <c r="L43" i="6"/>
  <c r="K43" i="6"/>
  <c r="J43" i="6"/>
  <c r="M42" i="6"/>
  <c r="L42" i="6"/>
  <c r="K42" i="6"/>
  <c r="J42" i="6"/>
  <c r="M41" i="6"/>
  <c r="L41" i="6"/>
  <c r="K41" i="6"/>
  <c r="J41" i="6"/>
  <c r="M40" i="6"/>
  <c r="L40" i="6"/>
  <c r="K40" i="6"/>
  <c r="J40" i="6"/>
  <c r="M39" i="6"/>
  <c r="L39" i="6"/>
  <c r="K39" i="6"/>
  <c r="J39" i="6"/>
  <c r="M38" i="6"/>
  <c r="L38" i="6"/>
  <c r="K38" i="6"/>
  <c r="J38" i="6"/>
  <c r="M37" i="6"/>
  <c r="L37" i="6"/>
  <c r="K37" i="6"/>
  <c r="J37" i="6"/>
  <c r="M36" i="6"/>
  <c r="L36" i="6"/>
  <c r="K36" i="6"/>
  <c r="J36" i="6"/>
  <c r="M35" i="6"/>
  <c r="L35" i="6"/>
  <c r="K35" i="6"/>
  <c r="J35" i="6"/>
  <c r="M34" i="6"/>
  <c r="L34" i="6"/>
  <c r="K34" i="6"/>
  <c r="J34" i="6"/>
  <c r="M33" i="6"/>
  <c r="L33" i="6"/>
  <c r="K33" i="6"/>
  <c r="J33" i="6"/>
  <c r="M32" i="6"/>
  <c r="L32" i="6"/>
  <c r="K32" i="6"/>
  <c r="J32" i="6"/>
  <c r="M31" i="6"/>
  <c r="L31" i="6"/>
  <c r="K31" i="6"/>
  <c r="J31" i="6"/>
  <c r="M30" i="6"/>
  <c r="L30" i="6"/>
  <c r="K30" i="6"/>
  <c r="J30" i="6"/>
  <c r="M29" i="6"/>
  <c r="L29" i="6"/>
  <c r="K29" i="6"/>
  <c r="J29" i="6"/>
  <c r="M28" i="6"/>
  <c r="L28" i="6"/>
  <c r="K28" i="6"/>
  <c r="J28" i="6"/>
  <c r="M27" i="6"/>
  <c r="L27" i="6"/>
  <c r="K27" i="6"/>
  <c r="J27" i="6"/>
  <c r="M26" i="6"/>
  <c r="L26" i="6"/>
  <c r="K26" i="6"/>
  <c r="J26" i="6"/>
  <c r="M25" i="6"/>
  <c r="L25" i="6"/>
  <c r="K25" i="6"/>
  <c r="J25" i="6"/>
  <c r="M24" i="6"/>
  <c r="L24" i="6"/>
  <c r="K24" i="6"/>
  <c r="J24" i="6"/>
  <c r="M23" i="6"/>
  <c r="L23" i="6"/>
  <c r="K23" i="6"/>
  <c r="J23" i="6"/>
  <c r="M22" i="6"/>
  <c r="L22" i="6"/>
  <c r="K22" i="6"/>
  <c r="J22" i="6"/>
  <c r="M21" i="6"/>
  <c r="L21" i="6"/>
  <c r="K21" i="6"/>
  <c r="J21" i="6"/>
  <c r="M20" i="6"/>
  <c r="L20" i="6"/>
  <c r="K20" i="6"/>
  <c r="J20" i="6"/>
  <c r="M19" i="6"/>
  <c r="L19" i="6"/>
  <c r="K19" i="6"/>
  <c r="J19" i="6"/>
  <c r="M18" i="6"/>
  <c r="L18" i="6"/>
  <c r="K18" i="6"/>
  <c r="J18" i="6"/>
  <c r="M17" i="6"/>
  <c r="L17" i="6"/>
  <c r="K17" i="6"/>
  <c r="J17" i="6"/>
  <c r="M16" i="6"/>
  <c r="L16" i="6"/>
  <c r="K16" i="6"/>
  <c r="J16" i="6"/>
  <c r="M15" i="6"/>
  <c r="L15" i="6"/>
  <c r="K15" i="6"/>
  <c r="J15" i="6"/>
  <c r="M14" i="6"/>
  <c r="L14" i="6"/>
  <c r="K14" i="6"/>
  <c r="J14" i="6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9" i="6"/>
  <c r="L9" i="6"/>
  <c r="K9" i="6"/>
  <c r="J9" i="6"/>
  <c r="M8" i="6"/>
  <c r="L8" i="6"/>
  <c r="K8" i="6"/>
  <c r="J8" i="6"/>
  <c r="M7" i="6"/>
  <c r="L7" i="6"/>
  <c r="K7" i="6"/>
  <c r="J7" i="6"/>
  <c r="M6" i="6"/>
  <c r="L6" i="6"/>
  <c r="K6" i="6"/>
  <c r="J6" i="6"/>
  <c r="M5" i="6"/>
  <c r="L5" i="6"/>
  <c r="K5" i="6"/>
  <c r="J5" i="6"/>
  <c r="M4" i="6"/>
  <c r="L4" i="6"/>
  <c r="K4" i="6"/>
  <c r="J4" i="6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K4" i="3"/>
  <c r="L4" i="3"/>
  <c r="M4" i="3"/>
  <c r="J4" i="3"/>
  <c r="J2" i="5"/>
  <c r="K2" i="5"/>
  <c r="L2" i="5"/>
  <c r="M2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L3" i="1"/>
  <c r="M3" i="1"/>
  <c r="K3" i="1"/>
  <c r="J3" i="1"/>
  <c r="M7" i="2" l="1"/>
  <c r="E36" i="2"/>
  <c r="F36" i="2"/>
  <c r="E37" i="2"/>
  <c r="F37" i="2"/>
  <c r="G37" i="2" s="1"/>
  <c r="H37" i="2" s="1"/>
  <c r="I37" i="2" s="1"/>
  <c r="E38" i="2"/>
  <c r="F38" i="2"/>
  <c r="G38" i="2" s="1"/>
  <c r="H38" i="2" s="1"/>
  <c r="I38" i="2" s="1"/>
  <c r="E39" i="2"/>
  <c r="F39" i="2"/>
  <c r="E40" i="2"/>
  <c r="F40" i="2"/>
  <c r="E41" i="2"/>
  <c r="F41" i="2"/>
  <c r="E42" i="2"/>
  <c r="F42" i="2"/>
  <c r="G42" i="2" s="1"/>
  <c r="H42" i="2" s="1"/>
  <c r="I42" i="2" s="1"/>
  <c r="E43" i="2"/>
  <c r="F43" i="2"/>
  <c r="E44" i="2"/>
  <c r="F44" i="2"/>
  <c r="E45" i="2"/>
  <c r="F45" i="2"/>
  <c r="G45" i="2" s="1"/>
  <c r="H45" i="2" s="1"/>
  <c r="I45" i="2" s="1"/>
  <c r="E46" i="2"/>
  <c r="F46" i="2"/>
  <c r="G46" i="2" s="1"/>
  <c r="H46" i="2" s="1"/>
  <c r="I46" i="2" s="1"/>
  <c r="E47" i="2"/>
  <c r="F47" i="2"/>
  <c r="E48" i="2"/>
  <c r="F48" i="2"/>
  <c r="E49" i="2"/>
  <c r="F49" i="2"/>
  <c r="G49" i="2" s="1"/>
  <c r="H49" i="2" s="1"/>
  <c r="I49" i="2" s="1"/>
  <c r="E50" i="2"/>
  <c r="F50" i="2"/>
  <c r="E51" i="2"/>
  <c r="F51" i="2"/>
  <c r="E52" i="2"/>
  <c r="F52" i="2"/>
  <c r="E53" i="2"/>
  <c r="F53" i="2"/>
  <c r="G53" i="2" s="1"/>
  <c r="H53" i="2" s="1"/>
  <c r="I53" i="2" s="1"/>
  <c r="E54" i="2"/>
  <c r="F54" i="2"/>
  <c r="G54" i="2" s="1"/>
  <c r="H54" i="2" s="1"/>
  <c r="I54" i="2" s="1"/>
  <c r="E55" i="2"/>
  <c r="F55" i="2"/>
  <c r="E56" i="2"/>
  <c r="F56" i="2"/>
  <c r="E57" i="2"/>
  <c r="F57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G43" i="2" l="1"/>
  <c r="H43" i="2" s="1"/>
  <c r="I43" i="2" s="1"/>
  <c r="G39" i="2"/>
  <c r="H39" i="2" s="1"/>
  <c r="I39" i="2" s="1"/>
  <c r="G55" i="2"/>
  <c r="H55" i="2" s="1"/>
  <c r="I55" i="2" s="1"/>
  <c r="G52" i="2"/>
  <c r="H52" i="2" s="1"/>
  <c r="I52" i="2" s="1"/>
  <c r="G48" i="2"/>
  <c r="H48" i="2" s="1"/>
  <c r="I48" i="2" s="1"/>
  <c r="G51" i="2"/>
  <c r="H51" i="2" s="1"/>
  <c r="I51" i="2" s="1"/>
  <c r="G44" i="2"/>
  <c r="H44" i="2" s="1"/>
  <c r="I44" i="2" s="1"/>
  <c r="G36" i="2"/>
  <c r="H36" i="2" s="1"/>
  <c r="I36" i="2" s="1"/>
  <c r="G41" i="2"/>
  <c r="H41" i="2" s="1"/>
  <c r="I41" i="2" s="1"/>
  <c r="G57" i="2"/>
  <c r="H57" i="2" s="1"/>
  <c r="I57" i="2" s="1"/>
  <c r="G56" i="2"/>
  <c r="H56" i="2" s="1"/>
  <c r="I56" i="2" s="1"/>
  <c r="G50" i="2"/>
  <c r="H50" i="2" s="1"/>
  <c r="I50" i="2" s="1"/>
  <c r="G47" i="2"/>
  <c r="H47" i="2" s="1"/>
  <c r="I47" i="2" s="1"/>
  <c r="G40" i="2"/>
  <c r="H40" i="2" s="1"/>
  <c r="I40" i="2" s="1"/>
  <c r="M7" i="4"/>
  <c r="E25" i="4"/>
  <c r="F25" i="4"/>
  <c r="E26" i="4"/>
  <c r="G26" i="4" s="1"/>
  <c r="H26" i="4" s="1"/>
  <c r="I26" i="4" s="1"/>
  <c r="F26" i="4"/>
  <c r="E27" i="4"/>
  <c r="F27" i="4"/>
  <c r="G27" i="4" s="1"/>
  <c r="H27" i="4" s="1"/>
  <c r="I27" i="4" s="1"/>
  <c r="E28" i="4"/>
  <c r="F28" i="4"/>
  <c r="G28" i="4" s="1"/>
  <c r="H28" i="4" s="1"/>
  <c r="I28" i="4" s="1"/>
  <c r="E29" i="4"/>
  <c r="F29" i="4"/>
  <c r="E30" i="4"/>
  <c r="G30" i="4" s="1"/>
  <c r="H30" i="4" s="1"/>
  <c r="I30" i="4" s="1"/>
  <c r="F30" i="4"/>
  <c r="E31" i="4"/>
  <c r="F31" i="4"/>
  <c r="G31" i="4" s="1"/>
  <c r="H31" i="4" s="1"/>
  <c r="I31" i="4" s="1"/>
  <c r="E32" i="4"/>
  <c r="F32" i="4"/>
  <c r="G32" i="4" s="1"/>
  <c r="H32" i="4" s="1"/>
  <c r="I32" i="4" s="1"/>
  <c r="E33" i="4"/>
  <c r="F33" i="4"/>
  <c r="E34" i="4"/>
  <c r="F34" i="4"/>
  <c r="E35" i="4"/>
  <c r="F35" i="4"/>
  <c r="G35" i="4" s="1"/>
  <c r="H35" i="4" s="1"/>
  <c r="I35" i="4" s="1"/>
  <c r="E36" i="4"/>
  <c r="F36" i="4"/>
  <c r="G36" i="4" s="1"/>
  <c r="H36" i="4" s="1"/>
  <c r="I36" i="4" s="1"/>
  <c r="E37" i="4"/>
  <c r="F37" i="4"/>
  <c r="E38" i="4"/>
  <c r="F38" i="4"/>
  <c r="E39" i="4"/>
  <c r="F39" i="4"/>
  <c r="G39" i="4" s="1"/>
  <c r="H39" i="4" s="1"/>
  <c r="I39" i="4" s="1"/>
  <c r="E40" i="4"/>
  <c r="F40" i="4"/>
  <c r="G40" i="4" s="1"/>
  <c r="H40" i="4" s="1"/>
  <c r="I40" i="4" s="1"/>
  <c r="E41" i="4"/>
  <c r="F41" i="4"/>
  <c r="E42" i="4"/>
  <c r="F42" i="4"/>
  <c r="E43" i="4"/>
  <c r="F43" i="4"/>
  <c r="G43" i="4" s="1"/>
  <c r="H43" i="4" s="1"/>
  <c r="I43" i="4" s="1"/>
  <c r="E44" i="4"/>
  <c r="F44" i="4"/>
  <c r="G44" i="4" s="1"/>
  <c r="H44" i="4" s="1"/>
  <c r="I44" i="4" s="1"/>
  <c r="E45" i="4"/>
  <c r="F45" i="4"/>
  <c r="E46" i="4"/>
  <c r="F46" i="4"/>
  <c r="E47" i="4"/>
  <c r="F47" i="4"/>
  <c r="G47" i="4" s="1"/>
  <c r="H47" i="4" s="1"/>
  <c r="I47" i="4" s="1"/>
  <c r="E48" i="4"/>
  <c r="F48" i="4"/>
  <c r="G48" i="4" s="1"/>
  <c r="H48" i="4" s="1"/>
  <c r="I48" i="4" s="1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Q7" i="3"/>
  <c r="F28" i="3"/>
  <c r="F32" i="3"/>
  <c r="F36" i="3"/>
  <c r="F40" i="3"/>
  <c r="F44" i="3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F38" i="3" s="1"/>
  <c r="C39" i="3"/>
  <c r="E39" i="3" s="1"/>
  <c r="C40" i="3"/>
  <c r="E40" i="3" s="1"/>
  <c r="C41" i="3"/>
  <c r="E41" i="3" s="1"/>
  <c r="C42" i="3"/>
  <c r="F42" i="3" s="1"/>
  <c r="C43" i="3"/>
  <c r="E43" i="3" s="1"/>
  <c r="C44" i="3"/>
  <c r="E44" i="3" s="1"/>
  <c r="C45" i="3"/>
  <c r="E45" i="3" s="1"/>
  <c r="C46" i="3"/>
  <c r="F46" i="3" s="1"/>
  <c r="C47" i="3"/>
  <c r="E47" i="3" s="1"/>
  <c r="R7" i="1"/>
  <c r="F36" i="1"/>
  <c r="E41" i="1"/>
  <c r="C30" i="1"/>
  <c r="E30" i="1" s="1"/>
  <c r="C31" i="1"/>
  <c r="F31" i="1" s="1"/>
  <c r="C32" i="1"/>
  <c r="E32" i="1" s="1"/>
  <c r="C33" i="1"/>
  <c r="F33" i="1" s="1"/>
  <c r="C34" i="1"/>
  <c r="E34" i="1" s="1"/>
  <c r="C35" i="1"/>
  <c r="F35" i="1" s="1"/>
  <c r="C36" i="1"/>
  <c r="E36" i="1" s="1"/>
  <c r="C37" i="1"/>
  <c r="F37" i="1" s="1"/>
  <c r="C38" i="1"/>
  <c r="E38" i="1" s="1"/>
  <c r="C39" i="1"/>
  <c r="F39" i="1" s="1"/>
  <c r="C40" i="1"/>
  <c r="E40" i="1" s="1"/>
  <c r="C41" i="1"/>
  <c r="F41" i="1" s="1"/>
  <c r="C42" i="1"/>
  <c r="F42" i="1" s="1"/>
  <c r="C43" i="1"/>
  <c r="F43" i="1" s="1"/>
  <c r="C44" i="1"/>
  <c r="E44" i="1" s="1"/>
  <c r="C45" i="1"/>
  <c r="F45" i="1" s="1"/>
  <c r="C46" i="1"/>
  <c r="F46" i="1" s="1"/>
  <c r="C47" i="1"/>
  <c r="F47" i="1" s="1"/>
  <c r="C48" i="1"/>
  <c r="E48" i="1" s="1"/>
  <c r="C49" i="1"/>
  <c r="F49" i="1" s="1"/>
  <c r="C50" i="1"/>
  <c r="E50" i="1" s="1"/>
  <c r="M7" i="8"/>
  <c r="C25" i="8"/>
  <c r="E25" i="8" s="1"/>
  <c r="C26" i="8"/>
  <c r="E26" i="8" s="1"/>
  <c r="C27" i="8"/>
  <c r="E27" i="8" s="1"/>
  <c r="C28" i="8"/>
  <c r="E28" i="8" s="1"/>
  <c r="C29" i="8"/>
  <c r="E29" i="8" s="1"/>
  <c r="C30" i="8"/>
  <c r="E30" i="8" s="1"/>
  <c r="C31" i="8"/>
  <c r="E31" i="8" s="1"/>
  <c r="C32" i="8"/>
  <c r="E32" i="8" s="1"/>
  <c r="C33" i="8"/>
  <c r="E33" i="8" s="1"/>
  <c r="C34" i="8"/>
  <c r="E34" i="8" s="1"/>
  <c r="C35" i="8"/>
  <c r="E35" i="8" s="1"/>
  <c r="C36" i="8"/>
  <c r="E36" i="8" s="1"/>
  <c r="C37" i="8"/>
  <c r="E37" i="8" s="1"/>
  <c r="C38" i="8"/>
  <c r="E38" i="8" s="1"/>
  <c r="C39" i="8"/>
  <c r="E39" i="8" s="1"/>
  <c r="C40" i="8"/>
  <c r="E40" i="8" s="1"/>
  <c r="C41" i="8"/>
  <c r="E41" i="8" s="1"/>
  <c r="C42" i="8"/>
  <c r="E42" i="8" s="1"/>
  <c r="C43" i="8"/>
  <c r="E43" i="8" s="1"/>
  <c r="C44" i="8"/>
  <c r="E44" i="8" s="1"/>
  <c r="C45" i="8"/>
  <c r="E45" i="8" s="1"/>
  <c r="Q7" i="5"/>
  <c r="C25" i="5"/>
  <c r="F25" i="5" s="1"/>
  <c r="C26" i="5"/>
  <c r="E26" i="5" s="1"/>
  <c r="C27" i="5"/>
  <c r="F27" i="5" s="1"/>
  <c r="C28" i="5"/>
  <c r="E28" i="5" s="1"/>
  <c r="C29" i="5"/>
  <c r="F29" i="5" s="1"/>
  <c r="C30" i="5"/>
  <c r="E30" i="5" s="1"/>
  <c r="C31" i="5"/>
  <c r="F31" i="5" s="1"/>
  <c r="C32" i="5"/>
  <c r="E32" i="5" s="1"/>
  <c r="C33" i="5"/>
  <c r="F33" i="5" s="1"/>
  <c r="C34" i="5"/>
  <c r="E34" i="5" s="1"/>
  <c r="C35" i="5"/>
  <c r="F35" i="5" s="1"/>
  <c r="C36" i="5"/>
  <c r="E36" i="5" s="1"/>
  <c r="C37" i="5"/>
  <c r="F37" i="5" s="1"/>
  <c r="C38" i="5"/>
  <c r="E38" i="5" s="1"/>
  <c r="C39" i="5"/>
  <c r="F39" i="5" s="1"/>
  <c r="C40" i="5"/>
  <c r="E40" i="5" s="1"/>
  <c r="C41" i="5"/>
  <c r="F41" i="5" s="1"/>
  <c r="C42" i="5"/>
  <c r="E42" i="5" s="1"/>
  <c r="C43" i="5"/>
  <c r="F43" i="5" s="1"/>
  <c r="C44" i="5"/>
  <c r="E44" i="5" s="1"/>
  <c r="C45" i="5"/>
  <c r="F45" i="5" s="1"/>
  <c r="Q7" i="6"/>
  <c r="E34" i="6"/>
  <c r="C29" i="6"/>
  <c r="E29" i="6" s="1"/>
  <c r="C30" i="6"/>
  <c r="F30" i="6" s="1"/>
  <c r="C31" i="6"/>
  <c r="E31" i="6" s="1"/>
  <c r="C32" i="6"/>
  <c r="F32" i="6" s="1"/>
  <c r="C33" i="6"/>
  <c r="E33" i="6" s="1"/>
  <c r="C34" i="6"/>
  <c r="F34" i="6" s="1"/>
  <c r="C35" i="6"/>
  <c r="E35" i="6" s="1"/>
  <c r="C36" i="6"/>
  <c r="F36" i="6" s="1"/>
  <c r="C37" i="6"/>
  <c r="E37" i="6" s="1"/>
  <c r="C38" i="6"/>
  <c r="F38" i="6" s="1"/>
  <c r="C39" i="6"/>
  <c r="E39" i="6" s="1"/>
  <c r="C40" i="6"/>
  <c r="F40" i="6" s="1"/>
  <c r="C41" i="6"/>
  <c r="E41" i="6" s="1"/>
  <c r="C42" i="6"/>
  <c r="F42" i="6" s="1"/>
  <c r="C43" i="6"/>
  <c r="E43" i="6" s="1"/>
  <c r="C44" i="6"/>
  <c r="F44" i="6" s="1"/>
  <c r="C45" i="6"/>
  <c r="E45" i="6" s="1"/>
  <c r="C46" i="6"/>
  <c r="F46" i="6" s="1"/>
  <c r="C47" i="6"/>
  <c r="E47" i="6" s="1"/>
  <c r="C48" i="6"/>
  <c r="F48" i="6" s="1"/>
  <c r="C49" i="6"/>
  <c r="E49" i="6" s="1"/>
  <c r="E46" i="6" l="1"/>
  <c r="E32" i="6"/>
  <c r="E42" i="6"/>
  <c r="E30" i="6"/>
  <c r="G30" i="6" s="1"/>
  <c r="H30" i="6" s="1"/>
  <c r="I30" i="6" s="1"/>
  <c r="E38" i="6"/>
  <c r="E48" i="6"/>
  <c r="G48" i="6" s="1"/>
  <c r="H48" i="6" s="1"/>
  <c r="I48" i="6" s="1"/>
  <c r="F49" i="6"/>
  <c r="F47" i="6"/>
  <c r="G47" i="6" s="1"/>
  <c r="H47" i="6" s="1"/>
  <c r="I47" i="6" s="1"/>
  <c r="F45" i="6"/>
  <c r="F43" i="6"/>
  <c r="G43" i="6" s="1"/>
  <c r="H43" i="6" s="1"/>
  <c r="I43" i="6" s="1"/>
  <c r="F41" i="6"/>
  <c r="F39" i="6"/>
  <c r="G39" i="6" s="1"/>
  <c r="H39" i="6" s="1"/>
  <c r="I39" i="6" s="1"/>
  <c r="F37" i="6"/>
  <c r="G37" i="6" s="1"/>
  <c r="H37" i="6" s="1"/>
  <c r="I37" i="6" s="1"/>
  <c r="F35" i="6"/>
  <c r="G35" i="6" s="1"/>
  <c r="H35" i="6" s="1"/>
  <c r="I35" i="6" s="1"/>
  <c r="F33" i="6"/>
  <c r="G33" i="6" s="1"/>
  <c r="H33" i="6" s="1"/>
  <c r="I33" i="6" s="1"/>
  <c r="F31" i="6"/>
  <c r="F29" i="6"/>
  <c r="G29" i="6" s="1"/>
  <c r="H29" i="6" s="1"/>
  <c r="I29" i="6" s="1"/>
  <c r="E36" i="6"/>
  <c r="G36" i="6" s="1"/>
  <c r="H36" i="6" s="1"/>
  <c r="I36" i="6" s="1"/>
  <c r="E44" i="6"/>
  <c r="G44" i="6" s="1"/>
  <c r="H44" i="6" s="1"/>
  <c r="I44" i="6" s="1"/>
  <c r="E40" i="6"/>
  <c r="G40" i="6" s="1"/>
  <c r="H40" i="6" s="1"/>
  <c r="I40" i="6" s="1"/>
  <c r="F34" i="3"/>
  <c r="F30" i="3"/>
  <c r="F26" i="3"/>
  <c r="E46" i="3"/>
  <c r="E42" i="3"/>
  <c r="E38" i="3"/>
  <c r="F47" i="3"/>
  <c r="F45" i="3"/>
  <c r="F43" i="3"/>
  <c r="F41" i="3"/>
  <c r="F39" i="3"/>
  <c r="F37" i="3"/>
  <c r="F35" i="3"/>
  <c r="F33" i="3"/>
  <c r="F31" i="3"/>
  <c r="F29" i="3"/>
  <c r="F27" i="3"/>
  <c r="F25" i="3"/>
  <c r="E45" i="1"/>
  <c r="F40" i="1"/>
  <c r="E35" i="1"/>
  <c r="E47" i="1"/>
  <c r="G47" i="1" s="1"/>
  <c r="H47" i="1" s="1"/>
  <c r="I47" i="1" s="1"/>
  <c r="E31" i="1"/>
  <c r="E49" i="1"/>
  <c r="F44" i="1"/>
  <c r="E39" i="1"/>
  <c r="E33" i="1"/>
  <c r="F48" i="1"/>
  <c r="E43" i="1"/>
  <c r="E37" i="1"/>
  <c r="G37" i="1" s="1"/>
  <c r="H37" i="1" s="1"/>
  <c r="I37" i="1" s="1"/>
  <c r="F32" i="1"/>
  <c r="F30" i="1"/>
  <c r="F50" i="1"/>
  <c r="F38" i="1"/>
  <c r="G38" i="1" s="1"/>
  <c r="H38" i="1" s="1"/>
  <c r="I38" i="1" s="1"/>
  <c r="F34" i="1"/>
  <c r="G34" i="1" s="1"/>
  <c r="H34" i="1" s="1"/>
  <c r="I34" i="1" s="1"/>
  <c r="E46" i="1"/>
  <c r="G46" i="1" s="1"/>
  <c r="H46" i="1" s="1"/>
  <c r="I46" i="1" s="1"/>
  <c r="E42" i="1"/>
  <c r="F40" i="5"/>
  <c r="F32" i="5"/>
  <c r="G32" i="5" s="1"/>
  <c r="H32" i="5" s="1"/>
  <c r="I32" i="5" s="1"/>
  <c r="E45" i="5"/>
  <c r="G45" i="5" s="1"/>
  <c r="H45" i="5" s="1"/>
  <c r="I45" i="5" s="1"/>
  <c r="E37" i="5"/>
  <c r="E29" i="5"/>
  <c r="G29" i="5" s="1"/>
  <c r="H29" i="5" s="1"/>
  <c r="I29" i="5" s="1"/>
  <c r="F44" i="5"/>
  <c r="F36" i="5"/>
  <c r="G36" i="5" s="1"/>
  <c r="H36" i="5" s="1"/>
  <c r="I36" i="5" s="1"/>
  <c r="F28" i="5"/>
  <c r="E41" i="5"/>
  <c r="G41" i="5" s="1"/>
  <c r="H41" i="5" s="1"/>
  <c r="I41" i="5" s="1"/>
  <c r="E33" i="5"/>
  <c r="G33" i="5" s="1"/>
  <c r="H33" i="5" s="1"/>
  <c r="I33" i="5" s="1"/>
  <c r="E25" i="5"/>
  <c r="G25" i="5" s="1"/>
  <c r="H25" i="5" s="1"/>
  <c r="I25" i="5" s="1"/>
  <c r="F43" i="8"/>
  <c r="F35" i="8"/>
  <c r="F41" i="8"/>
  <c r="F33" i="8"/>
  <c r="G33" i="8" s="1"/>
  <c r="H33" i="8" s="1"/>
  <c r="I33" i="8" s="1"/>
  <c r="F25" i="8"/>
  <c r="F39" i="8"/>
  <c r="F31" i="8"/>
  <c r="F27" i="8"/>
  <c r="G27" i="8" s="1"/>
  <c r="H27" i="8" s="1"/>
  <c r="I27" i="8" s="1"/>
  <c r="F45" i="8"/>
  <c r="F37" i="8"/>
  <c r="F29" i="8"/>
  <c r="G37" i="8"/>
  <c r="H37" i="8" s="1"/>
  <c r="I37" i="8" s="1"/>
  <c r="F44" i="8"/>
  <c r="F42" i="8"/>
  <c r="G42" i="8" s="1"/>
  <c r="H42" i="8" s="1"/>
  <c r="I42" i="8" s="1"/>
  <c r="F40" i="8"/>
  <c r="F38" i="8"/>
  <c r="G38" i="8" s="1"/>
  <c r="H38" i="8" s="1"/>
  <c r="I38" i="8" s="1"/>
  <c r="F36" i="8"/>
  <c r="G36" i="8" s="1"/>
  <c r="H36" i="8" s="1"/>
  <c r="I36" i="8" s="1"/>
  <c r="F34" i="8"/>
  <c r="G34" i="8" s="1"/>
  <c r="H34" i="8" s="1"/>
  <c r="I34" i="8" s="1"/>
  <c r="F32" i="8"/>
  <c r="F30" i="8"/>
  <c r="G30" i="8" s="1"/>
  <c r="H30" i="8" s="1"/>
  <c r="I30" i="8" s="1"/>
  <c r="F28" i="8"/>
  <c r="G28" i="8" s="1"/>
  <c r="H28" i="8" s="1"/>
  <c r="I28" i="8" s="1"/>
  <c r="F26" i="8"/>
  <c r="G26" i="8" s="1"/>
  <c r="H26" i="8" s="1"/>
  <c r="I26" i="8" s="1"/>
  <c r="G45" i="8"/>
  <c r="H45" i="8" s="1"/>
  <c r="I45" i="8" s="1"/>
  <c r="G41" i="8"/>
  <c r="H41" i="8" s="1"/>
  <c r="I41" i="8" s="1"/>
  <c r="E35" i="5"/>
  <c r="F42" i="5"/>
  <c r="F34" i="5"/>
  <c r="G34" i="5" s="1"/>
  <c r="H34" i="5" s="1"/>
  <c r="I34" i="5" s="1"/>
  <c r="F26" i="5"/>
  <c r="G26" i="5" s="1"/>
  <c r="H26" i="5" s="1"/>
  <c r="I26" i="5" s="1"/>
  <c r="F38" i="5"/>
  <c r="F30" i="5"/>
  <c r="G30" i="5" s="1"/>
  <c r="H30" i="5" s="1"/>
  <c r="I30" i="5" s="1"/>
  <c r="E43" i="5"/>
  <c r="E39" i="5"/>
  <c r="G39" i="5" s="1"/>
  <c r="H39" i="5" s="1"/>
  <c r="I39" i="5" s="1"/>
  <c r="E31" i="5"/>
  <c r="E27" i="5"/>
  <c r="G27" i="5" s="1"/>
  <c r="H27" i="5" s="1"/>
  <c r="I27" i="5" s="1"/>
  <c r="G37" i="4"/>
  <c r="H37" i="4" s="1"/>
  <c r="I37" i="4" s="1"/>
  <c r="G46" i="4"/>
  <c r="H46" i="4" s="1"/>
  <c r="I46" i="4" s="1"/>
  <c r="G42" i="4"/>
  <c r="H42" i="4" s="1"/>
  <c r="I42" i="4" s="1"/>
  <c r="G33" i="4"/>
  <c r="H33" i="4" s="1"/>
  <c r="I33" i="4" s="1"/>
  <c r="G45" i="4"/>
  <c r="H45" i="4" s="1"/>
  <c r="I45" i="4" s="1"/>
  <c r="G38" i="4"/>
  <c r="H38" i="4" s="1"/>
  <c r="I38" i="4" s="1"/>
  <c r="G29" i="4"/>
  <c r="H29" i="4" s="1"/>
  <c r="I29" i="4" s="1"/>
  <c r="G41" i="4"/>
  <c r="H41" i="4" s="1"/>
  <c r="I41" i="4" s="1"/>
  <c r="G34" i="4"/>
  <c r="H34" i="4" s="1"/>
  <c r="I34" i="4" s="1"/>
  <c r="G25" i="4"/>
  <c r="H25" i="4" s="1"/>
  <c r="I25" i="4" s="1"/>
  <c r="G31" i="1"/>
  <c r="H31" i="1" s="1"/>
  <c r="I31" i="1" s="1"/>
  <c r="G32" i="1"/>
  <c r="H32" i="1" s="1"/>
  <c r="I32" i="1" s="1"/>
  <c r="G50" i="1"/>
  <c r="H50" i="1" s="1"/>
  <c r="I50" i="1" s="1"/>
  <c r="G40" i="1"/>
  <c r="H40" i="1" s="1"/>
  <c r="I40" i="1" s="1"/>
  <c r="G36" i="1"/>
  <c r="H36" i="1" s="1"/>
  <c r="I36" i="1" s="1"/>
  <c r="G42" i="1"/>
  <c r="H42" i="1" s="1"/>
  <c r="I42" i="1" s="1"/>
  <c r="G49" i="1"/>
  <c r="H49" i="1" s="1"/>
  <c r="I49" i="1" s="1"/>
  <c r="G30" i="1"/>
  <c r="H30" i="1" s="1"/>
  <c r="I30" i="1" s="1"/>
  <c r="G45" i="1"/>
  <c r="H45" i="1" s="1"/>
  <c r="I45" i="1" s="1"/>
  <c r="G33" i="1"/>
  <c r="H33" i="1" s="1"/>
  <c r="I33" i="1" s="1"/>
  <c r="G44" i="1"/>
  <c r="H44" i="1" s="1"/>
  <c r="I44" i="1" s="1"/>
  <c r="G39" i="1"/>
  <c r="H39" i="1" s="1"/>
  <c r="I39" i="1" s="1"/>
  <c r="G35" i="1"/>
  <c r="H35" i="1" s="1"/>
  <c r="I35" i="1" s="1"/>
  <c r="G48" i="1"/>
  <c r="H48" i="1" s="1"/>
  <c r="I48" i="1" s="1"/>
  <c r="G43" i="1"/>
  <c r="H43" i="1" s="1"/>
  <c r="I43" i="1" s="1"/>
  <c r="G41" i="1"/>
  <c r="H41" i="1" s="1"/>
  <c r="I41" i="1" s="1"/>
  <c r="G42" i="6"/>
  <c r="H42" i="6" s="1"/>
  <c r="I42" i="6" s="1"/>
  <c r="G46" i="6"/>
  <c r="H46" i="6" s="1"/>
  <c r="I46" i="6" s="1"/>
  <c r="G49" i="6"/>
  <c r="H49" i="6" s="1"/>
  <c r="I49" i="6" s="1"/>
  <c r="G45" i="6"/>
  <c r="H45" i="6" s="1"/>
  <c r="I45" i="6" s="1"/>
  <c r="G38" i="6"/>
  <c r="H38" i="6" s="1"/>
  <c r="I38" i="6" s="1"/>
  <c r="G32" i="6"/>
  <c r="H32" i="6" s="1"/>
  <c r="I32" i="6" s="1"/>
  <c r="G41" i="6"/>
  <c r="H41" i="6" s="1"/>
  <c r="I41" i="6" s="1"/>
  <c r="G34" i="6"/>
  <c r="H34" i="6" s="1"/>
  <c r="I34" i="6" s="1"/>
  <c r="G44" i="8"/>
  <c r="H44" i="8" s="1"/>
  <c r="I44" i="8" s="1"/>
  <c r="G35" i="8"/>
  <c r="H35" i="8" s="1"/>
  <c r="I35" i="8" s="1"/>
  <c r="G31" i="8"/>
  <c r="H31" i="8" s="1"/>
  <c r="I31" i="8" s="1"/>
  <c r="G40" i="8"/>
  <c r="H40" i="8" s="1"/>
  <c r="I40" i="8" s="1"/>
  <c r="G43" i="8"/>
  <c r="H43" i="8" s="1"/>
  <c r="I43" i="8" s="1"/>
  <c r="G29" i="8"/>
  <c r="H29" i="8" s="1"/>
  <c r="I29" i="8" s="1"/>
  <c r="G39" i="8"/>
  <c r="H39" i="8" s="1"/>
  <c r="I39" i="8" s="1"/>
  <c r="G32" i="8"/>
  <c r="H32" i="8" s="1"/>
  <c r="I32" i="8" s="1"/>
  <c r="G25" i="8"/>
  <c r="H25" i="8" s="1"/>
  <c r="I25" i="8" s="1"/>
  <c r="G37" i="5"/>
  <c r="H37" i="5" s="1"/>
  <c r="I37" i="5" s="1"/>
  <c r="G40" i="5"/>
  <c r="H40" i="5" s="1"/>
  <c r="I40" i="5" s="1"/>
  <c r="G43" i="5"/>
  <c r="H43" i="5" s="1"/>
  <c r="I43" i="5" s="1"/>
  <c r="G31" i="5"/>
  <c r="H31" i="5" s="1"/>
  <c r="I31" i="5" s="1"/>
  <c r="G42" i="5"/>
  <c r="H42" i="5" s="1"/>
  <c r="I42" i="5" s="1"/>
  <c r="G44" i="5"/>
  <c r="H44" i="5" s="1"/>
  <c r="I44" i="5" s="1"/>
  <c r="G38" i="5"/>
  <c r="H38" i="5" s="1"/>
  <c r="I38" i="5" s="1"/>
  <c r="G35" i="5"/>
  <c r="H35" i="5" s="1"/>
  <c r="I35" i="5" s="1"/>
  <c r="G28" i="5"/>
  <c r="H28" i="5" s="1"/>
  <c r="I28" i="5" s="1"/>
  <c r="G31" i="6"/>
  <c r="H31" i="6" s="1"/>
  <c r="I31" i="6" s="1"/>
  <c r="O8" i="7"/>
  <c r="N9" i="7"/>
  <c r="O9" i="7" s="1"/>
  <c r="N8" i="7"/>
  <c r="Q8" i="7" s="1"/>
  <c r="N7" i="7"/>
  <c r="N5" i="7"/>
  <c r="N4" i="7"/>
  <c r="N3" i="7"/>
  <c r="Q9" i="7" l="1"/>
  <c r="I9" i="7"/>
  <c r="I8" i="7"/>
  <c r="J7" i="7"/>
  <c r="J5" i="7" l="1"/>
  <c r="H5" i="7"/>
  <c r="F5" i="7"/>
  <c r="D5" i="7"/>
  <c r="C16" i="8"/>
  <c r="E16" i="8" s="1"/>
  <c r="C17" i="8"/>
  <c r="F17" i="8" s="1"/>
  <c r="C18" i="8"/>
  <c r="E18" i="8" s="1"/>
  <c r="C19" i="8"/>
  <c r="E19" i="8" s="1"/>
  <c r="C20" i="8"/>
  <c r="E20" i="8" s="1"/>
  <c r="C21" i="8"/>
  <c r="F21" i="8" s="1"/>
  <c r="C22" i="8"/>
  <c r="E22" i="8" s="1"/>
  <c r="C23" i="8"/>
  <c r="F23" i="8" s="1"/>
  <c r="C24" i="8"/>
  <c r="E24" i="8" s="1"/>
  <c r="C15" i="8"/>
  <c r="F15" i="8" s="1"/>
  <c r="C14" i="8"/>
  <c r="F14" i="8" s="1"/>
  <c r="C13" i="8"/>
  <c r="F13" i="8" s="1"/>
  <c r="C12" i="8"/>
  <c r="F12" i="8" s="1"/>
  <c r="C11" i="8"/>
  <c r="E11" i="8" s="1"/>
  <c r="C10" i="8"/>
  <c r="E10" i="8" s="1"/>
  <c r="C9" i="8"/>
  <c r="F9" i="8" s="1"/>
  <c r="C8" i="8"/>
  <c r="F8" i="8" s="1"/>
  <c r="C7" i="8"/>
  <c r="E7" i="8" s="1"/>
  <c r="C6" i="8"/>
  <c r="F6" i="8" s="1"/>
  <c r="C5" i="8"/>
  <c r="E5" i="8" s="1"/>
  <c r="C4" i="8"/>
  <c r="F4" i="8" s="1"/>
  <c r="C3" i="8"/>
  <c r="E3" i="8" s="1"/>
  <c r="F2" i="8"/>
  <c r="E2" i="8"/>
  <c r="H8" i="7"/>
  <c r="D8" i="7"/>
  <c r="J9" i="7"/>
  <c r="H9" i="7"/>
  <c r="F9" i="7"/>
  <c r="D9" i="7"/>
  <c r="J8" i="7"/>
  <c r="F8" i="7"/>
  <c r="J6" i="7"/>
  <c r="H6" i="7"/>
  <c r="F6" i="7"/>
  <c r="D6" i="7"/>
  <c r="H7" i="7"/>
  <c r="F7" i="7"/>
  <c r="D7" i="7"/>
  <c r="J4" i="7"/>
  <c r="H4" i="7"/>
  <c r="F4" i="7"/>
  <c r="D4" i="7"/>
  <c r="J3" i="7"/>
  <c r="H3" i="7"/>
  <c r="C19" i="6"/>
  <c r="E19" i="6" s="1"/>
  <c r="C20" i="6"/>
  <c r="F20" i="6" s="1"/>
  <c r="C21" i="6"/>
  <c r="E21" i="6" s="1"/>
  <c r="C22" i="6"/>
  <c r="F22" i="6" s="1"/>
  <c r="C23" i="6"/>
  <c r="E23" i="6" s="1"/>
  <c r="C24" i="6"/>
  <c r="F24" i="6" s="1"/>
  <c r="C25" i="6"/>
  <c r="E25" i="6" s="1"/>
  <c r="C26" i="6"/>
  <c r="F26" i="6" s="1"/>
  <c r="C27" i="6"/>
  <c r="E27" i="6" s="1"/>
  <c r="C28" i="6"/>
  <c r="F28" i="6" s="1"/>
  <c r="C4" i="6"/>
  <c r="F4" i="6" s="1"/>
  <c r="C5" i="6"/>
  <c r="C6" i="6"/>
  <c r="C7" i="6"/>
  <c r="F7" i="6" s="1"/>
  <c r="C8" i="6"/>
  <c r="E8" i="6" s="1"/>
  <c r="C9" i="6"/>
  <c r="C10" i="6"/>
  <c r="C11" i="6"/>
  <c r="C12" i="6"/>
  <c r="C13" i="6"/>
  <c r="F13" i="6" s="1"/>
  <c r="C14" i="6"/>
  <c r="C15" i="6"/>
  <c r="E15" i="6" s="1"/>
  <c r="C16" i="6"/>
  <c r="F16" i="6" s="1"/>
  <c r="C17" i="6"/>
  <c r="C18" i="6"/>
  <c r="C3" i="6"/>
  <c r="F6" i="6"/>
  <c r="F10" i="6"/>
  <c r="E18" i="6"/>
  <c r="E9" i="6"/>
  <c r="F8" i="6"/>
  <c r="F2" i="6"/>
  <c r="E2" i="6"/>
  <c r="C16" i="5"/>
  <c r="E16" i="5" s="1"/>
  <c r="C17" i="5"/>
  <c r="E17" i="5" s="1"/>
  <c r="C18" i="5"/>
  <c r="E18" i="5" s="1"/>
  <c r="C19" i="5"/>
  <c r="E19" i="5" s="1"/>
  <c r="C20" i="5"/>
  <c r="F20" i="5" s="1"/>
  <c r="C21" i="5"/>
  <c r="E21" i="5" s="1"/>
  <c r="C22" i="5"/>
  <c r="E22" i="5" s="1"/>
  <c r="C23" i="5"/>
  <c r="E23" i="5" s="1"/>
  <c r="C24" i="5"/>
  <c r="E24" i="5" s="1"/>
  <c r="C15" i="5"/>
  <c r="E15" i="5" s="1"/>
  <c r="C14" i="5"/>
  <c r="E14" i="5" s="1"/>
  <c r="C13" i="5"/>
  <c r="F13" i="5" s="1"/>
  <c r="C12" i="5"/>
  <c r="F12" i="5" s="1"/>
  <c r="C11" i="5"/>
  <c r="E11" i="5" s="1"/>
  <c r="C10" i="5"/>
  <c r="E10" i="5" s="1"/>
  <c r="C9" i="5"/>
  <c r="F9" i="5" s="1"/>
  <c r="C8" i="5"/>
  <c r="F8" i="5" s="1"/>
  <c r="C7" i="5"/>
  <c r="E7" i="5" s="1"/>
  <c r="C6" i="5"/>
  <c r="F6" i="5" s="1"/>
  <c r="C5" i="5"/>
  <c r="F5" i="5" s="1"/>
  <c r="C4" i="5"/>
  <c r="F4" i="5" s="1"/>
  <c r="C3" i="5"/>
  <c r="E3" i="5" s="1"/>
  <c r="F2" i="5"/>
  <c r="E2" i="5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C15" i="4"/>
  <c r="C16" i="4"/>
  <c r="C17" i="4"/>
  <c r="C18" i="4"/>
  <c r="C19" i="4"/>
  <c r="C20" i="4"/>
  <c r="C21" i="4"/>
  <c r="C22" i="4"/>
  <c r="C23" i="4"/>
  <c r="C24" i="4"/>
  <c r="C4" i="4"/>
  <c r="C5" i="4"/>
  <c r="C6" i="4"/>
  <c r="C7" i="4"/>
  <c r="F7" i="4" s="1"/>
  <c r="C8" i="4"/>
  <c r="C9" i="4"/>
  <c r="C10" i="4"/>
  <c r="C11" i="4"/>
  <c r="E11" i="4" s="1"/>
  <c r="C12" i="4"/>
  <c r="F12" i="4" s="1"/>
  <c r="C13" i="4"/>
  <c r="F13" i="4" s="1"/>
  <c r="C14" i="4"/>
  <c r="E14" i="4" s="1"/>
  <c r="C3" i="4"/>
  <c r="E3" i="4" s="1"/>
  <c r="E6" i="4"/>
  <c r="E10" i="4"/>
  <c r="E9" i="4"/>
  <c r="F9" i="4"/>
  <c r="F8" i="4"/>
  <c r="E5" i="4"/>
  <c r="F5" i="4"/>
  <c r="E4" i="4"/>
  <c r="E2" i="4"/>
  <c r="C24" i="3"/>
  <c r="F24" i="3" s="1"/>
  <c r="C23" i="3"/>
  <c r="E23" i="3" s="1"/>
  <c r="C22" i="3"/>
  <c r="F22" i="3" s="1"/>
  <c r="C21" i="3"/>
  <c r="E21" i="3" s="1"/>
  <c r="C20" i="3"/>
  <c r="F20" i="3" s="1"/>
  <c r="C19" i="3"/>
  <c r="E19" i="3" s="1"/>
  <c r="C18" i="3"/>
  <c r="E18" i="3" s="1"/>
  <c r="C17" i="3"/>
  <c r="E17" i="3" s="1"/>
  <c r="C16" i="3"/>
  <c r="E16" i="3" s="1"/>
  <c r="C15" i="3"/>
  <c r="E15" i="3" s="1"/>
  <c r="C14" i="3"/>
  <c r="F14" i="3" s="1"/>
  <c r="C13" i="3"/>
  <c r="E13" i="3" s="1"/>
  <c r="C12" i="3"/>
  <c r="E12" i="3" s="1"/>
  <c r="C11" i="3"/>
  <c r="F11" i="3" s="1"/>
  <c r="C10" i="3"/>
  <c r="E10" i="3" s="1"/>
  <c r="C9" i="3"/>
  <c r="F9" i="3" s="1"/>
  <c r="C8" i="3"/>
  <c r="E8" i="3" s="1"/>
  <c r="C7" i="3"/>
  <c r="F7" i="3" s="1"/>
  <c r="C6" i="3"/>
  <c r="E6" i="3" s="1"/>
  <c r="C5" i="3"/>
  <c r="C4" i="3"/>
  <c r="E4" i="3" s="1"/>
  <c r="C35" i="2"/>
  <c r="E35" i="2" s="1"/>
  <c r="C34" i="2"/>
  <c r="E34" i="2" s="1"/>
  <c r="C33" i="2"/>
  <c r="E33" i="2" s="1"/>
  <c r="F32" i="2"/>
  <c r="C32" i="2"/>
  <c r="E32" i="2" s="1"/>
  <c r="C31" i="2"/>
  <c r="F31" i="2" s="1"/>
  <c r="C30" i="2"/>
  <c r="E30" i="2" s="1"/>
  <c r="C29" i="2"/>
  <c r="E29" i="2" s="1"/>
  <c r="C28" i="2"/>
  <c r="E28" i="2" s="1"/>
  <c r="C27" i="2"/>
  <c r="F27" i="2" s="1"/>
  <c r="C26" i="2"/>
  <c r="E26" i="2" s="1"/>
  <c r="C25" i="2"/>
  <c r="E25" i="2" s="1"/>
  <c r="C24" i="2"/>
  <c r="E24" i="2" s="1"/>
  <c r="C23" i="2"/>
  <c r="E23" i="2" s="1"/>
  <c r="C22" i="2"/>
  <c r="F22" i="2" s="1"/>
  <c r="C21" i="2"/>
  <c r="E21" i="2" s="1"/>
  <c r="C20" i="2"/>
  <c r="F20" i="2" s="1"/>
  <c r="C19" i="2"/>
  <c r="F19" i="2" s="1"/>
  <c r="C18" i="2"/>
  <c r="E18" i="2" s="1"/>
  <c r="C17" i="2"/>
  <c r="F17" i="2" s="1"/>
  <c r="C16" i="2"/>
  <c r="F16" i="2" s="1"/>
  <c r="C15" i="2"/>
  <c r="F15" i="2" s="1"/>
  <c r="C14" i="2"/>
  <c r="E14" i="2" s="1"/>
  <c r="C13" i="2"/>
  <c r="F13" i="2" s="1"/>
  <c r="C12" i="2"/>
  <c r="F12" i="2" s="1"/>
  <c r="C11" i="2"/>
  <c r="E11" i="2" s="1"/>
  <c r="C10" i="2"/>
  <c r="F10" i="2" s="1"/>
  <c r="C9" i="2"/>
  <c r="E9" i="2" s="1"/>
  <c r="C8" i="2"/>
  <c r="F8" i="2" s="1"/>
  <c r="C7" i="2"/>
  <c r="F7" i="2" s="1"/>
  <c r="C6" i="2"/>
  <c r="F6" i="2" s="1"/>
  <c r="C5" i="2"/>
  <c r="F5" i="2" s="1"/>
  <c r="C4" i="2"/>
  <c r="F4" i="2" s="1"/>
  <c r="F3" i="2"/>
  <c r="E3" i="2"/>
  <c r="F3" i="1"/>
  <c r="E3" i="1"/>
  <c r="I4" i="7" l="1"/>
  <c r="G20" i="6"/>
  <c r="E24" i="6"/>
  <c r="G24" i="6" s="1"/>
  <c r="H24" i="6" s="1"/>
  <c r="I24" i="6" s="1"/>
  <c r="E22" i="6"/>
  <c r="G22" i="6" s="1"/>
  <c r="H22" i="6" s="1"/>
  <c r="I22" i="6" s="1"/>
  <c r="E28" i="6"/>
  <c r="G28" i="6" s="1"/>
  <c r="H28" i="6" s="1"/>
  <c r="I28" i="6" s="1"/>
  <c r="E20" i="6"/>
  <c r="E26" i="6"/>
  <c r="G26" i="6" s="1"/>
  <c r="H26" i="6" s="1"/>
  <c r="I26" i="6" s="1"/>
  <c r="G2" i="6"/>
  <c r="F27" i="6"/>
  <c r="G27" i="6" s="1"/>
  <c r="F25" i="6"/>
  <c r="G25" i="6" s="1"/>
  <c r="F23" i="6"/>
  <c r="G23" i="6" s="1"/>
  <c r="F21" i="6"/>
  <c r="G21" i="6" s="1"/>
  <c r="H21" i="6" s="1"/>
  <c r="I21" i="6" s="1"/>
  <c r="F19" i="6"/>
  <c r="G19" i="6" s="1"/>
  <c r="G8" i="6"/>
  <c r="F21" i="3"/>
  <c r="I7" i="7"/>
  <c r="F24" i="5"/>
  <c r="G24" i="5" s="1"/>
  <c r="H24" i="5" s="1"/>
  <c r="I24" i="5" s="1"/>
  <c r="E20" i="5"/>
  <c r="G20" i="5" s="1"/>
  <c r="H20" i="5" s="1"/>
  <c r="I20" i="5" s="1"/>
  <c r="F18" i="5"/>
  <c r="F22" i="5"/>
  <c r="G22" i="5" s="1"/>
  <c r="H22" i="5" s="1"/>
  <c r="I22" i="5" s="1"/>
  <c r="F16" i="5"/>
  <c r="G16" i="5" s="1"/>
  <c r="H16" i="5" s="1"/>
  <c r="I16" i="5" s="1"/>
  <c r="E23" i="8"/>
  <c r="F19" i="8"/>
  <c r="G19" i="8" s="1"/>
  <c r="H19" i="8" s="1"/>
  <c r="I19" i="8" s="1"/>
  <c r="E21" i="8"/>
  <c r="E17" i="8"/>
  <c r="Q5" i="7"/>
  <c r="O5" i="7"/>
  <c r="F24" i="8"/>
  <c r="F22" i="8"/>
  <c r="G22" i="8" s="1"/>
  <c r="H22" i="8" s="1"/>
  <c r="I22" i="8" s="1"/>
  <c r="F20" i="8"/>
  <c r="F18" i="8"/>
  <c r="G18" i="8" s="1"/>
  <c r="H18" i="8" s="1"/>
  <c r="I18" i="8" s="1"/>
  <c r="F16" i="8"/>
  <c r="I5" i="7"/>
  <c r="O7" i="7"/>
  <c r="Q7" i="7"/>
  <c r="F23" i="5"/>
  <c r="G23" i="5" s="1"/>
  <c r="H23" i="5" s="1"/>
  <c r="I23" i="5" s="1"/>
  <c r="F21" i="5"/>
  <c r="G21" i="5" s="1"/>
  <c r="H21" i="5" s="1"/>
  <c r="I21" i="5" s="1"/>
  <c r="F19" i="5"/>
  <c r="G19" i="5" s="1"/>
  <c r="H19" i="5" s="1"/>
  <c r="I19" i="5" s="1"/>
  <c r="F17" i="5"/>
  <c r="G17" i="5" s="1"/>
  <c r="H17" i="5" s="1"/>
  <c r="I17" i="5" s="1"/>
  <c r="E4" i="7"/>
  <c r="Q4" i="7"/>
  <c r="O4" i="7"/>
  <c r="Q3" i="7"/>
  <c r="I3" i="7"/>
  <c r="O3" i="7"/>
  <c r="G3" i="2"/>
  <c r="G32" i="2"/>
  <c r="H32" i="2" s="1"/>
  <c r="I32" i="2" s="1"/>
  <c r="G24" i="4"/>
  <c r="H24" i="4" s="1"/>
  <c r="I24" i="4" s="1"/>
  <c r="G22" i="4"/>
  <c r="H22" i="4" s="1"/>
  <c r="I22" i="4" s="1"/>
  <c r="G20" i="4"/>
  <c r="H20" i="4" s="1"/>
  <c r="I20" i="4" s="1"/>
  <c r="G18" i="4"/>
  <c r="H18" i="4" s="1"/>
  <c r="I18" i="4" s="1"/>
  <c r="G16" i="4"/>
  <c r="H16" i="4" s="1"/>
  <c r="I16" i="4" s="1"/>
  <c r="G23" i="4"/>
  <c r="H23" i="4" s="1"/>
  <c r="I23" i="4" s="1"/>
  <c r="G21" i="4"/>
  <c r="H21" i="4" s="1"/>
  <c r="I21" i="4" s="1"/>
  <c r="G19" i="4"/>
  <c r="H19" i="4" s="1"/>
  <c r="I19" i="4" s="1"/>
  <c r="G17" i="4"/>
  <c r="H17" i="4" s="1"/>
  <c r="I17" i="4" s="1"/>
  <c r="G15" i="4"/>
  <c r="H15" i="4" s="1"/>
  <c r="I15" i="4" s="1"/>
  <c r="G9" i="4"/>
  <c r="H9" i="4" s="1"/>
  <c r="I9" i="4" s="1"/>
  <c r="G5" i="4"/>
  <c r="H5" i="4" s="1"/>
  <c r="I5" i="4" s="1"/>
  <c r="G3" i="1"/>
  <c r="E7" i="7"/>
  <c r="G2" i="8"/>
  <c r="G24" i="8"/>
  <c r="H24" i="8" s="1"/>
  <c r="I24" i="8" s="1"/>
  <c r="G20" i="8"/>
  <c r="H20" i="8" s="1"/>
  <c r="I20" i="8" s="1"/>
  <c r="G16" i="8"/>
  <c r="H16" i="8" s="1"/>
  <c r="I16" i="8" s="1"/>
  <c r="G23" i="8"/>
  <c r="H23" i="8" s="1"/>
  <c r="I23" i="8" s="1"/>
  <c r="G21" i="8"/>
  <c r="H21" i="8" s="1"/>
  <c r="I21" i="8" s="1"/>
  <c r="G17" i="8"/>
  <c r="H17" i="8" s="1"/>
  <c r="I17" i="8" s="1"/>
  <c r="E6" i="7"/>
  <c r="G2" i="5"/>
  <c r="G18" i="5"/>
  <c r="H18" i="5" s="1"/>
  <c r="I18" i="5" s="1"/>
  <c r="E9" i="7"/>
  <c r="E5" i="7"/>
  <c r="H2" i="8"/>
  <c r="E9" i="8"/>
  <c r="G9" i="8" s="1"/>
  <c r="F11" i="8"/>
  <c r="F10" i="8"/>
  <c r="G10" i="8" s="1"/>
  <c r="F7" i="8"/>
  <c r="F5" i="8"/>
  <c r="F3" i="8"/>
  <c r="G3" i="8" s="1"/>
  <c r="E14" i="8"/>
  <c r="E15" i="8"/>
  <c r="H9" i="8"/>
  <c r="I9" i="8" s="1"/>
  <c r="E4" i="8"/>
  <c r="E6" i="8"/>
  <c r="E8" i="8"/>
  <c r="E12" i="8"/>
  <c r="E13" i="8"/>
  <c r="E8" i="7"/>
  <c r="H20" i="6"/>
  <c r="I20" i="6" s="1"/>
  <c r="H23" i="6"/>
  <c r="I23" i="6" s="1"/>
  <c r="H27" i="6"/>
  <c r="I27" i="6" s="1"/>
  <c r="H25" i="6"/>
  <c r="I25" i="6" s="1"/>
  <c r="H19" i="6"/>
  <c r="I19" i="6" s="1"/>
  <c r="E13" i="6"/>
  <c r="E16" i="6"/>
  <c r="G16" i="6" s="1"/>
  <c r="H8" i="6"/>
  <c r="I8" i="6" s="1"/>
  <c r="E4" i="6"/>
  <c r="E6" i="6"/>
  <c r="F9" i="6"/>
  <c r="F15" i="6"/>
  <c r="F18" i="6"/>
  <c r="F3" i="6"/>
  <c r="E3" i="6"/>
  <c r="F12" i="6"/>
  <c r="E12" i="6"/>
  <c r="F14" i="6"/>
  <c r="E14" i="6"/>
  <c r="F11" i="6"/>
  <c r="E11" i="6"/>
  <c r="F17" i="6"/>
  <c r="E17" i="6"/>
  <c r="F5" i="6"/>
  <c r="E5" i="6"/>
  <c r="E7" i="6"/>
  <c r="G7" i="6" s="1"/>
  <c r="E10" i="6"/>
  <c r="F11" i="5"/>
  <c r="F3" i="5"/>
  <c r="G3" i="5" s="1"/>
  <c r="F7" i="5"/>
  <c r="G7" i="5" s="1"/>
  <c r="F14" i="5"/>
  <c r="G14" i="5" s="1"/>
  <c r="E5" i="5"/>
  <c r="E6" i="5"/>
  <c r="E9" i="5"/>
  <c r="F10" i="5"/>
  <c r="E4" i="5"/>
  <c r="E8" i="5"/>
  <c r="F15" i="5"/>
  <c r="E12" i="5"/>
  <c r="E13" i="5"/>
  <c r="F3" i="4"/>
  <c r="G3" i="4" s="1"/>
  <c r="E8" i="4"/>
  <c r="E12" i="4"/>
  <c r="E13" i="4"/>
  <c r="F10" i="4"/>
  <c r="F11" i="4"/>
  <c r="F14" i="4"/>
  <c r="G14" i="4" s="1"/>
  <c r="F2" i="4"/>
  <c r="G2" i="4" s="1"/>
  <c r="F4" i="4"/>
  <c r="G4" i="4" s="1"/>
  <c r="F6" i="4"/>
  <c r="G6" i="4" s="1"/>
  <c r="E7" i="4"/>
  <c r="F4" i="3"/>
  <c r="F13" i="3"/>
  <c r="F19" i="3"/>
  <c r="F6" i="3"/>
  <c r="F16" i="3"/>
  <c r="F12" i="3"/>
  <c r="F8" i="3"/>
  <c r="E11" i="3"/>
  <c r="F17" i="3"/>
  <c r="F23" i="3"/>
  <c r="F18" i="3"/>
  <c r="F5" i="3"/>
  <c r="E5" i="3"/>
  <c r="E7" i="3"/>
  <c r="E14" i="3"/>
  <c r="E20" i="3"/>
  <c r="E22" i="3"/>
  <c r="E24" i="3"/>
  <c r="E9" i="3"/>
  <c r="F10" i="3"/>
  <c r="F15" i="3"/>
  <c r="E10" i="2"/>
  <c r="F30" i="2"/>
  <c r="G30" i="2" s="1"/>
  <c r="E13" i="2"/>
  <c r="E15" i="2"/>
  <c r="E17" i="2"/>
  <c r="E19" i="2"/>
  <c r="E22" i="2"/>
  <c r="F24" i="2"/>
  <c r="F28" i="2"/>
  <c r="G28" i="2" s="1"/>
  <c r="F26" i="2"/>
  <c r="G26" i="2" s="1"/>
  <c r="F34" i="2"/>
  <c r="G34" i="2" s="1"/>
  <c r="H3" i="2"/>
  <c r="E5" i="2"/>
  <c r="E7" i="2"/>
  <c r="E12" i="2"/>
  <c r="E16" i="2"/>
  <c r="E20" i="2"/>
  <c r="E27" i="2"/>
  <c r="E31" i="2"/>
  <c r="E4" i="2"/>
  <c r="E6" i="2"/>
  <c r="E8" i="2"/>
  <c r="F9" i="2"/>
  <c r="G9" i="2" s="1"/>
  <c r="F11" i="2"/>
  <c r="F14" i="2"/>
  <c r="G14" i="2" s="1"/>
  <c r="F18" i="2"/>
  <c r="F21" i="2"/>
  <c r="F23" i="2"/>
  <c r="G23" i="2" s="1"/>
  <c r="F25" i="2"/>
  <c r="G25" i="2" s="1"/>
  <c r="F29" i="2"/>
  <c r="G29" i="2" s="1"/>
  <c r="F33" i="2"/>
  <c r="G33" i="2" s="1"/>
  <c r="F35" i="2"/>
  <c r="H7" i="6" l="1"/>
  <c r="I7" i="6" s="1"/>
  <c r="G17" i="6"/>
  <c r="G14" i="6"/>
  <c r="H14" i="6" s="1"/>
  <c r="I14" i="6" s="1"/>
  <c r="G3" i="6"/>
  <c r="H16" i="6"/>
  <c r="I16" i="6" s="1"/>
  <c r="G10" i="6"/>
  <c r="H10" i="6" s="1"/>
  <c r="I10" i="6" s="1"/>
  <c r="G6" i="6"/>
  <c r="H6" i="6" s="1"/>
  <c r="I6" i="6" s="1"/>
  <c r="G5" i="6"/>
  <c r="H5" i="6" s="1"/>
  <c r="I5" i="6" s="1"/>
  <c r="G11" i="6"/>
  <c r="G12" i="6"/>
  <c r="G13" i="6"/>
  <c r="H13" i="6" s="1"/>
  <c r="I13" i="6" s="1"/>
  <c r="G4" i="6"/>
  <c r="H4" i="6" s="1"/>
  <c r="I4" i="6" s="1"/>
  <c r="G16" i="2"/>
  <c r="H16" i="2" s="1"/>
  <c r="I16" i="2" s="1"/>
  <c r="G10" i="2"/>
  <c r="H10" i="2" s="1"/>
  <c r="I10" i="2" s="1"/>
  <c r="H33" i="2"/>
  <c r="I33" i="2" s="1"/>
  <c r="H9" i="2"/>
  <c r="I9" i="2" s="1"/>
  <c r="G31" i="2"/>
  <c r="H31" i="2" s="1"/>
  <c r="I31" i="2" s="1"/>
  <c r="G12" i="2"/>
  <c r="H12" i="2" s="1"/>
  <c r="I12" i="2" s="1"/>
  <c r="G15" i="2"/>
  <c r="H15" i="2" s="1"/>
  <c r="I15" i="2" s="1"/>
  <c r="G5" i="2"/>
  <c r="H5" i="2" s="1"/>
  <c r="I5" i="2" s="1"/>
  <c r="H29" i="2"/>
  <c r="I29" i="2" s="1"/>
  <c r="G8" i="2"/>
  <c r="H8" i="2" s="1"/>
  <c r="I8" i="2" s="1"/>
  <c r="H34" i="2"/>
  <c r="I34" i="2" s="1"/>
  <c r="G13" i="2"/>
  <c r="H13" i="2" s="1"/>
  <c r="I13" i="2" s="1"/>
  <c r="G4" i="2"/>
  <c r="H4" i="2" s="1"/>
  <c r="I4" i="2" s="1"/>
  <c r="G17" i="2"/>
  <c r="H17" i="2" s="1"/>
  <c r="I17" i="2" s="1"/>
  <c r="G27" i="2"/>
  <c r="H27" i="2" s="1"/>
  <c r="I27" i="2" s="1"/>
  <c r="G22" i="2"/>
  <c r="H22" i="2" s="1"/>
  <c r="I22" i="2" s="1"/>
  <c r="H25" i="2"/>
  <c r="I25" i="2" s="1"/>
  <c r="H14" i="2"/>
  <c r="I14" i="2" s="1"/>
  <c r="G6" i="2"/>
  <c r="H6" i="2" s="1"/>
  <c r="G20" i="2"/>
  <c r="H20" i="2" s="1"/>
  <c r="I20" i="2" s="1"/>
  <c r="G7" i="2"/>
  <c r="H7" i="2" s="1"/>
  <c r="I7" i="2" s="1"/>
  <c r="H26" i="2"/>
  <c r="I26" i="2" s="1"/>
  <c r="G19" i="2"/>
  <c r="H19" i="2" s="1"/>
  <c r="I19" i="2" s="1"/>
  <c r="H30" i="2"/>
  <c r="I30" i="2" s="1"/>
  <c r="G18" i="2"/>
  <c r="H18" i="2" s="1"/>
  <c r="I18" i="2" s="1"/>
  <c r="G21" i="2"/>
  <c r="H21" i="2" s="1"/>
  <c r="I21" i="2" s="1"/>
  <c r="G24" i="2"/>
  <c r="H24" i="2" s="1"/>
  <c r="I24" i="2" s="1"/>
  <c r="G11" i="2"/>
  <c r="H11" i="2" s="1"/>
  <c r="I11" i="2" s="1"/>
  <c r="H23" i="2"/>
  <c r="I23" i="2" s="1"/>
  <c r="H28" i="2"/>
  <c r="I28" i="2" s="1"/>
  <c r="G35" i="2"/>
  <c r="H35" i="2" s="1"/>
  <c r="I35" i="2" s="1"/>
  <c r="I3" i="2"/>
  <c r="H4" i="4"/>
  <c r="I4" i="4" s="1"/>
  <c r="G7" i="4"/>
  <c r="H7" i="4" s="1"/>
  <c r="I7" i="4" s="1"/>
  <c r="H14" i="4"/>
  <c r="I14" i="4" s="1"/>
  <c r="G12" i="4"/>
  <c r="H12" i="4" s="1"/>
  <c r="I12" i="4" s="1"/>
  <c r="H3" i="4"/>
  <c r="I3" i="4" s="1"/>
  <c r="G13" i="4"/>
  <c r="H13" i="4" s="1"/>
  <c r="I13" i="4" s="1"/>
  <c r="H6" i="4"/>
  <c r="I6" i="4" s="1"/>
  <c r="G8" i="4"/>
  <c r="H8" i="4" s="1"/>
  <c r="I8" i="4" s="1"/>
  <c r="G10" i="4"/>
  <c r="H10" i="4" s="1"/>
  <c r="I10" i="4" s="1"/>
  <c r="G11" i="4"/>
  <c r="H11" i="4" s="1"/>
  <c r="I11" i="4" s="1"/>
  <c r="G8" i="8"/>
  <c r="H8" i="8" s="1"/>
  <c r="I8" i="8" s="1"/>
  <c r="G15" i="8"/>
  <c r="H15" i="8" s="1"/>
  <c r="I15" i="8" s="1"/>
  <c r="G6" i="8"/>
  <c r="H6" i="8" s="1"/>
  <c r="I6" i="8" s="1"/>
  <c r="G14" i="8"/>
  <c r="H14" i="8" s="1"/>
  <c r="I14" i="8" s="1"/>
  <c r="H10" i="8"/>
  <c r="I10" i="8" s="1"/>
  <c r="G13" i="8"/>
  <c r="H13" i="8" s="1"/>
  <c r="I13" i="8" s="1"/>
  <c r="G11" i="8"/>
  <c r="H11" i="8" s="1"/>
  <c r="I11" i="8" s="1"/>
  <c r="G4" i="8"/>
  <c r="H4" i="8" s="1"/>
  <c r="H3" i="8"/>
  <c r="I3" i="8" s="1"/>
  <c r="G12" i="8"/>
  <c r="H12" i="8" s="1"/>
  <c r="I12" i="8" s="1"/>
  <c r="G5" i="8"/>
  <c r="H5" i="8" s="1"/>
  <c r="I5" i="8" s="1"/>
  <c r="G7" i="8"/>
  <c r="H7" i="8" s="1"/>
  <c r="I7" i="8" s="1"/>
  <c r="G13" i="5"/>
  <c r="H13" i="5" s="1"/>
  <c r="I13" i="5" s="1"/>
  <c r="G4" i="5"/>
  <c r="H4" i="5" s="1"/>
  <c r="I4" i="5" s="1"/>
  <c r="G5" i="5"/>
  <c r="H5" i="5" s="1"/>
  <c r="I5" i="5" s="1"/>
  <c r="G12" i="5"/>
  <c r="H12" i="5" s="1"/>
  <c r="I12" i="5" s="1"/>
  <c r="H14" i="5"/>
  <c r="I14" i="5" s="1"/>
  <c r="G10" i="5"/>
  <c r="H10" i="5" s="1"/>
  <c r="I10" i="5" s="1"/>
  <c r="G9" i="5"/>
  <c r="H9" i="5" s="1"/>
  <c r="I9" i="5" s="1"/>
  <c r="H7" i="5"/>
  <c r="I7" i="5" s="1"/>
  <c r="G15" i="5"/>
  <c r="H15" i="5" s="1"/>
  <c r="I15" i="5" s="1"/>
  <c r="G8" i="5"/>
  <c r="H8" i="5" s="1"/>
  <c r="I8" i="5" s="1"/>
  <c r="G6" i="5"/>
  <c r="H6" i="5" s="1"/>
  <c r="I6" i="5" s="1"/>
  <c r="H3" i="5"/>
  <c r="I3" i="5" s="1"/>
  <c r="G11" i="5"/>
  <c r="H11" i="5" s="1"/>
  <c r="I11" i="5" s="1"/>
  <c r="G9" i="6"/>
  <c r="H9" i="6" s="1"/>
  <c r="I9" i="6" s="1"/>
  <c r="G18" i="6"/>
  <c r="H18" i="6" s="1"/>
  <c r="I18" i="6" s="1"/>
  <c r="G15" i="6"/>
  <c r="H15" i="6" s="1"/>
  <c r="I15" i="6" s="1"/>
  <c r="I2" i="8"/>
  <c r="H2" i="6"/>
  <c r="I2" i="6" s="1"/>
  <c r="H2" i="5"/>
  <c r="I2" i="5" s="1"/>
  <c r="H12" i="6"/>
  <c r="I12" i="6" s="1"/>
  <c r="H3" i="6"/>
  <c r="I3" i="6" s="1"/>
  <c r="H17" i="6"/>
  <c r="I17" i="6" s="1"/>
  <c r="H11" i="6"/>
  <c r="I11" i="6" s="1"/>
  <c r="H2" i="4"/>
  <c r="H3" i="1"/>
  <c r="Q9" i="6" l="1"/>
  <c r="Q9" i="5"/>
  <c r="I6" i="2"/>
  <c r="M9" i="2" s="1"/>
  <c r="M10" i="2"/>
  <c r="M11" i="2"/>
  <c r="L9" i="7" s="1"/>
  <c r="M11" i="4"/>
  <c r="L8" i="7" s="1"/>
  <c r="M10" i="4"/>
  <c r="I4" i="8"/>
  <c r="M9" i="8" s="1"/>
  <c r="M10" i="8"/>
  <c r="M11" i="8"/>
  <c r="L5" i="7" s="1"/>
  <c r="Q11" i="5"/>
  <c r="L4" i="7" s="1"/>
  <c r="Q10" i="5"/>
  <c r="Q11" i="6"/>
  <c r="L3" i="7" s="1"/>
  <c r="Q10" i="6"/>
  <c r="I2" i="4"/>
  <c r="M9" i="4" s="1"/>
  <c r="I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4" i="1"/>
  <c r="L7" i="7" l="1"/>
  <c r="F25" i="1"/>
  <c r="E25" i="1"/>
  <c r="F17" i="1"/>
  <c r="E17" i="1"/>
  <c r="E5" i="1"/>
  <c r="F5" i="1"/>
  <c r="E4" i="1"/>
  <c r="F4" i="1"/>
  <c r="E28" i="1"/>
  <c r="F28" i="1"/>
  <c r="E24" i="1"/>
  <c r="F24" i="1"/>
  <c r="E20" i="1"/>
  <c r="F20" i="1"/>
  <c r="E12" i="1"/>
  <c r="F12" i="1"/>
  <c r="E8" i="1"/>
  <c r="F8" i="1"/>
  <c r="E27" i="1"/>
  <c r="F27" i="1"/>
  <c r="E23" i="1"/>
  <c r="F23" i="1"/>
  <c r="E19" i="1"/>
  <c r="F19" i="1"/>
  <c r="E16" i="1"/>
  <c r="F16" i="1"/>
  <c r="E11" i="1"/>
  <c r="F11" i="1"/>
  <c r="F7" i="1"/>
  <c r="E7" i="1"/>
  <c r="E29" i="1"/>
  <c r="F29" i="1"/>
  <c r="F21" i="1"/>
  <c r="E21" i="1"/>
  <c r="F14" i="1"/>
  <c r="E14" i="1"/>
  <c r="F9" i="1"/>
  <c r="E9" i="1"/>
  <c r="E26" i="1"/>
  <c r="F26" i="1"/>
  <c r="E22" i="1"/>
  <c r="F22" i="1"/>
  <c r="E18" i="1"/>
  <c r="F18" i="1"/>
  <c r="E15" i="1"/>
  <c r="F15" i="1"/>
  <c r="E13" i="1"/>
  <c r="F13" i="1"/>
  <c r="E10" i="1"/>
  <c r="F10" i="1"/>
  <c r="E6" i="1"/>
  <c r="F6" i="1"/>
  <c r="G9" i="1" l="1"/>
  <c r="H9" i="1" s="1"/>
  <c r="I9" i="1" s="1"/>
  <c r="G21" i="1"/>
  <c r="H21" i="1" s="1"/>
  <c r="I21" i="1" s="1"/>
  <c r="G7" i="1"/>
  <c r="H7" i="1" s="1"/>
  <c r="I7" i="1" s="1"/>
  <c r="G25" i="1"/>
  <c r="H25" i="1" s="1"/>
  <c r="I25" i="1" s="1"/>
  <c r="G14" i="1"/>
  <c r="H14" i="1" s="1"/>
  <c r="I14" i="1" s="1"/>
  <c r="G17" i="1"/>
  <c r="H17" i="1" s="1"/>
  <c r="I17" i="1" s="1"/>
  <c r="G6" i="1"/>
  <c r="H6" i="1" s="1"/>
  <c r="I6" i="1" s="1"/>
  <c r="G13" i="1"/>
  <c r="H13" i="1" s="1"/>
  <c r="I13" i="1" s="1"/>
  <c r="G18" i="1"/>
  <c r="H18" i="1" s="1"/>
  <c r="I18" i="1" s="1"/>
  <c r="G26" i="1"/>
  <c r="H26" i="1" s="1"/>
  <c r="I26" i="1" s="1"/>
  <c r="G29" i="1"/>
  <c r="H29" i="1" s="1"/>
  <c r="I29" i="1" s="1"/>
  <c r="G11" i="1"/>
  <c r="H11" i="1" s="1"/>
  <c r="I11" i="1" s="1"/>
  <c r="G19" i="1"/>
  <c r="H19" i="1" s="1"/>
  <c r="I19" i="1" s="1"/>
  <c r="G27" i="1"/>
  <c r="H27" i="1" s="1"/>
  <c r="I27" i="1" s="1"/>
  <c r="G12" i="1"/>
  <c r="H12" i="1" s="1"/>
  <c r="I12" i="1" s="1"/>
  <c r="G24" i="1"/>
  <c r="H24" i="1" s="1"/>
  <c r="I24" i="1" s="1"/>
  <c r="G4" i="1"/>
  <c r="G10" i="1"/>
  <c r="H10" i="1" s="1"/>
  <c r="I10" i="1" s="1"/>
  <c r="G15" i="1"/>
  <c r="H15" i="1" s="1"/>
  <c r="I15" i="1" s="1"/>
  <c r="G22" i="1"/>
  <c r="H22" i="1" s="1"/>
  <c r="I22" i="1" s="1"/>
  <c r="G16" i="1"/>
  <c r="H16" i="1" s="1"/>
  <c r="I16" i="1" s="1"/>
  <c r="G23" i="1"/>
  <c r="H23" i="1" s="1"/>
  <c r="I23" i="1" s="1"/>
  <c r="G8" i="1"/>
  <c r="H8" i="1" s="1"/>
  <c r="I8" i="1" s="1"/>
  <c r="G20" i="1"/>
  <c r="H20" i="1" s="1"/>
  <c r="I20" i="1" s="1"/>
  <c r="G28" i="1"/>
  <c r="H28" i="1" s="1"/>
  <c r="I28" i="1" s="1"/>
  <c r="G5" i="1"/>
  <c r="H5" i="1" s="1"/>
  <c r="I5" i="1" s="1"/>
  <c r="H4" i="1" l="1"/>
  <c r="R10" i="1" s="1"/>
  <c r="R11" i="1"/>
  <c r="L6" i="7" s="1"/>
  <c r="I4" i="1" l="1"/>
  <c r="R9" i="1" s="1"/>
  <c r="N6" i="7" l="1"/>
  <c r="I6" i="7" s="1"/>
  <c r="G41" i="3"/>
  <c r="H41" i="3" s="1"/>
  <c r="I41" i="3" s="1"/>
  <c r="G34" i="3"/>
  <c r="H34" i="3" s="1"/>
  <c r="I34" i="3" s="1"/>
  <c r="G35" i="3"/>
  <c r="H35" i="3" s="1"/>
  <c r="I35" i="3" s="1"/>
  <c r="G47" i="3"/>
  <c r="H47" i="3" s="1"/>
  <c r="I47" i="3" s="1"/>
  <c r="G21" i="3"/>
  <c r="H21" i="3" s="1"/>
  <c r="I21" i="3" s="1"/>
  <c r="G24" i="3"/>
  <c r="H24" i="3" s="1"/>
  <c r="I24" i="3" s="1"/>
  <c r="G13" i="3"/>
  <c r="H13" i="3" s="1"/>
  <c r="I13" i="3" s="1"/>
  <c r="G20" i="3"/>
  <c r="H20" i="3" s="1"/>
  <c r="I20" i="3" s="1"/>
  <c r="G14" i="3"/>
  <c r="H14" i="3" s="1"/>
  <c r="I14" i="3" s="1"/>
  <c r="G10" i="3"/>
  <c r="H10" i="3" s="1"/>
  <c r="I10" i="3" s="1"/>
  <c r="G40" i="3"/>
  <c r="H40" i="3" s="1"/>
  <c r="I40" i="3" s="1"/>
  <c r="G4" i="3"/>
  <c r="H4" i="3" s="1"/>
  <c r="G26" i="3"/>
  <c r="H26" i="3" s="1"/>
  <c r="I26" i="3" s="1"/>
  <c r="G45" i="3"/>
  <c r="H45" i="3" s="1"/>
  <c r="I45" i="3" s="1"/>
  <c r="G38" i="3"/>
  <c r="H38" i="3" s="1"/>
  <c r="I38" i="3" s="1"/>
  <c r="G31" i="3"/>
  <c r="H31" i="3" s="1"/>
  <c r="I31" i="3" s="1"/>
  <c r="G32" i="3"/>
  <c r="H32" i="3" s="1"/>
  <c r="I32" i="3" s="1"/>
  <c r="G15" i="3"/>
  <c r="H15" i="3" s="1"/>
  <c r="I15" i="3" s="1"/>
  <c r="G6" i="3"/>
  <c r="H6" i="3" s="1"/>
  <c r="I6" i="3" s="1"/>
  <c r="G5" i="3"/>
  <c r="H5" i="3" s="1"/>
  <c r="I5" i="3" s="1"/>
  <c r="G19" i="3"/>
  <c r="H19" i="3" s="1"/>
  <c r="I19" i="3" s="1"/>
  <c r="G9" i="3"/>
  <c r="H9" i="3" s="1"/>
  <c r="I9" i="3" s="1"/>
  <c r="G22" i="3"/>
  <c r="H22" i="3" s="1"/>
  <c r="I22" i="3" s="1"/>
  <c r="G23" i="3"/>
  <c r="H23" i="3" s="1"/>
  <c r="I23" i="3" s="1"/>
  <c r="G17" i="3"/>
  <c r="H17" i="3" s="1"/>
  <c r="I17" i="3" s="1"/>
  <c r="G44" i="3"/>
  <c r="H44" i="3" s="1"/>
  <c r="I44" i="3" s="1"/>
  <c r="G25" i="3"/>
  <c r="H25" i="3" s="1"/>
  <c r="I25" i="3" s="1"/>
  <c r="G36" i="3"/>
  <c r="H36" i="3" s="1"/>
  <c r="I36" i="3" s="1"/>
  <c r="G8" i="3"/>
  <c r="H8" i="3" s="1"/>
  <c r="I8" i="3" s="1"/>
  <c r="G37" i="3"/>
  <c r="H37" i="3" s="1"/>
  <c r="I37" i="3" s="1"/>
  <c r="G30" i="3"/>
  <c r="H30" i="3" s="1"/>
  <c r="I30" i="3" s="1"/>
  <c r="G28" i="3"/>
  <c r="H28" i="3" s="1"/>
  <c r="I28" i="3" s="1"/>
  <c r="G43" i="3"/>
  <c r="H43" i="3" s="1"/>
  <c r="I43" i="3" s="1"/>
  <c r="G39" i="3"/>
  <c r="H39" i="3" s="1"/>
  <c r="I39" i="3" s="1"/>
  <c r="G27" i="3"/>
  <c r="H27" i="3" s="1"/>
  <c r="I27" i="3" s="1"/>
  <c r="G42" i="3"/>
  <c r="H42" i="3" s="1"/>
  <c r="I42" i="3" s="1"/>
  <c r="G46" i="3"/>
  <c r="H46" i="3" s="1"/>
  <c r="I46" i="3" s="1"/>
  <c r="G7" i="3"/>
  <c r="H7" i="3" s="1"/>
  <c r="I7" i="3" s="1"/>
  <c r="G11" i="3"/>
  <c r="H11" i="3" s="1"/>
  <c r="I11" i="3" s="1"/>
  <c r="G18" i="3"/>
  <c r="H18" i="3" s="1"/>
  <c r="I18" i="3" s="1"/>
  <c r="G29" i="3"/>
  <c r="H29" i="3" s="1"/>
  <c r="I29" i="3" s="1"/>
  <c r="G16" i="3"/>
  <c r="H16" i="3" s="1"/>
  <c r="I16" i="3" s="1"/>
  <c r="G33" i="3"/>
  <c r="H33" i="3" s="1"/>
  <c r="I33" i="3" s="1"/>
  <c r="G12" i="3"/>
  <c r="H12" i="3" s="1"/>
  <c r="I12" i="3" s="1"/>
  <c r="Q6" i="7" l="1"/>
  <c r="Q10" i="3"/>
  <c r="Q11" i="3"/>
  <c r="I4" i="3"/>
  <c r="Q9" i="3" s="1"/>
  <c r="O6" i="7"/>
</calcChain>
</file>

<file path=xl/sharedStrings.xml><?xml version="1.0" encoding="utf-8"?>
<sst xmlns="http://schemas.openxmlformats.org/spreadsheetml/2006/main" count="496" uniqueCount="52">
  <si>
    <t>Date</t>
  </si>
  <si>
    <t>Total N</t>
  </si>
  <si>
    <t>Exp 1</t>
  </si>
  <si>
    <t>Exp 2</t>
  </si>
  <si>
    <t>Sum</t>
  </si>
  <si>
    <t>Time after peat</t>
  </si>
  <si>
    <t>Conc2_initial</t>
  </si>
  <si>
    <t>Conc1_initial</t>
  </si>
  <si>
    <t>T1/2 1</t>
  </si>
  <si>
    <t>T1/2 2</t>
  </si>
  <si>
    <t>Error</t>
  </si>
  <si>
    <t>SqErr</t>
  </si>
  <si>
    <t>RMSE</t>
  </si>
  <si>
    <t>Gärssjöbäcken</t>
  </si>
  <si>
    <t>SO4</t>
  </si>
  <si>
    <t>Rsq</t>
  </si>
  <si>
    <t>Mean Err</t>
  </si>
  <si>
    <t>K</t>
  </si>
  <si>
    <t>NH4</t>
  </si>
  <si>
    <t>Ca</t>
  </si>
  <si>
    <t>Cl</t>
  </si>
  <si>
    <t>Double exponential best  fit:</t>
  </si>
  <si>
    <t>Determinand</t>
  </si>
  <si>
    <t>Pool 1</t>
  </si>
  <si>
    <t>Initial</t>
  </si>
  <si>
    <t>Pool 2</t>
  </si>
  <si>
    <r>
      <t>T</t>
    </r>
    <r>
      <rPr>
        <b/>
        <sz val="11"/>
        <color theme="1"/>
        <rFont val="Calibri"/>
        <family val="2"/>
      </rPr>
      <t>½</t>
    </r>
  </si>
  <si>
    <t>TN</t>
  </si>
  <si>
    <t>Units</t>
  </si>
  <si>
    <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</si>
  <si>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%</t>
  </si>
  <si>
    <t>NH4 ueq/l</t>
  </si>
  <si>
    <t>Mg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</si>
  <si>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</si>
  <si>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meq l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</si>
  <si>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meq l</t>
    </r>
    <r>
      <rPr>
        <vertAlign val="superscript"/>
        <sz val="11"/>
        <rFont val="Calibri"/>
        <family val="2"/>
        <scheme val="minor"/>
      </rPr>
      <t>-1</t>
    </r>
  </si>
  <si>
    <r>
      <t>mg l</t>
    </r>
    <r>
      <rPr>
        <vertAlign val="superscript"/>
        <sz val="11"/>
        <color rgb="FFFF0000"/>
        <rFont val="Calibri"/>
        <family val="2"/>
        <scheme val="minor"/>
      </rPr>
      <t>-1</t>
    </r>
  </si>
  <si>
    <r>
      <t>meq l</t>
    </r>
    <r>
      <rPr>
        <vertAlign val="superscript"/>
        <sz val="11"/>
        <color rgb="FFFF0000"/>
        <rFont val="Calibri"/>
        <family val="2"/>
        <scheme val="minor"/>
      </rPr>
      <t>-1</t>
    </r>
  </si>
  <si>
    <t>Baseline</t>
  </si>
  <si>
    <t>Peak/baseline</t>
  </si>
  <si>
    <t>(mean 2017)</t>
  </si>
  <si>
    <t>Observed</t>
  </si>
  <si>
    <t>Modelled</t>
  </si>
  <si>
    <t>Fast decay pool</t>
  </si>
  <si>
    <t>Slow decay pool</t>
  </si>
  <si>
    <t>SO4 umol/l</t>
  </si>
  <si>
    <t>Exp 1 umol/l</t>
  </si>
  <si>
    <t>Exp 2 umol/l</t>
  </si>
  <si>
    <t>Sum umol/l2</t>
  </si>
  <si>
    <t>Ca umol/l</t>
  </si>
  <si>
    <t>K umol/l</t>
  </si>
  <si>
    <t>Cl umol/l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</si>
</sst>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;@"/>
    <numFmt numFmtId="165" formatCode="0.000"/>
    <numFmt numFmtId="166" formatCode="0.0"/>
    <numFmt numFmtId="167" formatCode="0.0000"/>
    <numFmt numFmtId="168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2" fontId="4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1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66" fontId="0" fillId="0" borderId="0" xfId="0" applyNumberFormat="1"/>
    <xf numFmtId="167" fontId="3" fillId="0" borderId="0" xfId="0" applyNumberFormat="1" applyFont="1"/>
    <xf numFmtId="0" fontId="2" fillId="0" borderId="0" xfId="0" applyFont="1" applyBorder="1"/>
    <xf numFmtId="0" fontId="2" fillId="0" borderId="1" xfId="0" applyFont="1" applyBorder="1"/>
    <xf numFmtId="9" fontId="0" fillId="0" borderId="0" xfId="1" applyFont="1"/>
    <xf numFmtId="0" fontId="2" fillId="0" borderId="1" xfId="0" applyFont="1" applyFill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/>
    <xf numFmtId="1" fontId="0" fillId="0" borderId="1" xfId="0" applyNumberFormat="1" applyBorder="1"/>
    <xf numFmtId="0" fontId="0" fillId="0" borderId="0" xfId="0" applyFont="1"/>
    <xf numFmtId="0" fontId="10" fillId="0" borderId="0" xfId="0" applyFont="1"/>
    <xf numFmtId="0" fontId="9" fillId="0" borderId="1" xfId="0" applyFont="1" applyBorder="1"/>
    <xf numFmtId="0" fontId="9" fillId="0" borderId="0" xfId="0" applyFont="1"/>
    <xf numFmtId="168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Cl!$D$2:$D$97</c:f>
              <c:numCache>
                <c:formatCode>General</c:formatCode>
                <c:ptCount val="96"/>
                <c:pt idx="0">
                  <c:v>0.187</c:v>
                </c:pt>
                <c:pt idx="1">
                  <c:v>0.186</c:v>
                </c:pt>
                <c:pt idx="2">
                  <c:v>0.16</c:v>
                </c:pt>
                <c:pt idx="3">
                  <c:v>0.151</c:v>
                </c:pt>
                <c:pt idx="4">
                  <c:v>0.14199999999999999</c:v>
                </c:pt>
                <c:pt idx="5">
                  <c:v>0.14099999999999999</c:v>
                </c:pt>
                <c:pt idx="6">
                  <c:v>0.14899999999999999</c:v>
                </c:pt>
                <c:pt idx="7">
                  <c:v>0.14899999999999999</c:v>
                </c:pt>
                <c:pt idx="8">
                  <c:v>8.5000000000000006E-2</c:v>
                </c:pt>
                <c:pt idx="9">
                  <c:v>9.4E-2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9.6000000000000002E-2</c:v>
                </c:pt>
                <c:pt idx="13">
                  <c:v>0.09</c:v>
                </c:pt>
                <c:pt idx="14">
                  <c:v>7.6999999999999999E-2</c:v>
                </c:pt>
                <c:pt idx="15">
                  <c:v>0.08</c:v>
                </c:pt>
                <c:pt idx="16">
                  <c:v>7.9000000000000001E-2</c:v>
                </c:pt>
                <c:pt idx="17">
                  <c:v>0.08</c:v>
                </c:pt>
                <c:pt idx="18">
                  <c:v>7.5999999999999998E-2</c:v>
                </c:pt>
                <c:pt idx="19">
                  <c:v>7.6999999999999999E-2</c:v>
                </c:pt>
                <c:pt idx="20">
                  <c:v>8.3000000000000004E-2</c:v>
                </c:pt>
                <c:pt idx="21">
                  <c:v>8.2000000000000003E-2</c:v>
                </c:pt>
                <c:pt idx="22">
                  <c:v>7.4999999999999997E-2</c:v>
                </c:pt>
                <c:pt idx="23">
                  <c:v>7.2999999999999995E-2</c:v>
                </c:pt>
                <c:pt idx="24">
                  <c:v>7.2999999999999995E-2</c:v>
                </c:pt>
                <c:pt idx="25">
                  <c:v>8.1000000000000003E-2</c:v>
                </c:pt>
                <c:pt idx="26">
                  <c:v>5.21E-2</c:v>
                </c:pt>
                <c:pt idx="27">
                  <c:v>3.8700000000000005E-2</c:v>
                </c:pt>
                <c:pt idx="28">
                  <c:v>3.8100000000000002E-2</c:v>
                </c:pt>
                <c:pt idx="29">
                  <c:v>3.9E-2</c:v>
                </c:pt>
                <c:pt idx="30">
                  <c:v>4.8000000000000001E-2</c:v>
                </c:pt>
                <c:pt idx="31">
                  <c:v>5.4000000000000006E-2</c:v>
                </c:pt>
                <c:pt idx="32">
                  <c:v>7.1000000000000008E-2</c:v>
                </c:pt>
                <c:pt idx="33">
                  <c:v>5.3999999999999999E-2</c:v>
                </c:pt>
                <c:pt idx="34">
                  <c:v>6.2E-2</c:v>
                </c:pt>
                <c:pt idx="35">
                  <c:v>5.8999999999999997E-2</c:v>
                </c:pt>
                <c:pt idx="36">
                  <c:v>4.8000000000000001E-2</c:v>
                </c:pt>
                <c:pt idx="37">
                  <c:v>4.8000000000000001E-2</c:v>
                </c:pt>
                <c:pt idx="38">
                  <c:v>4.8000000000000001E-2</c:v>
                </c:pt>
                <c:pt idx="39">
                  <c:v>4.8000000000000001E-2</c:v>
                </c:pt>
                <c:pt idx="40">
                  <c:v>5.0999999999999997E-2</c:v>
                </c:pt>
                <c:pt idx="41">
                  <c:v>5.0999999999999997E-2</c:v>
                </c:pt>
                <c:pt idx="42">
                  <c:v>5.4000000000000006E-2</c:v>
                </c:pt>
                <c:pt idx="43">
                  <c:v>5.4000000000000006E-2</c:v>
                </c:pt>
                <c:pt idx="44">
                  <c:v>3.6999999999999998E-2</c:v>
                </c:pt>
                <c:pt idx="45">
                  <c:v>3.9E-2</c:v>
                </c:pt>
                <c:pt idx="46">
                  <c:v>4.4999999999999998E-2</c:v>
                </c:pt>
                <c:pt idx="47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6-4901-AE62-99BF91138863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Cl!$E$2:$E$97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6-4901-AE62-99BF9113886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Cl!$F$2:$F$97</c:f>
              <c:numCache>
                <c:formatCode>0</c:formatCode>
                <c:ptCount val="96"/>
                <c:pt idx="0">
                  <c:v>0.11716967593838687</c:v>
                </c:pt>
                <c:pt idx="1">
                  <c:v>0.11666317491400816</c:v>
                </c:pt>
                <c:pt idx="2">
                  <c:v>0.10979780717145853</c:v>
                </c:pt>
                <c:pt idx="3">
                  <c:v>0.10378509316997249</c:v>
                </c:pt>
                <c:pt idx="4">
                  <c:v>9.7255331261142192E-2</c:v>
                </c:pt>
                <c:pt idx="5">
                  <c:v>9.1929464496973881E-2</c:v>
                </c:pt>
                <c:pt idx="6">
                  <c:v>7.6636269576091168E-2</c:v>
                </c:pt>
                <c:pt idx="7">
                  <c:v>6.9971980993366781E-2</c:v>
                </c:pt>
                <c:pt idx="8">
                  <c:v>6.3887218822346631E-2</c:v>
                </c:pt>
                <c:pt idx="9">
                  <c:v>5.4425295546099435E-2</c:v>
                </c:pt>
                <c:pt idx="10">
                  <c:v>4.8627665630571096E-2</c:v>
                </c:pt>
                <c:pt idx="11">
                  <c:v>4.1786222287673321E-2</c:v>
                </c:pt>
                <c:pt idx="12">
                  <c:v>3.8318134788045577E-2</c:v>
                </c:pt>
                <c:pt idx="13">
                  <c:v>3.7012878448412161E-2</c:v>
                </c:pt>
                <c:pt idx="14">
                  <c:v>3.3213674421676116E-2</c:v>
                </c:pt>
                <c:pt idx="15">
                  <c:v>3.180552359025135E-2</c:v>
                </c:pt>
                <c:pt idx="16">
                  <c:v>2.9039715848009545E-2</c:v>
                </c:pt>
                <c:pt idx="17">
                  <c:v>2.8050516519247004E-2</c:v>
                </c:pt>
                <c:pt idx="18">
                  <c:v>2.5500531847346752E-2</c:v>
                </c:pt>
                <c:pt idx="19">
                  <c:v>2.4846236426793199E-2</c:v>
                </c:pt>
                <c:pt idx="20">
                  <c:v>2.2103538364857806E-2</c:v>
                </c:pt>
                <c:pt idx="21">
                  <c:v>2.1350610704400235E-2</c:v>
                </c:pt>
                <c:pt idx="22">
                  <c:v>1.9076246585793228E-2</c:v>
                </c:pt>
                <c:pt idx="23">
                  <c:v>1.675134963905657E-2</c:v>
                </c:pt>
                <c:pt idx="24">
                  <c:v>1.4519857924004774E-2</c:v>
                </c:pt>
                <c:pt idx="25">
                  <c:v>1.2805622061170936E-2</c:v>
                </c:pt>
                <c:pt idx="26">
                  <c:v>1.1342804083685838E-2</c:v>
                </c:pt>
                <c:pt idx="27">
                  <c:v>8.0553955456190447E-3</c:v>
                </c:pt>
                <c:pt idx="28">
                  <c:v>7.6473262923733507E-3</c:v>
                </c:pt>
                <c:pt idx="29">
                  <c:v>6.5714212725561305E-3</c:v>
                </c:pt>
                <c:pt idx="30">
                  <c:v>5.7955895754304111E-3</c:v>
                </c:pt>
                <c:pt idx="31">
                  <c:v>5.1558326310279694E-3</c:v>
                </c:pt>
                <c:pt idx="32">
                  <c:v>4.4113047523595727E-3</c:v>
                </c:pt>
                <c:pt idx="33">
                  <c:v>3.4460781793687226E-3</c:v>
                </c:pt>
                <c:pt idx="34">
                  <c:v>2.9870169650560129E-3</c:v>
                </c:pt>
                <c:pt idx="35">
                  <c:v>2.634365332292667E-3</c:v>
                </c:pt>
                <c:pt idx="36">
                  <c:v>2.3435660109307633E-3</c:v>
                </c:pt>
                <c:pt idx="37">
                  <c:v>2.0225921468608548E-3</c:v>
                </c:pt>
                <c:pt idx="38">
                  <c:v>1.7760909137392224E-3</c:v>
                </c:pt>
                <c:pt idx="39">
                  <c:v>1.5732036423630363E-3</c:v>
                </c:pt>
                <c:pt idx="40">
                  <c:v>1.3636330125531664E-3</c:v>
                </c:pt>
                <c:pt idx="41">
                  <c:v>1.1974417121264251E-3</c:v>
                </c:pt>
                <c:pt idx="42">
                  <c:v>1.0560699757551841E-3</c:v>
                </c:pt>
                <c:pt idx="43">
                  <c:v>9.1936231227379966E-4</c:v>
                </c:pt>
                <c:pt idx="44">
                  <c:v>8.1434127449897347E-4</c:v>
                </c:pt>
                <c:pt idx="45">
                  <c:v>6.9977131480579468E-4</c:v>
                </c:pt>
                <c:pt idx="46">
                  <c:v>6.1183113565074874E-4</c:v>
                </c:pt>
                <c:pt idx="47">
                  <c:v>5.4194014713494364E-4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6-4901-AE62-99BF91138863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Cl!$C$2:$C$97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Cl!$G$2:$G$97</c:f>
              <c:numCache>
                <c:formatCode>0</c:formatCode>
                <c:ptCount val="96"/>
                <c:pt idx="0">
                  <c:v>0.16833634260505353</c:v>
                </c:pt>
                <c:pt idx="1">
                  <c:v>0.16782984158067482</c:v>
                </c:pt>
                <c:pt idx="2">
                  <c:v>0.16096447383812518</c:v>
                </c:pt>
                <c:pt idx="3">
                  <c:v>0.15495175983663917</c:v>
                </c:pt>
                <c:pt idx="4">
                  <c:v>0.14842199792780886</c:v>
                </c:pt>
                <c:pt idx="5">
                  <c:v>0.14309613116364056</c:v>
                </c:pt>
                <c:pt idx="6">
                  <c:v>0.12780293624275785</c:v>
                </c:pt>
                <c:pt idx="7">
                  <c:v>0.12113864766003345</c:v>
                </c:pt>
                <c:pt idx="8">
                  <c:v>0.1150538854890133</c:v>
                </c:pt>
                <c:pt idx="9">
                  <c:v>0.10559196221276609</c:v>
                </c:pt>
                <c:pt idx="10">
                  <c:v>9.9794332297237762E-2</c:v>
                </c:pt>
                <c:pt idx="11">
                  <c:v>9.2952888954339979E-2</c:v>
                </c:pt>
                <c:pt idx="12">
                  <c:v>8.9484801454712243E-2</c:v>
                </c:pt>
                <c:pt idx="13">
                  <c:v>8.8179545115078833E-2</c:v>
                </c:pt>
                <c:pt idx="14">
                  <c:v>8.4380341088342775E-2</c:v>
                </c:pt>
                <c:pt idx="15">
                  <c:v>8.2972190256918016E-2</c:v>
                </c:pt>
                <c:pt idx="16">
                  <c:v>8.0206382514676211E-2</c:v>
                </c:pt>
                <c:pt idx="17">
                  <c:v>7.921718318591367E-2</c:v>
                </c:pt>
                <c:pt idx="18">
                  <c:v>7.6667198514013421E-2</c:v>
                </c:pt>
                <c:pt idx="19">
                  <c:v>7.6012903093459872E-2</c:v>
                </c:pt>
                <c:pt idx="20">
                  <c:v>7.3270205031524469E-2</c:v>
                </c:pt>
                <c:pt idx="21">
                  <c:v>7.2517277371066904E-2</c:v>
                </c:pt>
                <c:pt idx="22">
                  <c:v>7.024291325245989E-2</c:v>
                </c:pt>
                <c:pt idx="23">
                  <c:v>6.7918016305723236E-2</c:v>
                </c:pt>
                <c:pt idx="24">
                  <c:v>6.5686524590671438E-2</c:v>
                </c:pt>
                <c:pt idx="25">
                  <c:v>6.3972288727837598E-2</c:v>
                </c:pt>
                <c:pt idx="26">
                  <c:v>6.25094707503525E-2</c:v>
                </c:pt>
                <c:pt idx="27">
                  <c:v>5.9222062212285709E-2</c:v>
                </c:pt>
                <c:pt idx="28">
                  <c:v>5.8813992959040017E-2</c:v>
                </c:pt>
                <c:pt idx="29">
                  <c:v>5.7738087939222797E-2</c:v>
                </c:pt>
                <c:pt idx="30">
                  <c:v>5.6962256242097074E-2</c:v>
                </c:pt>
                <c:pt idx="31">
                  <c:v>5.6322499297694638E-2</c:v>
                </c:pt>
                <c:pt idx="32">
                  <c:v>5.5577971419026241E-2</c:v>
                </c:pt>
                <c:pt idx="33">
                  <c:v>5.4612744846035385E-2</c:v>
                </c:pt>
                <c:pt idx="34">
                  <c:v>5.4153683631722682E-2</c:v>
                </c:pt>
                <c:pt idx="35">
                  <c:v>5.3801031998959331E-2</c:v>
                </c:pt>
                <c:pt idx="36">
                  <c:v>5.3510232677597427E-2</c:v>
                </c:pt>
                <c:pt idx="37">
                  <c:v>5.3189258813527519E-2</c:v>
                </c:pt>
                <c:pt idx="38">
                  <c:v>5.294275758040589E-2</c:v>
                </c:pt>
                <c:pt idx="39">
                  <c:v>5.2739870309029699E-2</c:v>
                </c:pt>
                <c:pt idx="40">
                  <c:v>5.2530299679219836E-2</c:v>
                </c:pt>
                <c:pt idx="41">
                  <c:v>5.2364108378793094E-2</c:v>
                </c:pt>
                <c:pt idx="42">
                  <c:v>5.2222736642421851E-2</c:v>
                </c:pt>
                <c:pt idx="43">
                  <c:v>5.2086028978940463E-2</c:v>
                </c:pt>
                <c:pt idx="44">
                  <c:v>5.1981007941165641E-2</c:v>
                </c:pt>
                <c:pt idx="45">
                  <c:v>5.186643798147246E-2</c:v>
                </c:pt>
                <c:pt idx="46">
                  <c:v>5.1778497802317414E-2</c:v>
                </c:pt>
                <c:pt idx="47">
                  <c:v>5.1708606813801607E-2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6-4901-AE62-99BF9113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d) Chloride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3135545556806"/>
          <c:y val="0.14718670076726342"/>
          <c:w val="0.79792697787776512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Cl!$J$2:$J$57</c:f>
              <c:numCache>
                <c:formatCode>0</c:formatCode>
                <c:ptCount val="56"/>
                <c:pt idx="2">
                  <c:v>160</c:v>
                </c:pt>
                <c:pt idx="3">
                  <c:v>151</c:v>
                </c:pt>
                <c:pt idx="4">
                  <c:v>142</c:v>
                </c:pt>
                <c:pt idx="5">
                  <c:v>141</c:v>
                </c:pt>
                <c:pt idx="6">
                  <c:v>149</c:v>
                </c:pt>
                <c:pt idx="7">
                  <c:v>149</c:v>
                </c:pt>
                <c:pt idx="8">
                  <c:v>85</c:v>
                </c:pt>
                <c:pt idx="9">
                  <c:v>94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90</c:v>
                </c:pt>
                <c:pt idx="14">
                  <c:v>77</c:v>
                </c:pt>
                <c:pt idx="15">
                  <c:v>80</c:v>
                </c:pt>
                <c:pt idx="16">
                  <c:v>79</c:v>
                </c:pt>
                <c:pt idx="17">
                  <c:v>80</c:v>
                </c:pt>
                <c:pt idx="18">
                  <c:v>76</c:v>
                </c:pt>
                <c:pt idx="19">
                  <c:v>77</c:v>
                </c:pt>
                <c:pt idx="20">
                  <c:v>83</c:v>
                </c:pt>
                <c:pt idx="21">
                  <c:v>82</c:v>
                </c:pt>
                <c:pt idx="22">
                  <c:v>75</c:v>
                </c:pt>
                <c:pt idx="23">
                  <c:v>73</c:v>
                </c:pt>
                <c:pt idx="24">
                  <c:v>73</c:v>
                </c:pt>
                <c:pt idx="25">
                  <c:v>81</c:v>
                </c:pt>
                <c:pt idx="26">
                  <c:v>52.1</c:v>
                </c:pt>
                <c:pt idx="27">
                  <c:v>38.700000000000003</c:v>
                </c:pt>
                <c:pt idx="28">
                  <c:v>38.1</c:v>
                </c:pt>
                <c:pt idx="29">
                  <c:v>39</c:v>
                </c:pt>
                <c:pt idx="30">
                  <c:v>48</c:v>
                </c:pt>
                <c:pt idx="31">
                  <c:v>54.000000000000007</c:v>
                </c:pt>
                <c:pt idx="32">
                  <c:v>71.000000000000014</c:v>
                </c:pt>
                <c:pt idx="33">
                  <c:v>54</c:v>
                </c:pt>
                <c:pt idx="34">
                  <c:v>62</c:v>
                </c:pt>
                <c:pt idx="35">
                  <c:v>59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51</c:v>
                </c:pt>
                <c:pt idx="41">
                  <c:v>51</c:v>
                </c:pt>
                <c:pt idx="42">
                  <c:v>54.000000000000007</c:v>
                </c:pt>
                <c:pt idx="43">
                  <c:v>54.000000000000007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F-401B-A3F5-2C1CE331508C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Cl!$M$2:$M$57</c:f>
              <c:numCache>
                <c:formatCode>0</c:formatCode>
                <c:ptCount val="56"/>
                <c:pt idx="2">
                  <c:v>160.96447383812517</c:v>
                </c:pt>
                <c:pt idx="3">
                  <c:v>154.95175983663916</c:v>
                </c:pt>
                <c:pt idx="4">
                  <c:v>148.42199792780886</c:v>
                </c:pt>
                <c:pt idx="5">
                  <c:v>143.09613116364056</c:v>
                </c:pt>
                <c:pt idx="6">
                  <c:v>127.80293624275785</c:v>
                </c:pt>
                <c:pt idx="7">
                  <c:v>121.13864766003344</c:v>
                </c:pt>
                <c:pt idx="8">
                  <c:v>115.0538854890133</c:v>
                </c:pt>
                <c:pt idx="9">
                  <c:v>105.59196221276609</c:v>
                </c:pt>
                <c:pt idx="10">
                  <c:v>99.794332297237759</c:v>
                </c:pt>
                <c:pt idx="11">
                  <c:v>92.952888954339983</c:v>
                </c:pt>
                <c:pt idx="12">
                  <c:v>89.48480145471224</c:v>
                </c:pt>
                <c:pt idx="13">
                  <c:v>88.179545115078838</c:v>
                </c:pt>
                <c:pt idx="14">
                  <c:v>84.380341088342774</c:v>
                </c:pt>
                <c:pt idx="15">
                  <c:v>82.972190256918012</c:v>
                </c:pt>
                <c:pt idx="16">
                  <c:v>80.206382514676207</c:v>
                </c:pt>
                <c:pt idx="17">
                  <c:v>79.217183185913669</c:v>
                </c:pt>
                <c:pt idx="18">
                  <c:v>76.667198514013421</c:v>
                </c:pt>
                <c:pt idx="19">
                  <c:v>76.012903093459869</c:v>
                </c:pt>
                <c:pt idx="20">
                  <c:v>73.270205031524469</c:v>
                </c:pt>
                <c:pt idx="21">
                  <c:v>72.517277371066911</c:v>
                </c:pt>
                <c:pt idx="22">
                  <c:v>70.242913252459886</c:v>
                </c:pt>
                <c:pt idx="23">
                  <c:v>67.918016305723242</c:v>
                </c:pt>
                <c:pt idx="24">
                  <c:v>65.686524590671439</c:v>
                </c:pt>
                <c:pt idx="25">
                  <c:v>63.972288727837601</c:v>
                </c:pt>
                <c:pt idx="26">
                  <c:v>62.509470750352499</c:v>
                </c:pt>
                <c:pt idx="27">
                  <c:v>59.222062212285707</c:v>
                </c:pt>
                <c:pt idx="28">
                  <c:v>58.813992959040014</c:v>
                </c:pt>
                <c:pt idx="29">
                  <c:v>57.738087939222794</c:v>
                </c:pt>
                <c:pt idx="30">
                  <c:v>56.962256242097077</c:v>
                </c:pt>
                <c:pt idx="31">
                  <c:v>56.322499297694641</c:v>
                </c:pt>
                <c:pt idx="32">
                  <c:v>55.577971419026241</c:v>
                </c:pt>
                <c:pt idx="33">
                  <c:v>54.612744846035383</c:v>
                </c:pt>
                <c:pt idx="34">
                  <c:v>54.153683631722686</c:v>
                </c:pt>
                <c:pt idx="35">
                  <c:v>53.801031998959331</c:v>
                </c:pt>
                <c:pt idx="36">
                  <c:v>53.510232677597429</c:v>
                </c:pt>
                <c:pt idx="37">
                  <c:v>53.189258813527516</c:v>
                </c:pt>
                <c:pt idx="38">
                  <c:v>52.942757580405889</c:v>
                </c:pt>
                <c:pt idx="39">
                  <c:v>52.739870309029698</c:v>
                </c:pt>
                <c:pt idx="40">
                  <c:v>52.530299679219837</c:v>
                </c:pt>
                <c:pt idx="41">
                  <c:v>52.364108378793091</c:v>
                </c:pt>
                <c:pt idx="42">
                  <c:v>52.22273664242185</c:v>
                </c:pt>
                <c:pt idx="43">
                  <c:v>52.086028978940462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F-401B-A3F5-2C1CE331508C}"/>
            </c:ext>
          </c:extLst>
        </c:ser>
        <c:ser>
          <c:idx val="2"/>
          <c:order val="2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Cl!$C$2:$C$57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Cl!$L$2:$L$57</c:f>
              <c:numCache>
                <c:formatCode>0</c:formatCode>
                <c:ptCount val="56"/>
                <c:pt idx="2">
                  <c:v>109.79780717145853</c:v>
                </c:pt>
                <c:pt idx="3">
                  <c:v>103.78509316997248</c:v>
                </c:pt>
                <c:pt idx="4">
                  <c:v>97.255331261142189</c:v>
                </c:pt>
                <c:pt idx="5">
                  <c:v>91.929464496973878</c:v>
                </c:pt>
                <c:pt idx="6">
                  <c:v>76.636269576091166</c:v>
                </c:pt>
                <c:pt idx="7">
                  <c:v>69.971980993366785</c:v>
                </c:pt>
                <c:pt idx="8">
                  <c:v>63.887218822346632</c:v>
                </c:pt>
                <c:pt idx="9">
                  <c:v>54.425295546099434</c:v>
                </c:pt>
                <c:pt idx="10">
                  <c:v>48.627665630571094</c:v>
                </c:pt>
                <c:pt idx="11">
                  <c:v>41.786222287673318</c:v>
                </c:pt>
                <c:pt idx="12">
                  <c:v>38.318134788045576</c:v>
                </c:pt>
                <c:pt idx="13">
                  <c:v>37.01287844841216</c:v>
                </c:pt>
                <c:pt idx="14">
                  <c:v>33.213674421676117</c:v>
                </c:pt>
                <c:pt idx="15">
                  <c:v>31.805523590251351</c:v>
                </c:pt>
                <c:pt idx="16">
                  <c:v>29.039715848009546</c:v>
                </c:pt>
                <c:pt idx="17">
                  <c:v>28.050516519247005</c:v>
                </c:pt>
                <c:pt idx="18">
                  <c:v>25.500531847346753</c:v>
                </c:pt>
                <c:pt idx="19">
                  <c:v>24.846236426793197</c:v>
                </c:pt>
                <c:pt idx="20">
                  <c:v>22.103538364857805</c:v>
                </c:pt>
                <c:pt idx="21">
                  <c:v>21.350610704400236</c:v>
                </c:pt>
                <c:pt idx="22">
                  <c:v>19.076246585793228</c:v>
                </c:pt>
                <c:pt idx="23">
                  <c:v>16.751349639056571</c:v>
                </c:pt>
                <c:pt idx="24">
                  <c:v>14.519857924004775</c:v>
                </c:pt>
                <c:pt idx="25">
                  <c:v>12.805622061170936</c:v>
                </c:pt>
                <c:pt idx="26">
                  <c:v>11.342804083685838</c:v>
                </c:pt>
                <c:pt idx="27">
                  <c:v>8.055395545619044</c:v>
                </c:pt>
                <c:pt idx="28">
                  <c:v>7.6473262923733509</c:v>
                </c:pt>
                <c:pt idx="29">
                  <c:v>6.5714212725561305</c:v>
                </c:pt>
                <c:pt idx="30">
                  <c:v>5.7955895754304114</c:v>
                </c:pt>
                <c:pt idx="31">
                  <c:v>5.1558326310279696</c:v>
                </c:pt>
                <c:pt idx="32">
                  <c:v>4.4113047523595723</c:v>
                </c:pt>
                <c:pt idx="33">
                  <c:v>3.4460781793687225</c:v>
                </c:pt>
                <c:pt idx="34">
                  <c:v>2.987016965056013</c:v>
                </c:pt>
                <c:pt idx="35">
                  <c:v>2.634365332292667</c:v>
                </c:pt>
                <c:pt idx="36">
                  <c:v>2.3435660109307634</c:v>
                </c:pt>
                <c:pt idx="37">
                  <c:v>2.022592146860855</c:v>
                </c:pt>
                <c:pt idx="38">
                  <c:v>1.7760909137392225</c:v>
                </c:pt>
                <c:pt idx="39">
                  <c:v>1.5732036423630362</c:v>
                </c:pt>
                <c:pt idx="40">
                  <c:v>1.3636330125531664</c:v>
                </c:pt>
                <c:pt idx="41">
                  <c:v>1.1974417121264251</c:v>
                </c:pt>
                <c:pt idx="42">
                  <c:v>1.0560699757551841</c:v>
                </c:pt>
                <c:pt idx="43">
                  <c:v>0.91936231227379961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8F-401B-A3F5-2C1CE3315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µmol l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e) Ammonium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91230783652045"/>
          <c:y val="0.14718670076726342"/>
          <c:w val="0.7830460254968129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'NH4'!$C$2:$C$57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'NH4'!$D$2:$D$57</c:f>
              <c:numCache>
                <c:formatCode>General</c:formatCode>
                <c:ptCount val="56"/>
                <c:pt idx="0">
                  <c:v>3120</c:v>
                </c:pt>
                <c:pt idx="1">
                  <c:v>1790</c:v>
                </c:pt>
                <c:pt idx="2">
                  <c:v>1390</c:v>
                </c:pt>
                <c:pt idx="3">
                  <c:v>1170</c:v>
                </c:pt>
                <c:pt idx="4">
                  <c:v>1270</c:v>
                </c:pt>
                <c:pt idx="5">
                  <c:v>1108</c:v>
                </c:pt>
                <c:pt idx="6">
                  <c:v>1038</c:v>
                </c:pt>
                <c:pt idx="7">
                  <c:v>768.6</c:v>
                </c:pt>
                <c:pt idx="8">
                  <c:v>504.5</c:v>
                </c:pt>
                <c:pt idx="9">
                  <c:v>257.5</c:v>
                </c:pt>
                <c:pt idx="10">
                  <c:v>36.9</c:v>
                </c:pt>
                <c:pt idx="11">
                  <c:v>122.8</c:v>
                </c:pt>
                <c:pt idx="12">
                  <c:v>199.3</c:v>
                </c:pt>
                <c:pt idx="13">
                  <c:v>127.2</c:v>
                </c:pt>
                <c:pt idx="14">
                  <c:v>107.1</c:v>
                </c:pt>
                <c:pt idx="15">
                  <c:v>80.7</c:v>
                </c:pt>
                <c:pt idx="16">
                  <c:v>65.900000000000006</c:v>
                </c:pt>
                <c:pt idx="17">
                  <c:v>72</c:v>
                </c:pt>
                <c:pt idx="18">
                  <c:v>43</c:v>
                </c:pt>
                <c:pt idx="19">
                  <c:v>60</c:v>
                </c:pt>
                <c:pt idx="20">
                  <c:v>14</c:v>
                </c:pt>
                <c:pt idx="21">
                  <c:v>29</c:v>
                </c:pt>
                <c:pt idx="22">
                  <c:v>20</c:v>
                </c:pt>
                <c:pt idx="23">
                  <c:v>64</c:v>
                </c:pt>
                <c:pt idx="24">
                  <c:v>53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34</c:v>
                </c:pt>
                <c:pt idx="29">
                  <c:v>35</c:v>
                </c:pt>
                <c:pt idx="30">
                  <c:v>34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46</c:v>
                </c:pt>
                <c:pt idx="35">
                  <c:v>38</c:v>
                </c:pt>
                <c:pt idx="36">
                  <c:v>39</c:v>
                </c:pt>
                <c:pt idx="37">
                  <c:v>20</c:v>
                </c:pt>
                <c:pt idx="38">
                  <c:v>7</c:v>
                </c:pt>
                <c:pt idx="39">
                  <c:v>29</c:v>
                </c:pt>
                <c:pt idx="40">
                  <c:v>20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B-45A0-8976-FC20AEB8BBE3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'NH4'!$C$2:$C$57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'NH4'!$G$2:$G$57</c:f>
              <c:numCache>
                <c:formatCode>0</c:formatCode>
                <c:ptCount val="56"/>
                <c:pt idx="0">
                  <c:v>3133.3200606278501</c:v>
                </c:pt>
                <c:pt idx="1">
                  <c:v>1770.3508692473265</c:v>
                </c:pt>
                <c:pt idx="2">
                  <c:v>1515.0027032581861</c:v>
                </c:pt>
                <c:pt idx="3">
                  <c:v>1341.4589151935675</c:v>
                </c:pt>
                <c:pt idx="4">
                  <c:v>1213.8034526006491</c:v>
                </c:pt>
                <c:pt idx="5">
                  <c:v>881.29171864634111</c:v>
                </c:pt>
                <c:pt idx="6">
                  <c:v>751.66921030044534</c:v>
                </c:pt>
                <c:pt idx="7">
                  <c:v>641.60383411407372</c:v>
                </c:pt>
                <c:pt idx="8">
                  <c:v>486.52148758148735</c:v>
                </c:pt>
                <c:pt idx="9">
                  <c:v>401.40184102737771</c:v>
                </c:pt>
                <c:pt idx="10">
                  <c:v>310.91935024942421</c:v>
                </c:pt>
                <c:pt idx="11">
                  <c:v>254.3440771240563</c:v>
                </c:pt>
                <c:pt idx="12">
                  <c:v>198.94839702667687</c:v>
                </c:pt>
                <c:pt idx="13">
                  <c:v>163.20882815396297</c:v>
                </c:pt>
                <c:pt idx="14">
                  <c:v>135.5744570744329</c:v>
                </c:pt>
                <c:pt idx="15">
                  <c:v>108.51626193993155</c:v>
                </c:pt>
                <c:pt idx="16">
                  <c:v>92.687747410314799</c:v>
                </c:pt>
                <c:pt idx="17">
                  <c:v>77.994165895810269</c:v>
                </c:pt>
                <c:pt idx="18">
                  <c:v>65.341464303299105</c:v>
                </c:pt>
                <c:pt idx="19">
                  <c:v>56.612911581490451</c:v>
                </c:pt>
                <c:pt idx="20">
                  <c:v>49.863863607219635</c:v>
                </c:pt>
                <c:pt idx="21">
                  <c:v>44.264382961667948</c:v>
                </c:pt>
                <c:pt idx="22">
                  <c:v>39.123594444862093</c:v>
                </c:pt>
                <c:pt idx="23">
                  <c:v>44.264382961667948</c:v>
                </c:pt>
                <c:pt idx="24">
                  <c:v>39.123594444862093</c:v>
                </c:pt>
                <c:pt idx="25">
                  <c:v>37.136929261938207</c:v>
                </c:pt>
                <c:pt idx="26">
                  <c:v>35.801225944194655</c:v>
                </c:pt>
                <c:pt idx="27">
                  <c:v>32.548128743572242</c:v>
                </c:pt>
                <c:pt idx="28">
                  <c:v>30.449331666852572</c:v>
                </c:pt>
                <c:pt idx="29">
                  <c:v>28.878580767267817</c:v>
                </c:pt>
                <c:pt idx="30">
                  <c:v>27.237524649898212</c:v>
                </c:pt>
                <c:pt idx="31">
                  <c:v>26.243992150661526</c:v>
                </c:pt>
                <c:pt idx="32">
                  <c:v>25.419688334566118</c:v>
                </c:pt>
                <c:pt idx="33">
                  <c:v>24.682425999583753</c:v>
                </c:pt>
                <c:pt idx="34">
                  <c:v>24.173820535869485</c:v>
                </c:pt>
                <c:pt idx="35">
                  <c:v>23.793177500616395</c:v>
                </c:pt>
                <c:pt idx="36">
                  <c:v>23.414787801608423</c:v>
                </c:pt>
                <c:pt idx="37">
                  <c:v>23.154732660041489</c:v>
                </c:pt>
                <c:pt idx="38">
                  <c:v>22.961141027411529</c:v>
                </c:pt>
                <c:pt idx="39">
                  <c:v>22.781081967840429</c:v>
                </c:pt>
                <c:pt idx="40">
                  <c:v>22.653064058637177</c:v>
                </c:pt>
                <c:pt idx="41">
                  <c:v>22.554730180727752</c:v>
                </c:pt>
                <c:pt idx="42">
                  <c:v>22.469126221070464</c:v>
                </c:pt>
                <c:pt idx="43">
                  <c:v>22.409865362651924</c:v>
                </c:pt>
                <c:pt idx="44">
                  <c:v>22.351840091647482</c:v>
                </c:pt>
                <c:pt idx="45">
                  <c:v>22.312120615068114</c:v>
                </c:pt>
                <c:pt idx="46">
                  <c:v>22.283621843192225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B-45A0-8976-FC20AEB8BBE3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'NH4'!$C$2:$C$5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</c:numCache>
            </c:numRef>
          </c:xVal>
          <c:yVal>
            <c:numRef>
              <c:f>'NH4'!$E$2:$E$5</c:f>
              <c:numCache>
                <c:formatCode>0</c:formatCode>
                <c:ptCount val="4"/>
                <c:pt idx="0">
                  <c:v>1282.4417463074853</c:v>
                </c:pt>
                <c:pt idx="1">
                  <c:v>108.37923380244936</c:v>
                </c:pt>
                <c:pt idx="2">
                  <c:v>10.92707449478627</c:v>
                </c:pt>
                <c:pt idx="3">
                  <c:v>0.77403916463801181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B-45A0-8976-FC20AEB8BBE3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'NH4'!$C$2:$C$57</c:f>
              <c:numCache>
                <c:formatCode>General</c:formatCode>
                <c:ptCount val="56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'NH4'!$F$2:$F$57</c:f>
              <c:numCache>
                <c:formatCode>0</c:formatCode>
                <c:ptCount val="56"/>
                <c:pt idx="0">
                  <c:v>1828.7116476536985</c:v>
                </c:pt>
                <c:pt idx="1">
                  <c:v>1639.8049687782104</c:v>
                </c:pt>
                <c:pt idx="2">
                  <c:v>1481.9089620967331</c:v>
                </c:pt>
                <c:pt idx="3">
                  <c:v>1318.5182093622627</c:v>
                </c:pt>
                <c:pt idx="4">
                  <c:v>1191.5587453046371</c:v>
                </c:pt>
                <c:pt idx="5">
                  <c:v>859.1250048769474</c:v>
                </c:pt>
                <c:pt idx="6">
                  <c:v>729.50254247657801</c:v>
                </c:pt>
                <c:pt idx="7">
                  <c:v>619.43716741897742</c:v>
                </c:pt>
                <c:pt idx="8">
                  <c:v>464.35482091477917</c:v>
                </c:pt>
                <c:pt idx="9">
                  <c:v>379.23517436071063</c:v>
                </c:pt>
                <c:pt idx="10">
                  <c:v>288.75268358275753</c:v>
                </c:pt>
                <c:pt idx="11">
                  <c:v>232.17741045738964</c:v>
                </c:pt>
                <c:pt idx="12">
                  <c:v>176.78173036001022</c:v>
                </c:pt>
                <c:pt idx="13">
                  <c:v>141.04216148729631</c:v>
                </c:pt>
                <c:pt idx="14">
                  <c:v>113.40779040776623</c:v>
                </c:pt>
                <c:pt idx="15">
                  <c:v>86.349595273264882</c:v>
                </c:pt>
                <c:pt idx="16">
                  <c:v>70.521080743648128</c:v>
                </c:pt>
                <c:pt idx="17">
                  <c:v>55.827499229143598</c:v>
                </c:pt>
                <c:pt idx="18">
                  <c:v>43.174797636632441</c:v>
                </c:pt>
                <c:pt idx="19">
                  <c:v>34.446244914823787</c:v>
                </c:pt>
                <c:pt idx="20">
                  <c:v>27.697196940552967</c:v>
                </c:pt>
                <c:pt idx="21">
                  <c:v>22.097716295001284</c:v>
                </c:pt>
                <c:pt idx="22">
                  <c:v>16.956927778195428</c:v>
                </c:pt>
                <c:pt idx="23">
                  <c:v>22.097716295001284</c:v>
                </c:pt>
                <c:pt idx="24">
                  <c:v>16.956927778195428</c:v>
                </c:pt>
                <c:pt idx="25">
                  <c:v>14.970262595271537</c:v>
                </c:pt>
                <c:pt idx="26">
                  <c:v>13.634559277527991</c:v>
                </c:pt>
                <c:pt idx="27">
                  <c:v>10.381462076905576</c:v>
                </c:pt>
                <c:pt idx="28">
                  <c:v>8.2826650001859061</c:v>
                </c:pt>
                <c:pt idx="29">
                  <c:v>6.7119141006011498</c:v>
                </c:pt>
                <c:pt idx="30">
                  <c:v>5.0708579832315435</c:v>
                </c:pt>
                <c:pt idx="31">
                  <c:v>4.0773254839948585</c:v>
                </c:pt>
                <c:pt idx="32">
                  <c:v>3.2530216678994504</c:v>
                </c:pt>
                <c:pt idx="33">
                  <c:v>2.5157593329170838</c:v>
                </c:pt>
                <c:pt idx="34">
                  <c:v>2.0071538692028184</c:v>
                </c:pt>
                <c:pt idx="35">
                  <c:v>1.6265108339497265</c:v>
                </c:pt>
                <c:pt idx="36">
                  <c:v>1.2481211349417534</c:v>
                </c:pt>
                <c:pt idx="37">
                  <c:v>0.98806599337482082</c:v>
                </c:pt>
                <c:pt idx="38">
                  <c:v>0.79447436074486022</c:v>
                </c:pt>
                <c:pt idx="39">
                  <c:v>0.61441530117376253</c:v>
                </c:pt>
                <c:pt idx="40">
                  <c:v>0.48639739197051085</c:v>
                </c:pt>
                <c:pt idx="41">
                  <c:v>0.38806351406108347</c:v>
                </c:pt>
                <c:pt idx="42">
                  <c:v>0.30245955440379746</c:v>
                </c:pt>
                <c:pt idx="43">
                  <c:v>0.24319869598525543</c:v>
                </c:pt>
                <c:pt idx="44">
                  <c:v>0.1851734249808156</c:v>
                </c:pt>
                <c:pt idx="45">
                  <c:v>0.14545394840144502</c:v>
                </c:pt>
                <c:pt idx="46">
                  <c:v>0.11695517652555881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B-45A0-8976-FC20AEB8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 sz="1200">
                    <a:solidFill>
                      <a:sysClr val="windowText" lastClr="000000"/>
                    </a:solidFill>
                  </a:rPr>
                  <a:t>mol l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b) Magnesium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0754593175853"/>
          <c:y val="0.14718670076726342"/>
          <c:w val="0.79495078740157477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Mg!$D$2:$D$45</c:f>
              <c:numCache>
                <c:formatCode>General</c:formatCode>
                <c:ptCount val="44"/>
                <c:pt idx="0">
                  <c:v>0.246</c:v>
                </c:pt>
                <c:pt idx="1">
                  <c:v>0.183</c:v>
                </c:pt>
                <c:pt idx="2">
                  <c:v>0.159</c:v>
                </c:pt>
                <c:pt idx="3">
                  <c:v>0.14599999999999999</c:v>
                </c:pt>
                <c:pt idx="4">
                  <c:v>0.14099999999999999</c:v>
                </c:pt>
                <c:pt idx="5">
                  <c:v>0.15690000000000001</c:v>
                </c:pt>
                <c:pt idx="6">
                  <c:v>0.14549999999999999</c:v>
                </c:pt>
                <c:pt idx="7">
                  <c:v>7.7700000000000005E-2</c:v>
                </c:pt>
                <c:pt idx="8">
                  <c:v>9.4200000000000006E-2</c:v>
                </c:pt>
                <c:pt idx="9">
                  <c:v>9.5699999999999993E-2</c:v>
                </c:pt>
                <c:pt idx="10">
                  <c:v>9.98E-2</c:v>
                </c:pt>
                <c:pt idx="11">
                  <c:v>0.1027</c:v>
                </c:pt>
                <c:pt idx="12">
                  <c:v>8.5300000000000001E-2</c:v>
                </c:pt>
                <c:pt idx="13">
                  <c:v>8.7400000000000005E-2</c:v>
                </c:pt>
                <c:pt idx="14">
                  <c:v>7.5200000000000003E-2</c:v>
                </c:pt>
                <c:pt idx="15">
                  <c:v>7.9000000000000001E-2</c:v>
                </c:pt>
                <c:pt idx="16">
                  <c:v>7.3700000000000002E-2</c:v>
                </c:pt>
                <c:pt idx="17">
                  <c:v>7.0999999999999994E-2</c:v>
                </c:pt>
                <c:pt idx="18">
                  <c:v>6.3E-2</c:v>
                </c:pt>
                <c:pt idx="19">
                  <c:v>6.7000000000000004E-2</c:v>
                </c:pt>
                <c:pt idx="20">
                  <c:v>5.2999999999999999E-2</c:v>
                </c:pt>
                <c:pt idx="21">
                  <c:v>5.2999999999999999E-2</c:v>
                </c:pt>
                <c:pt idx="22">
                  <c:v>5.8000000000000003E-2</c:v>
                </c:pt>
                <c:pt idx="23">
                  <c:v>6.3E-2</c:v>
                </c:pt>
                <c:pt idx="24">
                  <c:v>6.5000000000000002E-2</c:v>
                </c:pt>
                <c:pt idx="25">
                  <c:v>7.6999999999999999E-2</c:v>
                </c:pt>
                <c:pt idx="26">
                  <c:v>7.3999999999999982E-2</c:v>
                </c:pt>
                <c:pt idx="27">
                  <c:v>7.1000000000000008E-2</c:v>
                </c:pt>
                <c:pt idx="28">
                  <c:v>6.7000000000000004E-2</c:v>
                </c:pt>
                <c:pt idx="29">
                  <c:v>5.8000000000000003E-2</c:v>
                </c:pt>
                <c:pt idx="30">
                  <c:v>6.7000000000000004E-2</c:v>
                </c:pt>
                <c:pt idx="31">
                  <c:v>6.3E-2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5.6000000000000001E-2</c:v>
                </c:pt>
                <c:pt idx="35">
                  <c:v>6.3E-2</c:v>
                </c:pt>
                <c:pt idx="36">
                  <c:v>5.8999999999999997E-2</c:v>
                </c:pt>
                <c:pt idx="37">
                  <c:v>6.6000000000000003E-2</c:v>
                </c:pt>
                <c:pt idx="38">
                  <c:v>8.1000000000000003E-2</c:v>
                </c:pt>
                <c:pt idx="39">
                  <c:v>5.800000000000001E-2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1-4EA4-BFB3-847C1B67D3C1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Mg!$G$2:$G$45</c:f>
              <c:numCache>
                <c:formatCode>0</c:formatCode>
                <c:ptCount val="44"/>
                <c:pt idx="0">
                  <c:v>0.22559191135330126</c:v>
                </c:pt>
                <c:pt idx="1">
                  <c:v>0.16520821269837432</c:v>
                </c:pt>
                <c:pt idx="2">
                  <c:v>0.15280268984729023</c:v>
                </c:pt>
                <c:pt idx="3">
                  <c:v>0.14447264757755401</c:v>
                </c:pt>
                <c:pt idx="4">
                  <c:v>0.13827634284462381</c:v>
                </c:pt>
                <c:pt idx="5">
                  <c:v>0.12130093444325396</c:v>
                </c:pt>
                <c:pt idx="6">
                  <c:v>0.11424125379613574</c:v>
                </c:pt>
                <c:pt idx="7">
                  <c:v>0.10798802435372537</c:v>
                </c:pt>
                <c:pt idx="8">
                  <c:v>9.8657675860686633E-2</c:v>
                </c:pt>
                <c:pt idx="9">
                  <c:v>9.3197194241045056E-2</c:v>
                </c:pt>
                <c:pt idx="10">
                  <c:v>8.7029183200655044E-2</c:v>
                </c:pt>
                <c:pt idx="11">
                  <c:v>8.2918172116597216E-2</c:v>
                </c:pt>
                <c:pt idx="12">
                  <c:v>7.8631656653984014E-2</c:v>
                </c:pt>
                <c:pt idx="13">
                  <c:v>7.5680936836613963E-2</c:v>
                </c:pt>
                <c:pt idx="14">
                  <c:v>7.3264591600327514E-2</c:v>
                </c:pt>
                <c:pt idx="15">
                  <c:v>7.0745089461663885E-2</c:v>
                </c:pt>
                <c:pt idx="16">
                  <c:v>6.9176977898175923E-2</c:v>
                </c:pt>
                <c:pt idx="17">
                  <c:v>6.7637336025065553E-2</c:v>
                </c:pt>
                <c:pt idx="18">
                  <c:v>6.6225103946843153E-2</c:v>
                </c:pt>
                <c:pt idx="19">
                  <c:v>6.5187875553676736E-2</c:v>
                </c:pt>
                <c:pt idx="20">
                  <c:v>6.433848894908796E-2</c:v>
                </c:pt>
                <c:pt idx="21">
                  <c:v>6.359223756655405E-2</c:v>
                </c:pt>
                <c:pt idx="22">
                  <c:v>6.2862551973421582E-2</c:v>
                </c:pt>
                <c:pt idx="23">
                  <c:v>6.256571425311426E-2</c:v>
                </c:pt>
                <c:pt idx="24">
                  <c:v>6.236041254078023E-2</c:v>
                </c:pt>
                <c:pt idx="25">
                  <c:v>6.183683612651273E-2</c:v>
                </c:pt>
                <c:pt idx="26">
                  <c:v>6.1476420466062776E-2</c:v>
                </c:pt>
                <c:pt idx="27">
                  <c:v>6.1191015519420598E-2</c:v>
                </c:pt>
                <c:pt idx="28">
                  <c:v>6.0873531407924966E-2</c:v>
                </c:pt>
                <c:pt idx="29">
                  <c:v>6.0488210233031386E-2</c:v>
                </c:pt>
                <c:pt idx="30">
                  <c:v>6.0316706661492039E-2</c:v>
                </c:pt>
                <c:pt idx="31">
                  <c:v>6.0190744097212957E-2</c:v>
                </c:pt>
                <c:pt idx="32">
                  <c:v>6.0090997213595031E-2</c:v>
                </c:pt>
                <c:pt idx="33">
                  <c:v>5.9985616686358226E-2</c:v>
                </c:pt>
                <c:pt idx="34">
                  <c:v>5.9908353330746018E-2</c:v>
                </c:pt>
                <c:pt idx="35">
                  <c:v>5.9847372768530541E-2</c:v>
                </c:pt>
                <c:pt idx="36">
                  <c:v>5.9787086335070176E-2</c:v>
                </c:pt>
                <c:pt idx="37">
                  <c:v>5.9741409870028836E-2</c:v>
                </c:pt>
                <c:pt idx="38">
                  <c:v>5.9704176665373004E-2</c:v>
                </c:pt>
                <c:pt idx="39">
                  <c:v>5.9669719381766108E-2</c:v>
                </c:pt>
                <c:pt idx="40">
                  <c:v>5.9644374704645307E-2</c:v>
                </c:pt>
                <c:pt idx="41">
                  <c:v>5.9617948030488546E-2</c:v>
                </c:pt>
                <c:pt idx="42">
                  <c:v>5.9598610829301256E-2</c:v>
                </c:pt>
                <c:pt idx="43">
                  <c:v>5.9583884994200711E-2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1-4EA4-BFB3-847C1B67D3C1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Mg!$C$2:$C$24</c:f>
              <c:numCache>
                <c:formatCode>General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</c:numCache>
            </c:numRef>
          </c:xVal>
          <c:yVal>
            <c:numRef>
              <c:f>Mg!$E$2:$E$24</c:f>
              <c:numCache>
                <c:formatCode>0</c:formatCode>
                <c:ptCount val="23"/>
                <c:pt idx="0">
                  <c:v>5.7866918110382623E-2</c:v>
                </c:pt>
                <c:pt idx="1">
                  <c:v>5.8905488797016377E-3</c:v>
                </c:pt>
                <c:pt idx="2">
                  <c:v>7.0592397411580994E-4</c:v>
                </c:pt>
                <c:pt idx="3">
                  <c:v>6.103888417676557E-5</c:v>
                </c:pt>
                <c:pt idx="4">
                  <c:v>7.3149060594569744E-6</c:v>
                </c:pt>
                <c:pt idx="5">
                  <c:v>7.7158714911241053E-9</c:v>
                </c:pt>
                <c:pt idx="6">
                  <c:v>2.5059540428770288E-10</c:v>
                </c:pt>
                <c:pt idx="7">
                  <c:v>8.138815780220905E-12</c:v>
                </c:pt>
                <c:pt idx="8">
                  <c:v>1.9414277499192281E-14</c:v>
                </c:pt>
                <c:pt idx="9">
                  <c:v>2.7882105583991512E-16</c:v>
                </c:pt>
                <c:pt idx="10">
                  <c:v>9.2180507471539201E-19</c:v>
                </c:pt>
                <c:pt idx="11">
                  <c:v>9.5519032840887748E-21</c:v>
                </c:pt>
                <c:pt idx="12">
                  <c:v>3.1579368688421553E-23</c:v>
                </c:pt>
                <c:pt idx="13">
                  <c:v>2.7795693177053474E-25</c:v>
                </c:pt>
                <c:pt idx="14">
                  <c:v>2.8802377012666685E-27</c:v>
                </c:pt>
                <c:pt idx="15">
                  <c:v>9.5222999619461555E-30</c:v>
                </c:pt>
                <c:pt idx="16">
                  <c:v>1.367559379701187E-31</c:v>
                </c:pt>
                <c:pt idx="17">
                  <c:v>1.0224533486026591E-33</c:v>
                </c:pt>
                <c:pt idx="18">
                  <c:v>4.6850102087175833E-36</c:v>
                </c:pt>
                <c:pt idx="19">
                  <c:v>4.1236766820047943E-38</c:v>
                </c:pt>
                <c:pt idx="20">
                  <c:v>4.2730249509120808E-40</c:v>
                </c:pt>
                <c:pt idx="21">
                  <c:v>3.7610533524373724E-42</c:v>
                </c:pt>
                <c:pt idx="22">
                  <c:v>1.4638607883704452E-44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1-4EA4-BFB3-847C1B67D3C1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Mg!$F$2:$F$45</c:f>
              <c:numCache>
                <c:formatCode>0</c:formatCode>
                <c:ptCount val="44"/>
                <c:pt idx="0">
                  <c:v>0.10822499324291862</c:v>
                </c:pt>
                <c:pt idx="1">
                  <c:v>9.9817663818672686E-2</c:v>
                </c:pt>
                <c:pt idx="2">
                  <c:v>9.2596765873174405E-2</c:v>
                </c:pt>
                <c:pt idx="3">
                  <c:v>8.4911608693377258E-2</c:v>
                </c:pt>
                <c:pt idx="4">
                  <c:v>7.8769027938564357E-2</c:v>
                </c:pt>
                <c:pt idx="5">
                  <c:v>6.1800926727382473E-2</c:v>
                </c:pt>
                <c:pt idx="6">
                  <c:v>5.4741253545540339E-2</c:v>
                </c:pt>
                <c:pt idx="7">
                  <c:v>4.8488024345586564E-2</c:v>
                </c:pt>
                <c:pt idx="8">
                  <c:v>3.9157675860667228E-2</c:v>
                </c:pt>
                <c:pt idx="9">
                  <c:v>3.3697194241044781E-2</c:v>
                </c:pt>
                <c:pt idx="10">
                  <c:v>2.7529183200655043E-2</c:v>
                </c:pt>
                <c:pt idx="11">
                  <c:v>2.3418172116597212E-2</c:v>
                </c:pt>
                <c:pt idx="12">
                  <c:v>1.9131656653984013E-2</c:v>
                </c:pt>
                <c:pt idx="13">
                  <c:v>1.6180936836613966E-2</c:v>
                </c:pt>
                <c:pt idx="14">
                  <c:v>1.3764591600327518E-2</c:v>
                </c:pt>
                <c:pt idx="15">
                  <c:v>1.1245089461663889E-2</c:v>
                </c:pt>
                <c:pt idx="16">
                  <c:v>9.6769778981759275E-3</c:v>
                </c:pt>
                <c:pt idx="17">
                  <c:v>8.1373360250655627E-3</c:v>
                </c:pt>
                <c:pt idx="18">
                  <c:v>6.7251039468431608E-3</c:v>
                </c:pt>
                <c:pt idx="19">
                  <c:v>5.6878755536767349E-3</c:v>
                </c:pt>
                <c:pt idx="20">
                  <c:v>4.8384889490879638E-3</c:v>
                </c:pt>
                <c:pt idx="21">
                  <c:v>4.0922375665540453E-3</c:v>
                </c:pt>
                <c:pt idx="22">
                  <c:v>3.36255197342158E-3</c:v>
                </c:pt>
                <c:pt idx="23">
                  <c:v>3.0657142531142685E-3</c:v>
                </c:pt>
                <c:pt idx="24">
                  <c:v>2.8604125407802349E-3</c:v>
                </c:pt>
                <c:pt idx="25">
                  <c:v>2.3368361265127314E-3</c:v>
                </c:pt>
                <c:pt idx="26">
                  <c:v>1.9764204660627778E-3</c:v>
                </c:pt>
                <c:pt idx="27">
                  <c:v>1.6910155194206035E-3</c:v>
                </c:pt>
                <c:pt idx="28">
                  <c:v>1.3735314079249699E-3</c:v>
                </c:pt>
                <c:pt idx="29">
                  <c:v>9.8821023303138889E-4</c:v>
                </c:pt>
                <c:pt idx="30">
                  <c:v>8.1670666149203991E-4</c:v>
                </c:pt>
                <c:pt idx="31">
                  <c:v>6.9074409721296204E-4</c:v>
                </c:pt>
                <c:pt idx="32">
                  <c:v>5.9099721359503056E-4</c:v>
                </c:pt>
                <c:pt idx="33">
                  <c:v>4.8561668635822608E-4</c:v>
                </c:pt>
                <c:pt idx="34">
                  <c:v>4.0835333074601952E-4</c:v>
                </c:pt>
                <c:pt idx="35">
                  <c:v>3.473727685305423E-4</c:v>
                </c:pt>
                <c:pt idx="36">
                  <c:v>2.8708633507017612E-4</c:v>
                </c:pt>
                <c:pt idx="37">
                  <c:v>2.4140987002883773E-4</c:v>
                </c:pt>
                <c:pt idx="38">
                  <c:v>2.0417666537300976E-4</c:v>
                </c:pt>
                <c:pt idx="39">
                  <c:v>1.6971938176611073E-4</c:v>
                </c:pt>
                <c:pt idx="40">
                  <c:v>1.4437470464531173E-4</c:v>
                </c:pt>
                <c:pt idx="41">
                  <c:v>1.1794803048854728E-4</c:v>
                </c:pt>
                <c:pt idx="42">
                  <c:v>9.8610829301260956E-5</c:v>
                </c:pt>
                <c:pt idx="43">
                  <c:v>8.3884994200712979E-5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1-4EA4-BFB3-847C1B67D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meq l-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b) Potassium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5040307461568"/>
          <c:y val="0.14718670076726342"/>
          <c:w val="0.81280793025871767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K!$C$2:$C$57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266</c:v>
                </c:pt>
                <c:pt idx="14">
                  <c:v>301</c:v>
                </c:pt>
                <c:pt idx="15">
                  <c:v>330</c:v>
                </c:pt>
                <c:pt idx="16">
                  <c:v>358</c:v>
                </c:pt>
                <c:pt idx="17">
                  <c:v>393</c:v>
                </c:pt>
                <c:pt idx="18">
                  <c:v>419</c:v>
                </c:pt>
                <c:pt idx="19">
                  <c:v>449</c:v>
                </c:pt>
                <c:pt idx="20">
                  <c:v>482</c:v>
                </c:pt>
                <c:pt idx="21">
                  <c:v>511</c:v>
                </c:pt>
                <c:pt idx="22">
                  <c:v>539</c:v>
                </c:pt>
                <c:pt idx="23">
                  <c:v>568</c:v>
                </c:pt>
                <c:pt idx="24">
                  <c:v>602</c:v>
                </c:pt>
                <c:pt idx="25">
                  <c:v>618</c:v>
                </c:pt>
                <c:pt idx="26">
                  <c:v>630</c:v>
                </c:pt>
                <c:pt idx="27">
                  <c:v>665</c:v>
                </c:pt>
                <c:pt idx="28">
                  <c:v>694</c:v>
                </c:pt>
                <c:pt idx="29">
                  <c:v>721</c:v>
                </c:pt>
                <c:pt idx="30">
                  <c:v>757</c:v>
                </c:pt>
                <c:pt idx="31">
                  <c:v>814</c:v>
                </c:pt>
                <c:pt idx="32">
                  <c:v>847</c:v>
                </c:pt>
                <c:pt idx="33">
                  <c:v>876</c:v>
                </c:pt>
                <c:pt idx="34">
                  <c:v>903</c:v>
                </c:pt>
                <c:pt idx="35">
                  <c:v>937</c:v>
                </c:pt>
                <c:pt idx="36">
                  <c:v>967</c:v>
                </c:pt>
                <c:pt idx="37">
                  <c:v>995</c:v>
                </c:pt>
                <c:pt idx="38">
                  <c:v>1028</c:v>
                </c:pt>
                <c:pt idx="39">
                  <c:v>1058</c:v>
                </c:pt>
                <c:pt idx="40">
                  <c:v>1087</c:v>
                </c:pt>
                <c:pt idx="41">
                  <c:v>1119</c:v>
                </c:pt>
                <c:pt idx="42">
                  <c:v>1147</c:v>
                </c:pt>
                <c:pt idx="43">
                  <c:v>1182</c:v>
                </c:pt>
                <c:pt idx="44">
                  <c:v>1213</c:v>
                </c:pt>
                <c:pt idx="45">
                  <c:v>1241</c:v>
                </c:pt>
              </c:numCache>
            </c:numRef>
          </c:xVal>
          <c:yVal>
            <c:numRef>
              <c:f>K!$J$2:$J$57</c:f>
              <c:numCache>
                <c:formatCode>0</c:formatCode>
                <c:ptCount val="56"/>
                <c:pt idx="2">
                  <c:v>139</c:v>
                </c:pt>
                <c:pt idx="3">
                  <c:v>113</c:v>
                </c:pt>
                <c:pt idx="4">
                  <c:v>97.9</c:v>
                </c:pt>
                <c:pt idx="5">
                  <c:v>87.9</c:v>
                </c:pt>
                <c:pt idx="6">
                  <c:v>77.3</c:v>
                </c:pt>
                <c:pt idx="7">
                  <c:v>74.63</c:v>
                </c:pt>
                <c:pt idx="8">
                  <c:v>69.75</c:v>
                </c:pt>
                <c:pt idx="9">
                  <c:v>68.22</c:v>
                </c:pt>
                <c:pt idx="10">
                  <c:v>64.070000000000007</c:v>
                </c:pt>
                <c:pt idx="11">
                  <c:v>62.21</c:v>
                </c:pt>
                <c:pt idx="12">
                  <c:v>56.04</c:v>
                </c:pt>
                <c:pt idx="13">
                  <c:v>49.24</c:v>
                </c:pt>
                <c:pt idx="14">
                  <c:v>26.98</c:v>
                </c:pt>
                <c:pt idx="15">
                  <c:v>28.93</c:v>
                </c:pt>
                <c:pt idx="16">
                  <c:v>30.349999999999998</c:v>
                </c:pt>
                <c:pt idx="17">
                  <c:v>30.48</c:v>
                </c:pt>
                <c:pt idx="18">
                  <c:v>26.34</c:v>
                </c:pt>
                <c:pt idx="19">
                  <c:v>24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24</c:v>
                </c:pt>
                <c:pt idx="24">
                  <c:v>19</c:v>
                </c:pt>
                <c:pt idx="25">
                  <c:v>18.000000000000004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18.000000000000004</c:v>
                </c:pt>
                <c:pt idx="30">
                  <c:v>19</c:v>
                </c:pt>
                <c:pt idx="31">
                  <c:v>13</c:v>
                </c:pt>
                <c:pt idx="32">
                  <c:v>16</c:v>
                </c:pt>
                <c:pt idx="33">
                  <c:v>19</c:v>
                </c:pt>
                <c:pt idx="34">
                  <c:v>19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24</c:v>
                </c:pt>
                <c:pt idx="41">
                  <c:v>22</c:v>
                </c:pt>
                <c:pt idx="42">
                  <c:v>12.999999999999998</c:v>
                </c:pt>
                <c:pt idx="43">
                  <c:v>13.999999999999998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A-4B4D-B860-D97C38ECFDA7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266</c:v>
                </c:pt>
                <c:pt idx="14">
                  <c:v>301</c:v>
                </c:pt>
                <c:pt idx="15">
                  <c:v>330</c:v>
                </c:pt>
                <c:pt idx="16">
                  <c:v>358</c:v>
                </c:pt>
                <c:pt idx="17">
                  <c:v>393</c:v>
                </c:pt>
                <c:pt idx="18">
                  <c:v>419</c:v>
                </c:pt>
                <c:pt idx="19">
                  <c:v>449</c:v>
                </c:pt>
                <c:pt idx="20">
                  <c:v>482</c:v>
                </c:pt>
                <c:pt idx="21">
                  <c:v>511</c:v>
                </c:pt>
                <c:pt idx="22">
                  <c:v>539</c:v>
                </c:pt>
                <c:pt idx="23">
                  <c:v>568</c:v>
                </c:pt>
                <c:pt idx="24">
                  <c:v>602</c:v>
                </c:pt>
                <c:pt idx="25">
                  <c:v>618</c:v>
                </c:pt>
                <c:pt idx="26">
                  <c:v>630</c:v>
                </c:pt>
                <c:pt idx="27">
                  <c:v>665</c:v>
                </c:pt>
                <c:pt idx="28">
                  <c:v>694</c:v>
                </c:pt>
                <c:pt idx="29">
                  <c:v>721</c:v>
                </c:pt>
                <c:pt idx="30">
                  <c:v>757</c:v>
                </c:pt>
                <c:pt idx="31">
                  <c:v>814</c:v>
                </c:pt>
                <c:pt idx="32">
                  <c:v>847</c:v>
                </c:pt>
                <c:pt idx="33">
                  <c:v>876</c:v>
                </c:pt>
                <c:pt idx="34">
                  <c:v>903</c:v>
                </c:pt>
                <c:pt idx="35">
                  <c:v>937</c:v>
                </c:pt>
                <c:pt idx="36">
                  <c:v>967</c:v>
                </c:pt>
                <c:pt idx="37">
                  <c:v>995</c:v>
                </c:pt>
                <c:pt idx="38">
                  <c:v>1028</c:v>
                </c:pt>
                <c:pt idx="39">
                  <c:v>1058</c:v>
                </c:pt>
                <c:pt idx="40">
                  <c:v>1087</c:v>
                </c:pt>
                <c:pt idx="41">
                  <c:v>1119</c:v>
                </c:pt>
                <c:pt idx="42">
                  <c:v>1147</c:v>
                </c:pt>
                <c:pt idx="43">
                  <c:v>1182</c:v>
                </c:pt>
                <c:pt idx="44">
                  <c:v>1213</c:v>
                </c:pt>
                <c:pt idx="45">
                  <c:v>1241</c:v>
                </c:pt>
              </c:numCache>
            </c:numRef>
          </c:xVal>
          <c:yVal>
            <c:numRef>
              <c:f>K!$M$2:$M$57</c:f>
              <c:numCache>
                <c:formatCode>0</c:formatCode>
                <c:ptCount val="56"/>
                <c:pt idx="2">
                  <c:v>132.27414046271599</c:v>
                </c:pt>
                <c:pt idx="3">
                  <c:v>104.79210847821788</c:v>
                </c:pt>
                <c:pt idx="4">
                  <c:v>94.276822696277605</c:v>
                </c:pt>
                <c:pt idx="5">
                  <c:v>87.464851622518651</c:v>
                </c:pt>
                <c:pt idx="6">
                  <c:v>83.081053734300923</c:v>
                </c:pt>
                <c:pt idx="7">
                  <c:v>71.718624820734945</c:v>
                </c:pt>
                <c:pt idx="8">
                  <c:v>66.877393931170317</c:v>
                </c:pt>
                <c:pt idx="9">
                  <c:v>62.473274295208022</c:v>
                </c:pt>
                <c:pt idx="10">
                  <c:v>55.653018062012045</c:v>
                </c:pt>
                <c:pt idx="11">
                  <c:v>51.492588717723194</c:v>
                </c:pt>
                <c:pt idx="12">
                  <c:v>46.603857240833413</c:v>
                </c:pt>
                <c:pt idx="13">
                  <c:v>43.207999075785999</c:v>
                </c:pt>
                <c:pt idx="14">
                  <c:v>39.519565008474963</c:v>
                </c:pt>
                <c:pt idx="15">
                  <c:v>36.871766476303478</c:v>
                </c:pt>
                <c:pt idx="16">
                  <c:v>34.621294172566081</c:v>
                </c:pt>
                <c:pt idx="17">
                  <c:v>32.176928612522858</c:v>
                </c:pt>
                <c:pt idx="18">
                  <c:v>30.59335623498572</c:v>
                </c:pt>
                <c:pt idx="19">
                  <c:v>28.980902541446891</c:v>
                </c:pt>
                <c:pt idx="20">
                  <c:v>27.44001393134868</c:v>
                </c:pt>
                <c:pt idx="21">
                  <c:v>26.261432519467395</c:v>
                </c:pt>
                <c:pt idx="22">
                  <c:v>25.259707957361584</c:v>
                </c:pt>
                <c:pt idx="23">
                  <c:v>24.3463137899322</c:v>
                </c:pt>
                <c:pt idx="24">
                  <c:v>23.415900205194674</c:v>
                </c:pt>
                <c:pt idx="25">
                  <c:v>23.024664690871315</c:v>
                </c:pt>
                <c:pt idx="26">
                  <c:v>22.749071044650613</c:v>
                </c:pt>
                <c:pt idx="27">
                  <c:v>22.024790087376939</c:v>
                </c:pt>
                <c:pt idx="28">
                  <c:v>21.504853978680792</c:v>
                </c:pt>
                <c:pt idx="29">
                  <c:v>21.077787372206185</c:v>
                </c:pt>
                <c:pt idx="30">
                  <c:v>20.582950102597337</c:v>
                </c:pt>
                <c:pt idx="31">
                  <c:v>19.945520881498098</c:v>
                </c:pt>
                <c:pt idx="32">
                  <c:v>19.644293699884841</c:v>
                </c:pt>
                <c:pt idx="33">
                  <c:v>19.413893686103094</c:v>
                </c:pt>
                <c:pt idx="34">
                  <c:v>19.224647064505241</c:v>
                </c:pt>
                <c:pt idx="35">
                  <c:v>19.016647308095365</c:v>
                </c:pt>
                <c:pt idx="36">
                  <c:v>18.857622665861602</c:v>
                </c:pt>
                <c:pt idx="37">
                  <c:v>18.727264723482225</c:v>
                </c:pt>
                <c:pt idx="38">
                  <c:v>18.593183239299876</c:v>
                </c:pt>
                <c:pt idx="39">
                  <c:v>18.487323532252621</c:v>
                </c:pt>
                <c:pt idx="40">
                  <c:v>18.397644011065942</c:v>
                </c:pt>
                <c:pt idx="41">
                  <c:v>18.311291190130333</c:v>
                </c:pt>
                <c:pt idx="42">
                  <c:v>18.245231902183075</c:v>
                </c:pt>
                <c:pt idx="43">
                  <c:v>18.173481164299591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FA-4B4D-B860-D97C38ECFDA7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K!$C$2:$C$8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</c:numCache>
            </c:numRef>
          </c:xVal>
          <c:yVal>
            <c:numRef>
              <c:f>K!$K$2:$K$8</c:f>
              <c:numCache>
                <c:formatCode>0</c:formatCode>
                <c:ptCount val="7"/>
                <c:pt idx="2">
                  <c:v>31.254161967990619</c:v>
                </c:pt>
                <c:pt idx="3">
                  <c:v>8.8255602079741742</c:v>
                </c:pt>
                <c:pt idx="4">
                  <c:v>2.7277390323147497</c:v>
                </c:pt>
                <c:pt idx="5">
                  <c:v>0.70373820548344812</c:v>
                </c:pt>
                <c:pt idx="6">
                  <c:v>0.21750621222819452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FA-4B4D-B860-D97C38ECFDA7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K!$C$2:$C$57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266</c:v>
                </c:pt>
                <c:pt idx="14">
                  <c:v>301</c:v>
                </c:pt>
                <c:pt idx="15">
                  <c:v>330</c:v>
                </c:pt>
                <c:pt idx="16">
                  <c:v>358</c:v>
                </c:pt>
                <c:pt idx="17">
                  <c:v>393</c:v>
                </c:pt>
                <c:pt idx="18">
                  <c:v>419</c:v>
                </c:pt>
                <c:pt idx="19">
                  <c:v>449</c:v>
                </c:pt>
                <c:pt idx="20">
                  <c:v>482</c:v>
                </c:pt>
                <c:pt idx="21">
                  <c:v>511</c:v>
                </c:pt>
                <c:pt idx="22">
                  <c:v>539</c:v>
                </c:pt>
                <c:pt idx="23">
                  <c:v>568</c:v>
                </c:pt>
                <c:pt idx="24">
                  <c:v>602</c:v>
                </c:pt>
                <c:pt idx="25">
                  <c:v>618</c:v>
                </c:pt>
                <c:pt idx="26">
                  <c:v>630</c:v>
                </c:pt>
                <c:pt idx="27">
                  <c:v>665</c:v>
                </c:pt>
                <c:pt idx="28">
                  <c:v>694</c:v>
                </c:pt>
                <c:pt idx="29">
                  <c:v>721</c:v>
                </c:pt>
                <c:pt idx="30">
                  <c:v>757</c:v>
                </c:pt>
                <c:pt idx="31">
                  <c:v>814</c:v>
                </c:pt>
                <c:pt idx="32">
                  <c:v>847</c:v>
                </c:pt>
                <c:pt idx="33">
                  <c:v>876</c:v>
                </c:pt>
                <c:pt idx="34">
                  <c:v>903</c:v>
                </c:pt>
                <c:pt idx="35">
                  <c:v>937</c:v>
                </c:pt>
                <c:pt idx="36">
                  <c:v>967</c:v>
                </c:pt>
                <c:pt idx="37">
                  <c:v>995</c:v>
                </c:pt>
                <c:pt idx="38">
                  <c:v>1028</c:v>
                </c:pt>
                <c:pt idx="39">
                  <c:v>1058</c:v>
                </c:pt>
                <c:pt idx="40">
                  <c:v>1087</c:v>
                </c:pt>
                <c:pt idx="41">
                  <c:v>1119</c:v>
                </c:pt>
                <c:pt idx="42">
                  <c:v>1147</c:v>
                </c:pt>
                <c:pt idx="43">
                  <c:v>1182</c:v>
                </c:pt>
                <c:pt idx="44">
                  <c:v>1213</c:v>
                </c:pt>
                <c:pt idx="45">
                  <c:v>1241</c:v>
                </c:pt>
              </c:numCache>
            </c:numRef>
          </c:xVal>
          <c:yVal>
            <c:numRef>
              <c:f>K!$L$2:$L$57</c:f>
              <c:numCache>
                <c:formatCode>0</c:formatCode>
                <c:ptCount val="56"/>
                <c:pt idx="2">
                  <c:v>83.269978494725379</c:v>
                </c:pt>
                <c:pt idx="3">
                  <c:v>78.21654827024372</c:v>
                </c:pt>
                <c:pt idx="4">
                  <c:v>73.799083663962847</c:v>
                </c:pt>
                <c:pt idx="5">
                  <c:v>69.011113417035205</c:v>
                </c:pt>
                <c:pt idx="6">
                  <c:v>65.113547522072722</c:v>
                </c:pt>
                <c:pt idx="7">
                  <c:v>53.963727315192109</c:v>
                </c:pt>
                <c:pt idx="8">
                  <c:v>49.12665903400606</c:v>
                </c:pt>
                <c:pt idx="9">
                  <c:v>44.723164019918421</c:v>
                </c:pt>
                <c:pt idx="10">
                  <c:v>37.903014161586064</c:v>
                </c:pt>
                <c:pt idx="11">
                  <c:v>33.742588345131551</c:v>
                </c:pt>
                <c:pt idx="12">
                  <c:v>28.853857225045704</c:v>
                </c:pt>
                <c:pt idx="13">
                  <c:v>25.457999074527113</c:v>
                </c:pt>
                <c:pt idx="14">
                  <c:v>21.769565008421623</c:v>
                </c:pt>
                <c:pt idx="15">
                  <c:v>19.121766476299591</c:v>
                </c:pt>
                <c:pt idx="16">
                  <c:v>16.871294172565776</c:v>
                </c:pt>
                <c:pt idx="17">
                  <c:v>14.42692861252285</c:v>
                </c:pt>
                <c:pt idx="18">
                  <c:v>12.84335623498572</c:v>
                </c:pt>
                <c:pt idx="19">
                  <c:v>11.230902541446891</c:v>
                </c:pt>
                <c:pt idx="20">
                  <c:v>9.6900139313486822</c:v>
                </c:pt>
                <c:pt idx="21">
                  <c:v>8.5114325194673945</c:v>
                </c:pt>
                <c:pt idx="22">
                  <c:v>7.5097079573615879</c:v>
                </c:pt>
                <c:pt idx="23">
                  <c:v>6.5963137899322026</c:v>
                </c:pt>
                <c:pt idx="24">
                  <c:v>5.6659002051946743</c:v>
                </c:pt>
                <c:pt idx="25">
                  <c:v>5.274664690871318</c:v>
                </c:pt>
                <c:pt idx="26">
                  <c:v>4.9990710446506146</c:v>
                </c:pt>
                <c:pt idx="27">
                  <c:v>4.2747900873769389</c:v>
                </c:pt>
                <c:pt idx="28">
                  <c:v>3.7548539786807935</c:v>
                </c:pt>
                <c:pt idx="29">
                  <c:v>3.3277873722061857</c:v>
                </c:pt>
                <c:pt idx="30">
                  <c:v>2.8329501025973363</c:v>
                </c:pt>
                <c:pt idx="31">
                  <c:v>2.1955208814981004</c:v>
                </c:pt>
                <c:pt idx="32">
                  <c:v>1.8942936998848443</c:v>
                </c:pt>
                <c:pt idx="33">
                  <c:v>1.6638936861030924</c:v>
                </c:pt>
                <c:pt idx="34">
                  <c:v>1.4746470645052447</c:v>
                </c:pt>
                <c:pt idx="35">
                  <c:v>1.2666473080953695</c:v>
                </c:pt>
                <c:pt idx="36">
                  <c:v>1.1076226658616046</c:v>
                </c:pt>
                <c:pt idx="37">
                  <c:v>0.97726472348222881</c:v>
                </c:pt>
                <c:pt idx="38">
                  <c:v>0.84318323929987737</c:v>
                </c:pt>
                <c:pt idx="39">
                  <c:v>0.73732353225262237</c:v>
                </c:pt>
                <c:pt idx="40">
                  <c:v>0.64764401106594383</c:v>
                </c:pt>
                <c:pt idx="41">
                  <c:v>0.56129119013033368</c:v>
                </c:pt>
                <c:pt idx="42">
                  <c:v>0.49523190218307561</c:v>
                </c:pt>
                <c:pt idx="43">
                  <c:v>0.4234811642995952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FA-4B4D-B860-D97C38ECF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µmol l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f) Total nitrogen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95992688413951"/>
          <c:y val="0.14718670076726342"/>
          <c:w val="0.78899840644919383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TN!$C$2:$C$57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147</c:v>
                </c:pt>
                <c:pt idx="11">
                  <c:v>177</c:v>
                </c:pt>
                <c:pt idx="12">
                  <c:v>182</c:v>
                </c:pt>
                <c:pt idx="13">
                  <c:v>203</c:v>
                </c:pt>
                <c:pt idx="14">
                  <c:v>210</c:v>
                </c:pt>
                <c:pt idx="15">
                  <c:v>233</c:v>
                </c:pt>
                <c:pt idx="16">
                  <c:v>238</c:v>
                </c:pt>
                <c:pt idx="17">
                  <c:v>258</c:v>
                </c:pt>
                <c:pt idx="18">
                  <c:v>266</c:v>
                </c:pt>
                <c:pt idx="19">
                  <c:v>291</c:v>
                </c:pt>
                <c:pt idx="20">
                  <c:v>301</c:v>
                </c:pt>
                <c:pt idx="21">
                  <c:v>322</c:v>
                </c:pt>
                <c:pt idx="22">
                  <c:v>330</c:v>
                </c:pt>
                <c:pt idx="23">
                  <c:v>352</c:v>
                </c:pt>
                <c:pt idx="24">
                  <c:v>358</c:v>
                </c:pt>
                <c:pt idx="25">
                  <c:v>385</c:v>
                </c:pt>
                <c:pt idx="26">
                  <c:v>393</c:v>
                </c:pt>
                <c:pt idx="27">
                  <c:v>419</c:v>
                </c:pt>
                <c:pt idx="28">
                  <c:v>449</c:v>
                </c:pt>
                <c:pt idx="29">
                  <c:v>482</c:v>
                </c:pt>
                <c:pt idx="30">
                  <c:v>511</c:v>
                </c:pt>
                <c:pt idx="31">
                  <c:v>539</c:v>
                </c:pt>
                <c:pt idx="32">
                  <c:v>568</c:v>
                </c:pt>
                <c:pt idx="33">
                  <c:v>602</c:v>
                </c:pt>
                <c:pt idx="34">
                  <c:v>618</c:v>
                </c:pt>
                <c:pt idx="35">
                  <c:v>630</c:v>
                </c:pt>
                <c:pt idx="36">
                  <c:v>665</c:v>
                </c:pt>
                <c:pt idx="37">
                  <c:v>694</c:v>
                </c:pt>
                <c:pt idx="38">
                  <c:v>721</c:v>
                </c:pt>
                <c:pt idx="39">
                  <c:v>757</c:v>
                </c:pt>
                <c:pt idx="40">
                  <c:v>785</c:v>
                </c:pt>
                <c:pt idx="41">
                  <c:v>814</c:v>
                </c:pt>
                <c:pt idx="42">
                  <c:v>847</c:v>
                </c:pt>
                <c:pt idx="43">
                  <c:v>876</c:v>
                </c:pt>
                <c:pt idx="44">
                  <c:v>903</c:v>
                </c:pt>
                <c:pt idx="45">
                  <c:v>937</c:v>
                </c:pt>
                <c:pt idx="46">
                  <c:v>967</c:v>
                </c:pt>
                <c:pt idx="47">
                  <c:v>995</c:v>
                </c:pt>
                <c:pt idx="48">
                  <c:v>1028</c:v>
                </c:pt>
                <c:pt idx="49">
                  <c:v>1058</c:v>
                </c:pt>
                <c:pt idx="50">
                  <c:v>1087</c:v>
                </c:pt>
                <c:pt idx="51">
                  <c:v>1119</c:v>
                </c:pt>
                <c:pt idx="52">
                  <c:v>1147</c:v>
                </c:pt>
                <c:pt idx="53">
                  <c:v>1182</c:v>
                </c:pt>
                <c:pt idx="54">
                  <c:v>1213</c:v>
                </c:pt>
                <c:pt idx="55">
                  <c:v>1241</c:v>
                </c:pt>
              </c:numCache>
            </c:numRef>
          </c:xVal>
          <c:yVal>
            <c:numRef>
              <c:f>TN!$D$2:$D$57</c:f>
              <c:numCache>
                <c:formatCode>General</c:formatCode>
                <c:ptCount val="56"/>
                <c:pt idx="1">
                  <c:v>4120</c:v>
                </c:pt>
                <c:pt idx="2">
                  <c:v>4090</c:v>
                </c:pt>
                <c:pt idx="3">
                  <c:v>2640</c:v>
                </c:pt>
                <c:pt idx="4">
                  <c:v>2070</c:v>
                </c:pt>
                <c:pt idx="5">
                  <c:v>1910</c:v>
                </c:pt>
                <c:pt idx="6">
                  <c:v>1790</c:v>
                </c:pt>
                <c:pt idx="7">
                  <c:v>2060</c:v>
                </c:pt>
                <c:pt idx="8">
                  <c:v>1904</c:v>
                </c:pt>
                <c:pt idx="9">
                  <c:v>1422</c:v>
                </c:pt>
                <c:pt idx="10">
                  <c:v>1227</c:v>
                </c:pt>
                <c:pt idx="11">
                  <c:v>1220</c:v>
                </c:pt>
                <c:pt idx="12">
                  <c:v>1256</c:v>
                </c:pt>
                <c:pt idx="13">
                  <c:v>1203</c:v>
                </c:pt>
                <c:pt idx="14">
                  <c:v>1086</c:v>
                </c:pt>
                <c:pt idx="15">
                  <c:v>1092</c:v>
                </c:pt>
                <c:pt idx="16">
                  <c:v>1073</c:v>
                </c:pt>
                <c:pt idx="17">
                  <c:v>1211</c:v>
                </c:pt>
                <c:pt idx="18">
                  <c:v>1340</c:v>
                </c:pt>
                <c:pt idx="19">
                  <c:v>1034</c:v>
                </c:pt>
                <c:pt idx="20">
                  <c:v>1102</c:v>
                </c:pt>
                <c:pt idx="21">
                  <c:v>1275</c:v>
                </c:pt>
                <c:pt idx="22">
                  <c:v>1154</c:v>
                </c:pt>
                <c:pt idx="23">
                  <c:v>1121</c:v>
                </c:pt>
                <c:pt idx="24">
                  <c:v>1048</c:v>
                </c:pt>
                <c:pt idx="25">
                  <c:v>1113</c:v>
                </c:pt>
                <c:pt idx="26">
                  <c:v>1023</c:v>
                </c:pt>
                <c:pt idx="27">
                  <c:v>810</c:v>
                </c:pt>
                <c:pt idx="28">
                  <c:v>752</c:v>
                </c:pt>
                <c:pt idx="29">
                  <c:v>616</c:v>
                </c:pt>
                <c:pt idx="30">
                  <c:v>653</c:v>
                </c:pt>
                <c:pt idx="31">
                  <c:v>607</c:v>
                </c:pt>
                <c:pt idx="32">
                  <c:v>557</c:v>
                </c:pt>
                <c:pt idx="33">
                  <c:v>802</c:v>
                </c:pt>
                <c:pt idx="34">
                  <c:v>736</c:v>
                </c:pt>
                <c:pt idx="35">
                  <c:v>922</c:v>
                </c:pt>
                <c:pt idx="36">
                  <c:v>994</c:v>
                </c:pt>
                <c:pt idx="37">
                  <c:v>1050</c:v>
                </c:pt>
                <c:pt idx="38">
                  <c:v>897</c:v>
                </c:pt>
                <c:pt idx="39">
                  <c:v>724</c:v>
                </c:pt>
                <c:pt idx="40">
                  <c:v>584</c:v>
                </c:pt>
                <c:pt idx="41">
                  <c:v>546</c:v>
                </c:pt>
                <c:pt idx="42">
                  <c:v>561</c:v>
                </c:pt>
                <c:pt idx="43">
                  <c:v>620</c:v>
                </c:pt>
                <c:pt idx="44">
                  <c:v>520</c:v>
                </c:pt>
                <c:pt idx="45">
                  <c:v>538</c:v>
                </c:pt>
                <c:pt idx="46">
                  <c:v>644</c:v>
                </c:pt>
                <c:pt idx="47">
                  <c:v>804</c:v>
                </c:pt>
                <c:pt idx="48">
                  <c:v>624</c:v>
                </c:pt>
                <c:pt idx="49">
                  <c:v>634</c:v>
                </c:pt>
                <c:pt idx="50">
                  <c:v>717</c:v>
                </c:pt>
                <c:pt idx="51">
                  <c:v>643</c:v>
                </c:pt>
                <c:pt idx="52">
                  <c:v>421</c:v>
                </c:pt>
                <c:pt idx="53">
                  <c:v>466</c:v>
                </c:pt>
                <c:pt idx="54">
                  <c:v>495</c:v>
                </c:pt>
                <c:pt idx="55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7-43C5-96F5-FEF483B41971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TN!$C$2:$C$57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147</c:v>
                </c:pt>
                <c:pt idx="11">
                  <c:v>177</c:v>
                </c:pt>
                <c:pt idx="12">
                  <c:v>182</c:v>
                </c:pt>
                <c:pt idx="13">
                  <c:v>203</c:v>
                </c:pt>
                <c:pt idx="14">
                  <c:v>210</c:v>
                </c:pt>
                <c:pt idx="15">
                  <c:v>233</c:v>
                </c:pt>
                <c:pt idx="16">
                  <c:v>238</c:v>
                </c:pt>
                <c:pt idx="17">
                  <c:v>258</c:v>
                </c:pt>
                <c:pt idx="18">
                  <c:v>266</c:v>
                </c:pt>
                <c:pt idx="19">
                  <c:v>291</c:v>
                </c:pt>
                <c:pt idx="20">
                  <c:v>301</c:v>
                </c:pt>
                <c:pt idx="21">
                  <c:v>322</c:v>
                </c:pt>
                <c:pt idx="22">
                  <c:v>330</c:v>
                </c:pt>
                <c:pt idx="23">
                  <c:v>352</c:v>
                </c:pt>
                <c:pt idx="24">
                  <c:v>358</c:v>
                </c:pt>
                <c:pt idx="25">
                  <c:v>385</c:v>
                </c:pt>
                <c:pt idx="26">
                  <c:v>393</c:v>
                </c:pt>
                <c:pt idx="27">
                  <c:v>419</c:v>
                </c:pt>
                <c:pt idx="28">
                  <c:v>449</c:v>
                </c:pt>
                <c:pt idx="29">
                  <c:v>482</c:v>
                </c:pt>
                <c:pt idx="30">
                  <c:v>511</c:v>
                </c:pt>
                <c:pt idx="31">
                  <c:v>539</c:v>
                </c:pt>
                <c:pt idx="32">
                  <c:v>568</c:v>
                </c:pt>
                <c:pt idx="33">
                  <c:v>602</c:v>
                </c:pt>
                <c:pt idx="34">
                  <c:v>618</c:v>
                </c:pt>
                <c:pt idx="35">
                  <c:v>630</c:v>
                </c:pt>
                <c:pt idx="36">
                  <c:v>665</c:v>
                </c:pt>
                <c:pt idx="37">
                  <c:v>694</c:v>
                </c:pt>
                <c:pt idx="38">
                  <c:v>721</c:v>
                </c:pt>
                <c:pt idx="39">
                  <c:v>757</c:v>
                </c:pt>
                <c:pt idx="40">
                  <c:v>785</c:v>
                </c:pt>
                <c:pt idx="41">
                  <c:v>814</c:v>
                </c:pt>
                <c:pt idx="42">
                  <c:v>847</c:v>
                </c:pt>
                <c:pt idx="43">
                  <c:v>876</c:v>
                </c:pt>
                <c:pt idx="44">
                  <c:v>903</c:v>
                </c:pt>
                <c:pt idx="45">
                  <c:v>937</c:v>
                </c:pt>
                <c:pt idx="46">
                  <c:v>967</c:v>
                </c:pt>
                <c:pt idx="47">
                  <c:v>995</c:v>
                </c:pt>
                <c:pt idx="48">
                  <c:v>1028</c:v>
                </c:pt>
                <c:pt idx="49">
                  <c:v>1058</c:v>
                </c:pt>
                <c:pt idx="50">
                  <c:v>1087</c:v>
                </c:pt>
                <c:pt idx="51">
                  <c:v>1119</c:v>
                </c:pt>
                <c:pt idx="52">
                  <c:v>1147</c:v>
                </c:pt>
                <c:pt idx="53">
                  <c:v>1182</c:v>
                </c:pt>
                <c:pt idx="54">
                  <c:v>1213</c:v>
                </c:pt>
                <c:pt idx="55">
                  <c:v>1241</c:v>
                </c:pt>
              </c:numCache>
            </c:numRef>
          </c:xVal>
          <c:yVal>
            <c:numRef>
              <c:f>TN!$G$2:$G$57</c:f>
              <c:numCache>
                <c:formatCode>0</c:formatCode>
                <c:ptCount val="56"/>
                <c:pt idx="1">
                  <c:v>3807.8580664527699</c:v>
                </c:pt>
                <c:pt idx="2">
                  <c:v>3613.3281046883985</c:v>
                </c:pt>
                <c:pt idx="3">
                  <c:v>2306.6618421003895</c:v>
                </c:pt>
                <c:pt idx="4">
                  <c:v>2006.7291985029135</c:v>
                </c:pt>
                <c:pt idx="5">
                  <c:v>1880.7184287039536</c:v>
                </c:pt>
                <c:pt idx="6">
                  <c:v>1813.1291065802045</c:v>
                </c:pt>
                <c:pt idx="7">
                  <c:v>1639.454141675978</c:v>
                </c:pt>
                <c:pt idx="8">
                  <c:v>1563.2205833591115</c:v>
                </c:pt>
                <c:pt idx="9">
                  <c:v>1492.6242222654355</c:v>
                </c:pt>
                <c:pt idx="10">
                  <c:v>1470.2690749074122</c:v>
                </c:pt>
                <c:pt idx="11">
                  <c:v>1380.6720545242883</c:v>
                </c:pt>
                <c:pt idx="12">
                  <c:v>1366.6695771296309</c:v>
                </c:pt>
                <c:pt idx="13">
                  <c:v>1310.5702640616596</c:v>
                </c:pt>
                <c:pt idx="14">
                  <c:v>1292.8054476831162</c:v>
                </c:pt>
                <c:pt idx="15">
                  <c:v>1237.5289415776597</c:v>
                </c:pt>
                <c:pt idx="16">
                  <c:v>1226.11382838293</c:v>
                </c:pt>
                <c:pt idx="17">
                  <c:v>1182.4797389929859</c:v>
                </c:pt>
                <c:pt idx="18">
                  <c:v>1165.8982382439153</c:v>
                </c:pt>
                <c:pt idx="19">
                  <c:v>1117.0929507689164</c:v>
                </c:pt>
                <c:pt idx="20">
                  <c:v>1098.7835558489921</c:v>
                </c:pt>
                <c:pt idx="21">
                  <c:v>1062.4408134297537</c:v>
                </c:pt>
                <c:pt idx="22">
                  <c:v>1049.3120368608334</c:v>
                </c:pt>
                <c:pt idx="23">
                  <c:v>1015.122551064359</c:v>
                </c:pt>
                <c:pt idx="24">
                  <c:v>1006.2646241232897</c:v>
                </c:pt>
                <c:pt idx="25">
                  <c:v>968.71812815990825</c:v>
                </c:pt>
                <c:pt idx="26">
                  <c:v>958.28513198166149</c:v>
                </c:pt>
                <c:pt idx="27">
                  <c:v>926.40607070743738</c:v>
                </c:pt>
                <c:pt idx="28">
                  <c:v>893.19024497249143</c:v>
                </c:pt>
                <c:pt idx="29">
                  <c:v>860.6159037462121</c:v>
                </c:pt>
                <c:pt idx="30">
                  <c:v>835.05450794199078</c:v>
                </c:pt>
                <c:pt idx="31">
                  <c:v>812.8123779682694</c:v>
                </c:pt>
                <c:pt idx="32">
                  <c:v>792.05007297208033</c:v>
                </c:pt>
                <c:pt idx="33">
                  <c:v>770.34682528339431</c:v>
                </c:pt>
                <c:pt idx="34">
                  <c:v>761.0284570953113</c:v>
                </c:pt>
                <c:pt idx="35">
                  <c:v>754.38807606878595</c:v>
                </c:pt>
                <c:pt idx="36">
                  <c:v>736.60088204621195</c:v>
                </c:pt>
                <c:pt idx="37">
                  <c:v>723.48960034995491</c:v>
                </c:pt>
                <c:pt idx="38">
                  <c:v>712.46858440346421</c:v>
                </c:pt>
                <c:pt idx="39">
                  <c:v>699.36502491302713</c:v>
                </c:pt>
                <c:pt idx="40">
                  <c:v>690.29889895998019</c:v>
                </c:pt>
                <c:pt idx="41">
                  <c:v>681.83596522146593</c:v>
                </c:pt>
                <c:pt idx="42">
                  <c:v>673.23432692910376</c:v>
                </c:pt>
                <c:pt idx="43">
                  <c:v>666.48453943751701</c:v>
                </c:pt>
                <c:pt idx="44">
                  <c:v>660.81083664449125</c:v>
                </c:pt>
                <c:pt idx="45">
                  <c:v>654.41700328169532</c:v>
                </c:pt>
                <c:pt idx="46">
                  <c:v>649.39771404019541</c:v>
                </c:pt>
                <c:pt idx="47">
                  <c:v>645.18361843073956</c:v>
                </c:pt>
                <c:pt idx="48">
                  <c:v>640.73924547731451</c:v>
                </c:pt>
                <c:pt idx="49">
                  <c:v>637.13790071692881</c:v>
                </c:pt>
                <c:pt idx="50">
                  <c:v>634.01190507790034</c:v>
                </c:pt>
                <c:pt idx="51">
                  <c:v>630.92544136430206</c:v>
                </c:pt>
                <c:pt idx="52">
                  <c:v>628.50507901711092</c:v>
                </c:pt>
                <c:pt idx="53">
                  <c:v>625.80740803453716</c:v>
                </c:pt>
                <c:pt idx="54">
                  <c:v>623.68936437416642</c:v>
                </c:pt>
                <c:pt idx="55">
                  <c:v>621.97165471152857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7-43C5-96F5-FEF483B41971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TN!$C$2:$C$8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</c:numCache>
            </c:numRef>
          </c:xVal>
          <c:yVal>
            <c:numRef>
              <c:f>TN!$E$2:$E$8</c:f>
              <c:numCache>
                <c:formatCode>0</c:formatCode>
                <c:ptCount val="7"/>
                <c:pt idx="1">
                  <c:v>1724.2777572716361</c:v>
                </c:pt>
                <c:pt idx="2">
                  <c:v>1535.1283992776105</c:v>
                </c:pt>
                <c:pt idx="3">
                  <c:v>301.76538933873644</c:v>
                </c:pt>
                <c:pt idx="4">
                  <c:v>66.627983353586828</c:v>
                </c:pt>
                <c:pt idx="5">
                  <c:v>11.660545554658306</c:v>
                </c:pt>
                <c:pt idx="6">
                  <c:v>2.574578339855309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37-43C5-96F5-FEF483B41971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TN!$C$2:$C$57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147</c:v>
                </c:pt>
                <c:pt idx="11">
                  <c:v>177</c:v>
                </c:pt>
                <c:pt idx="12">
                  <c:v>182</c:v>
                </c:pt>
                <c:pt idx="13">
                  <c:v>203</c:v>
                </c:pt>
                <c:pt idx="14">
                  <c:v>210</c:v>
                </c:pt>
                <c:pt idx="15">
                  <c:v>233</c:v>
                </c:pt>
                <c:pt idx="16">
                  <c:v>238</c:v>
                </c:pt>
                <c:pt idx="17">
                  <c:v>258</c:v>
                </c:pt>
                <c:pt idx="18">
                  <c:v>266</c:v>
                </c:pt>
                <c:pt idx="19">
                  <c:v>291</c:v>
                </c:pt>
                <c:pt idx="20">
                  <c:v>301</c:v>
                </c:pt>
                <c:pt idx="21">
                  <c:v>322</c:v>
                </c:pt>
                <c:pt idx="22">
                  <c:v>330</c:v>
                </c:pt>
                <c:pt idx="23">
                  <c:v>352</c:v>
                </c:pt>
                <c:pt idx="24">
                  <c:v>358</c:v>
                </c:pt>
                <c:pt idx="25">
                  <c:v>385</c:v>
                </c:pt>
                <c:pt idx="26">
                  <c:v>393</c:v>
                </c:pt>
                <c:pt idx="27">
                  <c:v>419</c:v>
                </c:pt>
                <c:pt idx="28">
                  <c:v>449</c:v>
                </c:pt>
                <c:pt idx="29">
                  <c:v>482</c:v>
                </c:pt>
                <c:pt idx="30">
                  <c:v>511</c:v>
                </c:pt>
                <c:pt idx="31">
                  <c:v>539</c:v>
                </c:pt>
                <c:pt idx="32">
                  <c:v>568</c:v>
                </c:pt>
                <c:pt idx="33">
                  <c:v>602</c:v>
                </c:pt>
                <c:pt idx="34">
                  <c:v>618</c:v>
                </c:pt>
                <c:pt idx="35">
                  <c:v>630</c:v>
                </c:pt>
                <c:pt idx="36">
                  <c:v>665</c:v>
                </c:pt>
                <c:pt idx="37">
                  <c:v>694</c:v>
                </c:pt>
                <c:pt idx="38">
                  <c:v>721</c:v>
                </c:pt>
                <c:pt idx="39">
                  <c:v>757</c:v>
                </c:pt>
                <c:pt idx="40">
                  <c:v>785</c:v>
                </c:pt>
                <c:pt idx="41">
                  <c:v>814</c:v>
                </c:pt>
                <c:pt idx="42">
                  <c:v>847</c:v>
                </c:pt>
                <c:pt idx="43">
                  <c:v>876</c:v>
                </c:pt>
                <c:pt idx="44">
                  <c:v>903</c:v>
                </c:pt>
                <c:pt idx="45">
                  <c:v>937</c:v>
                </c:pt>
                <c:pt idx="46">
                  <c:v>967</c:v>
                </c:pt>
                <c:pt idx="47">
                  <c:v>995</c:v>
                </c:pt>
                <c:pt idx="48">
                  <c:v>1028</c:v>
                </c:pt>
                <c:pt idx="49">
                  <c:v>1058</c:v>
                </c:pt>
                <c:pt idx="50">
                  <c:v>1087</c:v>
                </c:pt>
                <c:pt idx="51">
                  <c:v>1119</c:v>
                </c:pt>
                <c:pt idx="52">
                  <c:v>1147</c:v>
                </c:pt>
                <c:pt idx="53">
                  <c:v>1182</c:v>
                </c:pt>
                <c:pt idx="54">
                  <c:v>1213</c:v>
                </c:pt>
                <c:pt idx="55">
                  <c:v>1241</c:v>
                </c:pt>
              </c:numCache>
            </c:numRef>
          </c:xVal>
          <c:yVal>
            <c:numRef>
              <c:f>TN!$F$2:$F$57</c:f>
              <c:numCache>
                <c:formatCode>0</c:formatCode>
                <c:ptCount val="56"/>
                <c:pt idx="1">
                  <c:v>1477.5803091811338</c:v>
                </c:pt>
                <c:pt idx="2">
                  <c:v>1472.1997054107878</c:v>
                </c:pt>
                <c:pt idx="3">
                  <c:v>1398.8964527616531</c:v>
                </c:pt>
                <c:pt idx="4">
                  <c:v>1334.1012151493267</c:v>
                </c:pt>
                <c:pt idx="5">
                  <c:v>1263.0578831492953</c:v>
                </c:pt>
                <c:pt idx="6">
                  <c:v>1204.5545282403491</c:v>
                </c:pt>
                <c:pt idx="7">
                  <c:v>1033.4345856648781</c:v>
                </c:pt>
                <c:pt idx="8">
                  <c:v>957.21887897547072</c:v>
                </c:pt>
                <c:pt idx="9">
                  <c:v>886.62407372166649</c:v>
                </c:pt>
                <c:pt idx="10">
                  <c:v>864.26900904815943</c:v>
                </c:pt>
                <c:pt idx="11">
                  <c:v>774.67205250712425</c:v>
                </c:pt>
                <c:pt idx="12">
                  <c:v>760.66957600132037</c:v>
                </c:pt>
                <c:pt idx="13">
                  <c:v>704.57026396332299</c:v>
                </c:pt>
                <c:pt idx="14">
                  <c:v>686.80544763951696</c:v>
                </c:pt>
                <c:pt idx="15">
                  <c:v>631.52894157464766</c:v>
                </c:pt>
                <c:pt idx="16">
                  <c:v>620.1138283812453</c:v>
                </c:pt>
                <c:pt idx="17">
                  <c:v>576.47973899282078</c:v>
                </c:pt>
                <c:pt idx="18">
                  <c:v>559.89823824385019</c:v>
                </c:pt>
                <c:pt idx="19">
                  <c:v>511.09295076891271</c:v>
                </c:pt>
                <c:pt idx="20">
                  <c:v>492.783555848991</c:v>
                </c:pt>
                <c:pt idx="21">
                  <c:v>456.44081342975358</c:v>
                </c:pt>
                <c:pt idx="22">
                  <c:v>443.31203686083319</c:v>
                </c:pt>
                <c:pt idx="23">
                  <c:v>409.12255106435902</c:v>
                </c:pt>
                <c:pt idx="24">
                  <c:v>400.26462412328971</c:v>
                </c:pt>
                <c:pt idx="25">
                  <c:v>362.71812815990825</c:v>
                </c:pt>
                <c:pt idx="26">
                  <c:v>352.28513198166149</c:v>
                </c:pt>
                <c:pt idx="27">
                  <c:v>320.40607070743738</c:v>
                </c:pt>
                <c:pt idx="28">
                  <c:v>287.19024497249137</c:v>
                </c:pt>
                <c:pt idx="29">
                  <c:v>254.61590374621204</c:v>
                </c:pt>
                <c:pt idx="30">
                  <c:v>229.05450794199075</c:v>
                </c:pt>
                <c:pt idx="31">
                  <c:v>206.81237796826935</c:v>
                </c:pt>
                <c:pt idx="32">
                  <c:v>186.05007297208036</c:v>
                </c:pt>
                <c:pt idx="33">
                  <c:v>164.34682528339434</c:v>
                </c:pt>
                <c:pt idx="34">
                  <c:v>155.0284570953113</c:v>
                </c:pt>
                <c:pt idx="35">
                  <c:v>148.38807606878601</c:v>
                </c:pt>
                <c:pt idx="36">
                  <c:v>130.60088204621192</c:v>
                </c:pt>
                <c:pt idx="37">
                  <c:v>117.48960034995496</c:v>
                </c:pt>
                <c:pt idx="38">
                  <c:v>106.46858440346419</c:v>
                </c:pt>
                <c:pt idx="39">
                  <c:v>93.365024913027185</c:v>
                </c:pt>
                <c:pt idx="40">
                  <c:v>84.298898959980221</c:v>
                </c:pt>
                <c:pt idx="41">
                  <c:v>75.835965221465955</c:v>
                </c:pt>
                <c:pt idx="42">
                  <c:v>67.234326929103716</c:v>
                </c:pt>
                <c:pt idx="43">
                  <c:v>60.484539437516958</c:v>
                </c:pt>
                <c:pt idx="44">
                  <c:v>54.810836644491197</c:v>
                </c:pt>
                <c:pt idx="45">
                  <c:v>48.417003281695266</c:v>
                </c:pt>
                <c:pt idx="46">
                  <c:v>43.397714040195375</c:v>
                </c:pt>
                <c:pt idx="47">
                  <c:v>39.183618430739507</c:v>
                </c:pt>
                <c:pt idx="48">
                  <c:v>34.739245477314512</c:v>
                </c:pt>
                <c:pt idx="49">
                  <c:v>31.137900716928836</c:v>
                </c:pt>
                <c:pt idx="50">
                  <c:v>28.011905077900312</c:v>
                </c:pt>
                <c:pt idx="51">
                  <c:v>24.925441364302078</c:v>
                </c:pt>
                <c:pt idx="52">
                  <c:v>22.505079017110965</c:v>
                </c:pt>
                <c:pt idx="53">
                  <c:v>19.807408034537193</c:v>
                </c:pt>
                <c:pt idx="54">
                  <c:v>17.689364374166413</c:v>
                </c:pt>
                <c:pt idx="55">
                  <c:v>15.971654711528535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37-43C5-96F5-FEF483B4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GB" sz="1200">
                    <a:solidFill>
                      <a:sysClr val="windowText" lastClr="000000"/>
                    </a:solidFill>
                  </a:rPr>
                  <a:t>mol l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Ca!$D$2:$D$45</c:f>
              <c:numCache>
                <c:formatCode>General</c:formatCode>
                <c:ptCount val="44"/>
                <c:pt idx="0">
                  <c:v>0.65100000000000002</c:v>
                </c:pt>
                <c:pt idx="1">
                  <c:v>0.45600000000000002</c:v>
                </c:pt>
                <c:pt idx="2">
                  <c:v>0.38300000000000001</c:v>
                </c:pt>
                <c:pt idx="3">
                  <c:v>0.34699999999999998</c:v>
                </c:pt>
                <c:pt idx="4">
                  <c:v>0.32400000000000001</c:v>
                </c:pt>
                <c:pt idx="5">
                  <c:v>0.37659999999999999</c:v>
                </c:pt>
                <c:pt idx="6">
                  <c:v>0.34110000000000001</c:v>
                </c:pt>
                <c:pt idx="7">
                  <c:v>0.17660000000000001</c:v>
                </c:pt>
                <c:pt idx="8">
                  <c:v>0.219</c:v>
                </c:pt>
                <c:pt idx="9">
                  <c:v>0.22189999999999999</c:v>
                </c:pt>
                <c:pt idx="10">
                  <c:v>0.24640000000000001</c:v>
                </c:pt>
                <c:pt idx="11">
                  <c:v>0.25600000000000001</c:v>
                </c:pt>
                <c:pt idx="12">
                  <c:v>0.2296</c:v>
                </c:pt>
                <c:pt idx="13">
                  <c:v>0.21790000000000001</c:v>
                </c:pt>
                <c:pt idx="14">
                  <c:v>0.19109999999999999</c:v>
                </c:pt>
                <c:pt idx="15">
                  <c:v>0.18379999999999999</c:v>
                </c:pt>
                <c:pt idx="16">
                  <c:v>0.1628</c:v>
                </c:pt>
                <c:pt idx="17">
                  <c:v>0.16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0.13</c:v>
                </c:pt>
                <c:pt idx="21">
                  <c:v>0.13</c:v>
                </c:pt>
                <c:pt idx="22">
                  <c:v>0.15</c:v>
                </c:pt>
                <c:pt idx="23">
                  <c:v>0.16</c:v>
                </c:pt>
                <c:pt idx="24">
                  <c:v>0.17</c:v>
                </c:pt>
                <c:pt idx="25">
                  <c:v>0.2</c:v>
                </c:pt>
                <c:pt idx="26">
                  <c:v>0.19</c:v>
                </c:pt>
                <c:pt idx="27">
                  <c:v>0.19</c:v>
                </c:pt>
                <c:pt idx="28">
                  <c:v>0.16</c:v>
                </c:pt>
                <c:pt idx="29">
                  <c:v>0.14000000000000001</c:v>
                </c:pt>
                <c:pt idx="30">
                  <c:v>0.16</c:v>
                </c:pt>
                <c:pt idx="31">
                  <c:v>0.15</c:v>
                </c:pt>
                <c:pt idx="32">
                  <c:v>0.11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0.2</c:v>
                </c:pt>
                <c:pt idx="39">
                  <c:v>0.14000000000000001</c:v>
                </c:pt>
                <c:pt idx="40">
                  <c:v>0.1</c:v>
                </c:pt>
                <c:pt idx="41">
                  <c:v>0.11</c:v>
                </c:pt>
                <c:pt idx="42">
                  <c:v>0.11</c:v>
                </c:pt>
                <c:pt idx="43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3-4403-8320-1D28FDA0CF5C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Ca!$C$2:$C$24</c:f>
              <c:numCache>
                <c:formatCode>General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</c:numCache>
            </c:numRef>
          </c:xVal>
          <c:yVal>
            <c:numRef>
              <c:f>Ca!$E$2:$E$24</c:f>
              <c:numCache>
                <c:formatCode>0</c:formatCode>
                <c:ptCount val="23"/>
                <c:pt idx="0">
                  <c:v>0.26833842139027386</c:v>
                </c:pt>
                <c:pt idx="1">
                  <c:v>8.0321345551416581E-2</c:v>
                </c:pt>
                <c:pt idx="2">
                  <c:v>2.6205779452953264E-2</c:v>
                </c:pt>
                <c:pt idx="3">
                  <c:v>7.1965973498088389E-3</c:v>
                </c:pt>
                <c:pt idx="4">
                  <c:v>2.3479741489150436E-3</c:v>
                </c:pt>
                <c:pt idx="5">
                  <c:v>6.2970574433416268E-5</c:v>
                </c:pt>
                <c:pt idx="6">
                  <c:v>1.0312401825488015E-5</c:v>
                </c:pt>
                <c:pt idx="7">
                  <c:v>1.6888146942787748E-6</c:v>
                </c:pt>
                <c:pt idx="8">
                  <c:v>6.9681309261408975E-8</c:v>
                </c:pt>
                <c:pt idx="9">
                  <c:v>7.4173456058870648E-9</c:v>
                </c:pt>
                <c:pt idx="10">
                  <c:v>3.6359575302473532E-10</c:v>
                </c:pt>
                <c:pt idx="11">
                  <c:v>3.2577295794236156E-11</c:v>
                </c:pt>
                <c:pt idx="12">
                  <c:v>1.5969279342213232E-12</c:v>
                </c:pt>
                <c:pt idx="13">
                  <c:v>1.3126941668144618E-13</c:v>
                </c:pt>
                <c:pt idx="14">
                  <c:v>1.1761420699755543E-14</c:v>
                </c:pt>
                <c:pt idx="15">
                  <c:v>5.7654083322936674E-16</c:v>
                </c:pt>
                <c:pt idx="16">
                  <c:v>6.1370870629387968E-17</c:v>
                </c:pt>
                <c:pt idx="17">
                  <c:v>4.6283109614136294E-18</c:v>
                </c:pt>
                <c:pt idx="18">
                  <c:v>2.6954346094599749E-19</c:v>
                </c:pt>
                <c:pt idx="19">
                  <c:v>2.2156800022370612E-20</c:v>
                </c:pt>
                <c:pt idx="20">
                  <c:v>1.9851954325038731E-21</c:v>
                </c:pt>
                <c:pt idx="21">
                  <c:v>1.6318547683901808E-22</c:v>
                </c:pt>
                <c:pt idx="22">
                  <c:v>8.7190623506494166E-24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3-4403-8320-1D28FDA0CF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Ca!$F$2:$F$45</c:f>
              <c:numCache>
                <c:formatCode>0</c:formatCode>
                <c:ptCount val="44"/>
                <c:pt idx="0">
                  <c:v>0.28356180377178447</c:v>
                </c:pt>
                <c:pt idx="1">
                  <c:v>0.26316559759596825</c:v>
                </c:pt>
                <c:pt idx="2">
                  <c:v>0.2455421847945379</c:v>
                </c:pt>
                <c:pt idx="3">
                  <c:v>0.226668873117428</c:v>
                </c:pt>
                <c:pt idx="4">
                  <c:v>0.2114895367730309</c:v>
                </c:pt>
                <c:pt idx="5">
                  <c:v>0.16905695456448425</c:v>
                </c:pt>
                <c:pt idx="6">
                  <c:v>0.15114894452515018</c:v>
                </c:pt>
                <c:pt idx="7">
                  <c:v>0.13513790952831026</c:v>
                </c:pt>
                <c:pt idx="8">
                  <c:v>0.11094287815969305</c:v>
                </c:pt>
                <c:pt idx="9">
                  <c:v>9.6581385075614062E-2</c:v>
                </c:pt>
                <c:pt idx="10">
                  <c:v>8.0139548632623236E-2</c:v>
                </c:pt>
                <c:pt idx="11">
                  <c:v>6.9025516050105207E-2</c:v>
                </c:pt>
                <c:pt idx="12">
                  <c:v>5.7274739806832821E-2</c:v>
                </c:pt>
                <c:pt idx="13">
                  <c:v>4.9069347131606912E-2</c:v>
                </c:pt>
                <c:pt idx="14">
                  <c:v>4.2264238641121062E-2</c:v>
                </c:pt>
                <c:pt idx="15">
                  <c:v>3.5069252789750205E-2</c:v>
                </c:pt>
                <c:pt idx="16">
                  <c:v>3.0529557770491201E-2</c:v>
                </c:pt>
                <c:pt idx="17">
                  <c:v>2.601669064364627E-2</c:v>
                </c:pt>
                <c:pt idx="18">
                  <c:v>2.1819095659477497E-2</c:v>
                </c:pt>
                <c:pt idx="19">
                  <c:v>1.8693210700276484E-2</c:v>
                </c:pt>
                <c:pt idx="20">
                  <c:v>1.6100770933150387E-2</c:v>
                </c:pt>
                <c:pt idx="21">
                  <c:v>1.3794114485195626E-2</c:v>
                </c:pt>
                <c:pt idx="22">
                  <c:v>1.1507020960562404E-2</c:v>
                </c:pt>
                <c:pt idx="23">
                  <c:v>1.0566059660280265E-2</c:v>
                </c:pt>
                <c:pt idx="24">
                  <c:v>9.9111870924471612E-3</c:v>
                </c:pt>
                <c:pt idx="25">
                  <c:v>8.2239249248740112E-3</c:v>
                </c:pt>
                <c:pt idx="26">
                  <c:v>7.0457347913569189E-3</c:v>
                </c:pt>
                <c:pt idx="27">
                  <c:v>6.1010513092412842E-3</c:v>
                </c:pt>
                <c:pt idx="28">
                  <c:v>5.035499123820157E-3</c:v>
                </c:pt>
                <c:pt idx="29">
                  <c:v>3.7158010209048841E-3</c:v>
                </c:pt>
                <c:pt idx="30">
                  <c:v>3.1162848125923298E-3</c:v>
                </c:pt>
                <c:pt idx="31">
                  <c:v>2.6698342366245895E-3</c:v>
                </c:pt>
                <c:pt idx="32">
                  <c:v>2.3118661356367406E-3</c:v>
                </c:pt>
                <c:pt idx="33">
                  <c:v>1.9285538125218128E-3</c:v>
                </c:pt>
                <c:pt idx="34">
                  <c:v>1.6434757524886763E-3</c:v>
                </c:pt>
                <c:pt idx="35">
                  <c:v>1.4155527934329535E-3</c:v>
                </c:pt>
                <c:pt idx="36">
                  <c:v>1.1871641260606345E-3</c:v>
                </c:pt>
                <c:pt idx="37">
                  <c:v>1.011677995572134E-3</c:v>
                </c:pt>
                <c:pt idx="38">
                  <c:v>8.667412356226017E-4</c:v>
                </c:pt>
                <c:pt idx="39">
                  <c:v>7.3078524076152494E-4</c:v>
                </c:pt>
                <c:pt idx="40">
                  <c:v>6.2943739047751886E-4</c:v>
                </c:pt>
                <c:pt idx="41">
                  <c:v>5.2228313277835809E-4</c:v>
                </c:pt>
                <c:pt idx="42">
                  <c:v>4.4271264280747635E-4</c:v>
                </c:pt>
                <c:pt idx="43">
                  <c:v>3.8131570682758026E-4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3-4403-8320-1D28FDA0CF5C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Ca!$G$2:$G$45</c:f>
              <c:numCache>
                <c:formatCode>0</c:formatCode>
                <c:ptCount val="44"/>
                <c:pt idx="0">
                  <c:v>0.69440022516205835</c:v>
                </c:pt>
                <c:pt idx="1">
                  <c:v>0.48598694314738478</c:v>
                </c:pt>
                <c:pt idx="2">
                  <c:v>0.41424796424749111</c:v>
                </c:pt>
                <c:pt idx="3">
                  <c:v>0.37636547046723684</c:v>
                </c:pt>
                <c:pt idx="4">
                  <c:v>0.35633751092194593</c:v>
                </c:pt>
                <c:pt idx="5">
                  <c:v>0.31161992513891767</c:v>
                </c:pt>
                <c:pt idx="6">
                  <c:v>0.2936592569269757</c:v>
                </c:pt>
                <c:pt idx="7">
                  <c:v>0.27763959834300456</c:v>
                </c:pt>
                <c:pt idx="8">
                  <c:v>0.2534429478410023</c:v>
                </c:pt>
                <c:pt idx="9">
                  <c:v>0.23908139249295968</c:v>
                </c:pt>
                <c:pt idx="10">
                  <c:v>0.22263954899621896</c:v>
                </c:pt>
                <c:pt idx="11">
                  <c:v>0.2115255160826825</c:v>
                </c:pt>
                <c:pt idx="12">
                  <c:v>0.19977473980842975</c:v>
                </c:pt>
                <c:pt idx="13">
                  <c:v>0.19156934713173818</c:v>
                </c:pt>
                <c:pt idx="14">
                  <c:v>0.18476423864113281</c:v>
                </c:pt>
                <c:pt idx="15">
                  <c:v>0.17756925278975078</c:v>
                </c:pt>
                <c:pt idx="16">
                  <c:v>0.17302955777049125</c:v>
                </c:pt>
                <c:pt idx="17">
                  <c:v>0.16851669064364627</c:v>
                </c:pt>
                <c:pt idx="18">
                  <c:v>0.1643190956594775</c:v>
                </c:pt>
                <c:pt idx="19">
                  <c:v>0.16119321070027648</c:v>
                </c:pt>
                <c:pt idx="20">
                  <c:v>0.15860077093315036</c:v>
                </c:pt>
                <c:pt idx="21">
                  <c:v>0.15629411448519562</c:v>
                </c:pt>
                <c:pt idx="22">
                  <c:v>0.1540070209605624</c:v>
                </c:pt>
                <c:pt idx="23">
                  <c:v>0.15306605966028025</c:v>
                </c:pt>
                <c:pt idx="24">
                  <c:v>0.15241118709244714</c:v>
                </c:pt>
                <c:pt idx="25">
                  <c:v>0.15072392492487399</c:v>
                </c:pt>
                <c:pt idx="26">
                  <c:v>0.14954573479135691</c:v>
                </c:pt>
                <c:pt idx="27">
                  <c:v>0.14860105130924128</c:v>
                </c:pt>
                <c:pt idx="28">
                  <c:v>0.14753549912382014</c:v>
                </c:pt>
                <c:pt idx="29">
                  <c:v>0.14621580102090487</c:v>
                </c:pt>
                <c:pt idx="30">
                  <c:v>0.14561628481259231</c:v>
                </c:pt>
                <c:pt idx="31">
                  <c:v>0.14516983423662458</c:v>
                </c:pt>
                <c:pt idx="32">
                  <c:v>0.14481186613563674</c:v>
                </c:pt>
                <c:pt idx="33">
                  <c:v>0.14442855381252179</c:v>
                </c:pt>
                <c:pt idx="34">
                  <c:v>0.14414347575248868</c:v>
                </c:pt>
                <c:pt idx="35">
                  <c:v>0.14391555279343293</c:v>
                </c:pt>
                <c:pt idx="36">
                  <c:v>0.14368716412606061</c:v>
                </c:pt>
                <c:pt idx="37">
                  <c:v>0.14351167799557213</c:v>
                </c:pt>
                <c:pt idx="38">
                  <c:v>0.1433667412356226</c:v>
                </c:pt>
                <c:pt idx="39">
                  <c:v>0.14323078524076152</c:v>
                </c:pt>
                <c:pt idx="40">
                  <c:v>0.14312943739047751</c:v>
                </c:pt>
                <c:pt idx="41">
                  <c:v>0.14302228313277834</c:v>
                </c:pt>
                <c:pt idx="42">
                  <c:v>0.14294271264280747</c:v>
                </c:pt>
                <c:pt idx="43">
                  <c:v>0.14288131570682758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93-4403-8320-1D28FDA0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Mg!$D$2:$D$45</c:f>
              <c:numCache>
                <c:formatCode>General</c:formatCode>
                <c:ptCount val="44"/>
                <c:pt idx="0">
                  <c:v>0.246</c:v>
                </c:pt>
                <c:pt idx="1">
                  <c:v>0.183</c:v>
                </c:pt>
                <c:pt idx="2">
                  <c:v>0.159</c:v>
                </c:pt>
                <c:pt idx="3">
                  <c:v>0.14599999999999999</c:v>
                </c:pt>
                <c:pt idx="4">
                  <c:v>0.14099999999999999</c:v>
                </c:pt>
                <c:pt idx="5">
                  <c:v>0.15690000000000001</c:v>
                </c:pt>
                <c:pt idx="6">
                  <c:v>0.14549999999999999</c:v>
                </c:pt>
                <c:pt idx="7">
                  <c:v>7.7700000000000005E-2</c:v>
                </c:pt>
                <c:pt idx="8">
                  <c:v>9.4200000000000006E-2</c:v>
                </c:pt>
                <c:pt idx="9">
                  <c:v>9.5699999999999993E-2</c:v>
                </c:pt>
                <c:pt idx="10">
                  <c:v>9.98E-2</c:v>
                </c:pt>
                <c:pt idx="11">
                  <c:v>0.1027</c:v>
                </c:pt>
                <c:pt idx="12">
                  <c:v>8.5300000000000001E-2</c:v>
                </c:pt>
                <c:pt idx="13">
                  <c:v>8.7400000000000005E-2</c:v>
                </c:pt>
                <c:pt idx="14">
                  <c:v>7.5200000000000003E-2</c:v>
                </c:pt>
                <c:pt idx="15">
                  <c:v>7.9000000000000001E-2</c:v>
                </c:pt>
                <c:pt idx="16">
                  <c:v>7.3700000000000002E-2</c:v>
                </c:pt>
                <c:pt idx="17">
                  <c:v>7.0999999999999994E-2</c:v>
                </c:pt>
                <c:pt idx="18">
                  <c:v>6.3E-2</c:v>
                </c:pt>
                <c:pt idx="19">
                  <c:v>6.7000000000000004E-2</c:v>
                </c:pt>
                <c:pt idx="20">
                  <c:v>5.2999999999999999E-2</c:v>
                </c:pt>
                <c:pt idx="21">
                  <c:v>5.2999999999999999E-2</c:v>
                </c:pt>
                <c:pt idx="22">
                  <c:v>5.8000000000000003E-2</c:v>
                </c:pt>
                <c:pt idx="23">
                  <c:v>6.3E-2</c:v>
                </c:pt>
                <c:pt idx="24">
                  <c:v>6.5000000000000002E-2</c:v>
                </c:pt>
                <c:pt idx="25">
                  <c:v>7.6999999999999999E-2</c:v>
                </c:pt>
                <c:pt idx="26">
                  <c:v>7.3999999999999982E-2</c:v>
                </c:pt>
                <c:pt idx="27">
                  <c:v>7.1000000000000008E-2</c:v>
                </c:pt>
                <c:pt idx="28">
                  <c:v>6.7000000000000004E-2</c:v>
                </c:pt>
                <c:pt idx="29">
                  <c:v>5.8000000000000003E-2</c:v>
                </c:pt>
                <c:pt idx="30">
                  <c:v>6.7000000000000004E-2</c:v>
                </c:pt>
                <c:pt idx="31">
                  <c:v>6.3E-2</c:v>
                </c:pt>
                <c:pt idx="32">
                  <c:v>4.8000000000000001E-2</c:v>
                </c:pt>
                <c:pt idx="33">
                  <c:v>4.9000000000000002E-2</c:v>
                </c:pt>
                <c:pt idx="34">
                  <c:v>5.6000000000000001E-2</c:v>
                </c:pt>
                <c:pt idx="35">
                  <c:v>6.3E-2</c:v>
                </c:pt>
                <c:pt idx="36">
                  <c:v>5.8999999999999997E-2</c:v>
                </c:pt>
                <c:pt idx="37">
                  <c:v>6.6000000000000003E-2</c:v>
                </c:pt>
                <c:pt idx="38">
                  <c:v>8.1000000000000003E-2</c:v>
                </c:pt>
                <c:pt idx="39">
                  <c:v>5.800000000000001E-2</c:v>
                </c:pt>
                <c:pt idx="40">
                  <c:v>4.5999999999999999E-2</c:v>
                </c:pt>
                <c:pt idx="41">
                  <c:v>4.8000000000000001E-2</c:v>
                </c:pt>
                <c:pt idx="42">
                  <c:v>4.8000000000000001E-2</c:v>
                </c:pt>
                <c:pt idx="43">
                  <c:v>5.0999999999999997E-2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6-4C6A-AFC5-B6452E8FD377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Mg!$E$2:$E$45</c:f>
              <c:numCache>
                <c:formatCode>0</c:formatCode>
                <c:ptCount val="44"/>
                <c:pt idx="0">
                  <c:v>5.7866918110382623E-2</c:v>
                </c:pt>
                <c:pt idx="1">
                  <c:v>5.8905488797016377E-3</c:v>
                </c:pt>
                <c:pt idx="2">
                  <c:v>7.0592397411580994E-4</c:v>
                </c:pt>
                <c:pt idx="3">
                  <c:v>6.103888417676557E-5</c:v>
                </c:pt>
                <c:pt idx="4">
                  <c:v>7.3149060594569744E-6</c:v>
                </c:pt>
                <c:pt idx="5">
                  <c:v>7.7158714911241053E-9</c:v>
                </c:pt>
                <c:pt idx="6">
                  <c:v>2.5059540428770288E-10</c:v>
                </c:pt>
                <c:pt idx="7">
                  <c:v>8.138815780220905E-12</c:v>
                </c:pt>
                <c:pt idx="8">
                  <c:v>1.9414277499192281E-14</c:v>
                </c:pt>
                <c:pt idx="9">
                  <c:v>2.7882105583991512E-16</c:v>
                </c:pt>
                <c:pt idx="10">
                  <c:v>9.2180507471539201E-19</c:v>
                </c:pt>
                <c:pt idx="11">
                  <c:v>9.5519032840887748E-21</c:v>
                </c:pt>
                <c:pt idx="12">
                  <c:v>3.1579368688421553E-23</c:v>
                </c:pt>
                <c:pt idx="13">
                  <c:v>2.7795693177053474E-25</c:v>
                </c:pt>
                <c:pt idx="14">
                  <c:v>2.8802377012666685E-27</c:v>
                </c:pt>
                <c:pt idx="15">
                  <c:v>9.5222999619461555E-30</c:v>
                </c:pt>
                <c:pt idx="16">
                  <c:v>1.367559379701187E-31</c:v>
                </c:pt>
                <c:pt idx="17">
                  <c:v>1.0224533486026591E-33</c:v>
                </c:pt>
                <c:pt idx="18">
                  <c:v>4.6850102087175833E-36</c:v>
                </c:pt>
                <c:pt idx="19">
                  <c:v>4.1236766820047943E-38</c:v>
                </c:pt>
                <c:pt idx="20">
                  <c:v>4.2730249509120808E-40</c:v>
                </c:pt>
                <c:pt idx="21">
                  <c:v>3.7610533524373724E-42</c:v>
                </c:pt>
                <c:pt idx="22">
                  <c:v>1.4638607883704452E-44</c:v>
                </c:pt>
                <c:pt idx="23">
                  <c:v>1.0751564778315589E-45</c:v>
                </c:pt>
                <c:pt idx="24">
                  <c:v>1.5168778145641899E-46</c:v>
                </c:pt>
                <c:pt idx="25">
                  <c:v>5.0149213551190955E-49</c:v>
                </c:pt>
                <c:pt idx="26">
                  <c:v>4.4140595928078375E-51</c:v>
                </c:pt>
                <c:pt idx="27">
                  <c:v>5.3847527939800576E-53</c:v>
                </c:pt>
                <c:pt idx="28">
                  <c:v>1.5121766967596739E-55</c:v>
                </c:pt>
                <c:pt idx="29">
                  <c:v>1.3792005710934425E-59</c:v>
                </c:pt>
                <c:pt idx="30">
                  <c:v>6.319670979876622E-62</c:v>
                </c:pt>
                <c:pt idx="31">
                  <c:v>5.5624809118170594E-64</c:v>
                </c:pt>
                <c:pt idx="32">
                  <c:v>6.7857227573844374E-66</c:v>
                </c:pt>
                <c:pt idx="33">
                  <c:v>2.6411094271903076E-68</c:v>
                </c:pt>
                <c:pt idx="34">
                  <c:v>1.9746207864457214E-70</c:v>
                </c:pt>
                <c:pt idx="35">
                  <c:v>2.0461361400840672E-72</c:v>
                </c:pt>
                <c:pt idx="36">
                  <c:v>9.3756538797792888E-75</c:v>
                </c:pt>
                <c:pt idx="37">
                  <c:v>7.0096910211053752E-77</c:v>
                </c:pt>
                <c:pt idx="38">
                  <c:v>6.1698263448829763E-79</c:v>
                </c:pt>
                <c:pt idx="39">
                  <c:v>3.3282561020932102E-81</c:v>
                </c:pt>
                <c:pt idx="40">
                  <c:v>3.4487964173649876E-83</c:v>
                </c:pt>
                <c:pt idx="41">
                  <c:v>1.1402001292945939E-85</c:v>
                </c:pt>
                <c:pt idx="42">
                  <c:v>7.241051538378225E-88</c:v>
                </c:pt>
                <c:pt idx="43">
                  <c:v>7.5033025817354164E-90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6-4C6A-AFC5-B6452E8FD37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Mg!$F$2:$F$45</c:f>
              <c:numCache>
                <c:formatCode>0</c:formatCode>
                <c:ptCount val="44"/>
                <c:pt idx="0">
                  <c:v>0.10822499324291862</c:v>
                </c:pt>
                <c:pt idx="1">
                  <c:v>9.9817663818672686E-2</c:v>
                </c:pt>
                <c:pt idx="2">
                  <c:v>9.2596765873174405E-2</c:v>
                </c:pt>
                <c:pt idx="3">
                  <c:v>8.4911608693377258E-2</c:v>
                </c:pt>
                <c:pt idx="4">
                  <c:v>7.8769027938564357E-2</c:v>
                </c:pt>
                <c:pt idx="5">
                  <c:v>6.1800926727382473E-2</c:v>
                </c:pt>
                <c:pt idx="6">
                  <c:v>5.4741253545540339E-2</c:v>
                </c:pt>
                <c:pt idx="7">
                  <c:v>4.8488024345586564E-2</c:v>
                </c:pt>
                <c:pt idx="8">
                  <c:v>3.9157675860667228E-2</c:v>
                </c:pt>
                <c:pt idx="9">
                  <c:v>3.3697194241044781E-2</c:v>
                </c:pt>
                <c:pt idx="10">
                  <c:v>2.7529183200655043E-2</c:v>
                </c:pt>
                <c:pt idx="11">
                  <c:v>2.3418172116597212E-2</c:v>
                </c:pt>
                <c:pt idx="12">
                  <c:v>1.9131656653984013E-2</c:v>
                </c:pt>
                <c:pt idx="13">
                  <c:v>1.6180936836613966E-2</c:v>
                </c:pt>
                <c:pt idx="14">
                  <c:v>1.3764591600327518E-2</c:v>
                </c:pt>
                <c:pt idx="15">
                  <c:v>1.1245089461663889E-2</c:v>
                </c:pt>
                <c:pt idx="16">
                  <c:v>9.6769778981759275E-3</c:v>
                </c:pt>
                <c:pt idx="17">
                  <c:v>8.1373360250655627E-3</c:v>
                </c:pt>
                <c:pt idx="18">
                  <c:v>6.7251039468431608E-3</c:v>
                </c:pt>
                <c:pt idx="19">
                  <c:v>5.6878755536767349E-3</c:v>
                </c:pt>
                <c:pt idx="20">
                  <c:v>4.8384889490879638E-3</c:v>
                </c:pt>
                <c:pt idx="21">
                  <c:v>4.0922375665540453E-3</c:v>
                </c:pt>
                <c:pt idx="22">
                  <c:v>3.36255197342158E-3</c:v>
                </c:pt>
                <c:pt idx="23">
                  <c:v>3.0657142531142685E-3</c:v>
                </c:pt>
                <c:pt idx="24">
                  <c:v>2.8604125407802349E-3</c:v>
                </c:pt>
                <c:pt idx="25">
                  <c:v>2.3368361265127314E-3</c:v>
                </c:pt>
                <c:pt idx="26">
                  <c:v>1.9764204660627778E-3</c:v>
                </c:pt>
                <c:pt idx="27">
                  <c:v>1.6910155194206035E-3</c:v>
                </c:pt>
                <c:pt idx="28">
                  <c:v>1.3735314079249699E-3</c:v>
                </c:pt>
                <c:pt idx="29">
                  <c:v>9.8821023303138889E-4</c:v>
                </c:pt>
                <c:pt idx="30">
                  <c:v>8.1670666149203991E-4</c:v>
                </c:pt>
                <c:pt idx="31">
                  <c:v>6.9074409721296204E-4</c:v>
                </c:pt>
                <c:pt idx="32">
                  <c:v>5.9099721359503056E-4</c:v>
                </c:pt>
                <c:pt idx="33">
                  <c:v>4.8561668635822608E-4</c:v>
                </c:pt>
                <c:pt idx="34">
                  <c:v>4.0835333074601952E-4</c:v>
                </c:pt>
                <c:pt idx="35">
                  <c:v>3.473727685305423E-4</c:v>
                </c:pt>
                <c:pt idx="36">
                  <c:v>2.8708633507017612E-4</c:v>
                </c:pt>
                <c:pt idx="37">
                  <c:v>2.4140987002883773E-4</c:v>
                </c:pt>
                <c:pt idx="38">
                  <c:v>2.0417666537300976E-4</c:v>
                </c:pt>
                <c:pt idx="39">
                  <c:v>1.6971938176611073E-4</c:v>
                </c:pt>
                <c:pt idx="40">
                  <c:v>1.4437470464531173E-4</c:v>
                </c:pt>
                <c:pt idx="41">
                  <c:v>1.1794803048854728E-4</c:v>
                </c:pt>
                <c:pt idx="42">
                  <c:v>9.8610829301260956E-5</c:v>
                </c:pt>
                <c:pt idx="43">
                  <c:v>8.3884994200712979E-5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B6-4C6A-AFC5-B6452E8FD377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Mg!$C$2:$C$45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Mg!$G$2:$G$45</c:f>
              <c:numCache>
                <c:formatCode>0</c:formatCode>
                <c:ptCount val="44"/>
                <c:pt idx="0">
                  <c:v>0.22559191135330126</c:v>
                </c:pt>
                <c:pt idx="1">
                  <c:v>0.16520821269837432</c:v>
                </c:pt>
                <c:pt idx="2">
                  <c:v>0.15280268984729023</c:v>
                </c:pt>
                <c:pt idx="3">
                  <c:v>0.14447264757755401</c:v>
                </c:pt>
                <c:pt idx="4">
                  <c:v>0.13827634284462381</c:v>
                </c:pt>
                <c:pt idx="5">
                  <c:v>0.12130093444325396</c:v>
                </c:pt>
                <c:pt idx="6">
                  <c:v>0.11424125379613574</c:v>
                </c:pt>
                <c:pt idx="7">
                  <c:v>0.10798802435372537</c:v>
                </c:pt>
                <c:pt idx="8">
                  <c:v>9.8657675860686633E-2</c:v>
                </c:pt>
                <c:pt idx="9">
                  <c:v>9.3197194241045056E-2</c:v>
                </c:pt>
                <c:pt idx="10">
                  <c:v>8.7029183200655044E-2</c:v>
                </c:pt>
                <c:pt idx="11">
                  <c:v>8.2918172116597216E-2</c:v>
                </c:pt>
                <c:pt idx="12">
                  <c:v>7.8631656653984014E-2</c:v>
                </c:pt>
                <c:pt idx="13">
                  <c:v>7.5680936836613963E-2</c:v>
                </c:pt>
                <c:pt idx="14">
                  <c:v>7.3264591600327514E-2</c:v>
                </c:pt>
                <c:pt idx="15">
                  <c:v>7.0745089461663885E-2</c:v>
                </c:pt>
                <c:pt idx="16">
                  <c:v>6.9176977898175923E-2</c:v>
                </c:pt>
                <c:pt idx="17">
                  <c:v>6.7637336025065553E-2</c:v>
                </c:pt>
                <c:pt idx="18">
                  <c:v>6.6225103946843153E-2</c:v>
                </c:pt>
                <c:pt idx="19">
                  <c:v>6.5187875553676736E-2</c:v>
                </c:pt>
                <c:pt idx="20">
                  <c:v>6.433848894908796E-2</c:v>
                </c:pt>
                <c:pt idx="21">
                  <c:v>6.359223756655405E-2</c:v>
                </c:pt>
                <c:pt idx="22">
                  <c:v>6.2862551973421582E-2</c:v>
                </c:pt>
                <c:pt idx="23">
                  <c:v>6.256571425311426E-2</c:v>
                </c:pt>
                <c:pt idx="24">
                  <c:v>6.236041254078023E-2</c:v>
                </c:pt>
                <c:pt idx="25">
                  <c:v>6.183683612651273E-2</c:v>
                </c:pt>
                <c:pt idx="26">
                  <c:v>6.1476420466062776E-2</c:v>
                </c:pt>
                <c:pt idx="27">
                  <c:v>6.1191015519420598E-2</c:v>
                </c:pt>
                <c:pt idx="28">
                  <c:v>6.0873531407924966E-2</c:v>
                </c:pt>
                <c:pt idx="29">
                  <c:v>6.0488210233031386E-2</c:v>
                </c:pt>
                <c:pt idx="30">
                  <c:v>6.0316706661492039E-2</c:v>
                </c:pt>
                <c:pt idx="31">
                  <c:v>6.0190744097212957E-2</c:v>
                </c:pt>
                <c:pt idx="32">
                  <c:v>6.0090997213595031E-2</c:v>
                </c:pt>
                <c:pt idx="33">
                  <c:v>5.9985616686358226E-2</c:v>
                </c:pt>
                <c:pt idx="34">
                  <c:v>5.9908353330746018E-2</c:v>
                </c:pt>
                <c:pt idx="35">
                  <c:v>5.9847372768530541E-2</c:v>
                </c:pt>
                <c:pt idx="36">
                  <c:v>5.9787086335070176E-2</c:v>
                </c:pt>
                <c:pt idx="37">
                  <c:v>5.9741409870028836E-2</c:v>
                </c:pt>
                <c:pt idx="38">
                  <c:v>5.9704176665373004E-2</c:v>
                </c:pt>
                <c:pt idx="39">
                  <c:v>5.9669719381766108E-2</c:v>
                </c:pt>
                <c:pt idx="40">
                  <c:v>5.9644374704645307E-2</c:v>
                </c:pt>
                <c:pt idx="41">
                  <c:v>5.9617948030488546E-2</c:v>
                </c:pt>
                <c:pt idx="42">
                  <c:v>5.9598610829301256E-2</c:v>
                </c:pt>
                <c:pt idx="43">
                  <c:v>5.9583884994200711E-2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B6-4C6A-AFC5-B6452E8F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'SO4'!$C$3:$C$50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'SO4'!$D$2:$D$50</c:f>
              <c:numCache>
                <c:formatCode>General</c:formatCode>
                <c:ptCount val="49"/>
                <c:pt idx="1">
                  <c:v>1.0940000000000001</c:v>
                </c:pt>
                <c:pt idx="2">
                  <c:v>1.0369999999999999</c:v>
                </c:pt>
                <c:pt idx="3">
                  <c:v>0.68600000000000005</c:v>
                </c:pt>
                <c:pt idx="4">
                  <c:v>0.57499999999999996</c:v>
                </c:pt>
                <c:pt idx="5">
                  <c:v>0.48299999999999998</c:v>
                </c:pt>
                <c:pt idx="6">
                  <c:v>0.45200000000000001</c:v>
                </c:pt>
                <c:pt idx="7">
                  <c:v>0.46600000000000003</c:v>
                </c:pt>
                <c:pt idx="8">
                  <c:v>0.40899999999999997</c:v>
                </c:pt>
                <c:pt idx="9">
                  <c:v>0.22900000000000001</c:v>
                </c:pt>
                <c:pt idx="10">
                  <c:v>0.27300000000000002</c:v>
                </c:pt>
                <c:pt idx="11">
                  <c:v>0.26200000000000001</c:v>
                </c:pt>
                <c:pt idx="12">
                  <c:v>0.24099999999999999</c:v>
                </c:pt>
                <c:pt idx="13">
                  <c:v>0.216</c:v>
                </c:pt>
                <c:pt idx="14">
                  <c:v>0.20499999999999999</c:v>
                </c:pt>
                <c:pt idx="15">
                  <c:v>0.111</c:v>
                </c:pt>
                <c:pt idx="16">
                  <c:v>9.9000000000000005E-2</c:v>
                </c:pt>
                <c:pt idx="17">
                  <c:v>0.105</c:v>
                </c:pt>
                <c:pt idx="18">
                  <c:v>0.104</c:v>
                </c:pt>
                <c:pt idx="19">
                  <c:v>0.10299999999999999</c:v>
                </c:pt>
                <c:pt idx="20">
                  <c:v>0.10100000000000001</c:v>
                </c:pt>
                <c:pt idx="21">
                  <c:v>9.9000000000000005E-2</c:v>
                </c:pt>
                <c:pt idx="22">
                  <c:v>0.106</c:v>
                </c:pt>
                <c:pt idx="23">
                  <c:v>0.109</c:v>
                </c:pt>
                <c:pt idx="24">
                  <c:v>0.104</c:v>
                </c:pt>
                <c:pt idx="25">
                  <c:v>0.11</c:v>
                </c:pt>
                <c:pt idx="26">
                  <c:v>0.104</c:v>
                </c:pt>
                <c:pt idx="27">
                  <c:v>8.5999999999999993E-2</c:v>
                </c:pt>
                <c:pt idx="28">
                  <c:v>6.2E-2</c:v>
                </c:pt>
                <c:pt idx="29">
                  <c:v>5.7000000000000002E-2</c:v>
                </c:pt>
                <c:pt idx="30">
                  <c:v>5.2000000000000005E-2</c:v>
                </c:pt>
                <c:pt idx="31">
                  <c:v>0.05</c:v>
                </c:pt>
                <c:pt idx="32">
                  <c:v>4.8000000000000001E-2</c:v>
                </c:pt>
                <c:pt idx="33">
                  <c:v>7.1000000000000008E-2</c:v>
                </c:pt>
                <c:pt idx="34">
                  <c:v>7.4999999999999997E-2</c:v>
                </c:pt>
                <c:pt idx="35">
                  <c:v>8.5000000000000006E-2</c:v>
                </c:pt>
                <c:pt idx="36">
                  <c:v>7.2999999999999995E-2</c:v>
                </c:pt>
                <c:pt idx="37">
                  <c:v>5.8000000000000003E-2</c:v>
                </c:pt>
                <c:pt idx="38">
                  <c:v>0.06</c:v>
                </c:pt>
                <c:pt idx="39">
                  <c:v>5.8000000000000003E-2</c:v>
                </c:pt>
                <c:pt idx="40">
                  <c:v>5.5999999999999994E-2</c:v>
                </c:pt>
                <c:pt idx="41">
                  <c:v>5.5999999999999994E-2</c:v>
                </c:pt>
                <c:pt idx="42">
                  <c:v>7.2999999999999995E-2</c:v>
                </c:pt>
                <c:pt idx="43">
                  <c:v>0.1</c:v>
                </c:pt>
                <c:pt idx="44">
                  <c:v>6.7000000000000004E-2</c:v>
                </c:pt>
                <c:pt idx="45">
                  <c:v>6.7000000000000004E-2</c:v>
                </c:pt>
                <c:pt idx="46">
                  <c:v>7.0999999999999994E-2</c:v>
                </c:pt>
                <c:pt idx="47">
                  <c:v>0.06</c:v>
                </c:pt>
                <c:pt idx="48">
                  <c:v>5.2000000000000005E-2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7-4F6F-B94C-FB4A3CBD3330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'SO4'!$C$3:$C$29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</c:numCache>
            </c:numRef>
          </c:xVal>
          <c:yVal>
            <c:numRef>
              <c:f>'SO4'!$E$3:$E$29</c:f>
              <c:numCache>
                <c:formatCode>0.00</c:formatCode>
                <c:ptCount val="27"/>
                <c:pt idx="0">
                  <c:v>0.40139083045848134</c:v>
                </c:pt>
                <c:pt idx="1">
                  <c:v>0.35759857632874725</c:v>
                </c:pt>
                <c:pt idx="2">
                  <c:v>7.0956544530822993E-2</c:v>
                </c:pt>
                <c:pt idx="3">
                  <c:v>1.5803773641544522E-2</c:v>
                </c:pt>
                <c:pt idx="4">
                  <c:v>2.7937388775683379E-3</c:v>
                </c:pt>
                <c:pt idx="5">
                  <c:v>6.2223459621111536E-4</c:v>
                </c:pt>
                <c:pt idx="6">
                  <c:v>4.8612077828993489E-6</c:v>
                </c:pt>
                <c:pt idx="7">
                  <c:v>4.2967412350561915E-7</c:v>
                </c:pt>
                <c:pt idx="8">
                  <c:v>3.7978185803901209E-8</c:v>
                </c:pt>
                <c:pt idx="9">
                  <c:v>5.286674539061123E-10</c:v>
                </c:pt>
                <c:pt idx="10">
                  <c:v>2.6225227264747233E-11</c:v>
                </c:pt>
                <c:pt idx="11">
                  <c:v>4.5995034864011081E-13</c:v>
                </c:pt>
                <c:pt idx="12">
                  <c:v>4.5632854205278061E-14</c:v>
                </c:pt>
                <c:pt idx="13">
                  <c:v>1.8109410192442451E-14</c:v>
                </c:pt>
                <c:pt idx="14">
                  <c:v>1.0083531454202889E-15</c:v>
                </c:pt>
                <c:pt idx="15">
                  <c:v>3.1761133841068327E-16</c:v>
                </c:pt>
                <c:pt idx="16">
                  <c:v>2.8073141396491009E-17</c:v>
                </c:pt>
                <c:pt idx="17">
                  <c:v>1.1140833546210464E-17</c:v>
                </c:pt>
                <c:pt idx="18">
                  <c:v>8.7728566864034806E-19</c:v>
                </c:pt>
                <c:pt idx="19">
                  <c:v>4.3864283432017326E-19</c:v>
                </c:pt>
                <c:pt idx="20">
                  <c:v>1.9385457666667587E-20</c:v>
                </c:pt>
                <c:pt idx="21">
                  <c:v>7.6931239732382622E-21</c:v>
                </c:pt>
                <c:pt idx="22">
                  <c:v>3.8162728400125833E-22</c:v>
                </c:pt>
                <c:pt idx="23">
                  <c:v>1.1925852625039296E-23</c:v>
                </c:pt>
                <c:pt idx="24">
                  <c:v>2.6352660195614715E-25</c:v>
                </c:pt>
                <c:pt idx="25">
                  <c:v>9.2437065442407214E-27</c:v>
                </c:pt>
                <c:pt idx="26">
                  <c:v>3.6394813919187319E-28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7-4F6F-B94C-FB4A3CBD333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'SO4'!$C$3:$C$50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'SO4'!$F$3:$F$50</c:f>
              <c:numCache>
                <c:formatCode>0.00</c:formatCode>
                <c:ptCount val="48"/>
                <c:pt idx="0">
                  <c:v>0.59222841818348337</c:v>
                </c:pt>
                <c:pt idx="1">
                  <c:v>0.58833175635122115</c:v>
                </c:pt>
                <c:pt idx="2">
                  <c:v>0.53639529299836186</c:v>
                </c:pt>
                <c:pt idx="3">
                  <c:v>0.49228270436680982</c:v>
                </c:pt>
                <c:pt idx="4">
                  <c:v>0.44587209485285251</c:v>
                </c:pt>
                <c:pt idx="5">
                  <c:v>0.40920403948534895</c:v>
                </c:pt>
                <c:pt idx="6">
                  <c:v>0.31011867086545924</c:v>
                </c:pt>
                <c:pt idx="7">
                  <c:v>0.2699739836105709</c:v>
                </c:pt>
                <c:pt idx="8">
                  <c:v>0.23502600350748107</c:v>
                </c:pt>
                <c:pt idx="9">
                  <c:v>0.18409359515844748</c:v>
                </c:pt>
                <c:pt idx="10">
                  <c:v>0.15505933543272965</c:v>
                </c:pt>
                <c:pt idx="11">
                  <c:v>0.12307067609170247</c:v>
                </c:pt>
                <c:pt idx="12">
                  <c:v>0.10784885523178842</c:v>
                </c:pt>
                <c:pt idx="13">
                  <c:v>0.10230100987133725</c:v>
                </c:pt>
                <c:pt idx="14">
                  <c:v>8.6737342602615106E-2</c:v>
                </c:pt>
                <c:pt idx="15">
                  <c:v>8.1196365343584959E-2</c:v>
                </c:pt>
                <c:pt idx="16">
                  <c:v>7.0685541587455755E-2</c:v>
                </c:pt>
                <c:pt idx="17">
                  <c:v>6.7049411624795247E-2</c:v>
                </c:pt>
                <c:pt idx="18">
                  <c:v>5.7985848922738226E-2</c:v>
                </c:pt>
                <c:pt idx="19">
                  <c:v>5.5734011856606584E-2</c:v>
                </c:pt>
                <c:pt idx="20">
                  <c:v>4.663506565095716E-2</c:v>
                </c:pt>
                <c:pt idx="21">
                  <c:v>4.4236114525792694E-2</c:v>
                </c:pt>
                <c:pt idx="22">
                  <c:v>3.7259430533647123E-2</c:v>
                </c:pt>
                <c:pt idx="23">
                  <c:v>3.0565228211461265E-2</c:v>
                </c:pt>
                <c:pt idx="24">
                  <c:v>2.4582056670020256E-2</c:v>
                </c:pt>
                <c:pt idx="25">
                  <c:v>2.029909133589625E-2</c:v>
                </c:pt>
                <c:pt idx="26">
                  <c:v>1.6873373975660678E-2</c:v>
                </c:pt>
                <c:pt idx="27">
                  <c:v>1.0016423935274691E-2</c:v>
                </c:pt>
                <c:pt idx="28">
                  <c:v>9.2535690341169277E-3</c:v>
                </c:pt>
                <c:pt idx="29">
                  <c:v>7.3445626096087877E-3</c:v>
                </c:pt>
                <c:pt idx="30">
                  <c:v>6.0649094270652168E-3</c:v>
                </c:pt>
                <c:pt idx="31">
                  <c:v>5.0747728339740642E-3</c:v>
                </c:pt>
                <c:pt idx="32">
                  <c:v>4.0013479835668275E-3</c:v>
                </c:pt>
                <c:pt idx="33">
                  <c:v>2.7465659948551079E-3</c:v>
                </c:pt>
                <c:pt idx="34">
                  <c:v>2.2089231746079945E-3</c:v>
                </c:pt>
                <c:pt idx="35">
                  <c:v>1.8240594705824739E-3</c:v>
                </c:pt>
                <c:pt idx="36">
                  <c:v>1.5262696929250472E-3</c:v>
                </c:pt>
                <c:pt idx="37">
                  <c:v>1.2194244567978764E-3</c:v>
                </c:pt>
                <c:pt idx="38">
                  <c:v>1.0003369958917064E-3</c:v>
                </c:pt>
                <c:pt idx="39">
                  <c:v>8.3151801989881844E-4</c:v>
                </c:pt>
                <c:pt idx="40">
                  <c:v>6.6874760253323037E-4</c:v>
                </c:pt>
                <c:pt idx="41">
                  <c:v>5.4859730260335238E-4</c:v>
                </c:pt>
                <c:pt idx="42">
                  <c:v>4.5301444470889233E-4</c:v>
                </c:pt>
                <c:pt idx="43">
                  <c:v>3.6674953778467024E-4</c:v>
                </c:pt>
                <c:pt idx="44">
                  <c:v>3.0485611419946905E-4</c:v>
                </c:pt>
                <c:pt idx="45">
                  <c:v>2.4196445818958724E-4</c:v>
                </c:pt>
                <c:pt idx="46">
                  <c:v>1.9718599001130368E-4</c:v>
                </c:pt>
                <c:pt idx="47">
                  <c:v>1.6390846748582866E-4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7-4F6F-B94C-FB4A3CBD3330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'SO4'!$C$3:$C$50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258</c:v>
                </c:pt>
                <c:pt idx="13">
                  <c:v>266</c:v>
                </c:pt>
                <c:pt idx="14">
                  <c:v>291</c:v>
                </c:pt>
                <c:pt idx="15">
                  <c:v>301</c:v>
                </c:pt>
                <c:pt idx="16">
                  <c:v>322</c:v>
                </c:pt>
                <c:pt idx="17">
                  <c:v>330</c:v>
                </c:pt>
                <c:pt idx="18">
                  <c:v>352</c:v>
                </c:pt>
                <c:pt idx="19">
                  <c:v>358</c:v>
                </c:pt>
                <c:pt idx="20">
                  <c:v>385</c:v>
                </c:pt>
                <c:pt idx="21">
                  <c:v>393</c:v>
                </c:pt>
                <c:pt idx="22">
                  <c:v>419</c:v>
                </c:pt>
                <c:pt idx="23">
                  <c:v>449</c:v>
                </c:pt>
                <c:pt idx="24">
                  <c:v>482</c:v>
                </c:pt>
                <c:pt idx="25">
                  <c:v>511</c:v>
                </c:pt>
                <c:pt idx="26">
                  <c:v>539</c:v>
                </c:pt>
                <c:pt idx="27">
                  <c:v>618</c:v>
                </c:pt>
                <c:pt idx="28">
                  <c:v>630</c:v>
                </c:pt>
                <c:pt idx="29">
                  <c:v>665</c:v>
                </c:pt>
                <c:pt idx="30">
                  <c:v>694</c:v>
                </c:pt>
                <c:pt idx="31">
                  <c:v>721</c:v>
                </c:pt>
                <c:pt idx="32">
                  <c:v>757</c:v>
                </c:pt>
                <c:pt idx="33">
                  <c:v>814</c:v>
                </c:pt>
                <c:pt idx="34">
                  <c:v>847</c:v>
                </c:pt>
                <c:pt idx="35">
                  <c:v>876</c:v>
                </c:pt>
                <c:pt idx="36">
                  <c:v>903</c:v>
                </c:pt>
                <c:pt idx="37">
                  <c:v>937</c:v>
                </c:pt>
                <c:pt idx="38">
                  <c:v>967</c:v>
                </c:pt>
                <c:pt idx="39">
                  <c:v>995</c:v>
                </c:pt>
                <c:pt idx="40">
                  <c:v>1028</c:v>
                </c:pt>
                <c:pt idx="41">
                  <c:v>1058</c:v>
                </c:pt>
                <c:pt idx="42">
                  <c:v>1087</c:v>
                </c:pt>
                <c:pt idx="43">
                  <c:v>1119</c:v>
                </c:pt>
                <c:pt idx="44">
                  <c:v>1147</c:v>
                </c:pt>
                <c:pt idx="45">
                  <c:v>1182</c:v>
                </c:pt>
                <c:pt idx="46">
                  <c:v>1213</c:v>
                </c:pt>
                <c:pt idx="47">
                  <c:v>1241</c:v>
                </c:pt>
              </c:numCache>
            </c:numRef>
          </c:xVal>
          <c:yVal>
            <c:numRef>
              <c:f>'SO4'!$G$3:$G$50</c:f>
              <c:numCache>
                <c:formatCode>0.00</c:formatCode>
                <c:ptCount val="48"/>
                <c:pt idx="0">
                  <c:v>1.0626192486419648</c:v>
                </c:pt>
                <c:pt idx="1">
                  <c:v>1.0149303326799684</c:v>
                </c:pt>
                <c:pt idx="2">
                  <c:v>0.67635183752918482</c:v>
                </c:pt>
                <c:pt idx="3">
                  <c:v>0.57708647800835433</c:v>
                </c:pt>
                <c:pt idx="4">
                  <c:v>0.51766583373042085</c:v>
                </c:pt>
                <c:pt idx="5">
                  <c:v>0.47882627408156009</c:v>
                </c:pt>
                <c:pt idx="6">
                  <c:v>0.37912353207324218</c:v>
                </c:pt>
                <c:pt idx="7">
                  <c:v>0.33897441328469441</c:v>
                </c:pt>
                <c:pt idx="8">
                  <c:v>0.30402604148566686</c:v>
                </c:pt>
                <c:pt idx="9">
                  <c:v>0.25309359568711493</c:v>
                </c:pt>
                <c:pt idx="10">
                  <c:v>0.22405933545895484</c:v>
                </c:pt>
                <c:pt idx="11">
                  <c:v>0.19207067609216241</c:v>
                </c:pt>
                <c:pt idx="12">
                  <c:v>0.17684885523183402</c:v>
                </c:pt>
                <c:pt idx="13">
                  <c:v>0.17130100987135535</c:v>
                </c:pt>
                <c:pt idx="14">
                  <c:v>0.15573734260261612</c:v>
                </c:pt>
                <c:pt idx="15">
                  <c:v>0.15019636534358527</c:v>
                </c:pt>
                <c:pt idx="16">
                  <c:v>0.13968554158745577</c:v>
                </c:pt>
                <c:pt idx="17">
                  <c:v>0.13604941162479525</c:v>
                </c:pt>
                <c:pt idx="18">
                  <c:v>0.12698584892273823</c:v>
                </c:pt>
                <c:pt idx="19">
                  <c:v>0.12473401185660657</c:v>
                </c:pt>
                <c:pt idx="20">
                  <c:v>0.11563506565095716</c:v>
                </c:pt>
                <c:pt idx="21">
                  <c:v>0.11323611452579269</c:v>
                </c:pt>
                <c:pt idx="22">
                  <c:v>0.10625943053364711</c:v>
                </c:pt>
                <c:pt idx="23">
                  <c:v>9.9565228211461257E-2</c:v>
                </c:pt>
                <c:pt idx="24">
                  <c:v>9.3582056670020244E-2</c:v>
                </c:pt>
                <c:pt idx="25">
                  <c:v>8.9299091335896238E-2</c:v>
                </c:pt>
                <c:pt idx="26">
                  <c:v>8.5873373975660666E-2</c:v>
                </c:pt>
                <c:pt idx="27">
                  <c:v>7.9016423935274679E-2</c:v>
                </c:pt>
                <c:pt idx="28">
                  <c:v>7.8253569034116927E-2</c:v>
                </c:pt>
                <c:pt idx="29">
                  <c:v>7.6344562609608785E-2</c:v>
                </c:pt>
                <c:pt idx="30">
                  <c:v>7.5064909427065202E-2</c:v>
                </c:pt>
                <c:pt idx="31">
                  <c:v>7.4074772833974054E-2</c:v>
                </c:pt>
                <c:pt idx="32">
                  <c:v>7.3001347983566819E-2</c:v>
                </c:pt>
                <c:pt idx="33">
                  <c:v>7.1746565994855099E-2</c:v>
                </c:pt>
                <c:pt idx="34">
                  <c:v>7.1208923174607988E-2</c:v>
                </c:pt>
                <c:pt idx="35">
                  <c:v>7.0824059470582471E-2</c:v>
                </c:pt>
                <c:pt idx="36">
                  <c:v>7.0526269692925039E-2</c:v>
                </c:pt>
                <c:pt idx="37">
                  <c:v>7.0219424456797866E-2</c:v>
                </c:pt>
                <c:pt idx="38">
                  <c:v>7.0000336995891699E-2</c:v>
                </c:pt>
                <c:pt idx="39">
                  <c:v>6.9831518019898814E-2</c:v>
                </c:pt>
                <c:pt idx="40">
                  <c:v>6.9668747602533221E-2</c:v>
                </c:pt>
                <c:pt idx="41">
                  <c:v>6.9548597302603349E-2</c:v>
                </c:pt>
                <c:pt idx="42">
                  <c:v>6.9453014444708888E-2</c:v>
                </c:pt>
                <c:pt idx="43">
                  <c:v>6.9366749537784655E-2</c:v>
                </c:pt>
                <c:pt idx="44">
                  <c:v>6.9304856114199467E-2</c:v>
                </c:pt>
                <c:pt idx="45">
                  <c:v>6.9241964458189573E-2</c:v>
                </c:pt>
                <c:pt idx="46">
                  <c:v>6.919718599001129E-2</c:v>
                </c:pt>
                <c:pt idx="47">
                  <c:v>6.9163908467485824E-2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7-4F6F-B94C-FB4A3CBD3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K!$D$3:$D$47</c:f>
              <c:numCache>
                <c:formatCode>General</c:formatCode>
                <c:ptCount val="45"/>
                <c:pt idx="1">
                  <c:v>0.13900000000000001</c:v>
                </c:pt>
                <c:pt idx="2">
                  <c:v>0.113</c:v>
                </c:pt>
                <c:pt idx="3">
                  <c:v>9.7900000000000001E-2</c:v>
                </c:pt>
                <c:pt idx="4">
                  <c:v>8.7900000000000006E-2</c:v>
                </c:pt>
                <c:pt idx="5">
                  <c:v>7.7299999999999994E-2</c:v>
                </c:pt>
                <c:pt idx="6">
                  <c:v>7.4630000000000002E-2</c:v>
                </c:pt>
                <c:pt idx="7">
                  <c:v>6.9750000000000006E-2</c:v>
                </c:pt>
                <c:pt idx="8">
                  <c:v>6.8220000000000003E-2</c:v>
                </c:pt>
                <c:pt idx="9">
                  <c:v>6.4070000000000002E-2</c:v>
                </c:pt>
                <c:pt idx="10">
                  <c:v>6.2210000000000001E-2</c:v>
                </c:pt>
                <c:pt idx="11">
                  <c:v>5.604E-2</c:v>
                </c:pt>
                <c:pt idx="12">
                  <c:v>4.9239999999999999E-2</c:v>
                </c:pt>
                <c:pt idx="13">
                  <c:v>2.6980000000000001E-2</c:v>
                </c:pt>
                <c:pt idx="14">
                  <c:v>2.8930000000000001E-2</c:v>
                </c:pt>
                <c:pt idx="15">
                  <c:v>3.0349999999999999E-2</c:v>
                </c:pt>
                <c:pt idx="16">
                  <c:v>3.048E-2</c:v>
                </c:pt>
                <c:pt idx="17">
                  <c:v>2.6339999999999999E-2</c:v>
                </c:pt>
                <c:pt idx="18">
                  <c:v>2.4E-2</c:v>
                </c:pt>
                <c:pt idx="19">
                  <c:v>2.8000000000000001E-2</c:v>
                </c:pt>
                <c:pt idx="20">
                  <c:v>2.8000000000000001E-2</c:v>
                </c:pt>
                <c:pt idx="21">
                  <c:v>2.8000000000000001E-2</c:v>
                </c:pt>
                <c:pt idx="22">
                  <c:v>2.4E-2</c:v>
                </c:pt>
                <c:pt idx="23">
                  <c:v>1.9E-2</c:v>
                </c:pt>
                <c:pt idx="24">
                  <c:v>1.8000000000000002E-2</c:v>
                </c:pt>
                <c:pt idx="25">
                  <c:v>1.7000000000000001E-2</c:v>
                </c:pt>
                <c:pt idx="26">
                  <c:v>1.7000000000000001E-2</c:v>
                </c:pt>
                <c:pt idx="27">
                  <c:v>0.02</c:v>
                </c:pt>
                <c:pt idx="28">
                  <c:v>1.8000000000000002E-2</c:v>
                </c:pt>
                <c:pt idx="29">
                  <c:v>1.9E-2</c:v>
                </c:pt>
                <c:pt idx="30">
                  <c:v>1.2999999999999999E-2</c:v>
                </c:pt>
                <c:pt idx="31">
                  <c:v>1.6E-2</c:v>
                </c:pt>
                <c:pt idx="32">
                  <c:v>1.9E-2</c:v>
                </c:pt>
                <c:pt idx="33">
                  <c:v>1.9E-2</c:v>
                </c:pt>
                <c:pt idx="34">
                  <c:v>1.7000000000000001E-2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1.6E-2</c:v>
                </c:pt>
                <c:pt idx="38">
                  <c:v>1.7999999999999999E-2</c:v>
                </c:pt>
                <c:pt idx="39">
                  <c:v>2.4E-2</c:v>
                </c:pt>
                <c:pt idx="40">
                  <c:v>2.1999999999999999E-2</c:v>
                </c:pt>
                <c:pt idx="41">
                  <c:v>1.2999999999999998E-2</c:v>
                </c:pt>
                <c:pt idx="42">
                  <c:v>1.3999999999999999E-2</c:v>
                </c:pt>
                <c:pt idx="43">
                  <c:v>1.4999999999999999E-2</c:v>
                </c:pt>
                <c:pt idx="44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5-48F5-B69A-6072BE797DC4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K!$C$3:$C$24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</c:numCache>
            </c:numRef>
          </c:xVal>
          <c:yVal>
            <c:numRef>
              <c:f>K!$E$3:$E$24</c:f>
              <c:numCache>
                <c:formatCode>0</c:formatCode>
                <c:ptCount val="22"/>
                <c:pt idx="1">
                  <c:v>3.1254161967990621E-2</c:v>
                </c:pt>
                <c:pt idx="2">
                  <c:v>8.825560207974174E-3</c:v>
                </c:pt>
                <c:pt idx="3">
                  <c:v>2.7277390323147497E-3</c:v>
                </c:pt>
                <c:pt idx="4">
                  <c:v>7.0373820548344816E-4</c:v>
                </c:pt>
                <c:pt idx="5">
                  <c:v>2.1750621222819453E-4</c:v>
                </c:pt>
                <c:pt idx="6">
                  <c:v>4.897505542837387E-6</c:v>
                </c:pt>
                <c:pt idx="7">
                  <c:v>7.3489716425383198E-7</c:v>
                </c:pt>
                <c:pt idx="8">
                  <c:v>1.1027528959475746E-7</c:v>
                </c:pt>
                <c:pt idx="9">
                  <c:v>3.9004259817863981E-9</c:v>
                </c:pt>
                <c:pt idx="10">
                  <c:v>3.7259164591324016E-10</c:v>
                </c:pt>
                <c:pt idx="11">
                  <c:v>1.5787711153056229E-11</c:v>
                </c:pt>
                <c:pt idx="12">
                  <c:v>1.2588906827131727E-12</c:v>
                </c:pt>
                <c:pt idx="13">
                  <c:v>5.3342587494775243E-14</c:v>
                </c:pt>
                <c:pt idx="14">
                  <c:v>3.8861254199468149E-15</c:v>
                </c:pt>
                <c:pt idx="15">
                  <c:v>3.0987437226318878E-16</c:v>
                </c:pt>
                <c:pt idx="16">
                  <c:v>1.3130211416938354E-17</c:v>
                </c:pt>
                <c:pt idx="17">
                  <c:v>1.2542750729973458E-18</c:v>
                </c:pt>
                <c:pt idx="18">
                  <c:v>8.3485184892451611E-20</c:v>
                </c:pt>
                <c:pt idx="19">
                  <c:v>4.2378706561859428E-21</c:v>
                </c:pt>
                <c:pt idx="20">
                  <c:v>3.0873824568528776E-22</c:v>
                </c:pt>
                <c:pt idx="21">
                  <c:v>2.4618369130422036E-23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5-48F5-B69A-6072BE797D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K!$F$3:$F$47</c:f>
              <c:numCache>
                <c:formatCode>0</c:formatCode>
                <c:ptCount val="45"/>
                <c:pt idx="1">
                  <c:v>8.326997849472538E-2</c:v>
                </c:pt>
                <c:pt idx="2">
                  <c:v>7.8216548270243713E-2</c:v>
                </c:pt>
                <c:pt idx="3">
                  <c:v>7.3799083663962844E-2</c:v>
                </c:pt>
                <c:pt idx="4">
                  <c:v>6.9011113417035211E-2</c:v>
                </c:pt>
                <c:pt idx="5">
                  <c:v>6.5113547522072726E-2</c:v>
                </c:pt>
                <c:pt idx="6">
                  <c:v>5.3963727315192112E-2</c:v>
                </c:pt>
                <c:pt idx="7">
                  <c:v>4.9126659034006058E-2</c:v>
                </c:pt>
                <c:pt idx="8">
                  <c:v>4.4723164019918424E-2</c:v>
                </c:pt>
                <c:pt idx="9">
                  <c:v>3.7903014161586063E-2</c:v>
                </c:pt>
                <c:pt idx="10">
                  <c:v>3.3742588345131552E-2</c:v>
                </c:pt>
                <c:pt idx="11">
                  <c:v>2.8853857225045704E-2</c:v>
                </c:pt>
                <c:pt idx="12">
                  <c:v>2.5457999074527112E-2</c:v>
                </c:pt>
                <c:pt idx="13">
                  <c:v>2.1769565008421622E-2</c:v>
                </c:pt>
                <c:pt idx="14">
                  <c:v>1.9121766476299592E-2</c:v>
                </c:pt>
                <c:pt idx="15">
                  <c:v>1.6871294172565776E-2</c:v>
                </c:pt>
                <c:pt idx="16">
                  <c:v>1.442692861252285E-2</c:v>
                </c:pt>
                <c:pt idx="17">
                  <c:v>1.284335623498572E-2</c:v>
                </c:pt>
                <c:pt idx="18">
                  <c:v>1.1230902541446892E-2</c:v>
                </c:pt>
                <c:pt idx="19">
                  <c:v>9.690013931348683E-3</c:v>
                </c:pt>
                <c:pt idx="20">
                  <c:v>8.5114325194673938E-3</c:v>
                </c:pt>
                <c:pt idx="21">
                  <c:v>7.5097079573615876E-3</c:v>
                </c:pt>
                <c:pt idx="22">
                  <c:v>6.5963137899322025E-3</c:v>
                </c:pt>
                <c:pt idx="23">
                  <c:v>5.6659002051946744E-3</c:v>
                </c:pt>
                <c:pt idx="24">
                  <c:v>5.2746646908713177E-3</c:v>
                </c:pt>
                <c:pt idx="25">
                  <c:v>4.9990710446506147E-3</c:v>
                </c:pt>
                <c:pt idx="26">
                  <c:v>4.2747900873769387E-3</c:v>
                </c:pt>
                <c:pt idx="27">
                  <c:v>3.7548539786807934E-3</c:v>
                </c:pt>
                <c:pt idx="28">
                  <c:v>3.3277873722061856E-3</c:v>
                </c:pt>
                <c:pt idx="29">
                  <c:v>2.8329501025973363E-3</c:v>
                </c:pt>
                <c:pt idx="30">
                  <c:v>2.1955208814981005E-3</c:v>
                </c:pt>
                <c:pt idx="31">
                  <c:v>1.8942936998848443E-3</c:v>
                </c:pt>
                <c:pt idx="32">
                  <c:v>1.6638936861030924E-3</c:v>
                </c:pt>
                <c:pt idx="33">
                  <c:v>1.4746470645052448E-3</c:v>
                </c:pt>
                <c:pt idx="34">
                  <c:v>1.2666473080953696E-3</c:v>
                </c:pt>
                <c:pt idx="35">
                  <c:v>1.1076226658616047E-3</c:v>
                </c:pt>
                <c:pt idx="36">
                  <c:v>9.7726472348222881E-4</c:v>
                </c:pt>
                <c:pt idx="37">
                  <c:v>8.4318323929987739E-4</c:v>
                </c:pt>
                <c:pt idx="38">
                  <c:v>7.3732353225262242E-4</c:v>
                </c:pt>
                <c:pt idx="39">
                  <c:v>6.476440110659438E-4</c:v>
                </c:pt>
                <c:pt idx="40">
                  <c:v>5.6129119013033368E-4</c:v>
                </c:pt>
                <c:pt idx="41">
                  <c:v>4.9523190218307559E-4</c:v>
                </c:pt>
                <c:pt idx="42">
                  <c:v>4.2348116429959522E-4</c:v>
                </c:pt>
                <c:pt idx="43">
                  <c:v>3.686617661263111E-4</c:v>
                </c:pt>
                <c:pt idx="44">
                  <c:v>3.2527335349502123E-4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5-48F5-B69A-6072BE797DC4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177</c:v>
                </c:pt>
                <c:pt idx="10">
                  <c:v>203</c:v>
                </c:pt>
                <c:pt idx="11">
                  <c:v>238</c:v>
                </c:pt>
                <c:pt idx="12">
                  <c:v>266</c:v>
                </c:pt>
                <c:pt idx="13">
                  <c:v>301</c:v>
                </c:pt>
                <c:pt idx="14">
                  <c:v>330</c:v>
                </c:pt>
                <c:pt idx="15">
                  <c:v>358</c:v>
                </c:pt>
                <c:pt idx="16">
                  <c:v>393</c:v>
                </c:pt>
                <c:pt idx="17">
                  <c:v>419</c:v>
                </c:pt>
                <c:pt idx="18">
                  <c:v>449</c:v>
                </c:pt>
                <c:pt idx="19">
                  <c:v>482</c:v>
                </c:pt>
                <c:pt idx="20">
                  <c:v>511</c:v>
                </c:pt>
                <c:pt idx="21">
                  <c:v>539</c:v>
                </c:pt>
                <c:pt idx="22">
                  <c:v>568</c:v>
                </c:pt>
                <c:pt idx="23">
                  <c:v>602</c:v>
                </c:pt>
                <c:pt idx="24">
                  <c:v>618</c:v>
                </c:pt>
                <c:pt idx="25">
                  <c:v>630</c:v>
                </c:pt>
                <c:pt idx="26">
                  <c:v>665</c:v>
                </c:pt>
                <c:pt idx="27">
                  <c:v>694</c:v>
                </c:pt>
                <c:pt idx="28">
                  <c:v>721</c:v>
                </c:pt>
                <c:pt idx="29">
                  <c:v>757</c:v>
                </c:pt>
                <c:pt idx="30">
                  <c:v>814</c:v>
                </c:pt>
                <c:pt idx="31">
                  <c:v>847</c:v>
                </c:pt>
                <c:pt idx="32">
                  <c:v>876</c:v>
                </c:pt>
                <c:pt idx="33">
                  <c:v>903</c:v>
                </c:pt>
                <c:pt idx="34">
                  <c:v>937</c:v>
                </c:pt>
                <c:pt idx="35">
                  <c:v>967</c:v>
                </c:pt>
                <c:pt idx="36">
                  <c:v>995</c:v>
                </c:pt>
                <c:pt idx="37">
                  <c:v>1028</c:v>
                </c:pt>
                <c:pt idx="38">
                  <c:v>1058</c:v>
                </c:pt>
                <c:pt idx="39">
                  <c:v>1087</c:v>
                </c:pt>
                <c:pt idx="40">
                  <c:v>1119</c:v>
                </c:pt>
                <c:pt idx="41">
                  <c:v>1147</c:v>
                </c:pt>
                <c:pt idx="42">
                  <c:v>1182</c:v>
                </c:pt>
                <c:pt idx="43">
                  <c:v>1213</c:v>
                </c:pt>
                <c:pt idx="44">
                  <c:v>1241</c:v>
                </c:pt>
              </c:numCache>
            </c:numRef>
          </c:xVal>
          <c:yVal>
            <c:numRef>
              <c:f>K!$G$3:$G$47</c:f>
              <c:numCache>
                <c:formatCode>0</c:formatCode>
                <c:ptCount val="45"/>
                <c:pt idx="1">
                  <c:v>0.13227414046271599</c:v>
                </c:pt>
                <c:pt idx="2">
                  <c:v>0.10479210847821789</c:v>
                </c:pt>
                <c:pt idx="3">
                  <c:v>9.4276822696277601E-2</c:v>
                </c:pt>
                <c:pt idx="4">
                  <c:v>8.7464851622518658E-2</c:v>
                </c:pt>
                <c:pt idx="5">
                  <c:v>8.3081053734300928E-2</c:v>
                </c:pt>
                <c:pt idx="6">
                  <c:v>7.1718624820734947E-2</c:v>
                </c:pt>
                <c:pt idx="7">
                  <c:v>6.6877393931170315E-2</c:v>
                </c:pt>
                <c:pt idx="8">
                  <c:v>6.247327429520802E-2</c:v>
                </c:pt>
                <c:pt idx="9">
                  <c:v>5.5653018062012047E-2</c:v>
                </c:pt>
                <c:pt idx="10">
                  <c:v>5.1492588717723192E-2</c:v>
                </c:pt>
                <c:pt idx="11">
                  <c:v>4.6603857240833414E-2</c:v>
                </c:pt>
                <c:pt idx="12">
                  <c:v>4.3207999075785999E-2</c:v>
                </c:pt>
                <c:pt idx="13">
                  <c:v>3.9519565008474963E-2</c:v>
                </c:pt>
                <c:pt idx="14">
                  <c:v>3.6871766476303476E-2</c:v>
                </c:pt>
                <c:pt idx="15">
                  <c:v>3.4621294172566083E-2</c:v>
                </c:pt>
                <c:pt idx="16">
                  <c:v>3.2176928612522859E-2</c:v>
                </c:pt>
                <c:pt idx="17">
                  <c:v>3.059335623498572E-2</c:v>
                </c:pt>
                <c:pt idx="18">
                  <c:v>2.898090254144689E-2</c:v>
                </c:pt>
                <c:pt idx="19">
                  <c:v>2.7440013931348681E-2</c:v>
                </c:pt>
                <c:pt idx="20">
                  <c:v>2.6261432519467394E-2</c:v>
                </c:pt>
                <c:pt idx="21">
                  <c:v>2.5259707957361585E-2</c:v>
                </c:pt>
                <c:pt idx="22">
                  <c:v>2.4346313789932201E-2</c:v>
                </c:pt>
                <c:pt idx="23">
                  <c:v>2.3415900205194674E-2</c:v>
                </c:pt>
                <c:pt idx="24">
                  <c:v>2.3024664690871315E-2</c:v>
                </c:pt>
                <c:pt idx="25">
                  <c:v>2.2749071044650612E-2</c:v>
                </c:pt>
                <c:pt idx="26">
                  <c:v>2.2024790087376938E-2</c:v>
                </c:pt>
                <c:pt idx="27">
                  <c:v>2.1504853978680794E-2</c:v>
                </c:pt>
                <c:pt idx="28">
                  <c:v>2.1077787372206183E-2</c:v>
                </c:pt>
                <c:pt idx="29">
                  <c:v>2.0582950102597336E-2</c:v>
                </c:pt>
                <c:pt idx="30">
                  <c:v>1.9945520881498098E-2</c:v>
                </c:pt>
                <c:pt idx="31">
                  <c:v>1.9644293699884841E-2</c:v>
                </c:pt>
                <c:pt idx="32">
                  <c:v>1.9413893686103093E-2</c:v>
                </c:pt>
                <c:pt idx="33">
                  <c:v>1.9224647064505242E-2</c:v>
                </c:pt>
                <c:pt idx="34">
                  <c:v>1.9016647308095366E-2</c:v>
                </c:pt>
                <c:pt idx="35">
                  <c:v>1.8857622665861603E-2</c:v>
                </c:pt>
                <c:pt idx="36">
                  <c:v>1.8727264723482226E-2</c:v>
                </c:pt>
                <c:pt idx="37">
                  <c:v>1.8593183239299874E-2</c:v>
                </c:pt>
                <c:pt idx="38">
                  <c:v>1.848732353225262E-2</c:v>
                </c:pt>
                <c:pt idx="39">
                  <c:v>1.8397644011065941E-2</c:v>
                </c:pt>
                <c:pt idx="40">
                  <c:v>1.8311291190130332E-2</c:v>
                </c:pt>
                <c:pt idx="41">
                  <c:v>1.8245231902183075E-2</c:v>
                </c:pt>
                <c:pt idx="42">
                  <c:v>1.8173481164299593E-2</c:v>
                </c:pt>
                <c:pt idx="43">
                  <c:v>1.8118661766126309E-2</c:v>
                </c:pt>
                <c:pt idx="44">
                  <c:v>1.8075273353495021E-2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5-48F5-B69A-6072BE79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'NH4'!$C$2:$C$48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'NH4'!$D$2:$D$48</c:f>
              <c:numCache>
                <c:formatCode>General</c:formatCode>
                <c:ptCount val="47"/>
                <c:pt idx="0">
                  <c:v>3120</c:v>
                </c:pt>
                <c:pt idx="1">
                  <c:v>1790</c:v>
                </c:pt>
                <c:pt idx="2">
                  <c:v>1390</c:v>
                </c:pt>
                <c:pt idx="3">
                  <c:v>1170</c:v>
                </c:pt>
                <c:pt idx="4">
                  <c:v>1270</c:v>
                </c:pt>
                <c:pt idx="5">
                  <c:v>1108</c:v>
                </c:pt>
                <c:pt idx="6">
                  <c:v>1038</c:v>
                </c:pt>
                <c:pt idx="7">
                  <c:v>768.6</c:v>
                </c:pt>
                <c:pt idx="8">
                  <c:v>504.5</c:v>
                </c:pt>
                <c:pt idx="9">
                  <c:v>257.5</c:v>
                </c:pt>
                <c:pt idx="10">
                  <c:v>36.9</c:v>
                </c:pt>
                <c:pt idx="11">
                  <c:v>122.8</c:v>
                </c:pt>
                <c:pt idx="12">
                  <c:v>199.3</c:v>
                </c:pt>
                <c:pt idx="13">
                  <c:v>127.2</c:v>
                </c:pt>
                <c:pt idx="14">
                  <c:v>107.1</c:v>
                </c:pt>
                <c:pt idx="15">
                  <c:v>80.7</c:v>
                </c:pt>
                <c:pt idx="16">
                  <c:v>65.900000000000006</c:v>
                </c:pt>
                <c:pt idx="17">
                  <c:v>72</c:v>
                </c:pt>
                <c:pt idx="18">
                  <c:v>43</c:v>
                </c:pt>
                <c:pt idx="19">
                  <c:v>60</c:v>
                </c:pt>
                <c:pt idx="20">
                  <c:v>14</c:v>
                </c:pt>
                <c:pt idx="21">
                  <c:v>29</c:v>
                </c:pt>
                <c:pt idx="22">
                  <c:v>20</c:v>
                </c:pt>
                <c:pt idx="23">
                  <c:v>64</c:v>
                </c:pt>
                <c:pt idx="24">
                  <c:v>53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34</c:v>
                </c:pt>
                <c:pt idx="29">
                  <c:v>35</c:v>
                </c:pt>
                <c:pt idx="30">
                  <c:v>34</c:v>
                </c:pt>
                <c:pt idx="31">
                  <c:v>12</c:v>
                </c:pt>
                <c:pt idx="32">
                  <c:v>9</c:v>
                </c:pt>
                <c:pt idx="33">
                  <c:v>10</c:v>
                </c:pt>
                <c:pt idx="34">
                  <c:v>46</c:v>
                </c:pt>
                <c:pt idx="35">
                  <c:v>38</c:v>
                </c:pt>
                <c:pt idx="36">
                  <c:v>39</c:v>
                </c:pt>
                <c:pt idx="37">
                  <c:v>20</c:v>
                </c:pt>
                <c:pt idx="38">
                  <c:v>7</c:v>
                </c:pt>
                <c:pt idx="39">
                  <c:v>29</c:v>
                </c:pt>
                <c:pt idx="40">
                  <c:v>20</c:v>
                </c:pt>
                <c:pt idx="41">
                  <c:v>15</c:v>
                </c:pt>
                <c:pt idx="42">
                  <c:v>14</c:v>
                </c:pt>
                <c:pt idx="43">
                  <c:v>19</c:v>
                </c:pt>
                <c:pt idx="44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E-43A2-8182-A31427785198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'NH4'!$C$2:$C$48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'NH4'!$E$2:$E$48</c:f>
              <c:numCache>
                <c:formatCode>0</c:formatCode>
                <c:ptCount val="47"/>
                <c:pt idx="0">
                  <c:v>1282.4417463074853</c:v>
                </c:pt>
                <c:pt idx="1">
                  <c:v>108.37923380244936</c:v>
                </c:pt>
                <c:pt idx="2">
                  <c:v>10.92707449478627</c:v>
                </c:pt>
                <c:pt idx="3">
                  <c:v>0.77403916463801181</c:v>
                </c:pt>
                <c:pt idx="4">
                  <c:v>7.8040629345088902E-2</c:v>
                </c:pt>
                <c:pt idx="5">
                  <c:v>4.7102727059552514E-5</c:v>
                </c:pt>
                <c:pt idx="6">
                  <c:v>1.1572007225351137E-6</c:v>
                </c:pt>
                <c:pt idx="7">
                  <c:v>2.8429638703142025E-8</c:v>
                </c:pt>
                <c:pt idx="8">
                  <c:v>4.1470915104659936E-11</c:v>
                </c:pt>
                <c:pt idx="9">
                  <c:v>4.2155988136913335E-13</c:v>
                </c:pt>
                <c:pt idx="10">
                  <c:v>8.7524642911033857E-16</c:v>
                </c:pt>
                <c:pt idx="11">
                  <c:v>6.2509670079034749E-18</c:v>
                </c:pt>
                <c:pt idx="12">
                  <c:v>1.2978314099494028E-20</c:v>
                </c:pt>
                <c:pt idx="13">
                  <c:v>7.7693688846923692E-23</c:v>
                </c:pt>
                <c:pt idx="14">
                  <c:v>5.548845097238472E-25</c:v>
                </c:pt>
                <c:pt idx="15">
                  <c:v>1.1520562253863508E-27</c:v>
                </c:pt>
                <c:pt idx="16">
                  <c:v>1.1710874584724668E-29</c:v>
                </c:pt>
                <c:pt idx="17">
                  <c:v>5.8763464629288895E-32</c:v>
                </c:pt>
                <c:pt idx="18">
                  <c:v>1.7365098980732664E-34</c:v>
                </c:pt>
                <c:pt idx="19">
                  <c:v>1.0395484241344289E-36</c:v>
                </c:pt>
                <c:pt idx="20">
                  <c:v>7.4244037864714461E-39</c:v>
                </c:pt>
                <c:pt idx="21">
                  <c:v>4.4445627778612539E-41</c:v>
                </c:pt>
                <c:pt idx="22">
                  <c:v>1.1009041698146936E-43</c:v>
                </c:pt>
                <c:pt idx="23">
                  <c:v>4.4445627778612539E-41</c:v>
                </c:pt>
                <c:pt idx="24">
                  <c:v>1.1009041698146936E-43</c:v>
                </c:pt>
                <c:pt idx="25">
                  <c:v>6.5367089837960423E-45</c:v>
                </c:pt>
                <c:pt idx="26">
                  <c:v>7.8626035085571474E-46</c:v>
                </c:pt>
                <c:pt idx="27">
                  <c:v>1.6324408342712123E-48</c:v>
                </c:pt>
                <c:pt idx="28">
                  <c:v>9.7724827174452192E-51</c:v>
                </c:pt>
                <c:pt idx="29">
                  <c:v>8.3266664517119767E-53</c:v>
                </c:pt>
                <c:pt idx="30">
                  <c:v>1.4490816074256757E-55</c:v>
                </c:pt>
                <c:pt idx="31">
                  <c:v>1.0349269666812776E-57</c:v>
                </c:pt>
                <c:pt idx="32">
                  <c:v>6.1955114595167368E-60</c:v>
                </c:pt>
                <c:pt idx="33">
                  <c:v>1.8308258440764539E-62</c:v>
                </c:pt>
                <c:pt idx="34">
                  <c:v>1.0960099468399131E-64</c:v>
                </c:pt>
                <c:pt idx="35">
                  <c:v>9.3385780450683707E-67</c:v>
                </c:pt>
                <c:pt idx="36">
                  <c:v>2.3131363024425718E-69</c:v>
                </c:pt>
                <c:pt idx="37">
                  <c:v>1.1606981383662558E-71</c:v>
                </c:pt>
                <c:pt idx="38">
                  <c:v>8.2896490950981404E-74</c:v>
                </c:pt>
                <c:pt idx="39">
                  <c:v>2.4496611620849937E-76</c:v>
                </c:pt>
                <c:pt idx="40">
                  <c:v>1.2292043263761983E-78</c:v>
                </c:pt>
                <c:pt idx="41">
                  <c:v>7.3585380759498908E-81</c:v>
                </c:pt>
                <c:pt idx="42">
                  <c:v>2.59424392876934E-83</c:v>
                </c:pt>
                <c:pt idx="43">
                  <c:v>1.8527962719795997E-85</c:v>
                </c:pt>
                <c:pt idx="44">
                  <c:v>3.8467923362449841E-88</c:v>
                </c:pt>
                <c:pt idx="45">
                  <c:v>1.6179586107114435E-90</c:v>
                </c:pt>
                <c:pt idx="46">
                  <c:v>1.1555380929678475E-92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E-43A2-8182-A3142778519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'NH4'!$C$2:$C$48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'NH4'!$F$2:$F$48</c:f>
              <c:numCache>
                <c:formatCode>0</c:formatCode>
                <c:ptCount val="47"/>
                <c:pt idx="0">
                  <c:v>1828.7116476536985</c:v>
                </c:pt>
                <c:pt idx="1">
                  <c:v>1639.8049687782104</c:v>
                </c:pt>
                <c:pt idx="2">
                  <c:v>1481.9089620967331</c:v>
                </c:pt>
                <c:pt idx="3">
                  <c:v>1318.5182093622627</c:v>
                </c:pt>
                <c:pt idx="4">
                  <c:v>1191.5587453046371</c:v>
                </c:pt>
                <c:pt idx="5">
                  <c:v>859.1250048769474</c:v>
                </c:pt>
                <c:pt idx="6">
                  <c:v>729.50254247657801</c:v>
                </c:pt>
                <c:pt idx="7">
                  <c:v>619.43716741897742</c:v>
                </c:pt>
                <c:pt idx="8">
                  <c:v>464.35482091477917</c:v>
                </c:pt>
                <c:pt idx="9">
                  <c:v>379.23517436071063</c:v>
                </c:pt>
                <c:pt idx="10">
                  <c:v>288.75268358275753</c:v>
                </c:pt>
                <c:pt idx="11">
                  <c:v>232.17741045738964</c:v>
                </c:pt>
                <c:pt idx="12">
                  <c:v>176.78173036001022</c:v>
                </c:pt>
                <c:pt idx="13">
                  <c:v>141.04216148729631</c:v>
                </c:pt>
                <c:pt idx="14">
                  <c:v>113.40779040776623</c:v>
                </c:pt>
                <c:pt idx="15">
                  <c:v>86.349595273264882</c:v>
                </c:pt>
                <c:pt idx="16">
                  <c:v>70.521080743648128</c:v>
                </c:pt>
                <c:pt idx="17">
                  <c:v>55.827499229143598</c:v>
                </c:pt>
                <c:pt idx="18">
                  <c:v>43.174797636632441</c:v>
                </c:pt>
                <c:pt idx="19">
                  <c:v>34.446244914823787</c:v>
                </c:pt>
                <c:pt idx="20">
                  <c:v>27.697196940552967</c:v>
                </c:pt>
                <c:pt idx="21">
                  <c:v>22.097716295001284</c:v>
                </c:pt>
                <c:pt idx="22">
                  <c:v>16.956927778195428</c:v>
                </c:pt>
                <c:pt idx="23">
                  <c:v>22.097716295001284</c:v>
                </c:pt>
                <c:pt idx="24">
                  <c:v>16.956927778195428</c:v>
                </c:pt>
                <c:pt idx="25">
                  <c:v>14.970262595271537</c:v>
                </c:pt>
                <c:pt idx="26">
                  <c:v>13.634559277527991</c:v>
                </c:pt>
                <c:pt idx="27">
                  <c:v>10.381462076905576</c:v>
                </c:pt>
                <c:pt idx="28">
                  <c:v>8.2826650001859061</c:v>
                </c:pt>
                <c:pt idx="29">
                  <c:v>6.7119141006011498</c:v>
                </c:pt>
                <c:pt idx="30">
                  <c:v>5.0708579832315435</c:v>
                </c:pt>
                <c:pt idx="31">
                  <c:v>4.0773254839948585</c:v>
                </c:pt>
                <c:pt idx="32">
                  <c:v>3.2530216678994504</c:v>
                </c:pt>
                <c:pt idx="33">
                  <c:v>2.5157593329170838</c:v>
                </c:pt>
                <c:pt idx="34">
                  <c:v>2.0071538692028184</c:v>
                </c:pt>
                <c:pt idx="35">
                  <c:v>1.6265108339497265</c:v>
                </c:pt>
                <c:pt idx="36">
                  <c:v>1.2481211349417534</c:v>
                </c:pt>
                <c:pt idx="37">
                  <c:v>0.98806599337482082</c:v>
                </c:pt>
                <c:pt idx="38">
                  <c:v>0.79447436074486022</c:v>
                </c:pt>
                <c:pt idx="39">
                  <c:v>0.61441530117376253</c:v>
                </c:pt>
                <c:pt idx="40">
                  <c:v>0.48639739197051085</c:v>
                </c:pt>
                <c:pt idx="41">
                  <c:v>0.38806351406108347</c:v>
                </c:pt>
                <c:pt idx="42">
                  <c:v>0.30245955440379746</c:v>
                </c:pt>
                <c:pt idx="43">
                  <c:v>0.24319869598525543</c:v>
                </c:pt>
                <c:pt idx="44">
                  <c:v>0.1851734249808156</c:v>
                </c:pt>
                <c:pt idx="45">
                  <c:v>0.14545394840144502</c:v>
                </c:pt>
                <c:pt idx="46">
                  <c:v>0.11695517652555881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0E-43A2-8182-A31427785198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'NH4'!$C$2:$C$48</c:f>
              <c:numCache>
                <c:formatCode>General</c:formatCode>
                <c:ptCount val="47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567</c:v>
                </c:pt>
                <c:pt idx="24">
                  <c:v>601</c:v>
                </c:pt>
                <c:pt idx="25">
                  <c:v>617</c:v>
                </c:pt>
                <c:pt idx="26">
                  <c:v>629</c:v>
                </c:pt>
                <c:pt idx="27">
                  <c:v>664</c:v>
                </c:pt>
                <c:pt idx="28">
                  <c:v>693</c:v>
                </c:pt>
                <c:pt idx="29">
                  <c:v>720</c:v>
                </c:pt>
                <c:pt idx="30">
                  <c:v>756</c:v>
                </c:pt>
                <c:pt idx="31">
                  <c:v>784</c:v>
                </c:pt>
                <c:pt idx="32">
                  <c:v>813</c:v>
                </c:pt>
                <c:pt idx="33">
                  <c:v>846</c:v>
                </c:pt>
                <c:pt idx="34">
                  <c:v>875</c:v>
                </c:pt>
                <c:pt idx="35">
                  <c:v>902</c:v>
                </c:pt>
                <c:pt idx="36">
                  <c:v>936</c:v>
                </c:pt>
                <c:pt idx="37">
                  <c:v>966</c:v>
                </c:pt>
                <c:pt idx="38">
                  <c:v>994</c:v>
                </c:pt>
                <c:pt idx="39">
                  <c:v>1027</c:v>
                </c:pt>
                <c:pt idx="40">
                  <c:v>1057</c:v>
                </c:pt>
                <c:pt idx="41">
                  <c:v>1086</c:v>
                </c:pt>
                <c:pt idx="42">
                  <c:v>1118</c:v>
                </c:pt>
                <c:pt idx="43">
                  <c:v>1146</c:v>
                </c:pt>
                <c:pt idx="44">
                  <c:v>1181</c:v>
                </c:pt>
                <c:pt idx="45">
                  <c:v>1212</c:v>
                </c:pt>
                <c:pt idx="46">
                  <c:v>1240</c:v>
                </c:pt>
              </c:numCache>
            </c:numRef>
          </c:xVal>
          <c:yVal>
            <c:numRef>
              <c:f>'NH4'!$G$2:$G$48</c:f>
              <c:numCache>
                <c:formatCode>0</c:formatCode>
                <c:ptCount val="47"/>
                <c:pt idx="0">
                  <c:v>3133.3200606278501</c:v>
                </c:pt>
                <c:pt idx="1">
                  <c:v>1770.3508692473265</c:v>
                </c:pt>
                <c:pt idx="2">
                  <c:v>1515.0027032581861</c:v>
                </c:pt>
                <c:pt idx="3">
                  <c:v>1341.4589151935675</c:v>
                </c:pt>
                <c:pt idx="4">
                  <c:v>1213.8034526006491</c:v>
                </c:pt>
                <c:pt idx="5">
                  <c:v>881.29171864634111</c:v>
                </c:pt>
                <c:pt idx="6">
                  <c:v>751.66921030044534</c:v>
                </c:pt>
                <c:pt idx="7">
                  <c:v>641.60383411407372</c:v>
                </c:pt>
                <c:pt idx="8">
                  <c:v>486.52148758148735</c:v>
                </c:pt>
                <c:pt idx="9">
                  <c:v>401.40184102737771</c:v>
                </c:pt>
                <c:pt idx="10">
                  <c:v>310.91935024942421</c:v>
                </c:pt>
                <c:pt idx="11">
                  <c:v>254.3440771240563</c:v>
                </c:pt>
                <c:pt idx="12">
                  <c:v>198.94839702667687</c:v>
                </c:pt>
                <c:pt idx="13">
                  <c:v>163.20882815396297</c:v>
                </c:pt>
                <c:pt idx="14">
                  <c:v>135.5744570744329</c:v>
                </c:pt>
                <c:pt idx="15">
                  <c:v>108.51626193993155</c:v>
                </c:pt>
                <c:pt idx="16">
                  <c:v>92.687747410314799</c:v>
                </c:pt>
                <c:pt idx="17">
                  <c:v>77.994165895810269</c:v>
                </c:pt>
                <c:pt idx="18">
                  <c:v>65.341464303299105</c:v>
                </c:pt>
                <c:pt idx="19">
                  <c:v>56.612911581490451</c:v>
                </c:pt>
                <c:pt idx="20">
                  <c:v>49.863863607219635</c:v>
                </c:pt>
                <c:pt idx="21">
                  <c:v>44.264382961667948</c:v>
                </c:pt>
                <c:pt idx="22">
                  <c:v>39.123594444862093</c:v>
                </c:pt>
                <c:pt idx="23">
                  <c:v>44.264382961667948</c:v>
                </c:pt>
                <c:pt idx="24">
                  <c:v>39.123594444862093</c:v>
                </c:pt>
                <c:pt idx="25">
                  <c:v>37.136929261938207</c:v>
                </c:pt>
                <c:pt idx="26">
                  <c:v>35.801225944194655</c:v>
                </c:pt>
                <c:pt idx="27">
                  <c:v>32.548128743572242</c:v>
                </c:pt>
                <c:pt idx="28">
                  <c:v>30.449331666852572</c:v>
                </c:pt>
                <c:pt idx="29">
                  <c:v>28.878580767267817</c:v>
                </c:pt>
                <c:pt idx="30">
                  <c:v>27.237524649898212</c:v>
                </c:pt>
                <c:pt idx="31">
                  <c:v>26.243992150661526</c:v>
                </c:pt>
                <c:pt idx="32">
                  <c:v>25.419688334566118</c:v>
                </c:pt>
                <c:pt idx="33">
                  <c:v>24.682425999583753</c:v>
                </c:pt>
                <c:pt idx="34">
                  <c:v>24.173820535869485</c:v>
                </c:pt>
                <c:pt idx="35">
                  <c:v>23.793177500616395</c:v>
                </c:pt>
                <c:pt idx="36">
                  <c:v>23.414787801608423</c:v>
                </c:pt>
                <c:pt idx="37">
                  <c:v>23.154732660041489</c:v>
                </c:pt>
                <c:pt idx="38">
                  <c:v>22.961141027411529</c:v>
                </c:pt>
                <c:pt idx="39">
                  <c:v>22.781081967840429</c:v>
                </c:pt>
                <c:pt idx="40">
                  <c:v>22.653064058637177</c:v>
                </c:pt>
                <c:pt idx="41">
                  <c:v>22.554730180727752</c:v>
                </c:pt>
                <c:pt idx="42">
                  <c:v>22.469126221070464</c:v>
                </c:pt>
                <c:pt idx="43">
                  <c:v>22.409865362651924</c:v>
                </c:pt>
                <c:pt idx="44">
                  <c:v>22.351840091647482</c:v>
                </c:pt>
                <c:pt idx="45">
                  <c:v>22.312120615068114</c:v>
                </c:pt>
                <c:pt idx="46">
                  <c:v>22.283621843192225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0E-43A2-8182-A31427785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TN!$C$3:$C$57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TN!$D$3:$D$57</c:f>
              <c:numCache>
                <c:formatCode>General</c:formatCode>
                <c:ptCount val="55"/>
                <c:pt idx="0">
                  <c:v>4120</c:v>
                </c:pt>
                <c:pt idx="1">
                  <c:v>4090</c:v>
                </c:pt>
                <c:pt idx="2">
                  <c:v>2640</c:v>
                </c:pt>
                <c:pt idx="3">
                  <c:v>2070</c:v>
                </c:pt>
                <c:pt idx="4">
                  <c:v>1910</c:v>
                </c:pt>
                <c:pt idx="5">
                  <c:v>1790</c:v>
                </c:pt>
                <c:pt idx="6">
                  <c:v>2060</c:v>
                </c:pt>
                <c:pt idx="7">
                  <c:v>1904</c:v>
                </c:pt>
                <c:pt idx="8">
                  <c:v>1422</c:v>
                </c:pt>
                <c:pt idx="9">
                  <c:v>1227</c:v>
                </c:pt>
                <c:pt idx="10">
                  <c:v>1220</c:v>
                </c:pt>
                <c:pt idx="11">
                  <c:v>1256</c:v>
                </c:pt>
                <c:pt idx="12">
                  <c:v>1203</c:v>
                </c:pt>
                <c:pt idx="13">
                  <c:v>1086</c:v>
                </c:pt>
                <c:pt idx="14">
                  <c:v>1092</c:v>
                </c:pt>
                <c:pt idx="15">
                  <c:v>1073</c:v>
                </c:pt>
                <c:pt idx="16">
                  <c:v>1211</c:v>
                </c:pt>
                <c:pt idx="17">
                  <c:v>1340</c:v>
                </c:pt>
                <c:pt idx="18">
                  <c:v>1034</c:v>
                </c:pt>
                <c:pt idx="19">
                  <c:v>1102</c:v>
                </c:pt>
                <c:pt idx="20">
                  <c:v>1275</c:v>
                </c:pt>
                <c:pt idx="21">
                  <c:v>1154</c:v>
                </c:pt>
                <c:pt idx="22">
                  <c:v>1121</c:v>
                </c:pt>
                <c:pt idx="23">
                  <c:v>1048</c:v>
                </c:pt>
                <c:pt idx="24">
                  <c:v>1113</c:v>
                </c:pt>
                <c:pt idx="25">
                  <c:v>1023</c:v>
                </c:pt>
                <c:pt idx="26">
                  <c:v>810</c:v>
                </c:pt>
                <c:pt idx="27">
                  <c:v>752</c:v>
                </c:pt>
                <c:pt idx="28">
                  <c:v>616</c:v>
                </c:pt>
                <c:pt idx="29">
                  <c:v>653</c:v>
                </c:pt>
                <c:pt idx="30">
                  <c:v>607</c:v>
                </c:pt>
                <c:pt idx="31">
                  <c:v>557</c:v>
                </c:pt>
                <c:pt idx="32">
                  <c:v>802</c:v>
                </c:pt>
                <c:pt idx="33">
                  <c:v>736</c:v>
                </c:pt>
                <c:pt idx="34">
                  <c:v>922</c:v>
                </c:pt>
                <c:pt idx="35">
                  <c:v>994</c:v>
                </c:pt>
                <c:pt idx="36">
                  <c:v>1050</c:v>
                </c:pt>
                <c:pt idx="37">
                  <c:v>897</c:v>
                </c:pt>
                <c:pt idx="38">
                  <c:v>724</c:v>
                </c:pt>
                <c:pt idx="39">
                  <c:v>584</c:v>
                </c:pt>
                <c:pt idx="40">
                  <c:v>546</c:v>
                </c:pt>
                <c:pt idx="41">
                  <c:v>561</c:v>
                </c:pt>
                <c:pt idx="42">
                  <c:v>620</c:v>
                </c:pt>
                <c:pt idx="43">
                  <c:v>520</c:v>
                </c:pt>
                <c:pt idx="44">
                  <c:v>538</c:v>
                </c:pt>
                <c:pt idx="45">
                  <c:v>644</c:v>
                </c:pt>
                <c:pt idx="46">
                  <c:v>804</c:v>
                </c:pt>
                <c:pt idx="47">
                  <c:v>624</c:v>
                </c:pt>
                <c:pt idx="48">
                  <c:v>634</c:v>
                </c:pt>
                <c:pt idx="49">
                  <c:v>717</c:v>
                </c:pt>
                <c:pt idx="50">
                  <c:v>643</c:v>
                </c:pt>
                <c:pt idx="51">
                  <c:v>421</c:v>
                </c:pt>
                <c:pt idx="52">
                  <c:v>466</c:v>
                </c:pt>
                <c:pt idx="53">
                  <c:v>495</c:v>
                </c:pt>
                <c:pt idx="5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F-44B9-A53D-08571D939E99}"/>
            </c:ext>
          </c:extLst>
        </c:ser>
        <c:ser>
          <c:idx val="1"/>
          <c:order val="1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TN!$C$3:$C$57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TN!$E$3:$E$57</c:f>
              <c:numCache>
                <c:formatCode>0</c:formatCode>
                <c:ptCount val="55"/>
                <c:pt idx="0">
                  <c:v>1724.2777572716361</c:v>
                </c:pt>
                <c:pt idx="1">
                  <c:v>1535.1283992776105</c:v>
                </c:pt>
                <c:pt idx="2">
                  <c:v>301.76538933873644</c:v>
                </c:pt>
                <c:pt idx="3">
                  <c:v>66.627983353586828</c:v>
                </c:pt>
                <c:pt idx="4">
                  <c:v>11.660545554658306</c:v>
                </c:pt>
                <c:pt idx="5">
                  <c:v>2.574578339855309</c:v>
                </c:pt>
                <c:pt idx="6">
                  <c:v>1.9556011099818384E-2</c:v>
                </c:pt>
                <c:pt idx="7">
                  <c:v>1.7043836407864684E-3</c:v>
                </c:pt>
                <c:pt idx="8">
                  <c:v>1.4854376897993835E-4</c:v>
                </c:pt>
                <c:pt idx="9">
                  <c:v>6.5859252877062153E-5</c:v>
                </c:pt>
                <c:pt idx="10">
                  <c:v>2.0171639706933205E-6</c:v>
                </c:pt>
                <c:pt idx="11">
                  <c:v>1.128310430493168E-6</c:v>
                </c:pt>
                <c:pt idx="12">
                  <c:v>9.8336712412642744E-8</c:v>
                </c:pt>
                <c:pt idx="13">
                  <c:v>4.3599152319595921E-8</c:v>
                </c:pt>
                <c:pt idx="14">
                  <c:v>3.0118968043182887E-9</c:v>
                </c:pt>
                <c:pt idx="15">
                  <c:v>1.6847190556915052E-9</c:v>
                </c:pt>
                <c:pt idx="16">
                  <c:v>1.6492142931451798E-10</c:v>
                </c:pt>
                <c:pt idx="17">
                  <c:v>6.5099391745155435E-11</c:v>
                </c:pt>
                <c:pt idx="18">
                  <c:v>3.5646256932586956E-12</c:v>
                </c:pt>
                <c:pt idx="19">
                  <c:v>1.1152923775483966E-12</c:v>
                </c:pt>
                <c:pt idx="20">
                  <c:v>9.7202137659094301E-14</c:v>
                </c:pt>
                <c:pt idx="21">
                  <c:v>3.8368573836868092E-14</c:v>
                </c:pt>
                <c:pt idx="22">
                  <c:v>2.9771465875311605E-15</c:v>
                </c:pt>
                <c:pt idx="23">
                  <c:v>1.4826037673586888E-15</c:v>
                </c:pt>
                <c:pt idx="24">
                  <c:v>6.4348297626455832E-17</c:v>
                </c:pt>
                <c:pt idx="25">
                  <c:v>2.540018633557716E-17</c:v>
                </c:pt>
                <c:pt idx="26">
                  <c:v>1.238258691508688E-18</c:v>
                </c:pt>
                <c:pt idx="27">
                  <c:v>3.7925890589310592E-20</c:v>
                </c:pt>
                <c:pt idx="28">
                  <c:v>8.197334003002899E-22</c:v>
                </c:pt>
                <c:pt idx="29">
                  <c:v>2.8200678251837184E-23</c:v>
                </c:pt>
                <c:pt idx="30">
                  <c:v>1.0897051320179302E-24</c:v>
                </c:pt>
                <c:pt idx="31">
                  <c:v>3.7488314866950161E-26</c:v>
                </c:pt>
                <c:pt idx="32">
                  <c:v>7.2139020652088568E-28</c:v>
                </c:pt>
                <c:pt idx="33">
                  <c:v>1.1240093492310413E-28</c:v>
                </c:pt>
                <c:pt idx="34">
                  <c:v>2.78753086437581E-29</c:v>
                </c:pt>
                <c:pt idx="35">
                  <c:v>4.7756389758443706E-31</c:v>
                </c:pt>
                <c:pt idx="36">
                  <c:v>1.642927543947617E-32</c:v>
                </c:pt>
                <c:pt idx="37">
                  <c:v>7.1306705745787904E-34</c:v>
                </c:pt>
                <c:pt idx="38">
                  <c:v>1.0876261893274463E-35</c:v>
                </c:pt>
                <c:pt idx="39">
                  <c:v>4.2027068627330029E-37</c:v>
                </c:pt>
                <c:pt idx="40">
                  <c:v>1.4458259719477668E-38</c:v>
                </c:pt>
                <c:pt idx="41">
                  <c:v>3.1250204591406121E-40</c:v>
                </c:pt>
                <c:pt idx="42">
                  <c:v>1.0750775369937274E-41</c:v>
                </c:pt>
                <c:pt idx="43">
                  <c:v>4.6660753766486467E-43</c:v>
                </c:pt>
                <c:pt idx="44">
                  <c:v>8.9789607549685385E-45</c:v>
                </c:pt>
                <c:pt idx="45">
                  <c:v>2.7501126019454519E-46</c:v>
                </c:pt>
                <c:pt idx="46">
                  <c:v>1.0626736666420027E-47</c:v>
                </c:pt>
                <c:pt idx="47">
                  <c:v>2.2968718324878089E-49</c:v>
                </c:pt>
                <c:pt idx="48">
                  <c:v>7.0349524226207604E-51</c:v>
                </c:pt>
                <c:pt idx="49">
                  <c:v>2.4201823387290907E-52</c:v>
                </c:pt>
                <c:pt idx="50">
                  <c:v>5.875535442068418E-54</c:v>
                </c:pt>
                <c:pt idx="51">
                  <c:v>2.2703713249017467E-55</c:v>
                </c:pt>
                <c:pt idx="52">
                  <c:v>3.8896336278839316E-57</c:v>
                </c:pt>
                <c:pt idx="53">
                  <c:v>1.0606462946615108E-58</c:v>
                </c:pt>
                <c:pt idx="54">
                  <c:v>4.0984535911762284E-60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F-44B9-A53D-08571D939E9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TN!$C$3:$C$57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TN!$F$3:$F$57</c:f>
              <c:numCache>
                <c:formatCode>0</c:formatCode>
                <c:ptCount val="55"/>
                <c:pt idx="0">
                  <c:v>1477.5803091811338</c:v>
                </c:pt>
                <c:pt idx="1">
                  <c:v>1472.1997054107878</c:v>
                </c:pt>
                <c:pt idx="2">
                  <c:v>1398.8964527616531</c:v>
                </c:pt>
                <c:pt idx="3">
                  <c:v>1334.1012151493267</c:v>
                </c:pt>
                <c:pt idx="4">
                  <c:v>1263.0578831492953</c:v>
                </c:pt>
                <c:pt idx="5">
                  <c:v>1204.5545282403491</c:v>
                </c:pt>
                <c:pt idx="6">
                  <c:v>1033.4345856648781</c:v>
                </c:pt>
                <c:pt idx="7">
                  <c:v>957.21887897547072</c:v>
                </c:pt>
                <c:pt idx="8">
                  <c:v>886.62407372166649</c:v>
                </c:pt>
                <c:pt idx="9">
                  <c:v>864.26900904815943</c:v>
                </c:pt>
                <c:pt idx="10">
                  <c:v>774.67205250712425</c:v>
                </c:pt>
                <c:pt idx="11">
                  <c:v>760.66957600132037</c:v>
                </c:pt>
                <c:pt idx="12">
                  <c:v>704.57026396332299</c:v>
                </c:pt>
                <c:pt idx="13">
                  <c:v>686.80544763951696</c:v>
                </c:pt>
                <c:pt idx="14">
                  <c:v>631.52894157464766</c:v>
                </c:pt>
                <c:pt idx="15">
                  <c:v>620.1138283812453</c:v>
                </c:pt>
                <c:pt idx="16">
                  <c:v>576.47973899282078</c:v>
                </c:pt>
                <c:pt idx="17">
                  <c:v>559.89823824385019</c:v>
                </c:pt>
                <c:pt idx="18">
                  <c:v>511.09295076891271</c:v>
                </c:pt>
                <c:pt idx="19">
                  <c:v>492.783555848991</c:v>
                </c:pt>
                <c:pt idx="20">
                  <c:v>456.44081342975358</c:v>
                </c:pt>
                <c:pt idx="21">
                  <c:v>443.31203686083319</c:v>
                </c:pt>
                <c:pt idx="22">
                  <c:v>409.12255106435902</c:v>
                </c:pt>
                <c:pt idx="23">
                  <c:v>400.26462412328971</c:v>
                </c:pt>
                <c:pt idx="24">
                  <c:v>362.71812815990825</c:v>
                </c:pt>
                <c:pt idx="25">
                  <c:v>352.28513198166149</c:v>
                </c:pt>
                <c:pt idx="26">
                  <c:v>320.40607070743738</c:v>
                </c:pt>
                <c:pt idx="27">
                  <c:v>287.19024497249137</c:v>
                </c:pt>
                <c:pt idx="28">
                  <c:v>254.61590374621204</c:v>
                </c:pt>
                <c:pt idx="29">
                  <c:v>229.05450794199075</c:v>
                </c:pt>
                <c:pt idx="30">
                  <c:v>206.81237796826935</c:v>
                </c:pt>
                <c:pt idx="31">
                  <c:v>186.05007297208036</c:v>
                </c:pt>
                <c:pt idx="32">
                  <c:v>164.34682528339434</c:v>
                </c:pt>
                <c:pt idx="33">
                  <c:v>155.0284570953113</c:v>
                </c:pt>
                <c:pt idx="34">
                  <c:v>148.38807606878601</c:v>
                </c:pt>
                <c:pt idx="35">
                  <c:v>130.60088204621192</c:v>
                </c:pt>
                <c:pt idx="36">
                  <c:v>117.48960034995496</c:v>
                </c:pt>
                <c:pt idx="37">
                  <c:v>106.46858440346419</c:v>
                </c:pt>
                <c:pt idx="38">
                  <c:v>93.365024913027185</c:v>
                </c:pt>
                <c:pt idx="39">
                  <c:v>84.298898959980221</c:v>
                </c:pt>
                <c:pt idx="40">
                  <c:v>75.835965221465955</c:v>
                </c:pt>
                <c:pt idx="41">
                  <c:v>67.234326929103716</c:v>
                </c:pt>
                <c:pt idx="42">
                  <c:v>60.484539437516958</c:v>
                </c:pt>
                <c:pt idx="43">
                  <c:v>54.810836644491197</c:v>
                </c:pt>
                <c:pt idx="44">
                  <c:v>48.417003281695266</c:v>
                </c:pt>
                <c:pt idx="45">
                  <c:v>43.397714040195375</c:v>
                </c:pt>
                <c:pt idx="46">
                  <c:v>39.183618430739507</c:v>
                </c:pt>
                <c:pt idx="47">
                  <c:v>34.739245477314512</c:v>
                </c:pt>
                <c:pt idx="48">
                  <c:v>31.137900716928836</c:v>
                </c:pt>
                <c:pt idx="49">
                  <c:v>28.011905077900312</c:v>
                </c:pt>
                <c:pt idx="50">
                  <c:v>24.925441364302078</c:v>
                </c:pt>
                <c:pt idx="51">
                  <c:v>22.505079017110965</c:v>
                </c:pt>
                <c:pt idx="52">
                  <c:v>19.807408034537193</c:v>
                </c:pt>
                <c:pt idx="53">
                  <c:v>17.689364374166413</c:v>
                </c:pt>
                <c:pt idx="54">
                  <c:v>15.971654711528535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F-44B9-A53D-08571D939E99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TN!$C$3:$C$57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28</c:v>
                </c:pt>
                <c:pt idx="4">
                  <c:v>43</c:v>
                </c:pt>
                <c:pt idx="5">
                  <c:v>56</c:v>
                </c:pt>
                <c:pt idx="6">
                  <c:v>98</c:v>
                </c:pt>
                <c:pt idx="7">
                  <c:v>119</c:v>
                </c:pt>
                <c:pt idx="8">
                  <c:v>140</c:v>
                </c:pt>
                <c:pt idx="9">
                  <c:v>147</c:v>
                </c:pt>
                <c:pt idx="10">
                  <c:v>177</c:v>
                </c:pt>
                <c:pt idx="11">
                  <c:v>182</c:v>
                </c:pt>
                <c:pt idx="12">
                  <c:v>203</c:v>
                </c:pt>
                <c:pt idx="13">
                  <c:v>210</c:v>
                </c:pt>
                <c:pt idx="14">
                  <c:v>233</c:v>
                </c:pt>
                <c:pt idx="15">
                  <c:v>238</c:v>
                </c:pt>
                <c:pt idx="16">
                  <c:v>258</c:v>
                </c:pt>
                <c:pt idx="17">
                  <c:v>266</c:v>
                </c:pt>
                <c:pt idx="18">
                  <c:v>291</c:v>
                </c:pt>
                <c:pt idx="19">
                  <c:v>301</c:v>
                </c:pt>
                <c:pt idx="20">
                  <c:v>322</c:v>
                </c:pt>
                <c:pt idx="21">
                  <c:v>330</c:v>
                </c:pt>
                <c:pt idx="22">
                  <c:v>352</c:v>
                </c:pt>
                <c:pt idx="23">
                  <c:v>358</c:v>
                </c:pt>
                <c:pt idx="24">
                  <c:v>385</c:v>
                </c:pt>
                <c:pt idx="25">
                  <c:v>393</c:v>
                </c:pt>
                <c:pt idx="26">
                  <c:v>419</c:v>
                </c:pt>
                <c:pt idx="27">
                  <c:v>449</c:v>
                </c:pt>
                <c:pt idx="28">
                  <c:v>482</c:v>
                </c:pt>
                <c:pt idx="29">
                  <c:v>511</c:v>
                </c:pt>
                <c:pt idx="30">
                  <c:v>539</c:v>
                </c:pt>
                <c:pt idx="31">
                  <c:v>568</c:v>
                </c:pt>
                <c:pt idx="32">
                  <c:v>602</c:v>
                </c:pt>
                <c:pt idx="33">
                  <c:v>618</c:v>
                </c:pt>
                <c:pt idx="34">
                  <c:v>630</c:v>
                </c:pt>
                <c:pt idx="35">
                  <c:v>665</c:v>
                </c:pt>
                <c:pt idx="36">
                  <c:v>694</c:v>
                </c:pt>
                <c:pt idx="37">
                  <c:v>721</c:v>
                </c:pt>
                <c:pt idx="38">
                  <c:v>757</c:v>
                </c:pt>
                <c:pt idx="39">
                  <c:v>785</c:v>
                </c:pt>
                <c:pt idx="40">
                  <c:v>814</c:v>
                </c:pt>
                <c:pt idx="41">
                  <c:v>847</c:v>
                </c:pt>
                <c:pt idx="42">
                  <c:v>876</c:v>
                </c:pt>
                <c:pt idx="43">
                  <c:v>903</c:v>
                </c:pt>
                <c:pt idx="44">
                  <c:v>937</c:v>
                </c:pt>
                <c:pt idx="45">
                  <c:v>967</c:v>
                </c:pt>
                <c:pt idx="46">
                  <c:v>995</c:v>
                </c:pt>
                <c:pt idx="47">
                  <c:v>1028</c:v>
                </c:pt>
                <c:pt idx="48">
                  <c:v>1058</c:v>
                </c:pt>
                <c:pt idx="49">
                  <c:v>1087</c:v>
                </c:pt>
                <c:pt idx="50">
                  <c:v>1119</c:v>
                </c:pt>
                <c:pt idx="51">
                  <c:v>1147</c:v>
                </c:pt>
                <c:pt idx="52">
                  <c:v>1182</c:v>
                </c:pt>
                <c:pt idx="53">
                  <c:v>1213</c:v>
                </c:pt>
                <c:pt idx="54">
                  <c:v>1241</c:v>
                </c:pt>
              </c:numCache>
            </c:numRef>
          </c:xVal>
          <c:yVal>
            <c:numRef>
              <c:f>TN!$G$3:$G$57</c:f>
              <c:numCache>
                <c:formatCode>0</c:formatCode>
                <c:ptCount val="55"/>
                <c:pt idx="0">
                  <c:v>3807.8580664527699</c:v>
                </c:pt>
                <c:pt idx="1">
                  <c:v>3613.3281046883985</c:v>
                </c:pt>
                <c:pt idx="2">
                  <c:v>2306.6618421003895</c:v>
                </c:pt>
                <c:pt idx="3">
                  <c:v>2006.7291985029135</c:v>
                </c:pt>
                <c:pt idx="4">
                  <c:v>1880.7184287039536</c:v>
                </c:pt>
                <c:pt idx="5">
                  <c:v>1813.1291065802045</c:v>
                </c:pt>
                <c:pt idx="6">
                  <c:v>1639.454141675978</c:v>
                </c:pt>
                <c:pt idx="7">
                  <c:v>1563.2205833591115</c:v>
                </c:pt>
                <c:pt idx="8">
                  <c:v>1492.6242222654355</c:v>
                </c:pt>
                <c:pt idx="9">
                  <c:v>1470.2690749074122</c:v>
                </c:pt>
                <c:pt idx="10">
                  <c:v>1380.6720545242883</c:v>
                </c:pt>
                <c:pt idx="11">
                  <c:v>1366.6695771296309</c:v>
                </c:pt>
                <c:pt idx="12">
                  <c:v>1310.5702640616596</c:v>
                </c:pt>
                <c:pt idx="13">
                  <c:v>1292.8054476831162</c:v>
                </c:pt>
                <c:pt idx="14">
                  <c:v>1237.5289415776597</c:v>
                </c:pt>
                <c:pt idx="15">
                  <c:v>1226.11382838293</c:v>
                </c:pt>
                <c:pt idx="16">
                  <c:v>1182.4797389929859</c:v>
                </c:pt>
                <c:pt idx="17">
                  <c:v>1165.8982382439153</c:v>
                </c:pt>
                <c:pt idx="18">
                  <c:v>1117.0929507689164</c:v>
                </c:pt>
                <c:pt idx="19">
                  <c:v>1098.7835558489921</c:v>
                </c:pt>
                <c:pt idx="20">
                  <c:v>1062.4408134297537</c:v>
                </c:pt>
                <c:pt idx="21">
                  <c:v>1049.3120368608334</c:v>
                </c:pt>
                <c:pt idx="22">
                  <c:v>1015.122551064359</c:v>
                </c:pt>
                <c:pt idx="23">
                  <c:v>1006.2646241232897</c:v>
                </c:pt>
                <c:pt idx="24">
                  <c:v>968.71812815990825</c:v>
                </c:pt>
                <c:pt idx="25">
                  <c:v>958.28513198166149</c:v>
                </c:pt>
                <c:pt idx="26">
                  <c:v>926.40607070743738</c:v>
                </c:pt>
                <c:pt idx="27">
                  <c:v>893.19024497249143</c:v>
                </c:pt>
                <c:pt idx="28">
                  <c:v>860.6159037462121</c:v>
                </c:pt>
                <c:pt idx="29">
                  <c:v>835.05450794199078</c:v>
                </c:pt>
                <c:pt idx="30">
                  <c:v>812.8123779682694</c:v>
                </c:pt>
                <c:pt idx="31">
                  <c:v>792.05007297208033</c:v>
                </c:pt>
                <c:pt idx="32">
                  <c:v>770.34682528339431</c:v>
                </c:pt>
                <c:pt idx="33">
                  <c:v>761.0284570953113</c:v>
                </c:pt>
                <c:pt idx="34">
                  <c:v>754.38807606878595</c:v>
                </c:pt>
                <c:pt idx="35">
                  <c:v>736.60088204621195</c:v>
                </c:pt>
                <c:pt idx="36">
                  <c:v>723.48960034995491</c:v>
                </c:pt>
                <c:pt idx="37">
                  <c:v>712.46858440346421</c:v>
                </c:pt>
                <c:pt idx="38">
                  <c:v>699.36502491302713</c:v>
                </c:pt>
                <c:pt idx="39">
                  <c:v>690.29889895998019</c:v>
                </c:pt>
                <c:pt idx="40">
                  <c:v>681.83596522146593</c:v>
                </c:pt>
                <c:pt idx="41">
                  <c:v>673.23432692910376</c:v>
                </c:pt>
                <c:pt idx="42">
                  <c:v>666.48453943751701</c:v>
                </c:pt>
                <c:pt idx="43">
                  <c:v>660.81083664449125</c:v>
                </c:pt>
                <c:pt idx="44">
                  <c:v>654.41700328169532</c:v>
                </c:pt>
                <c:pt idx="45">
                  <c:v>649.39771404019541</c:v>
                </c:pt>
                <c:pt idx="46">
                  <c:v>645.18361843073956</c:v>
                </c:pt>
                <c:pt idx="47">
                  <c:v>640.73924547731451</c:v>
                </c:pt>
                <c:pt idx="48">
                  <c:v>637.13790071692881</c:v>
                </c:pt>
                <c:pt idx="49">
                  <c:v>634.01190507790034</c:v>
                </c:pt>
                <c:pt idx="50">
                  <c:v>630.92544136430206</c:v>
                </c:pt>
                <c:pt idx="51">
                  <c:v>628.50507901711092</c:v>
                </c:pt>
                <c:pt idx="52">
                  <c:v>625.80740803453716</c:v>
                </c:pt>
                <c:pt idx="53">
                  <c:v>623.68936437416642</c:v>
                </c:pt>
                <c:pt idx="54">
                  <c:v>621.97165471152857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F-44B9-A53D-08571D939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</c:valAx>
      <c:valAx>
        <c:axId val="6382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a) Calcium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5516497937757"/>
          <c:y val="0.14718670076726342"/>
          <c:w val="0.8009031683539557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Ca!$J$2:$J$45</c:f>
              <c:numCache>
                <c:formatCode>0</c:formatCode>
                <c:ptCount val="44"/>
                <c:pt idx="0">
                  <c:v>325.5</c:v>
                </c:pt>
                <c:pt idx="1">
                  <c:v>228</c:v>
                </c:pt>
                <c:pt idx="2">
                  <c:v>191.5</c:v>
                </c:pt>
                <c:pt idx="3">
                  <c:v>173.5</c:v>
                </c:pt>
                <c:pt idx="4">
                  <c:v>162</c:v>
                </c:pt>
                <c:pt idx="5">
                  <c:v>188.29999999999998</c:v>
                </c:pt>
                <c:pt idx="6">
                  <c:v>170.55</c:v>
                </c:pt>
                <c:pt idx="7">
                  <c:v>88.3</c:v>
                </c:pt>
                <c:pt idx="8">
                  <c:v>109.5</c:v>
                </c:pt>
                <c:pt idx="9">
                  <c:v>110.94999999999999</c:v>
                </c:pt>
                <c:pt idx="10">
                  <c:v>123.2</c:v>
                </c:pt>
                <c:pt idx="11">
                  <c:v>128</c:v>
                </c:pt>
                <c:pt idx="12">
                  <c:v>114.8</c:v>
                </c:pt>
                <c:pt idx="13">
                  <c:v>108.95</c:v>
                </c:pt>
                <c:pt idx="14">
                  <c:v>95.55</c:v>
                </c:pt>
                <c:pt idx="15">
                  <c:v>91.899999999999991</c:v>
                </c:pt>
                <c:pt idx="16">
                  <c:v>81.400000000000006</c:v>
                </c:pt>
                <c:pt idx="17">
                  <c:v>80</c:v>
                </c:pt>
                <c:pt idx="18">
                  <c:v>70</c:v>
                </c:pt>
                <c:pt idx="19">
                  <c:v>80</c:v>
                </c:pt>
                <c:pt idx="20">
                  <c:v>65</c:v>
                </c:pt>
                <c:pt idx="21">
                  <c:v>65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80</c:v>
                </c:pt>
                <c:pt idx="29">
                  <c:v>70</c:v>
                </c:pt>
                <c:pt idx="30">
                  <c:v>80</c:v>
                </c:pt>
                <c:pt idx="31">
                  <c:v>75</c:v>
                </c:pt>
                <c:pt idx="32">
                  <c:v>55</c:v>
                </c:pt>
                <c:pt idx="33">
                  <c:v>60</c:v>
                </c:pt>
                <c:pt idx="34">
                  <c:v>70</c:v>
                </c:pt>
                <c:pt idx="35">
                  <c:v>75</c:v>
                </c:pt>
                <c:pt idx="36">
                  <c:v>70</c:v>
                </c:pt>
                <c:pt idx="37">
                  <c:v>80</c:v>
                </c:pt>
                <c:pt idx="38">
                  <c:v>100</c:v>
                </c:pt>
                <c:pt idx="39">
                  <c:v>70</c:v>
                </c:pt>
                <c:pt idx="40">
                  <c:v>50</c:v>
                </c:pt>
                <c:pt idx="41">
                  <c:v>55</c:v>
                </c:pt>
                <c:pt idx="42">
                  <c:v>55</c:v>
                </c:pt>
                <c:pt idx="4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2-41FA-BC7F-47BEF4BAF17F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Ca!$M$2:$M$45</c:f>
              <c:numCache>
                <c:formatCode>0</c:formatCode>
                <c:ptCount val="44"/>
                <c:pt idx="0">
                  <c:v>347.2001125810292</c:v>
                </c:pt>
                <c:pt idx="1">
                  <c:v>242.99347157369237</c:v>
                </c:pt>
                <c:pt idx="2">
                  <c:v>207.12398212374555</c:v>
                </c:pt>
                <c:pt idx="3">
                  <c:v>188.18273523361842</c:v>
                </c:pt>
                <c:pt idx="4">
                  <c:v>178.16875546097296</c:v>
                </c:pt>
                <c:pt idx="5">
                  <c:v>155.80996256945883</c:v>
                </c:pt>
                <c:pt idx="6">
                  <c:v>146.82962846348784</c:v>
                </c:pt>
                <c:pt idx="7">
                  <c:v>138.81979917150227</c:v>
                </c:pt>
                <c:pt idx="8">
                  <c:v>126.72147392050115</c:v>
                </c:pt>
                <c:pt idx="9">
                  <c:v>119.54069624647984</c:v>
                </c:pt>
                <c:pt idx="10">
                  <c:v>111.31977449810948</c:v>
                </c:pt>
                <c:pt idx="11">
                  <c:v>105.76275804134124</c:v>
                </c:pt>
                <c:pt idx="12">
                  <c:v>99.887369904214879</c:v>
                </c:pt>
                <c:pt idx="13">
                  <c:v>95.784673565869085</c:v>
                </c:pt>
                <c:pt idx="14">
                  <c:v>92.382119320566403</c:v>
                </c:pt>
                <c:pt idx="15">
                  <c:v>88.784626394875389</c:v>
                </c:pt>
                <c:pt idx="16">
                  <c:v>86.514778885245633</c:v>
                </c:pt>
                <c:pt idx="17">
                  <c:v>84.258345321823143</c:v>
                </c:pt>
                <c:pt idx="18">
                  <c:v>82.159547829738756</c:v>
                </c:pt>
                <c:pt idx="19">
                  <c:v>80.596605350138233</c:v>
                </c:pt>
                <c:pt idx="20">
                  <c:v>79.300385466575179</c:v>
                </c:pt>
                <c:pt idx="21">
                  <c:v>78.147057242597811</c:v>
                </c:pt>
                <c:pt idx="22">
                  <c:v>77.003510480281207</c:v>
                </c:pt>
                <c:pt idx="23">
                  <c:v>76.533029830140123</c:v>
                </c:pt>
                <c:pt idx="24">
                  <c:v>76.205593546223568</c:v>
                </c:pt>
                <c:pt idx="25">
                  <c:v>75.361962462436992</c:v>
                </c:pt>
                <c:pt idx="26">
                  <c:v>74.77286739567846</c:v>
                </c:pt>
                <c:pt idx="27">
                  <c:v>74.300525654620643</c:v>
                </c:pt>
                <c:pt idx="28">
                  <c:v>73.767749561910065</c:v>
                </c:pt>
                <c:pt idx="29">
                  <c:v>73.107900510452438</c:v>
                </c:pt>
                <c:pt idx="30">
                  <c:v>72.808142406296156</c:v>
                </c:pt>
                <c:pt idx="31">
                  <c:v>72.584917118312291</c:v>
                </c:pt>
                <c:pt idx="32">
                  <c:v>72.405933067818367</c:v>
                </c:pt>
                <c:pt idx="33">
                  <c:v>72.214276906260892</c:v>
                </c:pt>
                <c:pt idx="34">
                  <c:v>72.071737876244342</c:v>
                </c:pt>
                <c:pt idx="35">
                  <c:v>71.957776396716469</c:v>
                </c:pt>
                <c:pt idx="36">
                  <c:v>71.843582063030311</c:v>
                </c:pt>
                <c:pt idx="37">
                  <c:v>71.755838997786071</c:v>
                </c:pt>
                <c:pt idx="38">
                  <c:v>71.683370617811292</c:v>
                </c:pt>
                <c:pt idx="39">
                  <c:v>71.61539262038076</c:v>
                </c:pt>
                <c:pt idx="40">
                  <c:v>71.564718695238753</c:v>
                </c:pt>
                <c:pt idx="41">
                  <c:v>71.511141566389171</c:v>
                </c:pt>
                <c:pt idx="42">
                  <c:v>71.471356321403732</c:v>
                </c:pt>
                <c:pt idx="43">
                  <c:v>71.440657853413782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2-41FA-BC7F-47BEF4BAF17F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Ca!$C$2:$C$6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</c:numCache>
            </c:numRef>
          </c:xVal>
          <c:yVal>
            <c:numRef>
              <c:f>Ca!$K$2:$K$6</c:f>
              <c:numCache>
                <c:formatCode>0</c:formatCode>
                <c:ptCount val="5"/>
                <c:pt idx="0">
                  <c:v>134.16921069513694</c:v>
                </c:pt>
                <c:pt idx="1">
                  <c:v>40.160672775708292</c:v>
                </c:pt>
                <c:pt idx="2">
                  <c:v>13.102889726476631</c:v>
                </c:pt>
                <c:pt idx="3">
                  <c:v>3.5982986749044192</c:v>
                </c:pt>
                <c:pt idx="4">
                  <c:v>1.1739870744575218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2-41FA-BC7F-47BEF4BAF17F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Ca!$C$2:$C$45</c:f>
              <c:numCache>
                <c:formatCode>General</c:formatCode>
                <c:ptCount val="44"/>
                <c:pt idx="0">
                  <c:v>0</c:v>
                </c:pt>
                <c:pt idx="1">
                  <c:v>14</c:v>
                </c:pt>
                <c:pt idx="2">
                  <c:v>27</c:v>
                </c:pt>
                <c:pt idx="3">
                  <c:v>42</c:v>
                </c:pt>
                <c:pt idx="4">
                  <c:v>55</c:v>
                </c:pt>
                <c:pt idx="5">
                  <c:v>97</c:v>
                </c:pt>
                <c:pt idx="6">
                  <c:v>118</c:v>
                </c:pt>
                <c:pt idx="7">
                  <c:v>139</c:v>
                </c:pt>
                <c:pt idx="8">
                  <c:v>176</c:v>
                </c:pt>
                <c:pt idx="9">
                  <c:v>202</c:v>
                </c:pt>
                <c:pt idx="10">
                  <c:v>237</c:v>
                </c:pt>
                <c:pt idx="11">
                  <c:v>265</c:v>
                </c:pt>
                <c:pt idx="12">
                  <c:v>300</c:v>
                </c:pt>
                <c:pt idx="13">
                  <c:v>329</c:v>
                </c:pt>
                <c:pt idx="14">
                  <c:v>357</c:v>
                </c:pt>
                <c:pt idx="15">
                  <c:v>392</c:v>
                </c:pt>
                <c:pt idx="16">
                  <c:v>418</c:v>
                </c:pt>
                <c:pt idx="17">
                  <c:v>448</c:v>
                </c:pt>
                <c:pt idx="18">
                  <c:v>481</c:v>
                </c:pt>
                <c:pt idx="19">
                  <c:v>510</c:v>
                </c:pt>
                <c:pt idx="20">
                  <c:v>538</c:v>
                </c:pt>
                <c:pt idx="21">
                  <c:v>567</c:v>
                </c:pt>
                <c:pt idx="22">
                  <c:v>601</c:v>
                </c:pt>
                <c:pt idx="23">
                  <c:v>617</c:v>
                </c:pt>
                <c:pt idx="24">
                  <c:v>629</c:v>
                </c:pt>
                <c:pt idx="25">
                  <c:v>664</c:v>
                </c:pt>
                <c:pt idx="26">
                  <c:v>693</c:v>
                </c:pt>
                <c:pt idx="27">
                  <c:v>720</c:v>
                </c:pt>
                <c:pt idx="28">
                  <c:v>756</c:v>
                </c:pt>
                <c:pt idx="29">
                  <c:v>813</c:v>
                </c:pt>
                <c:pt idx="30">
                  <c:v>846</c:v>
                </c:pt>
                <c:pt idx="31">
                  <c:v>875</c:v>
                </c:pt>
                <c:pt idx="32">
                  <c:v>902</c:v>
                </c:pt>
                <c:pt idx="33">
                  <c:v>936</c:v>
                </c:pt>
                <c:pt idx="34">
                  <c:v>966</c:v>
                </c:pt>
                <c:pt idx="35">
                  <c:v>994</c:v>
                </c:pt>
                <c:pt idx="36">
                  <c:v>1027</c:v>
                </c:pt>
                <c:pt idx="37">
                  <c:v>1057</c:v>
                </c:pt>
                <c:pt idx="38">
                  <c:v>1086</c:v>
                </c:pt>
                <c:pt idx="39">
                  <c:v>1118</c:v>
                </c:pt>
                <c:pt idx="40">
                  <c:v>1146</c:v>
                </c:pt>
                <c:pt idx="41">
                  <c:v>1181</c:v>
                </c:pt>
                <c:pt idx="42">
                  <c:v>1212</c:v>
                </c:pt>
                <c:pt idx="43">
                  <c:v>1240</c:v>
                </c:pt>
              </c:numCache>
            </c:numRef>
          </c:xVal>
          <c:yVal>
            <c:numRef>
              <c:f>Ca!$L$2:$L$45</c:f>
              <c:numCache>
                <c:formatCode>0</c:formatCode>
                <c:ptCount val="44"/>
                <c:pt idx="0">
                  <c:v>141.78090188589223</c:v>
                </c:pt>
                <c:pt idx="1">
                  <c:v>131.58279879798411</c:v>
                </c:pt>
                <c:pt idx="2">
                  <c:v>122.77109239726896</c:v>
                </c:pt>
                <c:pt idx="3">
                  <c:v>113.334436558714</c:v>
                </c:pt>
                <c:pt idx="4">
                  <c:v>105.74476838651545</c:v>
                </c:pt>
                <c:pt idx="5">
                  <c:v>84.528477282242122</c:v>
                </c:pt>
                <c:pt idx="6">
                  <c:v>75.574472262575085</c:v>
                </c:pt>
                <c:pt idx="7">
                  <c:v>67.568954764155123</c:v>
                </c:pt>
                <c:pt idx="8">
                  <c:v>55.471439079846526</c:v>
                </c:pt>
                <c:pt idx="9">
                  <c:v>48.290692537807033</c:v>
                </c:pt>
                <c:pt idx="10">
                  <c:v>40.069774316311616</c:v>
                </c:pt>
                <c:pt idx="11">
                  <c:v>34.512758025052605</c:v>
                </c:pt>
                <c:pt idx="12">
                  <c:v>28.63736990341641</c:v>
                </c:pt>
                <c:pt idx="13">
                  <c:v>24.534673565803455</c:v>
                </c:pt>
                <c:pt idx="14">
                  <c:v>21.13211932056053</c:v>
                </c:pt>
                <c:pt idx="15">
                  <c:v>17.534626394875101</c:v>
                </c:pt>
                <c:pt idx="16">
                  <c:v>15.264778885245601</c:v>
                </c:pt>
                <c:pt idx="17">
                  <c:v>13.008345321823136</c:v>
                </c:pt>
                <c:pt idx="18">
                  <c:v>10.909547829738749</c:v>
                </c:pt>
                <c:pt idx="19">
                  <c:v>9.3466053501382422</c:v>
                </c:pt>
                <c:pt idx="20">
                  <c:v>8.050385466575193</c:v>
                </c:pt>
                <c:pt idx="21">
                  <c:v>6.8970572425978132</c:v>
                </c:pt>
                <c:pt idx="22">
                  <c:v>5.7535104802812018</c:v>
                </c:pt>
                <c:pt idx="23">
                  <c:v>5.2830298301401326</c:v>
                </c:pt>
                <c:pt idx="24">
                  <c:v>4.9555935462235805</c:v>
                </c:pt>
                <c:pt idx="25">
                  <c:v>4.1119624624370053</c:v>
                </c:pt>
                <c:pt idx="26">
                  <c:v>3.5228673956784595</c:v>
                </c:pt>
                <c:pt idx="27">
                  <c:v>3.0505256546206421</c:v>
                </c:pt>
                <c:pt idx="28">
                  <c:v>2.5177495619100783</c:v>
                </c:pt>
                <c:pt idx="29">
                  <c:v>1.857900510452442</c:v>
                </c:pt>
                <c:pt idx="30">
                  <c:v>1.5581424062961649</c:v>
                </c:pt>
                <c:pt idx="31">
                  <c:v>1.3349171183122948</c:v>
                </c:pt>
                <c:pt idx="32">
                  <c:v>1.1559330678183704</c:v>
                </c:pt>
                <c:pt idx="33">
                  <c:v>0.96427690626090645</c:v>
                </c:pt>
                <c:pt idx="34">
                  <c:v>0.82173787624433814</c:v>
                </c:pt>
                <c:pt idx="35">
                  <c:v>0.70777639671647674</c:v>
                </c:pt>
                <c:pt idx="36">
                  <c:v>0.59358206303031724</c:v>
                </c:pt>
                <c:pt idx="37">
                  <c:v>0.505838997786067</c:v>
                </c:pt>
                <c:pt idx="38">
                  <c:v>0.43337061781130087</c:v>
                </c:pt>
                <c:pt idx="39">
                  <c:v>0.36539262038076248</c:v>
                </c:pt>
                <c:pt idx="40">
                  <c:v>0.31471869523875945</c:v>
                </c:pt>
                <c:pt idx="41">
                  <c:v>0.26114156638917907</c:v>
                </c:pt>
                <c:pt idx="42">
                  <c:v>0.22135632140373818</c:v>
                </c:pt>
                <c:pt idx="43">
                  <c:v>0.19065785341379013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2-41FA-BC7F-47BEF4B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since peak concentration (days)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>
                    <a:solidFill>
                      <a:sysClr val="windowText" lastClr="000000"/>
                    </a:solidFill>
                  </a:rPr>
                  <a:t>μ</a:t>
                </a:r>
                <a:r>
                  <a:rPr lang="en-GB" sz="1200">
                    <a:solidFill>
                      <a:sysClr val="windowText" lastClr="000000"/>
                    </a:solidFill>
                  </a:rPr>
                  <a:t>mol l</a:t>
                </a:r>
                <a:r>
                  <a:rPr lang="en-GB" sz="1200" baseline="30000">
                    <a:solidFill>
                      <a:sysClr val="windowText" lastClr="000000"/>
                    </a:solidFill>
                  </a:rPr>
                  <a:t>-1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876991938507683"/>
          <c:y val="0.21621859288049353"/>
          <c:w val="0.3378967472815898"/>
          <c:h val="0.33425743657042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c) Sulphate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0468691413574"/>
          <c:y val="0.14718670076726342"/>
          <c:w val="0.76221269216347953"/>
          <c:h val="0.69299259587436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Figure!$U$3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'SO4'!$C$2:$C$57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258</c:v>
                </c:pt>
                <c:pt idx="14">
                  <c:v>266</c:v>
                </c:pt>
                <c:pt idx="15">
                  <c:v>291</c:v>
                </c:pt>
                <c:pt idx="16">
                  <c:v>301</c:v>
                </c:pt>
                <c:pt idx="17">
                  <c:v>322</c:v>
                </c:pt>
                <c:pt idx="18">
                  <c:v>330</c:v>
                </c:pt>
                <c:pt idx="19">
                  <c:v>352</c:v>
                </c:pt>
                <c:pt idx="20">
                  <c:v>358</c:v>
                </c:pt>
                <c:pt idx="21">
                  <c:v>385</c:v>
                </c:pt>
                <c:pt idx="22">
                  <c:v>393</c:v>
                </c:pt>
                <c:pt idx="23">
                  <c:v>419</c:v>
                </c:pt>
                <c:pt idx="24">
                  <c:v>449</c:v>
                </c:pt>
                <c:pt idx="25">
                  <c:v>482</c:v>
                </c:pt>
                <c:pt idx="26">
                  <c:v>511</c:v>
                </c:pt>
                <c:pt idx="27">
                  <c:v>539</c:v>
                </c:pt>
                <c:pt idx="28">
                  <c:v>618</c:v>
                </c:pt>
                <c:pt idx="29">
                  <c:v>630</c:v>
                </c:pt>
                <c:pt idx="30">
                  <c:v>665</c:v>
                </c:pt>
                <c:pt idx="31">
                  <c:v>694</c:v>
                </c:pt>
                <c:pt idx="32">
                  <c:v>721</c:v>
                </c:pt>
                <c:pt idx="33">
                  <c:v>757</c:v>
                </c:pt>
                <c:pt idx="34">
                  <c:v>814</c:v>
                </c:pt>
                <c:pt idx="35">
                  <c:v>847</c:v>
                </c:pt>
                <c:pt idx="36">
                  <c:v>876</c:v>
                </c:pt>
                <c:pt idx="37">
                  <c:v>903</c:v>
                </c:pt>
                <c:pt idx="38">
                  <c:v>937</c:v>
                </c:pt>
                <c:pt idx="39">
                  <c:v>967</c:v>
                </c:pt>
                <c:pt idx="40">
                  <c:v>995</c:v>
                </c:pt>
                <c:pt idx="41">
                  <c:v>1028</c:v>
                </c:pt>
                <c:pt idx="42">
                  <c:v>1058</c:v>
                </c:pt>
                <c:pt idx="43">
                  <c:v>1087</c:v>
                </c:pt>
                <c:pt idx="44">
                  <c:v>1119</c:v>
                </c:pt>
                <c:pt idx="45">
                  <c:v>1147</c:v>
                </c:pt>
                <c:pt idx="46">
                  <c:v>1182</c:v>
                </c:pt>
                <c:pt idx="47">
                  <c:v>1213</c:v>
                </c:pt>
                <c:pt idx="48">
                  <c:v>1241</c:v>
                </c:pt>
              </c:numCache>
            </c:numRef>
          </c:xVal>
          <c:yVal>
            <c:numRef>
              <c:f>'SO4'!$J$2:$J$57</c:f>
              <c:numCache>
                <c:formatCode>0</c:formatCode>
                <c:ptCount val="56"/>
                <c:pt idx="1">
                  <c:v>547</c:v>
                </c:pt>
                <c:pt idx="2">
                  <c:v>518.5</c:v>
                </c:pt>
                <c:pt idx="3">
                  <c:v>343</c:v>
                </c:pt>
                <c:pt idx="4">
                  <c:v>287.5</c:v>
                </c:pt>
                <c:pt idx="5">
                  <c:v>241.5</c:v>
                </c:pt>
                <c:pt idx="6">
                  <c:v>226</c:v>
                </c:pt>
                <c:pt idx="7">
                  <c:v>233</c:v>
                </c:pt>
                <c:pt idx="8">
                  <c:v>204.5</c:v>
                </c:pt>
                <c:pt idx="9">
                  <c:v>114.5</c:v>
                </c:pt>
                <c:pt idx="10">
                  <c:v>136.5</c:v>
                </c:pt>
                <c:pt idx="11">
                  <c:v>131</c:v>
                </c:pt>
                <c:pt idx="12">
                  <c:v>120.5</c:v>
                </c:pt>
                <c:pt idx="13">
                  <c:v>108</c:v>
                </c:pt>
                <c:pt idx="14">
                  <c:v>102.5</c:v>
                </c:pt>
                <c:pt idx="15">
                  <c:v>55.5</c:v>
                </c:pt>
                <c:pt idx="16">
                  <c:v>49.5</c:v>
                </c:pt>
                <c:pt idx="17">
                  <c:v>52.5</c:v>
                </c:pt>
                <c:pt idx="18">
                  <c:v>52</c:v>
                </c:pt>
                <c:pt idx="19">
                  <c:v>51.5</c:v>
                </c:pt>
                <c:pt idx="20">
                  <c:v>50.5</c:v>
                </c:pt>
                <c:pt idx="21">
                  <c:v>49.5</c:v>
                </c:pt>
                <c:pt idx="22">
                  <c:v>53</c:v>
                </c:pt>
                <c:pt idx="23">
                  <c:v>54.5</c:v>
                </c:pt>
                <c:pt idx="24">
                  <c:v>52</c:v>
                </c:pt>
                <c:pt idx="25">
                  <c:v>55</c:v>
                </c:pt>
                <c:pt idx="26">
                  <c:v>52</c:v>
                </c:pt>
                <c:pt idx="27">
                  <c:v>43</c:v>
                </c:pt>
                <c:pt idx="28">
                  <c:v>31</c:v>
                </c:pt>
                <c:pt idx="29">
                  <c:v>28.5</c:v>
                </c:pt>
                <c:pt idx="30">
                  <c:v>26.000000000000004</c:v>
                </c:pt>
                <c:pt idx="31">
                  <c:v>25</c:v>
                </c:pt>
                <c:pt idx="32">
                  <c:v>24</c:v>
                </c:pt>
                <c:pt idx="33">
                  <c:v>35.500000000000007</c:v>
                </c:pt>
                <c:pt idx="34">
                  <c:v>37.5</c:v>
                </c:pt>
                <c:pt idx="35">
                  <c:v>42.5</c:v>
                </c:pt>
                <c:pt idx="36">
                  <c:v>36.5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27.999999999999996</c:v>
                </c:pt>
                <c:pt idx="41">
                  <c:v>27.999999999999996</c:v>
                </c:pt>
                <c:pt idx="42">
                  <c:v>36.5</c:v>
                </c:pt>
                <c:pt idx="43">
                  <c:v>50</c:v>
                </c:pt>
                <c:pt idx="44">
                  <c:v>33.5</c:v>
                </c:pt>
                <c:pt idx="45">
                  <c:v>33.5</c:v>
                </c:pt>
                <c:pt idx="46">
                  <c:v>35.5</c:v>
                </c:pt>
                <c:pt idx="47">
                  <c:v>30</c:v>
                </c:pt>
                <c:pt idx="48">
                  <c:v>26.000000000000004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2-41FA-BC7F-47BEF4BAF17F}"/>
            </c:ext>
          </c:extLst>
        </c:ser>
        <c:ser>
          <c:idx val="3"/>
          <c:order val="1"/>
          <c:tx>
            <c:strRef>
              <c:f>Figure!$U$4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'SO4'!$C$2:$C$57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258</c:v>
                </c:pt>
                <c:pt idx="14">
                  <c:v>266</c:v>
                </c:pt>
                <c:pt idx="15">
                  <c:v>291</c:v>
                </c:pt>
                <c:pt idx="16">
                  <c:v>301</c:v>
                </c:pt>
                <c:pt idx="17">
                  <c:v>322</c:v>
                </c:pt>
                <c:pt idx="18">
                  <c:v>330</c:v>
                </c:pt>
                <c:pt idx="19">
                  <c:v>352</c:v>
                </c:pt>
                <c:pt idx="20">
                  <c:v>358</c:v>
                </c:pt>
                <c:pt idx="21">
                  <c:v>385</c:v>
                </c:pt>
                <c:pt idx="22">
                  <c:v>393</c:v>
                </c:pt>
                <c:pt idx="23">
                  <c:v>419</c:v>
                </c:pt>
                <c:pt idx="24">
                  <c:v>449</c:v>
                </c:pt>
                <c:pt idx="25">
                  <c:v>482</c:v>
                </c:pt>
                <c:pt idx="26">
                  <c:v>511</c:v>
                </c:pt>
                <c:pt idx="27">
                  <c:v>539</c:v>
                </c:pt>
                <c:pt idx="28">
                  <c:v>618</c:v>
                </c:pt>
                <c:pt idx="29">
                  <c:v>630</c:v>
                </c:pt>
                <c:pt idx="30">
                  <c:v>665</c:v>
                </c:pt>
                <c:pt idx="31">
                  <c:v>694</c:v>
                </c:pt>
                <c:pt idx="32">
                  <c:v>721</c:v>
                </c:pt>
                <c:pt idx="33">
                  <c:v>757</c:v>
                </c:pt>
                <c:pt idx="34">
                  <c:v>814</c:v>
                </c:pt>
                <c:pt idx="35">
                  <c:v>847</c:v>
                </c:pt>
                <c:pt idx="36">
                  <c:v>876</c:v>
                </c:pt>
                <c:pt idx="37">
                  <c:v>903</c:v>
                </c:pt>
                <c:pt idx="38">
                  <c:v>937</c:v>
                </c:pt>
                <c:pt idx="39">
                  <c:v>967</c:v>
                </c:pt>
                <c:pt idx="40">
                  <c:v>995</c:v>
                </c:pt>
                <c:pt idx="41">
                  <c:v>1028</c:v>
                </c:pt>
                <c:pt idx="42">
                  <c:v>1058</c:v>
                </c:pt>
                <c:pt idx="43">
                  <c:v>1087</c:v>
                </c:pt>
                <c:pt idx="44">
                  <c:v>1119</c:v>
                </c:pt>
                <c:pt idx="45">
                  <c:v>1147</c:v>
                </c:pt>
                <c:pt idx="46">
                  <c:v>1182</c:v>
                </c:pt>
                <c:pt idx="47">
                  <c:v>1213</c:v>
                </c:pt>
                <c:pt idx="48">
                  <c:v>1241</c:v>
                </c:pt>
              </c:numCache>
            </c:numRef>
          </c:xVal>
          <c:yVal>
            <c:numRef>
              <c:f>'SO4'!$M$2:$M$57</c:f>
              <c:numCache>
                <c:formatCode>0</c:formatCode>
                <c:ptCount val="56"/>
                <c:pt idx="1">
                  <c:v>531.30962432098238</c:v>
                </c:pt>
                <c:pt idx="2">
                  <c:v>507.46516633998419</c:v>
                </c:pt>
                <c:pt idx="3">
                  <c:v>338.17591876459238</c:v>
                </c:pt>
                <c:pt idx="4">
                  <c:v>288.54323900417717</c:v>
                </c:pt>
                <c:pt idx="5">
                  <c:v>258.83291686521045</c:v>
                </c:pt>
                <c:pt idx="6">
                  <c:v>239.41313704078004</c:v>
                </c:pt>
                <c:pt idx="7">
                  <c:v>189.56176603662109</c:v>
                </c:pt>
                <c:pt idx="8">
                  <c:v>169.48720664234722</c:v>
                </c:pt>
                <c:pt idx="9">
                  <c:v>152.01302074283342</c:v>
                </c:pt>
                <c:pt idx="10">
                  <c:v>126.54679784355746</c:v>
                </c:pt>
                <c:pt idx="11">
                  <c:v>112.02966772947742</c:v>
                </c:pt>
                <c:pt idx="12">
                  <c:v>96.035338046081208</c:v>
                </c:pt>
                <c:pt idx="13">
                  <c:v>88.424427615917011</c:v>
                </c:pt>
                <c:pt idx="14">
                  <c:v>85.650504935677674</c:v>
                </c:pt>
                <c:pt idx="15">
                  <c:v>77.868671301308069</c:v>
                </c:pt>
                <c:pt idx="16">
                  <c:v>75.098182671792628</c:v>
                </c:pt>
                <c:pt idx="17">
                  <c:v>69.842770793727894</c:v>
                </c:pt>
                <c:pt idx="18">
                  <c:v>68.024705812397627</c:v>
                </c:pt>
                <c:pt idx="19">
                  <c:v>63.492924461369114</c:v>
                </c:pt>
                <c:pt idx="20">
                  <c:v>62.367005928303286</c:v>
                </c:pt>
                <c:pt idx="21">
                  <c:v>57.81753282547858</c:v>
                </c:pt>
                <c:pt idx="22">
                  <c:v>56.618057262896343</c:v>
                </c:pt>
                <c:pt idx="23">
                  <c:v>53.12971526682356</c:v>
                </c:pt>
                <c:pt idx="24">
                  <c:v>49.78261410573063</c:v>
                </c:pt>
                <c:pt idx="25">
                  <c:v>46.791028335010125</c:v>
                </c:pt>
                <c:pt idx="26">
                  <c:v>44.649545667948118</c:v>
                </c:pt>
                <c:pt idx="27">
                  <c:v>42.936686987830335</c:v>
                </c:pt>
                <c:pt idx="28">
                  <c:v>39.508211967637337</c:v>
                </c:pt>
                <c:pt idx="29">
                  <c:v>39.126784517058461</c:v>
                </c:pt>
                <c:pt idx="30">
                  <c:v>38.172281304804393</c:v>
                </c:pt>
                <c:pt idx="31">
                  <c:v>37.532454713532601</c:v>
                </c:pt>
                <c:pt idx="32">
                  <c:v>37.037386416987026</c:v>
                </c:pt>
                <c:pt idx="33">
                  <c:v>36.500673991783408</c:v>
                </c:pt>
                <c:pt idx="34">
                  <c:v>35.873282997427552</c:v>
                </c:pt>
                <c:pt idx="35">
                  <c:v>35.604461587303994</c:v>
                </c:pt>
                <c:pt idx="36">
                  <c:v>35.412029735291235</c:v>
                </c:pt>
                <c:pt idx="37">
                  <c:v>35.26313484646252</c:v>
                </c:pt>
                <c:pt idx="38">
                  <c:v>35.109712228398934</c:v>
                </c:pt>
                <c:pt idx="39">
                  <c:v>35.00016849794585</c:v>
                </c:pt>
                <c:pt idx="40">
                  <c:v>34.915759009949404</c:v>
                </c:pt>
                <c:pt idx="41">
                  <c:v>34.834373801266608</c:v>
                </c:pt>
                <c:pt idx="42">
                  <c:v>34.774298651301677</c:v>
                </c:pt>
                <c:pt idx="43">
                  <c:v>34.726507222354442</c:v>
                </c:pt>
                <c:pt idx="44">
                  <c:v>34.683374768892328</c:v>
                </c:pt>
                <c:pt idx="45">
                  <c:v>34.652428057099733</c:v>
                </c:pt>
                <c:pt idx="46">
                  <c:v>34.620982229094786</c:v>
                </c:pt>
                <c:pt idx="47">
                  <c:v>34.598592995005646</c:v>
                </c:pt>
                <c:pt idx="48">
                  <c:v>34.581954233742913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2-41FA-BC7F-47BEF4BAF17F}"/>
            </c:ext>
          </c:extLst>
        </c:ser>
        <c:ser>
          <c:idx val="1"/>
          <c:order val="2"/>
          <c:tx>
            <c:strRef>
              <c:f>Figure!$U$5</c:f>
              <c:strCache>
                <c:ptCount val="1"/>
                <c:pt idx="0">
                  <c:v>Fast decay pool</c:v>
                </c:pt>
              </c:strCache>
            </c:strRef>
          </c:tx>
          <c:spPr>
            <a:ln w="12700" cap="rnd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  <c:marker>
            <c:symbol val="none"/>
          </c:marker>
          <c:xVal>
            <c:numRef>
              <c:f>'SO4'!$C$2:$C$8</c:f>
              <c:numCache>
                <c:formatCode>General</c:formatCode>
                <c:ptCount val="7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</c:numCache>
            </c:numRef>
          </c:xVal>
          <c:yVal>
            <c:numRef>
              <c:f>'SO4'!$K$2:$K$8</c:f>
              <c:numCache>
                <c:formatCode>0</c:formatCode>
                <c:ptCount val="7"/>
                <c:pt idx="1">
                  <c:v>200.69541522924067</c:v>
                </c:pt>
                <c:pt idx="2">
                  <c:v>178.79928816437362</c:v>
                </c:pt>
                <c:pt idx="3">
                  <c:v>35.478272265411498</c:v>
                </c:pt>
                <c:pt idx="4">
                  <c:v>7.901886820772261</c:v>
                </c:pt>
                <c:pt idx="5">
                  <c:v>1.3968694387841689</c:v>
                </c:pt>
                <c:pt idx="6">
                  <c:v>0.31111729810555766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2-41FA-BC7F-47BEF4BAF17F}"/>
            </c:ext>
          </c:extLst>
        </c:ser>
        <c:ser>
          <c:idx val="2"/>
          <c:order val="3"/>
          <c:tx>
            <c:strRef>
              <c:f>Figure!$U$6</c:f>
              <c:strCache>
                <c:ptCount val="1"/>
                <c:pt idx="0">
                  <c:v>Slow decay pool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'SO4'!$C$2:$C$57</c:f>
              <c:numCache>
                <c:formatCode>General</c:formatCode>
                <c:ptCount val="56"/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28</c:v>
                </c:pt>
                <c:pt idx="5">
                  <c:v>43</c:v>
                </c:pt>
                <c:pt idx="6">
                  <c:v>56</c:v>
                </c:pt>
                <c:pt idx="7">
                  <c:v>98</c:v>
                </c:pt>
                <c:pt idx="8">
                  <c:v>119</c:v>
                </c:pt>
                <c:pt idx="9">
                  <c:v>140</c:v>
                </c:pt>
                <c:pt idx="10">
                  <c:v>177</c:v>
                </c:pt>
                <c:pt idx="11">
                  <c:v>203</c:v>
                </c:pt>
                <c:pt idx="12">
                  <c:v>238</c:v>
                </c:pt>
                <c:pt idx="13">
                  <c:v>258</c:v>
                </c:pt>
                <c:pt idx="14">
                  <c:v>266</c:v>
                </c:pt>
                <c:pt idx="15">
                  <c:v>291</c:v>
                </c:pt>
                <c:pt idx="16">
                  <c:v>301</c:v>
                </c:pt>
                <c:pt idx="17">
                  <c:v>322</c:v>
                </c:pt>
                <c:pt idx="18">
                  <c:v>330</c:v>
                </c:pt>
                <c:pt idx="19">
                  <c:v>352</c:v>
                </c:pt>
                <c:pt idx="20">
                  <c:v>358</c:v>
                </c:pt>
                <c:pt idx="21">
                  <c:v>385</c:v>
                </c:pt>
                <c:pt idx="22">
                  <c:v>393</c:v>
                </c:pt>
                <c:pt idx="23">
                  <c:v>419</c:v>
                </c:pt>
                <c:pt idx="24">
                  <c:v>449</c:v>
                </c:pt>
                <c:pt idx="25">
                  <c:v>482</c:v>
                </c:pt>
                <c:pt idx="26">
                  <c:v>511</c:v>
                </c:pt>
                <c:pt idx="27">
                  <c:v>539</c:v>
                </c:pt>
                <c:pt idx="28">
                  <c:v>618</c:v>
                </c:pt>
                <c:pt idx="29">
                  <c:v>630</c:v>
                </c:pt>
                <c:pt idx="30">
                  <c:v>665</c:v>
                </c:pt>
                <c:pt idx="31">
                  <c:v>694</c:v>
                </c:pt>
                <c:pt idx="32">
                  <c:v>721</c:v>
                </c:pt>
                <c:pt idx="33">
                  <c:v>757</c:v>
                </c:pt>
                <c:pt idx="34">
                  <c:v>814</c:v>
                </c:pt>
                <c:pt idx="35">
                  <c:v>847</c:v>
                </c:pt>
                <c:pt idx="36">
                  <c:v>876</c:v>
                </c:pt>
                <c:pt idx="37">
                  <c:v>903</c:v>
                </c:pt>
                <c:pt idx="38">
                  <c:v>937</c:v>
                </c:pt>
                <c:pt idx="39">
                  <c:v>967</c:v>
                </c:pt>
                <c:pt idx="40">
                  <c:v>995</c:v>
                </c:pt>
                <c:pt idx="41">
                  <c:v>1028</c:v>
                </c:pt>
                <c:pt idx="42">
                  <c:v>1058</c:v>
                </c:pt>
                <c:pt idx="43">
                  <c:v>1087</c:v>
                </c:pt>
                <c:pt idx="44">
                  <c:v>1119</c:v>
                </c:pt>
                <c:pt idx="45">
                  <c:v>1147</c:v>
                </c:pt>
                <c:pt idx="46">
                  <c:v>1182</c:v>
                </c:pt>
                <c:pt idx="47">
                  <c:v>1213</c:v>
                </c:pt>
                <c:pt idx="48">
                  <c:v>1241</c:v>
                </c:pt>
              </c:numCache>
            </c:numRef>
          </c:xVal>
          <c:yVal>
            <c:numRef>
              <c:f>'SO4'!$L$2:$L$57</c:f>
              <c:numCache>
                <c:formatCode>0</c:formatCode>
                <c:ptCount val="56"/>
                <c:pt idx="1">
                  <c:v>296.11420909174171</c:v>
                </c:pt>
                <c:pt idx="2">
                  <c:v>294.1658781756106</c:v>
                </c:pt>
                <c:pt idx="3">
                  <c:v>268.19764649918091</c:v>
                </c:pt>
                <c:pt idx="4">
                  <c:v>246.1413521834049</c:v>
                </c:pt>
                <c:pt idx="5">
                  <c:v>222.93604742642626</c:v>
                </c:pt>
                <c:pt idx="6">
                  <c:v>204.60201974267449</c:v>
                </c:pt>
                <c:pt idx="7">
                  <c:v>155.05933543272963</c:v>
                </c:pt>
                <c:pt idx="8">
                  <c:v>134.98699180528544</c:v>
                </c:pt>
                <c:pt idx="9">
                  <c:v>117.51300175374054</c:v>
                </c:pt>
                <c:pt idx="10">
                  <c:v>92.046797579223735</c:v>
                </c:pt>
                <c:pt idx="11">
                  <c:v>77.529667716364827</c:v>
                </c:pt>
                <c:pt idx="12">
                  <c:v>61.535338045851233</c:v>
                </c:pt>
                <c:pt idx="13">
                  <c:v>53.92442761589421</c:v>
                </c:pt>
                <c:pt idx="14">
                  <c:v>51.150504935668629</c:v>
                </c:pt>
                <c:pt idx="15">
                  <c:v>43.36867130130755</c:v>
                </c:pt>
                <c:pt idx="16">
                  <c:v>40.598182671792479</c:v>
                </c:pt>
                <c:pt idx="17">
                  <c:v>35.34277079372788</c:v>
                </c:pt>
                <c:pt idx="18">
                  <c:v>33.52470581239762</c:v>
                </c:pt>
                <c:pt idx="19">
                  <c:v>28.992924461369114</c:v>
                </c:pt>
                <c:pt idx="20">
                  <c:v>27.867005928303293</c:v>
                </c:pt>
                <c:pt idx="21">
                  <c:v>23.31753282547858</c:v>
                </c:pt>
                <c:pt idx="22">
                  <c:v>22.118057262896347</c:v>
                </c:pt>
                <c:pt idx="23">
                  <c:v>18.62971526682356</c:v>
                </c:pt>
                <c:pt idx="24">
                  <c:v>15.282614105730632</c:v>
                </c:pt>
                <c:pt idx="25">
                  <c:v>12.291028335010129</c:v>
                </c:pt>
                <c:pt idx="26">
                  <c:v>10.149545667948125</c:v>
                </c:pt>
                <c:pt idx="27">
                  <c:v>8.4366869878303383</c:v>
                </c:pt>
                <c:pt idx="28">
                  <c:v>5.0082119676373456</c:v>
                </c:pt>
                <c:pt idx="29">
                  <c:v>4.6267845170584643</c:v>
                </c:pt>
                <c:pt idx="30">
                  <c:v>3.6722813048043941</c:v>
                </c:pt>
                <c:pt idx="31">
                  <c:v>3.0324547135326085</c:v>
                </c:pt>
                <c:pt idx="32">
                  <c:v>2.5373864169870322</c:v>
                </c:pt>
                <c:pt idx="33">
                  <c:v>2.0006739917834135</c:v>
                </c:pt>
                <c:pt idx="34">
                  <c:v>1.373282997427554</c:v>
                </c:pt>
                <c:pt idx="35">
                  <c:v>1.1044615873039973</c:v>
                </c:pt>
                <c:pt idx="36">
                  <c:v>0.91202973529123699</c:v>
                </c:pt>
                <c:pt idx="37">
                  <c:v>0.76313484646252361</c:v>
                </c:pt>
                <c:pt idx="38">
                  <c:v>0.60971222839893824</c:v>
                </c:pt>
                <c:pt idx="39">
                  <c:v>0.50016849794585327</c:v>
                </c:pt>
                <c:pt idx="40">
                  <c:v>0.41575900994940923</c:v>
                </c:pt>
                <c:pt idx="41">
                  <c:v>0.3343738012666152</c:v>
                </c:pt>
                <c:pt idx="42">
                  <c:v>0.27429865130167619</c:v>
                </c:pt>
                <c:pt idx="43">
                  <c:v>0.22650722235444617</c:v>
                </c:pt>
                <c:pt idx="44">
                  <c:v>0.18337476889233512</c:v>
                </c:pt>
                <c:pt idx="45">
                  <c:v>0.15242805709973453</c:v>
                </c:pt>
                <c:pt idx="46">
                  <c:v>0.12098222909479361</c:v>
                </c:pt>
                <c:pt idx="47">
                  <c:v>9.8592995005651843E-2</c:v>
                </c:pt>
                <c:pt idx="48">
                  <c:v>8.1954233742914329E-2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2-41FA-BC7F-47BEF4B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212792"/>
        <c:axId val="638212464"/>
      </c:scatterChart>
      <c:valAx>
        <c:axId val="638212792"/>
        <c:scaling>
          <c:orientation val="minMax"/>
          <c:max val="1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since peak concentration (days)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464"/>
        <c:crosses val="autoZero"/>
        <c:crossBetween val="midCat"/>
        <c:majorUnit val="250"/>
      </c:valAx>
      <c:valAx>
        <c:axId val="6382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μmol l</a:t>
                </a:r>
                <a:r>
                  <a:rPr lang="en-GB" sz="1200" b="0" i="0" baseline="30000">
                    <a:effectLst/>
                  </a:rPr>
                  <a:t>-1</a:t>
                </a:r>
                <a:endParaRPr lang="en-GB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27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784860</xdr:colOff>
      <xdr:row>13</xdr:row>
      <xdr:rowOff>129540</xdr:rowOff>
    </xdr:from>
    <xdr:to>
      <xdr:col>21</xdr:col>
      <xdr:colOff>281940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12</xdr:row>
      <xdr:rowOff>0</xdr:rowOff>
    </xdr:from>
    <xdr:to>
      <xdr:col>21</xdr:col>
      <xdr:colOff>304800</xdr:colOff>
      <xdr:row>28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205740</xdr:colOff>
      <xdr:row>11</xdr:row>
      <xdr:rowOff>83820</xdr:rowOff>
    </xdr:from>
    <xdr:to>
      <xdr:col>21</xdr:col>
      <xdr:colOff>312420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13</xdr:row>
      <xdr:rowOff>175260</xdr:rowOff>
    </xdr:from>
    <xdr:to>
      <xdr:col>20</xdr:col>
      <xdr:colOff>594360</xdr:colOff>
      <xdr:row>30</xdr:row>
      <xdr:rowOff>45720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17</xdr:col>
      <xdr:colOff>304800</xdr:colOff>
      <xdr:row>28</xdr:row>
      <xdr:rowOff>53340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12</xdr:row>
      <xdr:rowOff>83820</xdr:rowOff>
    </xdr:from>
    <xdr:to>
      <xdr:col>16</xdr:col>
      <xdr:colOff>312420</xdr:colOff>
      <xdr:row>28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0</xdr:colOff>
      <xdr:row>52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0</xdr:colOff>
      <xdr:row>70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0</xdr:colOff>
      <xdr:row>18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52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F1" workbookViewId="0">
      <selection activeCell="J2" sqref="J2"/>
    </sheetView>
  </sheetViews>
  <sheetFormatPr defaultRowHeight="15" x14ac:dyDescent="0.25"/>
  <cols>
    <col min="1" max="1" width="14.5703125" customWidth="1"/>
    <col min="10" max="10" width="10.7109375" customWidth="1"/>
    <col min="11" max="11" width="12" customWidth="1"/>
    <col min="12" max="13" width="10.7109375" customWidth="1"/>
    <col min="14" max="14" width="11.7109375" customWidth="1"/>
  </cols>
  <sheetData>
    <row r="1" spans="1:19" x14ac:dyDescent="0.25">
      <c r="B1" t="s">
        <v>0</v>
      </c>
      <c r="C1" t="s">
        <v>5</v>
      </c>
      <c r="D1" t="s">
        <v>20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51</v>
      </c>
      <c r="K1" t="s">
        <v>46</v>
      </c>
      <c r="L1" t="s">
        <v>47</v>
      </c>
      <c r="M1" t="s">
        <v>48</v>
      </c>
    </row>
    <row r="2" spans="1:19" x14ac:dyDescent="0.25">
      <c r="A2" t="s">
        <v>13</v>
      </c>
      <c r="B2" s="1">
        <v>41933</v>
      </c>
      <c r="C2">
        <v>0</v>
      </c>
      <c r="D2">
        <v>0.187</v>
      </c>
      <c r="E2" s="4">
        <f t="shared" ref="E2:E10" si="0">$Q$3*0.5^(C2/$Q$4)</f>
        <v>0</v>
      </c>
      <c r="F2" s="4">
        <f t="shared" ref="F2:F10" si="1">$Q$5*0.5^(C2/$Q$6)</f>
        <v>0.11716967593838687</v>
      </c>
      <c r="G2" s="4">
        <f>E2+F2+$Q$7</f>
        <v>0.16833634260505353</v>
      </c>
      <c r="H2" s="7">
        <f t="shared" ref="H2:H10" si="2">G2-D2</f>
        <v>-1.8663657394946465E-2</v>
      </c>
      <c r="I2" s="6">
        <f t="shared" ref="I2:I10" si="3">H2^2</f>
        <v>3.4833210735593986E-4</v>
      </c>
      <c r="J2" s="6"/>
      <c r="K2" s="6"/>
      <c r="L2" s="6"/>
      <c r="M2" s="6"/>
    </row>
    <row r="3" spans="1:19" x14ac:dyDescent="0.25">
      <c r="A3" t="s">
        <v>13</v>
      </c>
      <c r="B3" s="1">
        <v>41934</v>
      </c>
      <c r="C3">
        <f>B3-B$2</f>
        <v>1</v>
      </c>
      <c r="D3">
        <v>0.186</v>
      </c>
      <c r="E3" s="4">
        <f t="shared" si="0"/>
        <v>0</v>
      </c>
      <c r="F3" s="4">
        <f t="shared" si="1"/>
        <v>0.11666317491400816</v>
      </c>
      <c r="G3" s="4">
        <f t="shared" ref="G3:G28" si="4">E3+F3+$Q$7</f>
        <v>0.16782984158067482</v>
      </c>
      <c r="H3" s="7">
        <f t="shared" si="2"/>
        <v>-1.8170158419325178E-2</v>
      </c>
      <c r="I3" s="6">
        <f t="shared" si="3"/>
        <v>3.3015465698337361E-4</v>
      </c>
      <c r="J3" s="6"/>
      <c r="K3" s="6"/>
      <c r="L3" s="6"/>
      <c r="M3" s="6"/>
      <c r="P3" t="s">
        <v>7</v>
      </c>
      <c r="Q3" s="9">
        <v>0</v>
      </c>
    </row>
    <row r="4" spans="1:19" x14ac:dyDescent="0.25">
      <c r="A4" t="s">
        <v>13</v>
      </c>
      <c r="B4" s="1">
        <v>41948</v>
      </c>
      <c r="C4">
        <f t="shared" ref="C4:C49" si="5">B4-B$2</f>
        <v>15</v>
      </c>
      <c r="D4">
        <v>0.16</v>
      </c>
      <c r="E4" s="4">
        <f t="shared" si="0"/>
        <v>0</v>
      </c>
      <c r="F4" s="4">
        <f t="shared" si="1"/>
        <v>0.10979780717145853</v>
      </c>
      <c r="G4" s="4">
        <f t="shared" si="4"/>
        <v>0.16096447383812518</v>
      </c>
      <c r="H4" s="7">
        <f t="shared" si="2"/>
        <v>9.6447383812517384E-4</v>
      </c>
      <c r="I4" s="6">
        <f t="shared" si="3"/>
        <v>9.3020978442790403E-7</v>
      </c>
      <c r="J4" s="6">
        <f>D4*1000</f>
        <v>160</v>
      </c>
      <c r="K4" s="6">
        <f t="shared" ref="K4:M19" si="6">E4*1000</f>
        <v>0</v>
      </c>
      <c r="L4" s="6">
        <f t="shared" si="6"/>
        <v>109.79780717145853</v>
      </c>
      <c r="M4" s="6">
        <f t="shared" si="6"/>
        <v>160.96447383812517</v>
      </c>
      <c r="P4" t="s">
        <v>8</v>
      </c>
      <c r="Q4" s="9">
        <v>1</v>
      </c>
    </row>
    <row r="5" spans="1:19" x14ac:dyDescent="0.25">
      <c r="A5" t="s">
        <v>13</v>
      </c>
      <c r="B5" s="1">
        <v>41961</v>
      </c>
      <c r="C5">
        <f t="shared" si="5"/>
        <v>28</v>
      </c>
      <c r="D5">
        <v>0.151</v>
      </c>
      <c r="E5" s="4">
        <f t="shared" si="0"/>
        <v>0</v>
      </c>
      <c r="F5" s="4">
        <f t="shared" si="1"/>
        <v>0.10378509316997249</v>
      </c>
      <c r="G5" s="4">
        <f t="shared" si="4"/>
        <v>0.15495175983663917</v>
      </c>
      <c r="H5" s="7">
        <f t="shared" si="2"/>
        <v>3.9517598366391737E-3</v>
      </c>
      <c r="I5" s="6">
        <f t="shared" si="3"/>
        <v>1.5616405806474471E-5</v>
      </c>
      <c r="J5" s="6">
        <f t="shared" ref="J5:M45" si="7">D5*1000</f>
        <v>151</v>
      </c>
      <c r="K5" s="6">
        <f t="shared" si="6"/>
        <v>0</v>
      </c>
      <c r="L5" s="6">
        <f t="shared" si="6"/>
        <v>103.78509316997248</v>
      </c>
      <c r="M5" s="6">
        <f t="shared" si="6"/>
        <v>154.95175983663916</v>
      </c>
      <c r="P5" t="s">
        <v>6</v>
      </c>
      <c r="Q5" s="9">
        <v>0.11716967593838687</v>
      </c>
    </row>
    <row r="6" spans="1:19" x14ac:dyDescent="0.25">
      <c r="A6" t="s">
        <v>13</v>
      </c>
      <c r="B6" s="1">
        <v>41976</v>
      </c>
      <c r="C6">
        <f t="shared" si="5"/>
        <v>43</v>
      </c>
      <c r="D6">
        <v>0.14199999999999999</v>
      </c>
      <c r="E6" s="4">
        <f t="shared" si="0"/>
        <v>0</v>
      </c>
      <c r="F6" s="4">
        <f t="shared" si="1"/>
        <v>9.7255331261142192E-2</v>
      </c>
      <c r="G6" s="4">
        <f t="shared" si="4"/>
        <v>0.14842199792780886</v>
      </c>
      <c r="H6" s="7">
        <f t="shared" si="2"/>
        <v>6.4219979278088701E-3</v>
      </c>
      <c r="I6" s="6">
        <f t="shared" si="3"/>
        <v>4.1242057384781425E-5</v>
      </c>
      <c r="J6" s="6">
        <f t="shared" si="7"/>
        <v>142</v>
      </c>
      <c r="K6" s="6">
        <f t="shared" si="6"/>
        <v>0</v>
      </c>
      <c r="L6" s="6">
        <f t="shared" si="6"/>
        <v>97.255331261142189</v>
      </c>
      <c r="M6" s="6">
        <f t="shared" si="6"/>
        <v>148.42199792780886</v>
      </c>
      <c r="P6" t="s">
        <v>9</v>
      </c>
      <c r="Q6" s="5">
        <v>160</v>
      </c>
    </row>
    <row r="7" spans="1:19" x14ac:dyDescent="0.25">
      <c r="A7" t="s">
        <v>13</v>
      </c>
      <c r="B7" s="1">
        <v>41989</v>
      </c>
      <c r="C7">
        <f t="shared" si="5"/>
        <v>56</v>
      </c>
      <c r="D7">
        <v>0.14099999999999999</v>
      </c>
      <c r="E7" s="4">
        <f t="shared" si="0"/>
        <v>0</v>
      </c>
      <c r="F7" s="4">
        <f t="shared" si="1"/>
        <v>9.1929464496973881E-2</v>
      </c>
      <c r="G7" s="4">
        <f t="shared" si="4"/>
        <v>0.14309613116364056</v>
      </c>
      <c r="H7" s="7">
        <f t="shared" si="2"/>
        <v>2.0961311636405744E-3</v>
      </c>
      <c r="I7" s="6">
        <f t="shared" si="3"/>
        <v>4.3937658551851882E-6</v>
      </c>
      <c r="J7" s="6">
        <f t="shared" si="7"/>
        <v>141</v>
      </c>
      <c r="K7" s="6">
        <f t="shared" si="6"/>
        <v>0</v>
      </c>
      <c r="L7" s="6">
        <f t="shared" si="6"/>
        <v>91.929464496973878</v>
      </c>
      <c r="M7" s="6">
        <f t="shared" si="6"/>
        <v>143.09613116364056</v>
      </c>
      <c r="P7" t="s">
        <v>38</v>
      </c>
      <c r="Q7" s="9">
        <f>AVERAGE(D35:D46)</f>
        <v>5.1166666666666666E-2</v>
      </c>
      <c r="R7" t="s">
        <v>40</v>
      </c>
    </row>
    <row r="8" spans="1:19" x14ac:dyDescent="0.25">
      <c r="A8" t="s">
        <v>13</v>
      </c>
      <c r="B8" s="1">
        <v>42031</v>
      </c>
      <c r="C8">
        <f t="shared" si="5"/>
        <v>98</v>
      </c>
      <c r="D8">
        <v>0.14899999999999999</v>
      </c>
      <c r="E8" s="4">
        <f t="shared" si="0"/>
        <v>0</v>
      </c>
      <c r="F8" s="4">
        <f t="shared" si="1"/>
        <v>7.6636269576091168E-2</v>
      </c>
      <c r="G8" s="4">
        <f t="shared" si="4"/>
        <v>0.12780293624275785</v>
      </c>
      <c r="H8" s="7">
        <f t="shared" si="2"/>
        <v>-2.1197063757242146E-2</v>
      </c>
      <c r="I8" s="6">
        <f t="shared" si="3"/>
        <v>4.4931551192858854E-4</v>
      </c>
      <c r="J8" s="6">
        <f t="shared" si="7"/>
        <v>149</v>
      </c>
      <c r="K8" s="6">
        <f t="shared" si="6"/>
        <v>0</v>
      </c>
      <c r="L8" s="6">
        <f t="shared" si="6"/>
        <v>76.636269576091166</v>
      </c>
      <c r="M8" s="6">
        <f t="shared" si="6"/>
        <v>127.80293624275785</v>
      </c>
    </row>
    <row r="9" spans="1:19" x14ac:dyDescent="0.25">
      <c r="A9" t="s">
        <v>13</v>
      </c>
      <c r="B9" s="1">
        <v>42052</v>
      </c>
      <c r="C9">
        <f t="shared" si="5"/>
        <v>119</v>
      </c>
      <c r="D9">
        <v>0.14899999999999999</v>
      </c>
      <c r="E9" s="4">
        <f t="shared" si="0"/>
        <v>0</v>
      </c>
      <c r="F9" s="4">
        <f t="shared" si="1"/>
        <v>6.9971980993366781E-2</v>
      </c>
      <c r="G9" s="4">
        <f t="shared" si="4"/>
        <v>0.12113864766003345</v>
      </c>
      <c r="H9" s="7">
        <f t="shared" si="2"/>
        <v>-2.7861352339966547E-2</v>
      </c>
      <c r="I9" s="6">
        <f t="shared" si="3"/>
        <v>7.762549542117594E-4</v>
      </c>
      <c r="J9" s="6">
        <f t="shared" si="7"/>
        <v>149</v>
      </c>
      <c r="K9" s="6">
        <f t="shared" si="6"/>
        <v>0</v>
      </c>
      <c r="L9" s="6">
        <f t="shared" si="6"/>
        <v>69.971980993366785</v>
      </c>
      <c r="M9" s="6">
        <f t="shared" si="6"/>
        <v>121.13864766003344</v>
      </c>
      <c r="P9" t="s">
        <v>12</v>
      </c>
      <c r="Q9" s="11">
        <f>SQRT(AVERAGE(I2:I49))</f>
        <v>1.1187016434814191E-2</v>
      </c>
      <c r="S9" t="s">
        <v>21</v>
      </c>
    </row>
    <row r="10" spans="1:19" x14ac:dyDescent="0.25">
      <c r="A10" t="s">
        <v>13</v>
      </c>
      <c r="B10" s="1">
        <v>42073</v>
      </c>
      <c r="C10">
        <f t="shared" si="5"/>
        <v>140</v>
      </c>
      <c r="D10">
        <v>8.5000000000000006E-2</v>
      </c>
      <c r="E10" s="4">
        <f t="shared" si="0"/>
        <v>0</v>
      </c>
      <c r="F10" s="4">
        <f t="shared" si="1"/>
        <v>6.3887218822346631E-2</v>
      </c>
      <c r="G10" s="4">
        <f t="shared" si="4"/>
        <v>0.1150538854890133</v>
      </c>
      <c r="H10" s="7">
        <f t="shared" si="2"/>
        <v>3.0053885489013291E-2</v>
      </c>
      <c r="I10" s="6">
        <f t="shared" si="3"/>
        <v>9.0323603298672367E-4</v>
      </c>
      <c r="J10" s="6">
        <f t="shared" si="7"/>
        <v>85</v>
      </c>
      <c r="K10" s="6">
        <f t="shared" si="6"/>
        <v>0</v>
      </c>
      <c r="L10" s="6">
        <f t="shared" si="6"/>
        <v>63.887218822346632</v>
      </c>
      <c r="M10" s="6">
        <f t="shared" si="6"/>
        <v>115.0538854890133</v>
      </c>
      <c r="P10" t="s">
        <v>16</v>
      </c>
      <c r="Q10" s="9">
        <f>AVERAGE(H2:H28)</f>
        <v>-2.5528725533021605E-3</v>
      </c>
      <c r="S10">
        <v>1.47E-2</v>
      </c>
    </row>
    <row r="11" spans="1:19" x14ac:dyDescent="0.25">
      <c r="A11" t="s">
        <v>13</v>
      </c>
      <c r="B11" s="1">
        <v>42110</v>
      </c>
      <c r="C11">
        <f t="shared" si="5"/>
        <v>177</v>
      </c>
      <c r="D11">
        <v>9.4E-2</v>
      </c>
      <c r="E11" s="4">
        <f t="shared" ref="E11:E18" si="8">$Q$3*0.5^(C11/$Q$4)</f>
        <v>0</v>
      </c>
      <c r="F11" s="4">
        <f t="shared" ref="F11:F18" si="9">$Q$5*0.5^(C11/$Q$6)</f>
        <v>5.4425295546099435E-2</v>
      </c>
      <c r="G11" s="4">
        <f t="shared" si="4"/>
        <v>0.10559196221276609</v>
      </c>
      <c r="H11" s="7">
        <f t="shared" ref="H11:H18" si="10">G11-D11</f>
        <v>1.1591962212766094E-2</v>
      </c>
      <c r="I11" s="6">
        <f t="shared" ref="I11:I28" si="11">H11^2</f>
        <v>1.3437358794219699E-4</v>
      </c>
      <c r="J11" s="6">
        <f t="shared" si="7"/>
        <v>94</v>
      </c>
      <c r="K11" s="6">
        <f t="shared" si="6"/>
        <v>0</v>
      </c>
      <c r="L11" s="6">
        <f t="shared" si="6"/>
        <v>54.425295546099434</v>
      </c>
      <c r="M11" s="6">
        <f t="shared" si="6"/>
        <v>105.59196221276609</v>
      </c>
      <c r="P11" t="s">
        <v>15</v>
      </c>
      <c r="Q11" s="9">
        <f>RSQ(G2:G28,D2:D28)</f>
        <v>0.90406465839949179</v>
      </c>
    </row>
    <row r="12" spans="1:19" x14ac:dyDescent="0.25">
      <c r="A12" t="s">
        <v>13</v>
      </c>
      <c r="B12" s="1">
        <v>42136</v>
      </c>
      <c r="C12">
        <f t="shared" si="5"/>
        <v>203</v>
      </c>
      <c r="D12">
        <v>9.5000000000000001E-2</v>
      </c>
      <c r="E12" s="4">
        <f t="shared" si="8"/>
        <v>0</v>
      </c>
      <c r="F12" s="4">
        <f t="shared" si="9"/>
        <v>4.8627665630571096E-2</v>
      </c>
      <c r="G12" s="4">
        <f t="shared" si="4"/>
        <v>9.9794332297237762E-2</v>
      </c>
      <c r="H12" s="7">
        <f t="shared" si="10"/>
        <v>4.7943322972377606E-3</v>
      </c>
      <c r="I12" s="6">
        <f t="shared" si="11"/>
        <v>2.2985622176337104E-5</v>
      </c>
      <c r="J12" s="6">
        <f t="shared" si="7"/>
        <v>95</v>
      </c>
      <c r="K12" s="6">
        <f t="shared" si="6"/>
        <v>0</v>
      </c>
      <c r="L12" s="6">
        <f t="shared" si="6"/>
        <v>48.627665630571094</v>
      </c>
      <c r="M12" s="6">
        <f t="shared" si="6"/>
        <v>99.794332297237759</v>
      </c>
    </row>
    <row r="13" spans="1:19" x14ac:dyDescent="0.25">
      <c r="A13" t="s">
        <v>13</v>
      </c>
      <c r="B13" s="1">
        <v>42171</v>
      </c>
      <c r="C13">
        <f t="shared" si="5"/>
        <v>238</v>
      </c>
      <c r="D13">
        <v>9.5000000000000001E-2</v>
      </c>
      <c r="E13" s="4">
        <f t="shared" si="8"/>
        <v>0</v>
      </c>
      <c r="F13" s="4">
        <f t="shared" si="9"/>
        <v>4.1786222287673321E-2</v>
      </c>
      <c r="G13" s="4">
        <f t="shared" si="4"/>
        <v>9.2952888954339979E-2</v>
      </c>
      <c r="H13" s="7">
        <f t="shared" si="10"/>
        <v>-2.0471110456600217E-3</v>
      </c>
      <c r="I13" s="6">
        <f t="shared" si="11"/>
        <v>4.1906636332632672E-6</v>
      </c>
      <c r="J13" s="6">
        <f t="shared" si="7"/>
        <v>95</v>
      </c>
      <c r="K13" s="6">
        <f t="shared" si="6"/>
        <v>0</v>
      </c>
      <c r="L13" s="6">
        <f t="shared" si="6"/>
        <v>41.786222287673318</v>
      </c>
      <c r="M13" s="6">
        <f t="shared" si="6"/>
        <v>92.952888954339983</v>
      </c>
    </row>
    <row r="14" spans="1:19" x14ac:dyDescent="0.25">
      <c r="A14" t="s">
        <v>13</v>
      </c>
      <c r="B14" s="1">
        <v>42191</v>
      </c>
      <c r="C14">
        <f t="shared" si="5"/>
        <v>258</v>
      </c>
      <c r="D14">
        <v>9.6000000000000002E-2</v>
      </c>
      <c r="E14" s="4">
        <f t="shared" si="8"/>
        <v>0</v>
      </c>
      <c r="F14" s="4">
        <f t="shared" si="9"/>
        <v>3.8318134788045577E-2</v>
      </c>
      <c r="G14" s="4">
        <f t="shared" si="4"/>
        <v>8.9484801454712243E-2</v>
      </c>
      <c r="H14" s="7">
        <f t="shared" si="10"/>
        <v>-6.5151985452877592E-3</v>
      </c>
      <c r="I14" s="6">
        <f t="shared" si="11"/>
        <v>4.2447812084519736E-5</v>
      </c>
      <c r="J14" s="6">
        <f t="shared" si="7"/>
        <v>96</v>
      </c>
      <c r="K14" s="6">
        <f t="shared" si="6"/>
        <v>0</v>
      </c>
      <c r="L14" s="6">
        <f t="shared" si="6"/>
        <v>38.318134788045576</v>
      </c>
      <c r="M14" s="6">
        <f t="shared" si="6"/>
        <v>89.48480145471224</v>
      </c>
    </row>
    <row r="15" spans="1:19" x14ac:dyDescent="0.25">
      <c r="A15" t="s">
        <v>13</v>
      </c>
      <c r="B15" s="1">
        <v>42199</v>
      </c>
      <c r="C15">
        <f t="shared" si="5"/>
        <v>266</v>
      </c>
      <c r="D15">
        <v>0.09</v>
      </c>
      <c r="E15" s="4">
        <f t="shared" si="8"/>
        <v>0</v>
      </c>
      <c r="F15" s="4">
        <f t="shared" si="9"/>
        <v>3.7012878448412161E-2</v>
      </c>
      <c r="G15" s="4">
        <f t="shared" si="4"/>
        <v>8.8179545115078833E-2</v>
      </c>
      <c r="H15" s="7">
        <f t="shared" si="10"/>
        <v>-1.8204548849211633E-3</v>
      </c>
      <c r="I15" s="6">
        <f t="shared" si="11"/>
        <v>3.3140559880333258E-6</v>
      </c>
      <c r="J15" s="6">
        <f t="shared" si="7"/>
        <v>90</v>
      </c>
      <c r="K15" s="6">
        <f t="shared" si="6"/>
        <v>0</v>
      </c>
      <c r="L15" s="6">
        <f t="shared" si="6"/>
        <v>37.01287844841216</v>
      </c>
      <c r="M15" s="6">
        <f t="shared" si="6"/>
        <v>88.179545115078838</v>
      </c>
    </row>
    <row r="16" spans="1:19" x14ac:dyDescent="0.25">
      <c r="A16" t="s">
        <v>13</v>
      </c>
      <c r="B16" s="1">
        <v>42224</v>
      </c>
      <c r="C16">
        <f t="shared" si="5"/>
        <v>291</v>
      </c>
      <c r="D16">
        <v>7.6999999999999999E-2</v>
      </c>
      <c r="E16" s="4">
        <f t="shared" si="8"/>
        <v>0</v>
      </c>
      <c r="F16" s="4">
        <f t="shared" si="9"/>
        <v>3.3213674421676116E-2</v>
      </c>
      <c r="G16" s="4">
        <f t="shared" si="4"/>
        <v>8.4380341088342775E-2</v>
      </c>
      <c r="H16" s="7">
        <f t="shared" si="10"/>
        <v>7.3803410883427761E-3</v>
      </c>
      <c r="I16" s="6">
        <f t="shared" si="11"/>
        <v>5.4469434580280632E-5</v>
      </c>
      <c r="J16" s="6">
        <f t="shared" si="7"/>
        <v>77</v>
      </c>
      <c r="K16" s="6">
        <f t="shared" si="6"/>
        <v>0</v>
      </c>
      <c r="L16" s="6">
        <f t="shared" si="6"/>
        <v>33.213674421676117</v>
      </c>
      <c r="M16" s="6">
        <f t="shared" si="6"/>
        <v>84.380341088342774</v>
      </c>
    </row>
    <row r="17" spans="1:13" x14ac:dyDescent="0.25">
      <c r="A17" t="s">
        <v>13</v>
      </c>
      <c r="B17" s="1">
        <v>42234</v>
      </c>
      <c r="C17">
        <f t="shared" si="5"/>
        <v>301</v>
      </c>
      <c r="D17">
        <v>0.08</v>
      </c>
      <c r="E17" s="4">
        <f t="shared" si="8"/>
        <v>0</v>
      </c>
      <c r="F17" s="4">
        <f t="shared" si="9"/>
        <v>3.180552359025135E-2</v>
      </c>
      <c r="G17" s="4">
        <f t="shared" si="4"/>
        <v>8.2972190256918016E-2</v>
      </c>
      <c r="H17" s="7">
        <f t="shared" si="10"/>
        <v>2.9721902569180142E-3</v>
      </c>
      <c r="I17" s="6">
        <f t="shared" si="11"/>
        <v>8.8339149233183712E-6</v>
      </c>
      <c r="J17" s="6">
        <f t="shared" si="7"/>
        <v>80</v>
      </c>
      <c r="K17" s="6">
        <f t="shared" si="6"/>
        <v>0</v>
      </c>
      <c r="L17" s="6">
        <f t="shared" si="6"/>
        <v>31.805523590251351</v>
      </c>
      <c r="M17" s="6">
        <f t="shared" si="6"/>
        <v>82.972190256918012</v>
      </c>
    </row>
    <row r="18" spans="1:13" x14ac:dyDescent="0.25">
      <c r="A18" t="s">
        <v>13</v>
      </c>
      <c r="B18" s="1">
        <v>42255</v>
      </c>
      <c r="C18">
        <f t="shared" si="5"/>
        <v>322</v>
      </c>
      <c r="D18">
        <v>7.9000000000000001E-2</v>
      </c>
      <c r="E18" s="4">
        <f t="shared" si="8"/>
        <v>0</v>
      </c>
      <c r="F18" s="4">
        <f t="shared" si="9"/>
        <v>2.9039715848009545E-2</v>
      </c>
      <c r="G18" s="4">
        <f t="shared" si="4"/>
        <v>8.0206382514676211E-2</v>
      </c>
      <c r="H18" s="7">
        <f t="shared" si="10"/>
        <v>1.2063825146762103E-3</v>
      </c>
      <c r="I18" s="6">
        <f t="shared" si="11"/>
        <v>1.4553587717164966E-6</v>
      </c>
      <c r="J18" s="6">
        <f t="shared" si="7"/>
        <v>79</v>
      </c>
      <c r="K18" s="6">
        <f t="shared" si="6"/>
        <v>0</v>
      </c>
      <c r="L18" s="6">
        <f t="shared" si="6"/>
        <v>29.039715848009546</v>
      </c>
      <c r="M18" s="6">
        <f t="shared" si="6"/>
        <v>80.206382514676207</v>
      </c>
    </row>
    <row r="19" spans="1:13" x14ac:dyDescent="0.25">
      <c r="A19" t="s">
        <v>13</v>
      </c>
      <c r="B19" s="1">
        <v>42263</v>
      </c>
      <c r="C19">
        <f>B19-B$2</f>
        <v>330</v>
      </c>
      <c r="D19">
        <v>0.08</v>
      </c>
      <c r="E19" s="4">
        <f t="shared" ref="E19:E28" si="12">$Q$3*0.5^(C19/$Q$4)</f>
        <v>0</v>
      </c>
      <c r="F19" s="4">
        <f t="shared" ref="F19:F28" si="13">$Q$5*0.5^(C19/$Q$6)</f>
        <v>2.8050516519247004E-2</v>
      </c>
      <c r="G19" s="4">
        <f t="shared" si="4"/>
        <v>7.921718318591367E-2</v>
      </c>
      <c r="H19" s="7">
        <f t="shared" ref="H19:H28" si="14">G19-D19</f>
        <v>-7.8281681408633175E-4</v>
      </c>
      <c r="I19" s="6">
        <f t="shared" si="11"/>
        <v>6.1280216441627444E-7</v>
      </c>
      <c r="J19" s="6">
        <f t="shared" si="7"/>
        <v>80</v>
      </c>
      <c r="K19" s="6">
        <f t="shared" si="6"/>
        <v>0</v>
      </c>
      <c r="L19" s="6">
        <f t="shared" si="6"/>
        <v>28.050516519247005</v>
      </c>
      <c r="M19" s="6">
        <f t="shared" si="6"/>
        <v>79.217183185913669</v>
      </c>
    </row>
    <row r="20" spans="1:13" x14ac:dyDescent="0.25">
      <c r="A20" t="s">
        <v>13</v>
      </c>
      <c r="B20" s="1">
        <v>42285</v>
      </c>
      <c r="C20">
        <f t="shared" si="5"/>
        <v>352</v>
      </c>
      <c r="D20">
        <v>7.5999999999999998E-2</v>
      </c>
      <c r="E20" s="4">
        <f t="shared" si="12"/>
        <v>0</v>
      </c>
      <c r="F20" s="4">
        <f t="shared" si="13"/>
        <v>2.5500531847346752E-2</v>
      </c>
      <c r="G20" s="4">
        <f t="shared" si="4"/>
        <v>7.6667198514013421E-2</v>
      </c>
      <c r="H20" s="7">
        <f t="shared" si="14"/>
        <v>6.6719851401342289E-4</v>
      </c>
      <c r="I20" s="6">
        <f t="shared" si="11"/>
        <v>4.4515385710171966E-7</v>
      </c>
      <c r="J20" s="6">
        <f t="shared" si="7"/>
        <v>76</v>
      </c>
      <c r="K20" s="6">
        <f t="shared" si="7"/>
        <v>0</v>
      </c>
      <c r="L20" s="6">
        <f t="shared" si="7"/>
        <v>25.500531847346753</v>
      </c>
      <c r="M20" s="6">
        <f t="shared" si="7"/>
        <v>76.667198514013421</v>
      </c>
    </row>
    <row r="21" spans="1:13" x14ac:dyDescent="0.25">
      <c r="A21" t="s">
        <v>13</v>
      </c>
      <c r="B21" s="1">
        <v>42291</v>
      </c>
      <c r="C21">
        <f t="shared" si="5"/>
        <v>358</v>
      </c>
      <c r="D21">
        <v>7.6999999999999999E-2</v>
      </c>
      <c r="E21" s="4">
        <f t="shared" si="12"/>
        <v>0</v>
      </c>
      <c r="F21" s="4">
        <f t="shared" si="13"/>
        <v>2.4846236426793199E-2</v>
      </c>
      <c r="G21" s="4">
        <f t="shared" si="4"/>
        <v>7.6012903093459872E-2</v>
      </c>
      <c r="H21" s="7">
        <f t="shared" si="14"/>
        <v>-9.8709690654012749E-4</v>
      </c>
      <c r="I21" s="6">
        <f t="shared" si="11"/>
        <v>9.7436030290108925E-7</v>
      </c>
      <c r="J21" s="6">
        <f t="shared" si="7"/>
        <v>77</v>
      </c>
      <c r="K21" s="6">
        <f t="shared" si="7"/>
        <v>0</v>
      </c>
      <c r="L21" s="6">
        <f t="shared" si="7"/>
        <v>24.846236426793197</v>
      </c>
      <c r="M21" s="6">
        <f t="shared" si="7"/>
        <v>76.012903093459869</v>
      </c>
    </row>
    <row r="22" spans="1:13" x14ac:dyDescent="0.25">
      <c r="A22" t="s">
        <v>13</v>
      </c>
      <c r="B22" s="1">
        <v>42318</v>
      </c>
      <c r="C22">
        <f t="shared" si="5"/>
        <v>385</v>
      </c>
      <c r="D22">
        <v>8.3000000000000004E-2</v>
      </c>
      <c r="E22" s="4">
        <f t="shared" si="12"/>
        <v>0</v>
      </c>
      <c r="F22" s="4">
        <f t="shared" si="13"/>
        <v>2.2103538364857806E-2</v>
      </c>
      <c r="G22" s="4">
        <f t="shared" si="4"/>
        <v>7.3270205031524469E-2</v>
      </c>
      <c r="H22" s="7">
        <f t="shared" si="14"/>
        <v>-9.7297949684755358E-3</v>
      </c>
      <c r="I22" s="6">
        <f t="shared" si="11"/>
        <v>9.4668910128571854E-5</v>
      </c>
      <c r="J22" s="6">
        <f t="shared" si="7"/>
        <v>83</v>
      </c>
      <c r="K22" s="6">
        <f t="shared" si="7"/>
        <v>0</v>
      </c>
      <c r="L22" s="6">
        <f t="shared" si="7"/>
        <v>22.103538364857805</v>
      </c>
      <c r="M22" s="6">
        <f t="shared" si="7"/>
        <v>73.270205031524469</v>
      </c>
    </row>
    <row r="23" spans="1:13" x14ac:dyDescent="0.25">
      <c r="A23" t="s">
        <v>13</v>
      </c>
      <c r="B23" s="1">
        <v>42326</v>
      </c>
      <c r="C23">
        <f t="shared" si="5"/>
        <v>393</v>
      </c>
      <c r="D23">
        <v>8.2000000000000003E-2</v>
      </c>
      <c r="E23" s="4">
        <f t="shared" si="12"/>
        <v>0</v>
      </c>
      <c r="F23" s="4">
        <f t="shared" si="13"/>
        <v>2.1350610704400235E-2</v>
      </c>
      <c r="G23" s="4">
        <f t="shared" si="4"/>
        <v>7.2517277371066904E-2</v>
      </c>
      <c r="H23" s="7">
        <f t="shared" si="14"/>
        <v>-9.482722628933099E-3</v>
      </c>
      <c r="I23" s="6">
        <f t="shared" si="11"/>
        <v>8.9922028457279865E-5</v>
      </c>
      <c r="J23" s="6">
        <f t="shared" si="7"/>
        <v>82</v>
      </c>
      <c r="K23" s="6">
        <f t="shared" si="7"/>
        <v>0</v>
      </c>
      <c r="L23" s="6">
        <f t="shared" si="7"/>
        <v>21.350610704400236</v>
      </c>
      <c r="M23" s="6">
        <f t="shared" si="7"/>
        <v>72.517277371066911</v>
      </c>
    </row>
    <row r="24" spans="1:13" x14ac:dyDescent="0.25">
      <c r="A24" t="s">
        <v>13</v>
      </c>
      <c r="B24" s="1">
        <v>42352</v>
      </c>
      <c r="C24">
        <f t="shared" si="5"/>
        <v>419</v>
      </c>
      <c r="D24">
        <v>7.4999999999999997E-2</v>
      </c>
      <c r="E24" s="4">
        <f t="shared" si="12"/>
        <v>0</v>
      </c>
      <c r="F24" s="4">
        <f t="shared" si="13"/>
        <v>1.9076246585793228E-2</v>
      </c>
      <c r="G24" s="4">
        <f t="shared" si="4"/>
        <v>7.024291325245989E-2</v>
      </c>
      <c r="H24" s="7">
        <f t="shared" si="14"/>
        <v>-4.7570867475401069E-3</v>
      </c>
      <c r="I24" s="6">
        <f t="shared" si="11"/>
        <v>2.2629874323621711E-5</v>
      </c>
      <c r="J24" s="6">
        <f t="shared" si="7"/>
        <v>75</v>
      </c>
      <c r="K24" s="6">
        <f t="shared" si="7"/>
        <v>0</v>
      </c>
      <c r="L24" s="6">
        <f t="shared" si="7"/>
        <v>19.076246585793228</v>
      </c>
      <c r="M24" s="6">
        <f t="shared" si="7"/>
        <v>70.242913252459886</v>
      </c>
    </row>
    <row r="25" spans="1:13" x14ac:dyDescent="0.25">
      <c r="A25" t="s">
        <v>13</v>
      </c>
      <c r="B25" s="1">
        <v>42382</v>
      </c>
      <c r="C25">
        <f t="shared" si="5"/>
        <v>449</v>
      </c>
      <c r="D25">
        <v>7.2999999999999995E-2</v>
      </c>
      <c r="E25" s="4">
        <f t="shared" si="12"/>
        <v>0</v>
      </c>
      <c r="F25" s="4">
        <f t="shared" si="13"/>
        <v>1.675134963905657E-2</v>
      </c>
      <c r="G25" s="4">
        <f t="shared" si="4"/>
        <v>6.7918016305723236E-2</v>
      </c>
      <c r="H25" s="7">
        <f t="shared" si="14"/>
        <v>-5.0819836942767593E-3</v>
      </c>
      <c r="I25" s="6">
        <f t="shared" si="11"/>
        <v>2.5826558268894857E-5</v>
      </c>
      <c r="J25" s="6">
        <f t="shared" si="7"/>
        <v>73</v>
      </c>
      <c r="K25" s="6">
        <f t="shared" si="7"/>
        <v>0</v>
      </c>
      <c r="L25" s="6">
        <f t="shared" si="7"/>
        <v>16.751349639056571</v>
      </c>
      <c r="M25" s="6">
        <f t="shared" si="7"/>
        <v>67.918016305723242</v>
      </c>
    </row>
    <row r="26" spans="1:13" x14ac:dyDescent="0.25">
      <c r="A26" t="s">
        <v>13</v>
      </c>
      <c r="B26" s="1">
        <v>42415</v>
      </c>
      <c r="C26">
        <f t="shared" si="5"/>
        <v>482</v>
      </c>
      <c r="D26">
        <v>7.2999999999999995E-2</v>
      </c>
      <c r="E26" s="4">
        <f t="shared" si="12"/>
        <v>0</v>
      </c>
      <c r="F26" s="4">
        <f t="shared" si="13"/>
        <v>1.4519857924004774E-2</v>
      </c>
      <c r="G26" s="4">
        <f t="shared" si="4"/>
        <v>6.5686524590671438E-2</v>
      </c>
      <c r="H26" s="7">
        <f t="shared" si="14"/>
        <v>-7.313475409328557E-3</v>
      </c>
      <c r="I26" s="6">
        <f t="shared" si="11"/>
        <v>5.3486922562853507E-5</v>
      </c>
      <c r="J26" s="6">
        <f t="shared" si="7"/>
        <v>73</v>
      </c>
      <c r="K26" s="6">
        <f t="shared" si="7"/>
        <v>0</v>
      </c>
      <c r="L26" s="6">
        <f t="shared" si="7"/>
        <v>14.519857924004775</v>
      </c>
      <c r="M26" s="6">
        <f t="shared" si="7"/>
        <v>65.686524590671439</v>
      </c>
    </row>
    <row r="27" spans="1:13" x14ac:dyDescent="0.25">
      <c r="A27" t="s">
        <v>13</v>
      </c>
      <c r="B27" s="1">
        <v>42444</v>
      </c>
      <c r="C27">
        <f t="shared" si="5"/>
        <v>511</v>
      </c>
      <c r="D27">
        <v>8.1000000000000003E-2</v>
      </c>
      <c r="E27" s="4">
        <f t="shared" si="12"/>
        <v>0</v>
      </c>
      <c r="F27" s="4">
        <f t="shared" si="13"/>
        <v>1.2805622061170936E-2</v>
      </c>
      <c r="G27" s="4">
        <f t="shared" si="4"/>
        <v>6.3972288727837598E-2</v>
      </c>
      <c r="H27" s="7">
        <f t="shared" si="14"/>
        <v>-1.7027711272162405E-2</v>
      </c>
      <c r="I27" s="6">
        <f t="shared" si="11"/>
        <v>2.8994295116812664E-4</v>
      </c>
      <c r="J27" s="6">
        <f t="shared" si="7"/>
        <v>81</v>
      </c>
      <c r="K27" s="6">
        <f t="shared" si="7"/>
        <v>0</v>
      </c>
      <c r="L27" s="6">
        <f t="shared" si="7"/>
        <v>12.805622061170936</v>
      </c>
      <c r="M27" s="6">
        <f t="shared" si="7"/>
        <v>63.972288727837601</v>
      </c>
    </row>
    <row r="28" spans="1:13" x14ac:dyDescent="0.25">
      <c r="A28" t="s">
        <v>13</v>
      </c>
      <c r="B28" s="1">
        <v>42472</v>
      </c>
      <c r="C28">
        <f t="shared" si="5"/>
        <v>539</v>
      </c>
      <c r="D28">
        <v>5.21E-2</v>
      </c>
      <c r="E28" s="4">
        <f t="shared" si="12"/>
        <v>0</v>
      </c>
      <c r="F28" s="4">
        <f t="shared" si="13"/>
        <v>1.1342804083685838E-2</v>
      </c>
      <c r="G28" s="4">
        <f t="shared" si="4"/>
        <v>6.25094707503525E-2</v>
      </c>
      <c r="H28" s="7">
        <f t="shared" si="14"/>
        <v>1.0409470750352499E-2</v>
      </c>
      <c r="I28" s="6">
        <f t="shared" si="11"/>
        <v>1.0835708130244422E-4</v>
      </c>
      <c r="J28" s="6">
        <f t="shared" si="7"/>
        <v>52.1</v>
      </c>
      <c r="K28" s="6">
        <f t="shared" si="7"/>
        <v>0</v>
      </c>
      <c r="L28" s="6">
        <f t="shared" si="7"/>
        <v>11.342804083685838</v>
      </c>
      <c r="M28" s="6">
        <f t="shared" si="7"/>
        <v>62.509470750352499</v>
      </c>
    </row>
    <row r="29" spans="1:13" x14ac:dyDescent="0.25">
      <c r="A29" t="s">
        <v>13</v>
      </c>
      <c r="B29" s="1">
        <v>42551</v>
      </c>
      <c r="C29">
        <f t="shared" si="5"/>
        <v>618</v>
      </c>
      <c r="D29">
        <v>3.8700000000000005E-2</v>
      </c>
      <c r="E29" s="4">
        <f t="shared" ref="E29:E49" si="15">$Q$3*0.5^(C29/$Q$4)</f>
        <v>0</v>
      </c>
      <c r="F29" s="4">
        <f t="shared" ref="F29:F49" si="16">$Q$5*0.5^(C29/$Q$6)</f>
        <v>8.0553955456190447E-3</v>
      </c>
      <c r="G29" s="4">
        <f t="shared" ref="G29:G49" si="17">E29+F29+$Q$7</f>
        <v>5.9222062212285709E-2</v>
      </c>
      <c r="H29" s="7">
        <f t="shared" ref="H29:H49" si="18">G29-D29</f>
        <v>2.0522062212285704E-2</v>
      </c>
      <c r="I29" s="6">
        <f t="shared" ref="I29:I49" si="19">H29^2</f>
        <v>4.2115503744492481E-4</v>
      </c>
      <c r="J29" s="6">
        <f t="shared" si="7"/>
        <v>38.700000000000003</v>
      </c>
      <c r="K29" s="6">
        <f t="shared" si="7"/>
        <v>0</v>
      </c>
      <c r="L29" s="6">
        <f t="shared" si="7"/>
        <v>8.055395545619044</v>
      </c>
      <c r="M29" s="6">
        <f t="shared" si="7"/>
        <v>59.222062212285707</v>
      </c>
    </row>
    <row r="30" spans="1:13" x14ac:dyDescent="0.25">
      <c r="A30" t="s">
        <v>13</v>
      </c>
      <c r="B30" s="1">
        <v>42563</v>
      </c>
      <c r="C30">
        <f t="shared" si="5"/>
        <v>630</v>
      </c>
      <c r="D30">
        <v>3.8100000000000002E-2</v>
      </c>
      <c r="E30" s="4">
        <f t="shared" si="15"/>
        <v>0</v>
      </c>
      <c r="F30" s="4">
        <f t="shared" si="16"/>
        <v>7.6473262923733507E-3</v>
      </c>
      <c r="G30" s="4">
        <f t="shared" si="17"/>
        <v>5.8813992959040017E-2</v>
      </c>
      <c r="H30" s="7">
        <f t="shared" si="18"/>
        <v>2.0713992959040015E-2</v>
      </c>
      <c r="I30" s="6">
        <f t="shared" si="19"/>
        <v>4.2906950430715931E-4</v>
      </c>
      <c r="J30" s="6">
        <f t="shared" si="7"/>
        <v>38.1</v>
      </c>
      <c r="K30" s="6">
        <f t="shared" si="7"/>
        <v>0</v>
      </c>
      <c r="L30" s="6">
        <f t="shared" si="7"/>
        <v>7.6473262923733509</v>
      </c>
      <c r="M30" s="6">
        <f t="shared" si="7"/>
        <v>58.813992959040014</v>
      </c>
    </row>
    <row r="31" spans="1:13" x14ac:dyDescent="0.25">
      <c r="A31" t="s">
        <v>13</v>
      </c>
      <c r="B31" s="1">
        <v>42598</v>
      </c>
      <c r="C31">
        <f t="shared" si="5"/>
        <v>665</v>
      </c>
      <c r="D31">
        <v>3.9E-2</v>
      </c>
      <c r="E31" s="4">
        <f t="shared" si="15"/>
        <v>0</v>
      </c>
      <c r="F31" s="4">
        <f t="shared" si="16"/>
        <v>6.5714212725561305E-3</v>
      </c>
      <c r="G31" s="4">
        <f t="shared" si="17"/>
        <v>5.7738087939222797E-2</v>
      </c>
      <c r="H31" s="7">
        <f t="shared" si="18"/>
        <v>1.8738087939222797E-2</v>
      </c>
      <c r="I31" s="6">
        <f t="shared" si="19"/>
        <v>3.5111593961804688E-4</v>
      </c>
      <c r="J31" s="6">
        <f t="shared" si="7"/>
        <v>39</v>
      </c>
      <c r="K31" s="6">
        <f t="shared" si="7"/>
        <v>0</v>
      </c>
      <c r="L31" s="6">
        <f t="shared" si="7"/>
        <v>6.5714212725561305</v>
      </c>
      <c r="M31" s="6">
        <f t="shared" si="7"/>
        <v>57.738087939222794</v>
      </c>
    </row>
    <row r="32" spans="1:13" x14ac:dyDescent="0.25">
      <c r="A32" t="s">
        <v>13</v>
      </c>
      <c r="B32" s="1">
        <v>42627</v>
      </c>
      <c r="C32">
        <f t="shared" si="5"/>
        <v>694</v>
      </c>
      <c r="D32">
        <v>4.8000000000000001E-2</v>
      </c>
      <c r="E32" s="4">
        <f t="shared" si="15"/>
        <v>0</v>
      </c>
      <c r="F32" s="4">
        <f t="shared" si="16"/>
        <v>5.7955895754304111E-3</v>
      </c>
      <c r="G32" s="4">
        <f t="shared" si="17"/>
        <v>5.6962256242097074E-2</v>
      </c>
      <c r="H32" s="7">
        <f t="shared" si="18"/>
        <v>8.9622562420970733E-3</v>
      </c>
      <c r="I32" s="6">
        <f t="shared" si="19"/>
        <v>8.0322036949007948E-5</v>
      </c>
      <c r="J32" s="6">
        <f t="shared" si="7"/>
        <v>48</v>
      </c>
      <c r="K32" s="6">
        <f t="shared" si="7"/>
        <v>0</v>
      </c>
      <c r="L32" s="6">
        <f t="shared" si="7"/>
        <v>5.7955895754304114</v>
      </c>
      <c r="M32" s="6">
        <f t="shared" si="7"/>
        <v>56.962256242097077</v>
      </c>
    </row>
    <row r="33" spans="1:13" x14ac:dyDescent="0.25">
      <c r="A33" t="s">
        <v>13</v>
      </c>
      <c r="B33" s="1">
        <v>42654</v>
      </c>
      <c r="C33">
        <f t="shared" si="5"/>
        <v>721</v>
      </c>
      <c r="D33">
        <v>5.4000000000000006E-2</v>
      </c>
      <c r="E33" s="4">
        <f t="shared" si="15"/>
        <v>0</v>
      </c>
      <c r="F33" s="4">
        <f t="shared" si="16"/>
        <v>5.1558326310279694E-3</v>
      </c>
      <c r="G33" s="4">
        <f t="shared" si="17"/>
        <v>5.6322499297694638E-2</v>
      </c>
      <c r="H33" s="7">
        <f t="shared" si="18"/>
        <v>2.3224992976946315E-3</v>
      </c>
      <c r="I33" s="6">
        <f t="shared" si="19"/>
        <v>5.3940029877920566E-6</v>
      </c>
      <c r="J33" s="6">
        <f t="shared" si="7"/>
        <v>54.000000000000007</v>
      </c>
      <c r="K33" s="6">
        <f t="shared" si="7"/>
        <v>0</v>
      </c>
      <c r="L33" s="6">
        <f t="shared" si="7"/>
        <v>5.1558326310279696</v>
      </c>
      <c r="M33" s="6">
        <f t="shared" si="7"/>
        <v>56.322499297694641</v>
      </c>
    </row>
    <row r="34" spans="1:13" x14ac:dyDescent="0.25">
      <c r="A34" t="s">
        <v>13</v>
      </c>
      <c r="B34" s="1">
        <v>42690</v>
      </c>
      <c r="C34">
        <f t="shared" si="5"/>
        <v>757</v>
      </c>
      <c r="D34">
        <v>7.1000000000000008E-2</v>
      </c>
      <c r="E34" s="4">
        <f t="shared" si="15"/>
        <v>0</v>
      </c>
      <c r="F34" s="4">
        <f t="shared" si="16"/>
        <v>4.4113047523595727E-3</v>
      </c>
      <c r="G34" s="4">
        <f t="shared" si="17"/>
        <v>5.5577971419026241E-2</v>
      </c>
      <c r="H34" s="7">
        <f t="shared" si="18"/>
        <v>-1.5422028580973766E-2</v>
      </c>
      <c r="I34" s="6">
        <f t="shared" si="19"/>
        <v>2.3783896555237174E-4</v>
      </c>
      <c r="J34" s="6">
        <f t="shared" si="7"/>
        <v>71.000000000000014</v>
      </c>
      <c r="K34" s="6">
        <f t="shared" si="7"/>
        <v>0</v>
      </c>
      <c r="L34" s="6">
        <f t="shared" si="7"/>
        <v>4.4113047523595723</v>
      </c>
      <c r="M34" s="6">
        <f t="shared" si="7"/>
        <v>55.577971419026241</v>
      </c>
    </row>
    <row r="35" spans="1:13" x14ac:dyDescent="0.25">
      <c r="A35" t="s">
        <v>13</v>
      </c>
      <c r="B35" s="1">
        <v>42747</v>
      </c>
      <c r="C35">
        <f t="shared" si="5"/>
        <v>814</v>
      </c>
      <c r="D35">
        <v>5.3999999999999999E-2</v>
      </c>
      <c r="E35" s="4">
        <f t="shared" si="15"/>
        <v>0</v>
      </c>
      <c r="F35" s="4">
        <f t="shared" si="16"/>
        <v>3.4460781793687226E-3</v>
      </c>
      <c r="G35" s="4">
        <f t="shared" si="17"/>
        <v>5.4612744846035385E-2</v>
      </c>
      <c r="H35" s="7">
        <f t="shared" si="18"/>
        <v>6.1274484603538598E-4</v>
      </c>
      <c r="I35" s="6">
        <f t="shared" si="19"/>
        <v>3.7545624634292885E-7</v>
      </c>
      <c r="J35" s="6">
        <f t="shared" si="7"/>
        <v>54</v>
      </c>
      <c r="K35" s="6">
        <f t="shared" si="7"/>
        <v>0</v>
      </c>
      <c r="L35" s="6">
        <f t="shared" si="7"/>
        <v>3.4460781793687225</v>
      </c>
      <c r="M35" s="6">
        <f t="shared" si="7"/>
        <v>54.612744846035383</v>
      </c>
    </row>
    <row r="36" spans="1:13" x14ac:dyDescent="0.25">
      <c r="A36" t="s">
        <v>13</v>
      </c>
      <c r="B36" s="1">
        <v>42780</v>
      </c>
      <c r="C36">
        <f t="shared" si="5"/>
        <v>847</v>
      </c>
      <c r="D36">
        <v>6.2E-2</v>
      </c>
      <c r="E36" s="4">
        <f t="shared" si="15"/>
        <v>0</v>
      </c>
      <c r="F36" s="4">
        <f t="shared" si="16"/>
        <v>2.9870169650560129E-3</v>
      </c>
      <c r="G36" s="4">
        <f t="shared" si="17"/>
        <v>5.4153683631722682E-2</v>
      </c>
      <c r="H36" s="7">
        <f t="shared" si="18"/>
        <v>-7.8463163682773174E-3</v>
      </c>
      <c r="I36" s="6">
        <f t="shared" si="19"/>
        <v>6.1564680551096551E-5</v>
      </c>
      <c r="J36" s="6">
        <f t="shared" si="7"/>
        <v>62</v>
      </c>
      <c r="K36" s="6">
        <f t="shared" si="7"/>
        <v>0</v>
      </c>
      <c r="L36" s="6">
        <f t="shared" si="7"/>
        <v>2.987016965056013</v>
      </c>
      <c r="M36" s="6">
        <f t="shared" si="7"/>
        <v>54.153683631722686</v>
      </c>
    </row>
    <row r="37" spans="1:13" x14ac:dyDescent="0.25">
      <c r="A37" t="s">
        <v>13</v>
      </c>
      <c r="B37" s="1">
        <v>42809</v>
      </c>
      <c r="C37">
        <f t="shared" si="5"/>
        <v>876</v>
      </c>
      <c r="D37">
        <v>5.8999999999999997E-2</v>
      </c>
      <c r="E37" s="4">
        <f t="shared" si="15"/>
        <v>0</v>
      </c>
      <c r="F37" s="4">
        <f t="shared" si="16"/>
        <v>2.634365332292667E-3</v>
      </c>
      <c r="G37" s="4">
        <f t="shared" si="17"/>
        <v>5.3801031998959331E-2</v>
      </c>
      <c r="H37" s="7">
        <f t="shared" si="18"/>
        <v>-5.1989680010406658E-3</v>
      </c>
      <c r="I37" s="6">
        <f t="shared" si="19"/>
        <v>2.7029268275844778E-5</v>
      </c>
      <c r="J37" s="6">
        <f t="shared" si="7"/>
        <v>59</v>
      </c>
      <c r="K37" s="6">
        <f t="shared" si="7"/>
        <v>0</v>
      </c>
      <c r="L37" s="6">
        <f t="shared" si="7"/>
        <v>2.634365332292667</v>
      </c>
      <c r="M37" s="6">
        <f t="shared" si="7"/>
        <v>53.801031998959331</v>
      </c>
    </row>
    <row r="38" spans="1:13" x14ac:dyDescent="0.25">
      <c r="A38" t="s">
        <v>13</v>
      </c>
      <c r="B38" s="1">
        <v>42836</v>
      </c>
      <c r="C38">
        <f t="shared" si="5"/>
        <v>903</v>
      </c>
      <c r="D38">
        <v>4.8000000000000001E-2</v>
      </c>
      <c r="E38" s="4">
        <f t="shared" si="15"/>
        <v>0</v>
      </c>
      <c r="F38" s="4">
        <f t="shared" si="16"/>
        <v>2.3435660109307633E-3</v>
      </c>
      <c r="G38" s="4">
        <f t="shared" si="17"/>
        <v>5.3510232677597427E-2</v>
      </c>
      <c r="H38" s="7">
        <f t="shared" si="18"/>
        <v>5.5102326775974264E-3</v>
      </c>
      <c r="I38" s="6">
        <f t="shared" si="19"/>
        <v>3.0362664161262505E-5</v>
      </c>
      <c r="J38" s="6">
        <f t="shared" si="7"/>
        <v>48</v>
      </c>
      <c r="K38" s="6">
        <f t="shared" si="7"/>
        <v>0</v>
      </c>
      <c r="L38" s="6">
        <f t="shared" si="7"/>
        <v>2.3435660109307634</v>
      </c>
      <c r="M38" s="6">
        <f t="shared" si="7"/>
        <v>53.510232677597429</v>
      </c>
    </row>
    <row r="39" spans="1:13" x14ac:dyDescent="0.25">
      <c r="A39" t="s">
        <v>13</v>
      </c>
      <c r="B39" s="1">
        <v>42870</v>
      </c>
      <c r="C39">
        <f t="shared" si="5"/>
        <v>937</v>
      </c>
      <c r="D39">
        <v>4.8000000000000001E-2</v>
      </c>
      <c r="E39" s="4">
        <f t="shared" si="15"/>
        <v>0</v>
      </c>
      <c r="F39" s="4">
        <f t="shared" si="16"/>
        <v>2.0225921468608548E-3</v>
      </c>
      <c r="G39" s="4">
        <f t="shared" si="17"/>
        <v>5.3189258813527519E-2</v>
      </c>
      <c r="H39" s="7">
        <f t="shared" si="18"/>
        <v>5.1892588135275183E-3</v>
      </c>
      <c r="I39" s="6">
        <f t="shared" si="19"/>
        <v>2.6928407033773027E-5</v>
      </c>
      <c r="J39" s="6">
        <f t="shared" si="7"/>
        <v>48</v>
      </c>
      <c r="K39" s="6">
        <f t="shared" si="7"/>
        <v>0</v>
      </c>
      <c r="L39" s="6">
        <f t="shared" si="7"/>
        <v>2.022592146860855</v>
      </c>
      <c r="M39" s="6">
        <f t="shared" si="7"/>
        <v>53.189258813527516</v>
      </c>
    </row>
    <row r="40" spans="1:13" x14ac:dyDescent="0.25">
      <c r="A40" t="s">
        <v>13</v>
      </c>
      <c r="B40" s="1">
        <v>42900</v>
      </c>
      <c r="C40">
        <f t="shared" si="5"/>
        <v>967</v>
      </c>
      <c r="D40">
        <v>4.8000000000000001E-2</v>
      </c>
      <c r="E40" s="4">
        <f t="shared" si="15"/>
        <v>0</v>
      </c>
      <c r="F40" s="4">
        <f t="shared" si="16"/>
        <v>1.7760909137392224E-3</v>
      </c>
      <c r="G40" s="4">
        <f t="shared" si="17"/>
        <v>5.294275758040589E-2</v>
      </c>
      <c r="H40" s="7">
        <f t="shared" si="18"/>
        <v>4.942757580405889E-3</v>
      </c>
      <c r="I40" s="6">
        <f t="shared" si="19"/>
        <v>2.4430852498659879E-5</v>
      </c>
      <c r="J40" s="6">
        <f t="shared" si="7"/>
        <v>48</v>
      </c>
      <c r="K40" s="6">
        <f t="shared" si="7"/>
        <v>0</v>
      </c>
      <c r="L40" s="6">
        <f t="shared" si="7"/>
        <v>1.7760909137392225</v>
      </c>
      <c r="M40" s="6">
        <f t="shared" si="7"/>
        <v>52.942757580405889</v>
      </c>
    </row>
    <row r="41" spans="1:13" x14ac:dyDescent="0.25">
      <c r="A41" t="s">
        <v>13</v>
      </c>
      <c r="B41" s="1">
        <v>42928</v>
      </c>
      <c r="C41">
        <f t="shared" si="5"/>
        <v>995</v>
      </c>
      <c r="D41">
        <v>4.8000000000000001E-2</v>
      </c>
      <c r="E41" s="4">
        <f t="shared" si="15"/>
        <v>0</v>
      </c>
      <c r="F41" s="4">
        <f t="shared" si="16"/>
        <v>1.5732036423630363E-3</v>
      </c>
      <c r="G41" s="4">
        <f t="shared" si="17"/>
        <v>5.2739870309029699E-2</v>
      </c>
      <c r="H41" s="7">
        <f t="shared" si="18"/>
        <v>4.7398703090296979E-3</v>
      </c>
      <c r="I41" s="6">
        <f t="shared" si="19"/>
        <v>2.2466370546421283E-5</v>
      </c>
      <c r="J41" s="6">
        <f t="shared" si="7"/>
        <v>48</v>
      </c>
      <c r="K41" s="6">
        <f t="shared" si="7"/>
        <v>0</v>
      </c>
      <c r="L41" s="6">
        <f t="shared" si="7"/>
        <v>1.5732036423630362</v>
      </c>
      <c r="M41" s="6">
        <f t="shared" si="7"/>
        <v>52.739870309029698</v>
      </c>
    </row>
    <row r="42" spans="1:13" x14ac:dyDescent="0.25">
      <c r="A42" t="s">
        <v>13</v>
      </c>
      <c r="B42" s="1">
        <v>42961</v>
      </c>
      <c r="C42">
        <f t="shared" si="5"/>
        <v>1028</v>
      </c>
      <c r="D42">
        <v>5.0999999999999997E-2</v>
      </c>
      <c r="E42" s="4">
        <f t="shared" si="15"/>
        <v>0</v>
      </c>
      <c r="F42" s="4">
        <f t="shared" si="16"/>
        <v>1.3636330125531664E-3</v>
      </c>
      <c r="G42" s="4">
        <f t="shared" si="17"/>
        <v>5.2530299679219836E-2</v>
      </c>
      <c r="H42" s="7">
        <f t="shared" si="18"/>
        <v>1.5302996792198389E-3</v>
      </c>
      <c r="I42" s="6">
        <f t="shared" si="19"/>
        <v>2.341817108220342E-6</v>
      </c>
      <c r="J42" s="6">
        <f t="shared" si="7"/>
        <v>51</v>
      </c>
      <c r="K42" s="6">
        <f t="shared" si="7"/>
        <v>0</v>
      </c>
      <c r="L42" s="6">
        <f t="shared" si="7"/>
        <v>1.3636330125531664</v>
      </c>
      <c r="M42" s="6">
        <f t="shared" si="7"/>
        <v>52.530299679219837</v>
      </c>
    </row>
    <row r="43" spans="1:13" x14ac:dyDescent="0.25">
      <c r="A43" t="s">
        <v>13</v>
      </c>
      <c r="B43" s="1">
        <v>42991</v>
      </c>
      <c r="C43">
        <f t="shared" si="5"/>
        <v>1058</v>
      </c>
      <c r="D43">
        <v>5.0999999999999997E-2</v>
      </c>
      <c r="E43" s="4">
        <f t="shared" si="15"/>
        <v>0</v>
      </c>
      <c r="F43" s="4">
        <f t="shared" si="16"/>
        <v>1.1974417121264251E-3</v>
      </c>
      <c r="G43" s="4">
        <f t="shared" si="17"/>
        <v>5.2364108378793094E-2</v>
      </c>
      <c r="H43" s="7">
        <f t="shared" si="18"/>
        <v>1.3641083787930969E-3</v>
      </c>
      <c r="I43" s="6">
        <f t="shared" si="19"/>
        <v>1.8607916690935311E-6</v>
      </c>
      <c r="J43" s="6">
        <f t="shared" si="7"/>
        <v>51</v>
      </c>
      <c r="K43" s="6">
        <f t="shared" si="7"/>
        <v>0</v>
      </c>
      <c r="L43" s="6">
        <f t="shared" si="7"/>
        <v>1.1974417121264251</v>
      </c>
      <c r="M43" s="6">
        <f t="shared" si="7"/>
        <v>52.364108378793091</v>
      </c>
    </row>
    <row r="44" spans="1:13" x14ac:dyDescent="0.25">
      <c r="A44" t="s">
        <v>13</v>
      </c>
      <c r="B44" s="1">
        <v>43020</v>
      </c>
      <c r="C44">
        <f t="shared" si="5"/>
        <v>1087</v>
      </c>
      <c r="D44">
        <v>5.4000000000000006E-2</v>
      </c>
      <c r="E44" s="4">
        <f t="shared" si="15"/>
        <v>0</v>
      </c>
      <c r="F44" s="4">
        <f t="shared" si="16"/>
        <v>1.0560699757551841E-3</v>
      </c>
      <c r="G44" s="4">
        <f t="shared" si="17"/>
        <v>5.2222736642421851E-2</v>
      </c>
      <c r="H44" s="7">
        <f t="shared" si="18"/>
        <v>-1.7772633575781557E-3</v>
      </c>
      <c r="I44" s="6">
        <f t="shared" si="19"/>
        <v>3.1586650421899793E-6</v>
      </c>
      <c r="J44" s="6">
        <f t="shared" si="7"/>
        <v>54.000000000000007</v>
      </c>
      <c r="K44" s="6">
        <f t="shared" si="7"/>
        <v>0</v>
      </c>
      <c r="L44" s="6">
        <f t="shared" si="7"/>
        <v>1.0560699757551841</v>
      </c>
      <c r="M44" s="6">
        <f t="shared" si="7"/>
        <v>52.22273664242185</v>
      </c>
    </row>
    <row r="45" spans="1:13" x14ac:dyDescent="0.25">
      <c r="A45" t="s">
        <v>13</v>
      </c>
      <c r="B45" s="1">
        <v>43052</v>
      </c>
      <c r="C45">
        <f t="shared" si="5"/>
        <v>1119</v>
      </c>
      <c r="D45">
        <v>5.4000000000000006E-2</v>
      </c>
      <c r="E45" s="4">
        <f t="shared" si="15"/>
        <v>0</v>
      </c>
      <c r="F45" s="4">
        <f t="shared" si="16"/>
        <v>9.1936231227379966E-4</v>
      </c>
      <c r="G45" s="4">
        <f t="shared" si="17"/>
        <v>5.2086028978940463E-2</v>
      </c>
      <c r="H45" s="7">
        <f t="shared" si="18"/>
        <v>-1.9139710210595434E-3</v>
      </c>
      <c r="I45" s="6">
        <f t="shared" si="19"/>
        <v>3.663285069455711E-6</v>
      </c>
      <c r="J45" s="6">
        <f t="shared" si="7"/>
        <v>54.000000000000007</v>
      </c>
      <c r="K45" s="6">
        <f t="shared" si="7"/>
        <v>0</v>
      </c>
      <c r="L45" s="6">
        <f t="shared" si="7"/>
        <v>0.91936231227379961</v>
      </c>
      <c r="M45" s="6">
        <f t="shared" si="7"/>
        <v>52.086028978940462</v>
      </c>
    </row>
    <row r="46" spans="1:13" x14ac:dyDescent="0.25">
      <c r="A46" t="s">
        <v>13</v>
      </c>
      <c r="B46" s="1">
        <v>43080</v>
      </c>
      <c r="C46">
        <f t="shared" si="5"/>
        <v>1147</v>
      </c>
      <c r="D46">
        <v>3.6999999999999998E-2</v>
      </c>
      <c r="E46" s="4">
        <f t="shared" si="15"/>
        <v>0</v>
      </c>
      <c r="F46" s="4">
        <f t="shared" si="16"/>
        <v>8.1434127449897347E-4</v>
      </c>
      <c r="G46" s="4">
        <f t="shared" si="17"/>
        <v>5.1981007941165641E-2</v>
      </c>
      <c r="H46" s="7">
        <f t="shared" si="18"/>
        <v>1.4981007941165643E-2</v>
      </c>
      <c r="I46" s="6">
        <f t="shared" si="19"/>
        <v>2.2443059893326807E-4</v>
      </c>
      <c r="J46" s="6"/>
      <c r="K46" s="6"/>
      <c r="L46" s="6"/>
      <c r="M46" s="6"/>
    </row>
    <row r="47" spans="1:13" x14ac:dyDescent="0.25">
      <c r="A47" t="s">
        <v>13</v>
      </c>
      <c r="B47" s="1">
        <v>43115</v>
      </c>
      <c r="C47">
        <f t="shared" si="5"/>
        <v>1182</v>
      </c>
      <c r="D47">
        <v>3.9E-2</v>
      </c>
      <c r="E47" s="4">
        <f t="shared" si="15"/>
        <v>0</v>
      </c>
      <c r="F47" s="4">
        <f t="shared" si="16"/>
        <v>6.9977131480579468E-4</v>
      </c>
      <c r="G47" s="4">
        <f t="shared" si="17"/>
        <v>5.186643798147246E-2</v>
      </c>
      <c r="H47" s="7">
        <f t="shared" si="18"/>
        <v>1.286643798147246E-2</v>
      </c>
      <c r="I47" s="6">
        <f t="shared" si="19"/>
        <v>1.655452263310771E-4</v>
      </c>
      <c r="J47" s="6"/>
      <c r="K47" s="6"/>
      <c r="L47" s="6"/>
      <c r="M47" s="6"/>
    </row>
    <row r="48" spans="1:13" x14ac:dyDescent="0.25">
      <c r="A48" t="s">
        <v>13</v>
      </c>
      <c r="B48" s="1">
        <v>43146</v>
      </c>
      <c r="C48">
        <f t="shared" si="5"/>
        <v>1213</v>
      </c>
      <c r="D48">
        <v>4.4999999999999998E-2</v>
      </c>
      <c r="E48" s="4">
        <f t="shared" si="15"/>
        <v>0</v>
      </c>
      <c r="F48" s="4">
        <f t="shared" si="16"/>
        <v>6.1183113565074874E-4</v>
      </c>
      <c r="G48" s="4">
        <f t="shared" si="17"/>
        <v>5.1778497802317414E-2</v>
      </c>
      <c r="H48" s="7">
        <f t="shared" si="18"/>
        <v>6.7784978023174153E-3</v>
      </c>
      <c r="I48" s="6">
        <f t="shared" si="19"/>
        <v>4.5948032456022029E-5</v>
      </c>
      <c r="J48" s="6"/>
      <c r="K48" s="6"/>
      <c r="L48" s="6"/>
      <c r="M48" s="6"/>
    </row>
    <row r="49" spans="1:13" x14ac:dyDescent="0.25">
      <c r="A49" t="s">
        <v>13</v>
      </c>
      <c r="B49" s="1">
        <v>43174</v>
      </c>
      <c r="C49">
        <f t="shared" si="5"/>
        <v>1241</v>
      </c>
      <c r="D49">
        <v>4.8000000000000001E-2</v>
      </c>
      <c r="E49" s="4">
        <f t="shared" si="15"/>
        <v>0</v>
      </c>
      <c r="F49" s="4">
        <f t="shared" si="16"/>
        <v>5.4194014713494364E-4</v>
      </c>
      <c r="G49" s="4">
        <f t="shared" si="17"/>
        <v>5.1708606813801607E-2</v>
      </c>
      <c r="H49" s="7">
        <f t="shared" si="18"/>
        <v>3.7086068138016057E-3</v>
      </c>
      <c r="I49" s="6">
        <f t="shared" si="19"/>
        <v>1.3753764499375698E-5</v>
      </c>
      <c r="J49" s="6"/>
      <c r="K49" s="6"/>
      <c r="L49" s="6"/>
      <c r="M49" s="6"/>
    </row>
    <row r="50" spans="1:13" x14ac:dyDescent="0.25">
      <c r="J50" s="6"/>
      <c r="K50" s="6"/>
      <c r="L50" s="6"/>
      <c r="M5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D1" workbookViewId="0">
      <selection activeCell="J1" sqref="J1:M1048576"/>
    </sheetView>
  </sheetViews>
  <sheetFormatPr defaultRowHeight="15" x14ac:dyDescent="0.25"/>
  <cols>
    <col min="1" max="1" width="14.5703125" customWidth="1"/>
    <col min="10" max="10" width="10.7109375" customWidth="1"/>
    <col min="11" max="11" width="12" customWidth="1"/>
    <col min="12" max="13" width="10.7109375" customWidth="1"/>
    <col min="14" max="14" width="11.7109375" customWidth="1"/>
  </cols>
  <sheetData>
    <row r="1" spans="1:17" x14ac:dyDescent="0.25">
      <c r="B1" t="s">
        <v>0</v>
      </c>
      <c r="C1" t="s">
        <v>5</v>
      </c>
      <c r="D1" t="s">
        <v>19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49</v>
      </c>
      <c r="K1" t="s">
        <v>46</v>
      </c>
      <c r="L1" t="s">
        <v>47</v>
      </c>
      <c r="M1" t="s">
        <v>48</v>
      </c>
    </row>
    <row r="2" spans="1:17" x14ac:dyDescent="0.25">
      <c r="A2" t="s">
        <v>13</v>
      </c>
      <c r="B2" s="1">
        <v>41934</v>
      </c>
      <c r="C2">
        <v>0</v>
      </c>
      <c r="D2">
        <v>0.65100000000000002</v>
      </c>
      <c r="E2" s="4">
        <f t="shared" ref="E2:E45" si="0">$Q$3*0.5^(C2/$Q$4)</f>
        <v>0.26833842139027386</v>
      </c>
      <c r="F2" s="4">
        <f t="shared" ref="F2:F45" si="1">$Q$5*0.5^(C2/$Q$6)</f>
        <v>0.28356180377178447</v>
      </c>
      <c r="G2" s="4">
        <f>E2+F2+$Q$7</f>
        <v>0.69440022516205835</v>
      </c>
      <c r="H2" s="7">
        <f t="shared" ref="H2:H45" si="2">G2-D2</f>
        <v>4.3400225162058326E-2</v>
      </c>
      <c r="I2" s="6">
        <f t="shared" ref="I2:I11" si="3">H2^2</f>
        <v>1.8835795441173606E-3</v>
      </c>
      <c r="J2" s="6">
        <f>D2*1000/2</f>
        <v>325.5</v>
      </c>
      <c r="K2" s="6">
        <f>E2*1000/2</f>
        <v>134.16921069513694</v>
      </c>
      <c r="L2" s="6">
        <f t="shared" ref="L2" si="4">F2*1000/2</f>
        <v>141.78090188589223</v>
      </c>
      <c r="M2" s="6">
        <f t="shared" ref="M2" si="5">G2*1000/2</f>
        <v>347.2001125810292</v>
      </c>
    </row>
    <row r="3" spans="1:17" x14ac:dyDescent="0.25">
      <c r="A3" t="s">
        <v>13</v>
      </c>
      <c r="B3" s="1">
        <v>41948</v>
      </c>
      <c r="C3">
        <f>B3-B$2</f>
        <v>14</v>
      </c>
      <c r="D3">
        <v>0.45600000000000002</v>
      </c>
      <c r="E3" s="4">
        <f t="shared" si="0"/>
        <v>8.0321345551416581E-2</v>
      </c>
      <c r="F3" s="4">
        <f t="shared" si="1"/>
        <v>0.26316559759596825</v>
      </c>
      <c r="G3" s="4">
        <f t="shared" ref="G3:G24" si="6">E3+F3+$Q$7</f>
        <v>0.48598694314738478</v>
      </c>
      <c r="H3" s="7">
        <f t="shared" si="2"/>
        <v>2.9986943147384759E-2</v>
      </c>
      <c r="I3" s="6">
        <f t="shared" si="3"/>
        <v>8.9921675932448577E-4</v>
      </c>
      <c r="J3" s="6">
        <f>D3*1000/2</f>
        <v>228</v>
      </c>
      <c r="K3" s="6">
        <f>E3*1000/2</f>
        <v>40.160672775708292</v>
      </c>
      <c r="L3" s="6">
        <f t="shared" ref="L3:M18" si="7">F3*1000/2</f>
        <v>131.58279879798411</v>
      </c>
      <c r="M3" s="6">
        <f t="shared" si="7"/>
        <v>242.99347157369237</v>
      </c>
      <c r="P3" t="s">
        <v>7</v>
      </c>
      <c r="Q3" s="9">
        <v>0.26833842139027386</v>
      </c>
    </row>
    <row r="4" spans="1:17" x14ac:dyDescent="0.25">
      <c r="A4" t="s">
        <v>13</v>
      </c>
      <c r="B4" s="1">
        <v>41961</v>
      </c>
      <c r="C4">
        <f t="shared" ref="C4:C45" si="8">B4-B$2</f>
        <v>27</v>
      </c>
      <c r="D4">
        <v>0.38300000000000001</v>
      </c>
      <c r="E4" s="4">
        <f t="shared" si="0"/>
        <v>2.6205779452953264E-2</v>
      </c>
      <c r="F4" s="4">
        <f t="shared" si="1"/>
        <v>0.2455421847945379</v>
      </c>
      <c r="G4" s="4">
        <f t="shared" si="6"/>
        <v>0.41424796424749111</v>
      </c>
      <c r="H4" s="7">
        <f t="shared" si="2"/>
        <v>3.12479642474911E-2</v>
      </c>
      <c r="I4" s="6">
        <f t="shared" si="3"/>
        <v>9.7643526961248208E-4</v>
      </c>
      <c r="J4" s="6">
        <f t="shared" ref="J4:M50" si="9">D4*1000/2</f>
        <v>191.5</v>
      </c>
      <c r="K4" s="6">
        <f t="shared" si="9"/>
        <v>13.102889726476631</v>
      </c>
      <c r="L4" s="6">
        <f t="shared" si="7"/>
        <v>122.77109239726896</v>
      </c>
      <c r="M4" s="6">
        <f t="shared" si="7"/>
        <v>207.12398212374555</v>
      </c>
      <c r="P4" t="s">
        <v>8</v>
      </c>
      <c r="Q4" s="5">
        <v>8.0450601732151323</v>
      </c>
    </row>
    <row r="5" spans="1:17" x14ac:dyDescent="0.25">
      <c r="A5" t="s">
        <v>13</v>
      </c>
      <c r="B5" s="1">
        <v>41976</v>
      </c>
      <c r="C5">
        <f t="shared" si="8"/>
        <v>42</v>
      </c>
      <c r="D5">
        <v>0.34699999999999998</v>
      </c>
      <c r="E5" s="4">
        <f t="shared" si="0"/>
        <v>7.1965973498088389E-3</v>
      </c>
      <c r="F5" s="4">
        <f t="shared" si="1"/>
        <v>0.226668873117428</v>
      </c>
      <c r="G5" s="4">
        <f t="shared" si="6"/>
        <v>0.37636547046723684</v>
      </c>
      <c r="H5" s="7">
        <f t="shared" si="2"/>
        <v>2.9365470467236865E-2</v>
      </c>
      <c r="I5" s="6">
        <f t="shared" si="3"/>
        <v>8.6233085576216048E-4</v>
      </c>
      <c r="J5" s="6">
        <f t="shared" si="9"/>
        <v>173.5</v>
      </c>
      <c r="K5" s="6">
        <f t="shared" si="9"/>
        <v>3.5982986749044192</v>
      </c>
      <c r="L5" s="6">
        <f t="shared" si="7"/>
        <v>113.334436558714</v>
      </c>
      <c r="M5" s="6">
        <f t="shared" si="7"/>
        <v>188.18273523361842</v>
      </c>
      <c r="P5" t="s">
        <v>6</v>
      </c>
      <c r="Q5" s="9">
        <v>0.28356180377178447</v>
      </c>
    </row>
    <row r="6" spans="1:17" x14ac:dyDescent="0.25">
      <c r="A6" t="s">
        <v>13</v>
      </c>
      <c r="B6" s="1">
        <v>41989</v>
      </c>
      <c r="C6">
        <f t="shared" si="8"/>
        <v>55</v>
      </c>
      <c r="D6">
        <v>0.32400000000000001</v>
      </c>
      <c r="E6" s="4">
        <f t="shared" si="0"/>
        <v>2.3479741489150436E-3</v>
      </c>
      <c r="F6" s="4">
        <f t="shared" si="1"/>
        <v>0.2114895367730309</v>
      </c>
      <c r="G6" s="4">
        <f t="shared" si="6"/>
        <v>0.35633751092194593</v>
      </c>
      <c r="H6" s="7">
        <f t="shared" si="2"/>
        <v>3.2337510921945922E-2</v>
      </c>
      <c r="I6" s="6">
        <f t="shared" si="3"/>
        <v>1.0457146126269718E-3</v>
      </c>
      <c r="J6" s="6">
        <f t="shared" si="9"/>
        <v>162</v>
      </c>
      <c r="K6" s="6">
        <f t="shared" si="9"/>
        <v>1.1739870744575218</v>
      </c>
      <c r="L6" s="6">
        <f t="shared" si="7"/>
        <v>105.74476838651545</v>
      </c>
      <c r="M6" s="6">
        <f t="shared" si="7"/>
        <v>178.16875546097296</v>
      </c>
      <c r="P6" t="s">
        <v>9</v>
      </c>
      <c r="Q6" s="5">
        <v>130</v>
      </c>
    </row>
    <row r="7" spans="1:17" x14ac:dyDescent="0.25">
      <c r="A7" t="s">
        <v>13</v>
      </c>
      <c r="B7" s="1">
        <v>42031</v>
      </c>
      <c r="C7">
        <f t="shared" si="8"/>
        <v>97</v>
      </c>
      <c r="D7">
        <v>0.37659999999999999</v>
      </c>
      <c r="E7" s="4">
        <f t="shared" si="0"/>
        <v>6.2970574433416268E-5</v>
      </c>
      <c r="F7" s="4">
        <f t="shared" si="1"/>
        <v>0.16905695456448425</v>
      </c>
      <c r="G7" s="4">
        <f t="shared" si="6"/>
        <v>0.31161992513891767</v>
      </c>
      <c r="H7" s="7">
        <f t="shared" si="2"/>
        <v>-6.4980074861082315E-2</v>
      </c>
      <c r="I7" s="6">
        <f t="shared" si="3"/>
        <v>4.2224101289518616E-3</v>
      </c>
      <c r="J7" s="6">
        <f t="shared" si="9"/>
        <v>188.29999999999998</v>
      </c>
      <c r="K7" s="6">
        <f t="shared" si="9"/>
        <v>3.1485287216708131E-2</v>
      </c>
      <c r="L7" s="6">
        <f t="shared" si="7"/>
        <v>84.528477282242122</v>
      </c>
      <c r="M7" s="6">
        <f t="shared" si="7"/>
        <v>155.80996256945883</v>
      </c>
      <c r="P7" t="s">
        <v>38</v>
      </c>
      <c r="Q7">
        <f>AVERAGE(D31:D42)</f>
        <v>0.14249999999999999</v>
      </c>
    </row>
    <row r="8" spans="1:17" x14ac:dyDescent="0.25">
      <c r="A8" t="s">
        <v>13</v>
      </c>
      <c r="B8" s="1">
        <v>42052</v>
      </c>
      <c r="C8">
        <f t="shared" si="8"/>
        <v>118</v>
      </c>
      <c r="D8">
        <v>0.34110000000000001</v>
      </c>
      <c r="E8" s="4">
        <f t="shared" si="0"/>
        <v>1.0312401825488015E-5</v>
      </c>
      <c r="F8" s="4">
        <f t="shared" si="1"/>
        <v>0.15114894452515018</v>
      </c>
      <c r="G8" s="4">
        <f t="shared" si="6"/>
        <v>0.2936592569269757</v>
      </c>
      <c r="H8" s="7">
        <f t="shared" si="2"/>
        <v>-4.7440743073024316E-2</v>
      </c>
      <c r="I8" s="6">
        <f t="shared" si="3"/>
        <v>2.2506241033207045E-3</v>
      </c>
      <c r="J8" s="6">
        <f t="shared" si="9"/>
        <v>170.55</v>
      </c>
      <c r="K8" s="6">
        <f t="shared" si="9"/>
        <v>5.1562009127440077E-3</v>
      </c>
      <c r="L8" s="6">
        <f t="shared" si="7"/>
        <v>75.574472262575085</v>
      </c>
      <c r="M8" s="6">
        <f t="shared" si="7"/>
        <v>146.82962846348784</v>
      </c>
    </row>
    <row r="9" spans="1:17" x14ac:dyDescent="0.25">
      <c r="A9" t="s">
        <v>13</v>
      </c>
      <c r="B9" s="1">
        <v>42073</v>
      </c>
      <c r="C9">
        <f t="shared" si="8"/>
        <v>139</v>
      </c>
      <c r="D9">
        <v>0.17660000000000001</v>
      </c>
      <c r="E9" s="4">
        <f t="shared" si="0"/>
        <v>1.6888146942787748E-6</v>
      </c>
      <c r="F9" s="4">
        <f t="shared" si="1"/>
        <v>0.13513790952831026</v>
      </c>
      <c r="G9" s="4">
        <f t="shared" si="6"/>
        <v>0.27763959834300456</v>
      </c>
      <c r="H9" s="7">
        <f t="shared" si="2"/>
        <v>0.10103959834300455</v>
      </c>
      <c r="I9" s="6">
        <f t="shared" si="3"/>
        <v>1.0209000433315688E-2</v>
      </c>
      <c r="J9" s="6">
        <f t="shared" si="9"/>
        <v>88.3</v>
      </c>
      <c r="K9" s="6">
        <f t="shared" si="9"/>
        <v>8.4440734713938737E-4</v>
      </c>
      <c r="L9" s="6">
        <f t="shared" si="7"/>
        <v>67.568954764155123</v>
      </c>
      <c r="M9" s="6">
        <f t="shared" si="7"/>
        <v>138.81979917150227</v>
      </c>
      <c r="P9" t="s">
        <v>12</v>
      </c>
      <c r="Q9" s="11">
        <f>SQRT(AVERAGE(I2:I45))</f>
        <v>3.26191142106158E-2</v>
      </c>
    </row>
    <row r="10" spans="1:17" x14ac:dyDescent="0.25">
      <c r="A10" t="s">
        <v>13</v>
      </c>
      <c r="B10" s="1">
        <v>42110</v>
      </c>
      <c r="C10">
        <f t="shared" si="8"/>
        <v>176</v>
      </c>
      <c r="D10">
        <v>0.219</v>
      </c>
      <c r="E10" s="4">
        <f t="shared" si="0"/>
        <v>6.9681309261408975E-8</v>
      </c>
      <c r="F10" s="4">
        <f t="shared" si="1"/>
        <v>0.11094287815969305</v>
      </c>
      <c r="G10" s="4">
        <f t="shared" si="6"/>
        <v>0.2534429478410023</v>
      </c>
      <c r="H10" s="7">
        <f t="shared" si="2"/>
        <v>3.4442947841002297E-2</v>
      </c>
      <c r="I10" s="6">
        <f t="shared" si="3"/>
        <v>1.1863166559780047E-3</v>
      </c>
      <c r="J10" s="6">
        <f t="shared" si="9"/>
        <v>109.5</v>
      </c>
      <c r="K10" s="6">
        <f t="shared" si="9"/>
        <v>3.4840654630704487E-5</v>
      </c>
      <c r="L10" s="6">
        <f t="shared" si="7"/>
        <v>55.471439079846526</v>
      </c>
      <c r="M10" s="6">
        <f t="shared" si="7"/>
        <v>126.72147392050115</v>
      </c>
      <c r="P10" t="s">
        <v>16</v>
      </c>
      <c r="Q10" s="9">
        <f>AVERAGE(H2:H24)</f>
        <v>7.5123625779012918E-3</v>
      </c>
    </row>
    <row r="11" spans="1:17" x14ac:dyDescent="0.25">
      <c r="A11" t="s">
        <v>13</v>
      </c>
      <c r="B11" s="1">
        <v>42136</v>
      </c>
      <c r="C11">
        <f t="shared" si="8"/>
        <v>202</v>
      </c>
      <c r="D11">
        <v>0.22189999999999999</v>
      </c>
      <c r="E11" s="4">
        <f t="shared" si="0"/>
        <v>7.4173456058870648E-9</v>
      </c>
      <c r="F11" s="4">
        <f t="shared" si="1"/>
        <v>9.6581385075614062E-2</v>
      </c>
      <c r="G11" s="4">
        <f t="shared" si="6"/>
        <v>0.23908139249295968</v>
      </c>
      <c r="H11" s="7">
        <f t="shared" si="2"/>
        <v>1.7181392492959691E-2</v>
      </c>
      <c r="I11" s="6">
        <f t="shared" si="3"/>
        <v>2.9520024799713164E-4</v>
      </c>
      <c r="J11" s="6">
        <f t="shared" si="9"/>
        <v>110.94999999999999</v>
      </c>
      <c r="K11" s="6">
        <f t="shared" si="9"/>
        <v>3.7086728029435324E-6</v>
      </c>
      <c r="L11" s="6">
        <f t="shared" si="7"/>
        <v>48.290692537807033</v>
      </c>
      <c r="M11" s="6">
        <f t="shared" si="7"/>
        <v>119.54069624647984</v>
      </c>
      <c r="P11" t="s">
        <v>15</v>
      </c>
      <c r="Q11" s="9">
        <f>RSQ(G2:G24,D2:D24)</f>
        <v>0.92411360917791452</v>
      </c>
    </row>
    <row r="12" spans="1:17" x14ac:dyDescent="0.25">
      <c r="A12" t="s">
        <v>13</v>
      </c>
      <c r="B12" s="1">
        <v>42171</v>
      </c>
      <c r="C12">
        <f t="shared" si="8"/>
        <v>237</v>
      </c>
      <c r="D12">
        <v>0.24640000000000001</v>
      </c>
      <c r="E12" s="4">
        <f t="shared" si="0"/>
        <v>3.6359575302473532E-10</v>
      </c>
      <c r="F12" s="4">
        <f t="shared" si="1"/>
        <v>8.0139548632623236E-2</v>
      </c>
      <c r="G12" s="4">
        <f t="shared" si="6"/>
        <v>0.22263954899621896</v>
      </c>
      <c r="H12" s="7">
        <f t="shared" si="2"/>
        <v>-2.3760451003781047E-2</v>
      </c>
      <c r="I12" s="6">
        <f t="shared" ref="I12:I24" si="10">H12^2</f>
        <v>5.6455903190307975E-4</v>
      </c>
      <c r="J12" s="6">
        <f t="shared" si="9"/>
        <v>123.2</v>
      </c>
      <c r="K12" s="6">
        <f t="shared" si="9"/>
        <v>1.8179787651236766E-7</v>
      </c>
      <c r="L12" s="6">
        <f t="shared" si="7"/>
        <v>40.069774316311616</v>
      </c>
      <c r="M12" s="6">
        <f t="shared" si="7"/>
        <v>111.31977449810948</v>
      </c>
    </row>
    <row r="13" spans="1:17" x14ac:dyDescent="0.25">
      <c r="A13" t="s">
        <v>13</v>
      </c>
      <c r="B13" s="1">
        <v>42199</v>
      </c>
      <c r="C13">
        <f t="shared" si="8"/>
        <v>265</v>
      </c>
      <c r="D13">
        <v>0.25600000000000001</v>
      </c>
      <c r="E13" s="4">
        <f t="shared" si="0"/>
        <v>3.2577295794236156E-11</v>
      </c>
      <c r="F13" s="4">
        <f t="shared" si="1"/>
        <v>6.9025516050105207E-2</v>
      </c>
      <c r="G13" s="4">
        <f t="shared" si="6"/>
        <v>0.2115255160826825</v>
      </c>
      <c r="H13" s="7">
        <f t="shared" si="2"/>
        <v>-4.4474483917317509E-2</v>
      </c>
      <c r="I13" s="6">
        <f t="shared" si="10"/>
        <v>1.9779797197117337E-3</v>
      </c>
      <c r="J13" s="6">
        <f t="shared" si="9"/>
        <v>128</v>
      </c>
      <c r="K13" s="6">
        <f t="shared" si="9"/>
        <v>1.6288647897118079E-8</v>
      </c>
      <c r="L13" s="6">
        <f t="shared" si="7"/>
        <v>34.512758025052605</v>
      </c>
      <c r="M13" s="6">
        <f t="shared" si="7"/>
        <v>105.76275804134124</v>
      </c>
    </row>
    <row r="14" spans="1:17" x14ac:dyDescent="0.25">
      <c r="A14" t="s">
        <v>13</v>
      </c>
      <c r="B14" s="1">
        <v>42234</v>
      </c>
      <c r="C14">
        <f t="shared" si="8"/>
        <v>300</v>
      </c>
      <c r="D14">
        <v>0.2296</v>
      </c>
      <c r="E14" s="4">
        <f t="shared" si="0"/>
        <v>1.5969279342213232E-12</v>
      </c>
      <c r="F14" s="4">
        <f t="shared" si="1"/>
        <v>5.7274739806832821E-2</v>
      </c>
      <c r="G14" s="4">
        <f t="shared" si="6"/>
        <v>0.19977473980842975</v>
      </c>
      <c r="H14" s="7">
        <f t="shared" si="2"/>
        <v>-2.9825260191570252E-2</v>
      </c>
      <c r="I14" s="6">
        <f t="shared" si="10"/>
        <v>8.8954614549486514E-4</v>
      </c>
      <c r="J14" s="6">
        <f t="shared" si="9"/>
        <v>114.8</v>
      </c>
      <c r="K14" s="6">
        <f t="shared" si="9"/>
        <v>7.9846396711066159E-10</v>
      </c>
      <c r="L14" s="6">
        <f t="shared" si="7"/>
        <v>28.63736990341641</v>
      </c>
      <c r="M14" s="6">
        <f t="shared" si="7"/>
        <v>99.887369904214879</v>
      </c>
    </row>
    <row r="15" spans="1:17" x14ac:dyDescent="0.25">
      <c r="A15" t="s">
        <v>13</v>
      </c>
      <c r="B15" s="1">
        <v>42263</v>
      </c>
      <c r="C15">
        <f t="shared" si="8"/>
        <v>329</v>
      </c>
      <c r="D15">
        <v>0.21790000000000001</v>
      </c>
      <c r="E15" s="4">
        <f t="shared" si="0"/>
        <v>1.3126941668144618E-13</v>
      </c>
      <c r="F15" s="4">
        <f t="shared" si="1"/>
        <v>4.9069347131606912E-2</v>
      </c>
      <c r="G15" s="4">
        <f t="shared" si="6"/>
        <v>0.19156934713173818</v>
      </c>
      <c r="H15" s="7">
        <f t="shared" si="2"/>
        <v>-2.6330652868261833E-2</v>
      </c>
      <c r="I15" s="6">
        <f t="shared" si="10"/>
        <v>6.9330328046890508E-4</v>
      </c>
      <c r="J15" s="6">
        <f t="shared" si="9"/>
        <v>108.95</v>
      </c>
      <c r="K15" s="6">
        <f t="shared" si="9"/>
        <v>6.5634708340723088E-11</v>
      </c>
      <c r="L15" s="6">
        <f t="shared" si="7"/>
        <v>24.534673565803455</v>
      </c>
      <c r="M15" s="6">
        <f t="shared" si="7"/>
        <v>95.784673565869085</v>
      </c>
    </row>
    <row r="16" spans="1:17" x14ac:dyDescent="0.25">
      <c r="A16" t="s">
        <v>13</v>
      </c>
      <c r="B16" s="1">
        <v>42291</v>
      </c>
      <c r="C16">
        <f t="shared" si="8"/>
        <v>357</v>
      </c>
      <c r="D16">
        <v>0.19109999999999999</v>
      </c>
      <c r="E16" s="4">
        <f t="shared" si="0"/>
        <v>1.1761420699755543E-14</v>
      </c>
      <c r="F16" s="4">
        <f t="shared" si="1"/>
        <v>4.2264238641121062E-2</v>
      </c>
      <c r="G16" s="4">
        <f t="shared" si="6"/>
        <v>0.18476423864113281</v>
      </c>
      <c r="H16" s="7">
        <f t="shared" si="2"/>
        <v>-6.3357613588671813E-3</v>
      </c>
      <c r="I16" s="6">
        <f t="shared" si="10"/>
        <v>4.0141871996514513E-5</v>
      </c>
      <c r="J16" s="6">
        <f t="shared" si="9"/>
        <v>95.55</v>
      </c>
      <c r="K16" s="6">
        <f t="shared" si="9"/>
        <v>5.8807103498777716E-12</v>
      </c>
      <c r="L16" s="6">
        <f t="shared" si="7"/>
        <v>21.13211932056053</v>
      </c>
      <c r="M16" s="6">
        <f t="shared" si="7"/>
        <v>92.382119320566403</v>
      </c>
    </row>
    <row r="17" spans="1:13" x14ac:dyDescent="0.25">
      <c r="A17" t="s">
        <v>13</v>
      </c>
      <c r="B17" s="1">
        <v>42326</v>
      </c>
      <c r="C17">
        <f t="shared" si="8"/>
        <v>392</v>
      </c>
      <c r="D17">
        <v>0.18379999999999999</v>
      </c>
      <c r="E17" s="4">
        <f t="shared" si="0"/>
        <v>5.7654083322936674E-16</v>
      </c>
      <c r="F17" s="4">
        <f t="shared" si="1"/>
        <v>3.5069252789750205E-2</v>
      </c>
      <c r="G17" s="4">
        <f t="shared" si="6"/>
        <v>0.17756925278975078</v>
      </c>
      <c r="H17" s="7">
        <f t="shared" si="2"/>
        <v>-6.2307472102492156E-3</v>
      </c>
      <c r="I17" s="6">
        <f t="shared" si="10"/>
        <v>3.8822210798028381E-5</v>
      </c>
      <c r="J17" s="6">
        <f t="shared" si="9"/>
        <v>91.899999999999991</v>
      </c>
      <c r="K17" s="6">
        <f t="shared" si="9"/>
        <v>2.8827041661468336E-13</v>
      </c>
      <c r="L17" s="6">
        <f t="shared" si="7"/>
        <v>17.534626394875101</v>
      </c>
      <c r="M17" s="6">
        <f t="shared" si="7"/>
        <v>88.784626394875389</v>
      </c>
    </row>
    <row r="18" spans="1:13" x14ac:dyDescent="0.25">
      <c r="A18" t="s">
        <v>13</v>
      </c>
      <c r="B18" s="1">
        <v>42352</v>
      </c>
      <c r="C18">
        <f t="shared" si="8"/>
        <v>418</v>
      </c>
      <c r="D18">
        <v>0.1628</v>
      </c>
      <c r="E18" s="4">
        <f t="shared" si="0"/>
        <v>6.1370870629387968E-17</v>
      </c>
      <c r="F18" s="4">
        <f t="shared" si="1"/>
        <v>3.0529557770491201E-2</v>
      </c>
      <c r="G18" s="4">
        <f t="shared" si="6"/>
        <v>0.17302955777049125</v>
      </c>
      <c r="H18" s="7">
        <f t="shared" si="2"/>
        <v>1.0229557770491254E-2</v>
      </c>
      <c r="I18" s="6">
        <f t="shared" si="10"/>
        <v>1.04643852179818E-4</v>
      </c>
      <c r="J18" s="6">
        <f t="shared" si="9"/>
        <v>81.400000000000006</v>
      </c>
      <c r="K18" s="6">
        <f t="shared" si="9"/>
        <v>3.0685435314693984E-14</v>
      </c>
      <c r="L18" s="6">
        <f t="shared" si="7"/>
        <v>15.264778885245601</v>
      </c>
      <c r="M18" s="6">
        <f t="shared" si="7"/>
        <v>86.514778885245633</v>
      </c>
    </row>
    <row r="19" spans="1:13" x14ac:dyDescent="0.25">
      <c r="A19" t="s">
        <v>13</v>
      </c>
      <c r="B19" s="1">
        <v>42382</v>
      </c>
      <c r="C19">
        <f t="shared" si="8"/>
        <v>448</v>
      </c>
      <c r="D19">
        <v>0.16</v>
      </c>
      <c r="E19" s="4">
        <f t="shared" si="0"/>
        <v>4.6283109614136294E-18</v>
      </c>
      <c r="F19" s="4">
        <f t="shared" si="1"/>
        <v>2.601669064364627E-2</v>
      </c>
      <c r="G19" s="4">
        <f t="shared" si="6"/>
        <v>0.16851669064364627</v>
      </c>
      <c r="H19" s="7">
        <f t="shared" si="2"/>
        <v>8.5166906436462686E-3</v>
      </c>
      <c r="I19" s="6">
        <f t="shared" si="10"/>
        <v>7.2534019519571893E-5</v>
      </c>
      <c r="J19" s="6">
        <f t="shared" si="9"/>
        <v>80</v>
      </c>
      <c r="K19" s="6">
        <f t="shared" si="9"/>
        <v>2.3141554807068148E-15</v>
      </c>
      <c r="L19" s="6">
        <f t="shared" si="9"/>
        <v>13.008345321823136</v>
      </c>
      <c r="M19" s="6">
        <f t="shared" si="9"/>
        <v>84.258345321823143</v>
      </c>
    </row>
    <row r="20" spans="1:13" x14ac:dyDescent="0.25">
      <c r="A20" t="s">
        <v>13</v>
      </c>
      <c r="B20" s="1">
        <v>42415</v>
      </c>
      <c r="C20">
        <f t="shared" si="8"/>
        <v>481</v>
      </c>
      <c r="D20">
        <v>0.14000000000000001</v>
      </c>
      <c r="E20" s="4">
        <f t="shared" si="0"/>
        <v>2.6954346094599749E-19</v>
      </c>
      <c r="F20" s="4">
        <f t="shared" si="1"/>
        <v>2.1819095659477497E-2</v>
      </c>
      <c r="G20" s="4">
        <f t="shared" si="6"/>
        <v>0.1643190956594775</v>
      </c>
      <c r="H20" s="7">
        <f t="shared" si="2"/>
        <v>2.4319095659477485E-2</v>
      </c>
      <c r="I20" s="6">
        <f t="shared" si="10"/>
        <v>5.9141841369481671E-4</v>
      </c>
      <c r="J20" s="6">
        <f t="shared" si="9"/>
        <v>70</v>
      </c>
      <c r="K20" s="6">
        <f t="shared" si="9"/>
        <v>1.3477173047299873E-16</v>
      </c>
      <c r="L20" s="6">
        <f t="shared" si="9"/>
        <v>10.909547829738749</v>
      </c>
      <c r="M20" s="6">
        <f t="shared" si="9"/>
        <v>82.159547829738756</v>
      </c>
    </row>
    <row r="21" spans="1:13" x14ac:dyDescent="0.25">
      <c r="A21" t="s">
        <v>13</v>
      </c>
      <c r="B21" s="1">
        <v>42444</v>
      </c>
      <c r="C21">
        <f t="shared" si="8"/>
        <v>510</v>
      </c>
      <c r="D21">
        <v>0.16</v>
      </c>
      <c r="E21" s="4">
        <f t="shared" si="0"/>
        <v>2.2156800022370612E-20</v>
      </c>
      <c r="F21" s="4">
        <f t="shared" si="1"/>
        <v>1.8693210700276484E-2</v>
      </c>
      <c r="G21" s="4">
        <f t="shared" si="6"/>
        <v>0.16119321070027648</v>
      </c>
      <c r="H21" s="7">
        <f t="shared" si="2"/>
        <v>1.1932107002764758E-3</v>
      </c>
      <c r="I21" s="6">
        <f t="shared" si="10"/>
        <v>1.4237517752542777E-6</v>
      </c>
      <c r="J21" s="6">
        <f t="shared" si="9"/>
        <v>80</v>
      </c>
      <c r="K21" s="6">
        <f t="shared" si="9"/>
        <v>1.1078400011185306E-17</v>
      </c>
      <c r="L21" s="6">
        <f t="shared" si="9"/>
        <v>9.3466053501382422</v>
      </c>
      <c r="M21" s="6">
        <f t="shared" si="9"/>
        <v>80.596605350138233</v>
      </c>
    </row>
    <row r="22" spans="1:13" x14ac:dyDescent="0.25">
      <c r="A22" t="s">
        <v>13</v>
      </c>
      <c r="B22" s="1">
        <v>42472</v>
      </c>
      <c r="C22">
        <f t="shared" si="8"/>
        <v>538</v>
      </c>
      <c r="D22">
        <v>0.13</v>
      </c>
      <c r="E22" s="4">
        <f t="shared" si="0"/>
        <v>1.9851954325038731E-21</v>
      </c>
      <c r="F22" s="4">
        <f t="shared" si="1"/>
        <v>1.6100770933150387E-2</v>
      </c>
      <c r="G22" s="4">
        <f t="shared" si="6"/>
        <v>0.15860077093315036</v>
      </c>
      <c r="H22" s="7">
        <f t="shared" si="2"/>
        <v>2.860077093315036E-2</v>
      </c>
      <c r="I22" s="6">
        <f t="shared" si="10"/>
        <v>8.1800409797053847E-4</v>
      </c>
      <c r="J22" s="6">
        <f t="shared" si="9"/>
        <v>65</v>
      </c>
      <c r="K22" s="6">
        <f t="shared" si="9"/>
        <v>9.9259771625193648E-19</v>
      </c>
      <c r="L22" s="6">
        <f t="shared" si="9"/>
        <v>8.050385466575193</v>
      </c>
      <c r="M22" s="6">
        <f t="shared" si="9"/>
        <v>79.300385466575179</v>
      </c>
    </row>
    <row r="23" spans="1:13" x14ac:dyDescent="0.25">
      <c r="A23" t="s">
        <v>13</v>
      </c>
      <c r="B23" s="1">
        <v>42501</v>
      </c>
      <c r="C23">
        <f t="shared" si="8"/>
        <v>567</v>
      </c>
      <c r="D23">
        <v>0.13</v>
      </c>
      <c r="E23" s="4">
        <f t="shared" si="0"/>
        <v>1.6318547683901808E-22</v>
      </c>
      <c r="F23" s="4">
        <f t="shared" si="1"/>
        <v>1.3794114485195626E-2</v>
      </c>
      <c r="G23" s="4">
        <f t="shared" si="6"/>
        <v>0.15629411448519562</v>
      </c>
      <c r="H23" s="7">
        <f t="shared" si="2"/>
        <v>2.6294114485195613E-2</v>
      </c>
      <c r="I23" s="6">
        <f t="shared" si="10"/>
        <v>6.9138045656057375E-4</v>
      </c>
      <c r="J23" s="6">
        <f t="shared" si="9"/>
        <v>65</v>
      </c>
      <c r="K23" s="6">
        <f t="shared" si="9"/>
        <v>8.1592738419509045E-20</v>
      </c>
      <c r="L23" s="6">
        <f t="shared" si="9"/>
        <v>6.8970572425978132</v>
      </c>
      <c r="M23" s="6">
        <f t="shared" si="9"/>
        <v>78.147057242597811</v>
      </c>
    </row>
    <row r="24" spans="1:13" x14ac:dyDescent="0.25">
      <c r="A24" t="s">
        <v>13</v>
      </c>
      <c r="B24" s="1">
        <v>42535</v>
      </c>
      <c r="C24">
        <f t="shared" si="8"/>
        <v>601</v>
      </c>
      <c r="D24">
        <v>0.15</v>
      </c>
      <c r="E24" s="4">
        <f t="shared" si="0"/>
        <v>8.7190623506494166E-24</v>
      </c>
      <c r="F24" s="4">
        <f t="shared" si="1"/>
        <v>1.1507020960562404E-2</v>
      </c>
      <c r="G24" s="4">
        <f t="shared" si="6"/>
        <v>0.1540070209605624</v>
      </c>
      <c r="H24" s="7">
        <f t="shared" si="2"/>
        <v>4.0070209605624074E-3</v>
      </c>
      <c r="I24" s="6">
        <f t="shared" si="10"/>
        <v>1.6056216978386477E-5</v>
      </c>
      <c r="J24" s="6">
        <f t="shared" si="9"/>
        <v>75</v>
      </c>
      <c r="K24" s="6">
        <f t="shared" si="9"/>
        <v>4.3595311753247085E-21</v>
      </c>
      <c r="L24" s="6">
        <f t="shared" si="9"/>
        <v>5.7535104802812018</v>
      </c>
      <c r="M24" s="6">
        <f t="shared" si="9"/>
        <v>77.003510480281207</v>
      </c>
    </row>
    <row r="25" spans="1:13" x14ac:dyDescent="0.25">
      <c r="A25" t="s">
        <v>13</v>
      </c>
      <c r="B25" s="1">
        <v>42551</v>
      </c>
      <c r="C25">
        <f t="shared" si="8"/>
        <v>617</v>
      </c>
      <c r="D25">
        <v>0.16</v>
      </c>
      <c r="E25" s="4">
        <f t="shared" si="0"/>
        <v>2.1967564711182227E-24</v>
      </c>
      <c r="F25" s="4">
        <f t="shared" si="1"/>
        <v>1.0566059660280265E-2</v>
      </c>
      <c r="G25" s="4">
        <f t="shared" ref="G25:G45" si="11">E25+F25+$Q$7</f>
        <v>0.15306605966028025</v>
      </c>
      <c r="H25" s="7">
        <f t="shared" si="2"/>
        <v>-6.9339403397197519E-3</v>
      </c>
      <c r="I25" s="6">
        <f t="shared" ref="I25:I45" si="12">H25^2</f>
        <v>4.8079528634792867E-5</v>
      </c>
      <c r="J25" s="6">
        <f t="shared" si="9"/>
        <v>80</v>
      </c>
      <c r="K25" s="6">
        <f t="shared" si="9"/>
        <v>1.0983782355591113E-21</v>
      </c>
      <c r="L25" s="6">
        <f t="shared" si="9"/>
        <v>5.2830298301401326</v>
      </c>
      <c r="M25" s="6">
        <f t="shared" si="9"/>
        <v>76.533029830140123</v>
      </c>
    </row>
    <row r="26" spans="1:13" x14ac:dyDescent="0.25">
      <c r="A26" t="s">
        <v>13</v>
      </c>
      <c r="B26" s="1">
        <v>42563</v>
      </c>
      <c r="C26">
        <f t="shared" si="8"/>
        <v>629</v>
      </c>
      <c r="D26">
        <v>0.17</v>
      </c>
      <c r="E26" s="4">
        <f t="shared" si="0"/>
        <v>7.8120679596104264E-25</v>
      </c>
      <c r="F26" s="4">
        <f t="shared" si="1"/>
        <v>9.9111870924471612E-3</v>
      </c>
      <c r="G26" s="4">
        <f t="shared" si="11"/>
        <v>0.15241118709244714</v>
      </c>
      <c r="H26" s="7">
        <f t="shared" si="2"/>
        <v>-1.7588812907552875E-2</v>
      </c>
      <c r="I26" s="6">
        <f t="shared" si="12"/>
        <v>3.0936633949689863E-4</v>
      </c>
      <c r="J26" s="6">
        <f t="shared" si="9"/>
        <v>85</v>
      </c>
      <c r="K26" s="6">
        <f t="shared" si="9"/>
        <v>3.906033979805213E-22</v>
      </c>
      <c r="L26" s="6">
        <f t="shared" si="9"/>
        <v>4.9555935462235805</v>
      </c>
      <c r="M26" s="6">
        <f t="shared" si="9"/>
        <v>76.205593546223568</v>
      </c>
    </row>
    <row r="27" spans="1:13" x14ac:dyDescent="0.25">
      <c r="A27" t="s">
        <v>13</v>
      </c>
      <c r="B27" s="1">
        <v>42598</v>
      </c>
      <c r="C27">
        <f t="shared" si="8"/>
        <v>664</v>
      </c>
      <c r="D27">
        <v>0.2</v>
      </c>
      <c r="E27" s="4">
        <f t="shared" si="0"/>
        <v>3.8294490824325878E-26</v>
      </c>
      <c r="F27" s="4">
        <f t="shared" si="1"/>
        <v>8.2239249248740112E-3</v>
      </c>
      <c r="G27" s="4">
        <f t="shared" si="11"/>
        <v>0.15072392492487399</v>
      </c>
      <c r="H27" s="7">
        <f t="shared" si="2"/>
        <v>-4.9276075075126019E-2</v>
      </c>
      <c r="I27" s="6">
        <f t="shared" si="12"/>
        <v>2.4281315748094557E-3</v>
      </c>
      <c r="J27" s="6">
        <f t="shared" si="9"/>
        <v>100</v>
      </c>
      <c r="K27" s="6">
        <f t="shared" si="9"/>
        <v>1.9147245412162939E-23</v>
      </c>
      <c r="L27" s="6">
        <f t="shared" si="9"/>
        <v>4.1119624624370053</v>
      </c>
      <c r="M27" s="6">
        <f t="shared" si="9"/>
        <v>75.361962462436992</v>
      </c>
    </row>
    <row r="28" spans="1:13" x14ac:dyDescent="0.25">
      <c r="A28" t="s">
        <v>13</v>
      </c>
      <c r="B28" s="1">
        <v>42627</v>
      </c>
      <c r="C28">
        <f t="shared" si="8"/>
        <v>693</v>
      </c>
      <c r="D28">
        <v>0.19</v>
      </c>
      <c r="E28" s="4">
        <f t="shared" si="0"/>
        <v>3.147853678865861E-27</v>
      </c>
      <c r="F28" s="4">
        <f t="shared" si="1"/>
        <v>7.0457347913569189E-3</v>
      </c>
      <c r="G28" s="4">
        <f t="shared" si="11"/>
        <v>0.14954573479135691</v>
      </c>
      <c r="H28" s="7">
        <f t="shared" si="2"/>
        <v>-4.0454265208643092E-2</v>
      </c>
      <c r="I28" s="6">
        <f t="shared" si="12"/>
        <v>1.636547573571231E-3</v>
      </c>
      <c r="J28" s="6">
        <f t="shared" si="9"/>
        <v>95</v>
      </c>
      <c r="K28" s="6">
        <f t="shared" si="9"/>
        <v>1.5739268394329305E-24</v>
      </c>
      <c r="L28" s="6">
        <f t="shared" si="9"/>
        <v>3.5228673956784595</v>
      </c>
      <c r="M28" s="6">
        <f t="shared" si="9"/>
        <v>74.77286739567846</v>
      </c>
    </row>
    <row r="29" spans="1:13" x14ac:dyDescent="0.25">
      <c r="A29" t="s">
        <v>13</v>
      </c>
      <c r="B29" s="1">
        <v>42654</v>
      </c>
      <c r="C29">
        <f t="shared" si="8"/>
        <v>720</v>
      </c>
      <c r="D29">
        <v>0.19</v>
      </c>
      <c r="E29" s="4">
        <f t="shared" si="0"/>
        <v>3.0741762149129242E-28</v>
      </c>
      <c r="F29" s="4">
        <f t="shared" si="1"/>
        <v>6.1010513092412842E-3</v>
      </c>
      <c r="G29" s="4">
        <f t="shared" si="11"/>
        <v>0.14860105130924128</v>
      </c>
      <c r="H29" s="7">
        <f t="shared" si="2"/>
        <v>-4.1398948690758719E-2</v>
      </c>
      <c r="I29" s="6">
        <f t="shared" si="12"/>
        <v>1.7138729527000731E-3</v>
      </c>
      <c r="J29" s="6">
        <f t="shared" si="9"/>
        <v>95</v>
      </c>
      <c r="K29" s="6">
        <f t="shared" si="9"/>
        <v>1.537088107456462E-25</v>
      </c>
      <c r="L29" s="6">
        <f t="shared" si="9"/>
        <v>3.0505256546206421</v>
      </c>
      <c r="M29" s="6">
        <f t="shared" si="9"/>
        <v>74.300525654620643</v>
      </c>
    </row>
    <row r="30" spans="1:13" x14ac:dyDescent="0.25">
      <c r="A30" t="s">
        <v>13</v>
      </c>
      <c r="B30" s="1">
        <v>42690</v>
      </c>
      <c r="C30">
        <f t="shared" si="8"/>
        <v>756</v>
      </c>
      <c r="D30">
        <v>0.16</v>
      </c>
      <c r="E30" s="4">
        <f t="shared" si="0"/>
        <v>1.3825506570975566E-29</v>
      </c>
      <c r="F30" s="4">
        <f t="shared" si="1"/>
        <v>5.035499123820157E-3</v>
      </c>
      <c r="G30" s="4">
        <f t="shared" si="11"/>
        <v>0.14753549912382014</v>
      </c>
      <c r="H30" s="7">
        <f t="shared" si="2"/>
        <v>-1.2464500876179868E-2</v>
      </c>
      <c r="I30" s="6">
        <f t="shared" si="12"/>
        <v>1.5536378209228869E-4</v>
      </c>
      <c r="J30" s="6">
        <f t="shared" si="9"/>
        <v>80</v>
      </c>
      <c r="K30" s="6">
        <f t="shared" si="9"/>
        <v>6.9127532854877836E-27</v>
      </c>
      <c r="L30" s="6">
        <f t="shared" si="9"/>
        <v>2.5177495619100783</v>
      </c>
      <c r="M30" s="6">
        <f t="shared" si="9"/>
        <v>73.767749561910065</v>
      </c>
    </row>
    <row r="31" spans="1:13" x14ac:dyDescent="0.25">
      <c r="A31" t="s">
        <v>13</v>
      </c>
      <c r="B31" s="1">
        <v>42747</v>
      </c>
      <c r="C31">
        <f t="shared" si="8"/>
        <v>813</v>
      </c>
      <c r="D31">
        <v>0.14000000000000001</v>
      </c>
      <c r="E31" s="4">
        <f t="shared" si="0"/>
        <v>1.018252581621774E-31</v>
      </c>
      <c r="F31" s="4">
        <f t="shared" si="1"/>
        <v>3.7158010209048841E-3</v>
      </c>
      <c r="G31" s="4">
        <f t="shared" si="11"/>
        <v>0.14621580102090487</v>
      </c>
      <c r="H31" s="7">
        <f t="shared" si="2"/>
        <v>6.2158010209048542E-3</v>
      </c>
      <c r="I31" s="6">
        <f t="shared" si="12"/>
        <v>3.8636182331481829E-5</v>
      </c>
      <c r="J31" s="6">
        <f t="shared" si="9"/>
        <v>70</v>
      </c>
      <c r="K31" s="6">
        <f t="shared" si="9"/>
        <v>5.0912629081088705E-29</v>
      </c>
      <c r="L31" s="6">
        <f t="shared" si="9"/>
        <v>1.857900510452442</v>
      </c>
      <c r="M31" s="6">
        <f t="shared" si="9"/>
        <v>73.107900510452438</v>
      </c>
    </row>
    <row r="32" spans="1:13" x14ac:dyDescent="0.25">
      <c r="A32" t="s">
        <v>13</v>
      </c>
      <c r="B32" s="1">
        <v>42780</v>
      </c>
      <c r="C32">
        <f t="shared" si="8"/>
        <v>846</v>
      </c>
      <c r="D32">
        <v>0.16</v>
      </c>
      <c r="E32" s="4">
        <f t="shared" si="0"/>
        <v>5.9300969026441184E-33</v>
      </c>
      <c r="F32" s="4">
        <f t="shared" si="1"/>
        <v>3.1162848125923298E-3</v>
      </c>
      <c r="G32" s="4">
        <f t="shared" si="11"/>
        <v>0.14561628481259231</v>
      </c>
      <c r="H32" s="7">
        <f t="shared" si="2"/>
        <v>-1.4383715187407692E-2</v>
      </c>
      <c r="I32" s="6">
        <f t="shared" si="12"/>
        <v>2.068912625924627E-4</v>
      </c>
      <c r="J32" s="6">
        <f t="shared" si="9"/>
        <v>80</v>
      </c>
      <c r="K32" s="6">
        <f t="shared" si="9"/>
        <v>2.9650484513220591E-30</v>
      </c>
      <c r="L32" s="6">
        <f t="shared" si="9"/>
        <v>1.5581424062961649</v>
      </c>
      <c r="M32" s="6">
        <f t="shared" si="9"/>
        <v>72.808142406296156</v>
      </c>
    </row>
    <row r="33" spans="1:13" x14ac:dyDescent="0.25">
      <c r="A33" t="s">
        <v>13</v>
      </c>
      <c r="B33" s="1">
        <v>42809</v>
      </c>
      <c r="C33">
        <f t="shared" si="8"/>
        <v>875</v>
      </c>
      <c r="D33">
        <v>0.15</v>
      </c>
      <c r="E33" s="4">
        <f t="shared" si="0"/>
        <v>4.8746117128580322E-34</v>
      </c>
      <c r="F33" s="4">
        <f t="shared" si="1"/>
        <v>2.6698342366245895E-3</v>
      </c>
      <c r="G33" s="4">
        <f t="shared" si="11"/>
        <v>0.14516983423662458</v>
      </c>
      <c r="H33" s="7">
        <f t="shared" si="2"/>
        <v>-4.8301657633754158E-3</v>
      </c>
      <c r="I33" s="6">
        <f t="shared" si="12"/>
        <v>2.3330501301684014E-5</v>
      </c>
      <c r="J33" s="6">
        <f t="shared" si="9"/>
        <v>75</v>
      </c>
      <c r="K33" s="6">
        <f t="shared" si="9"/>
        <v>2.4373058564290162E-31</v>
      </c>
      <c r="L33" s="6">
        <f t="shared" si="9"/>
        <v>1.3349171183122948</v>
      </c>
      <c r="M33" s="6">
        <f t="shared" si="9"/>
        <v>72.584917118312291</v>
      </c>
    </row>
    <row r="34" spans="1:13" x14ac:dyDescent="0.25">
      <c r="A34" t="s">
        <v>13</v>
      </c>
      <c r="B34" s="1">
        <v>42836</v>
      </c>
      <c r="C34">
        <f t="shared" si="8"/>
        <v>902</v>
      </c>
      <c r="D34">
        <v>0.11</v>
      </c>
      <c r="E34" s="4">
        <f t="shared" si="0"/>
        <v>4.7605184082136885E-35</v>
      </c>
      <c r="F34" s="4">
        <f t="shared" si="1"/>
        <v>2.3118661356367406E-3</v>
      </c>
      <c r="G34" s="4">
        <f t="shared" si="11"/>
        <v>0.14481186613563674</v>
      </c>
      <c r="H34" s="7">
        <f t="shared" si="2"/>
        <v>3.4811866135636735E-2</v>
      </c>
      <c r="I34" s="6">
        <f t="shared" si="12"/>
        <v>1.2118660238454918E-3</v>
      </c>
      <c r="J34" s="6">
        <f t="shared" si="9"/>
        <v>55</v>
      </c>
      <c r="K34" s="6">
        <f t="shared" si="9"/>
        <v>2.3802592041068443E-32</v>
      </c>
      <c r="L34" s="6">
        <f t="shared" si="9"/>
        <v>1.1559330678183704</v>
      </c>
      <c r="M34" s="6">
        <f t="shared" si="9"/>
        <v>72.405933067818367</v>
      </c>
    </row>
    <row r="35" spans="1:13" x14ac:dyDescent="0.25">
      <c r="A35" t="s">
        <v>13</v>
      </c>
      <c r="B35" s="1">
        <v>42870</v>
      </c>
      <c r="C35">
        <f t="shared" si="8"/>
        <v>936</v>
      </c>
      <c r="D35">
        <v>0.12</v>
      </c>
      <c r="E35" s="4">
        <f t="shared" si="0"/>
        <v>2.5435631666889402E-36</v>
      </c>
      <c r="F35" s="4">
        <f t="shared" si="1"/>
        <v>1.9285538125218128E-3</v>
      </c>
      <c r="G35" s="4">
        <f t="shared" si="11"/>
        <v>0.14442855381252179</v>
      </c>
      <c r="H35" s="7">
        <f t="shared" si="2"/>
        <v>2.4428553812521792E-2</v>
      </c>
      <c r="I35" s="6">
        <f t="shared" si="12"/>
        <v>5.9675424137127292E-4</v>
      </c>
      <c r="J35" s="6">
        <f t="shared" si="9"/>
        <v>60</v>
      </c>
      <c r="K35" s="6">
        <f t="shared" si="9"/>
        <v>1.2717815833444701E-33</v>
      </c>
      <c r="L35" s="6">
        <f t="shared" si="9"/>
        <v>0.96427690626090645</v>
      </c>
      <c r="M35" s="6">
        <f t="shared" si="9"/>
        <v>72.214276906260892</v>
      </c>
    </row>
    <row r="36" spans="1:13" x14ac:dyDescent="0.25">
      <c r="A36" t="s">
        <v>13</v>
      </c>
      <c r="B36" s="1">
        <v>42900</v>
      </c>
      <c r="C36">
        <f t="shared" si="8"/>
        <v>966</v>
      </c>
      <c r="D36">
        <v>0.14000000000000001</v>
      </c>
      <c r="E36" s="4">
        <f t="shared" si="0"/>
        <v>1.9182392501039524E-37</v>
      </c>
      <c r="F36" s="4">
        <f t="shared" si="1"/>
        <v>1.6434757524886763E-3</v>
      </c>
      <c r="G36" s="4">
        <f t="shared" si="11"/>
        <v>0.14414347575248868</v>
      </c>
      <c r="H36" s="7">
        <f t="shared" si="2"/>
        <v>4.1434757524886623E-3</v>
      </c>
      <c r="I36" s="6">
        <f t="shared" si="12"/>
        <v>1.7168391311461487E-5</v>
      </c>
      <c r="J36" s="6">
        <f t="shared" si="9"/>
        <v>70</v>
      </c>
      <c r="K36" s="6">
        <f t="shared" si="9"/>
        <v>9.5911962505197616E-35</v>
      </c>
      <c r="L36" s="6">
        <f t="shared" si="9"/>
        <v>0.82173787624433814</v>
      </c>
      <c r="M36" s="6">
        <f t="shared" si="9"/>
        <v>72.071737876244342</v>
      </c>
    </row>
    <row r="37" spans="1:13" x14ac:dyDescent="0.25">
      <c r="A37" t="s">
        <v>13</v>
      </c>
      <c r="B37" s="1">
        <v>42928</v>
      </c>
      <c r="C37">
        <f t="shared" si="8"/>
        <v>994</v>
      </c>
      <c r="D37">
        <v>0.15</v>
      </c>
      <c r="E37" s="4">
        <f t="shared" si="0"/>
        <v>1.7186957475407972E-38</v>
      </c>
      <c r="F37" s="4">
        <f t="shared" si="1"/>
        <v>1.4155527934329535E-3</v>
      </c>
      <c r="G37" s="4">
        <f t="shared" si="11"/>
        <v>0.14391555279343293</v>
      </c>
      <c r="H37" s="7">
        <f t="shared" si="2"/>
        <v>-6.0844472065670618E-3</v>
      </c>
      <c r="I37" s="6">
        <f t="shared" si="12"/>
        <v>3.7020497809501725E-5</v>
      </c>
      <c r="J37" s="6">
        <f t="shared" si="9"/>
        <v>75</v>
      </c>
      <c r="K37" s="6">
        <f t="shared" si="9"/>
        <v>8.5934787377039856E-36</v>
      </c>
      <c r="L37" s="6">
        <f t="shared" si="9"/>
        <v>0.70777639671647674</v>
      </c>
      <c r="M37" s="6">
        <f t="shared" si="9"/>
        <v>71.957776396716469</v>
      </c>
    </row>
    <row r="38" spans="1:13" x14ac:dyDescent="0.25">
      <c r="A38" t="s">
        <v>13</v>
      </c>
      <c r="B38" s="1">
        <v>42961</v>
      </c>
      <c r="C38">
        <f t="shared" si="8"/>
        <v>1027</v>
      </c>
      <c r="D38">
        <v>0.14000000000000001</v>
      </c>
      <c r="E38" s="4">
        <f t="shared" si="0"/>
        <v>1.000933610484583E-39</v>
      </c>
      <c r="F38" s="4">
        <f t="shared" si="1"/>
        <v>1.1871641260606345E-3</v>
      </c>
      <c r="G38" s="4">
        <f t="shared" si="11"/>
        <v>0.14368716412606061</v>
      </c>
      <c r="H38" s="7">
        <f t="shared" si="2"/>
        <v>3.6871641260605992E-3</v>
      </c>
      <c r="I38" s="6">
        <f t="shared" si="12"/>
        <v>1.3595179292508223E-5</v>
      </c>
      <c r="J38" s="6">
        <f t="shared" si="9"/>
        <v>70</v>
      </c>
      <c r="K38" s="6">
        <f t="shared" si="9"/>
        <v>5.0046680524229149E-37</v>
      </c>
      <c r="L38" s="6">
        <f t="shared" si="9"/>
        <v>0.59358206303031724</v>
      </c>
      <c r="M38" s="6">
        <f t="shared" si="9"/>
        <v>71.843582063030311</v>
      </c>
    </row>
    <row r="39" spans="1:13" x14ac:dyDescent="0.25">
      <c r="A39" t="s">
        <v>13</v>
      </c>
      <c r="B39" s="1">
        <v>42991</v>
      </c>
      <c r="C39">
        <f t="shared" si="8"/>
        <v>1057</v>
      </c>
      <c r="D39">
        <v>0.16</v>
      </c>
      <c r="E39" s="4">
        <f t="shared" si="0"/>
        <v>7.5485844563442442E-41</v>
      </c>
      <c r="F39" s="4">
        <f t="shared" si="1"/>
        <v>1.011677995572134E-3</v>
      </c>
      <c r="G39" s="4">
        <f t="shared" si="11"/>
        <v>0.14351167799557213</v>
      </c>
      <c r="H39" s="7">
        <f t="shared" si="2"/>
        <v>-1.6488322004427874E-2</v>
      </c>
      <c r="I39" s="6">
        <f t="shared" si="12"/>
        <v>2.7186476252170043E-4</v>
      </c>
      <c r="J39" s="6">
        <f t="shared" si="9"/>
        <v>80</v>
      </c>
      <c r="K39" s="6">
        <f t="shared" si="9"/>
        <v>3.7742922281721219E-38</v>
      </c>
      <c r="L39" s="6">
        <f t="shared" si="9"/>
        <v>0.505838997786067</v>
      </c>
      <c r="M39" s="6">
        <f t="shared" si="9"/>
        <v>71.755838997786071</v>
      </c>
    </row>
    <row r="40" spans="1:13" x14ac:dyDescent="0.25">
      <c r="A40" t="s">
        <v>13</v>
      </c>
      <c r="B40" s="1">
        <v>43020</v>
      </c>
      <c r="C40">
        <f t="shared" si="8"/>
        <v>1086</v>
      </c>
      <c r="D40">
        <v>0.2</v>
      </c>
      <c r="E40" s="4">
        <f t="shared" si="0"/>
        <v>6.2050281488632847E-42</v>
      </c>
      <c r="F40" s="4">
        <f t="shared" si="1"/>
        <v>8.667412356226017E-4</v>
      </c>
      <c r="G40" s="4">
        <f t="shared" si="11"/>
        <v>0.1433667412356226</v>
      </c>
      <c r="H40" s="7">
        <f t="shared" si="2"/>
        <v>-5.6633258764377414E-2</v>
      </c>
      <c r="I40" s="6">
        <f t="shared" si="12"/>
        <v>3.2073259982729314E-3</v>
      </c>
      <c r="J40" s="6">
        <f t="shared" si="9"/>
        <v>100</v>
      </c>
      <c r="K40" s="6">
        <f t="shared" si="9"/>
        <v>3.1025140744316422E-39</v>
      </c>
      <c r="L40" s="6">
        <f t="shared" si="9"/>
        <v>0.43337061781130087</v>
      </c>
      <c r="M40" s="6">
        <f t="shared" si="9"/>
        <v>71.683370617811292</v>
      </c>
    </row>
    <row r="41" spans="1:13" x14ac:dyDescent="0.25">
      <c r="A41" t="s">
        <v>13</v>
      </c>
      <c r="B41" s="1">
        <v>43052</v>
      </c>
      <c r="C41">
        <f t="shared" si="8"/>
        <v>1118</v>
      </c>
      <c r="D41">
        <v>0.14000000000000001</v>
      </c>
      <c r="E41" s="4">
        <f t="shared" si="0"/>
        <v>3.9388370838136531E-43</v>
      </c>
      <c r="F41" s="4">
        <f t="shared" si="1"/>
        <v>7.3078524076152494E-4</v>
      </c>
      <c r="G41" s="4">
        <f t="shared" si="11"/>
        <v>0.14323078524076152</v>
      </c>
      <c r="H41" s="7">
        <f t="shared" si="2"/>
        <v>3.2307852407615079E-3</v>
      </c>
      <c r="I41" s="6">
        <f t="shared" si="12"/>
        <v>1.0437973271922394E-5</v>
      </c>
      <c r="J41" s="6">
        <f t="shared" si="9"/>
        <v>70</v>
      </c>
      <c r="K41" s="6">
        <f t="shared" si="9"/>
        <v>1.9694185419068266E-40</v>
      </c>
      <c r="L41" s="6">
        <f t="shared" si="9"/>
        <v>0.36539262038076248</v>
      </c>
      <c r="M41" s="6">
        <f t="shared" si="9"/>
        <v>71.61539262038076</v>
      </c>
    </row>
    <row r="42" spans="1:13" x14ac:dyDescent="0.25">
      <c r="A42" t="s">
        <v>13</v>
      </c>
      <c r="B42" s="1">
        <v>43080</v>
      </c>
      <c r="C42">
        <f t="shared" si="8"/>
        <v>1146</v>
      </c>
      <c r="D42">
        <v>0.1</v>
      </c>
      <c r="E42" s="4">
        <f t="shared" si="0"/>
        <v>3.5291022982871721E-44</v>
      </c>
      <c r="F42" s="4">
        <f t="shared" si="1"/>
        <v>6.2943739047751886E-4</v>
      </c>
      <c r="G42" s="4">
        <f t="shared" si="11"/>
        <v>0.14312943739047751</v>
      </c>
      <c r="H42" s="7">
        <f t="shared" si="2"/>
        <v>4.3129437390477504E-2</v>
      </c>
      <c r="I42" s="6">
        <f t="shared" si="12"/>
        <v>1.860148369619119E-3</v>
      </c>
      <c r="J42" s="6">
        <f t="shared" si="9"/>
        <v>50</v>
      </c>
      <c r="K42" s="6">
        <f t="shared" si="9"/>
        <v>1.7645511491435862E-41</v>
      </c>
      <c r="L42" s="6">
        <f t="shared" si="9"/>
        <v>0.31471869523875945</v>
      </c>
      <c r="M42" s="6">
        <f t="shared" si="9"/>
        <v>71.564718695238753</v>
      </c>
    </row>
    <row r="43" spans="1:13" x14ac:dyDescent="0.25">
      <c r="A43" t="s">
        <v>13</v>
      </c>
      <c r="B43" s="1">
        <v>43115</v>
      </c>
      <c r="C43">
        <f t="shared" si="8"/>
        <v>1181</v>
      </c>
      <c r="D43">
        <v>0.11</v>
      </c>
      <c r="E43" s="4">
        <f t="shared" si="0"/>
        <v>1.7299539158976279E-45</v>
      </c>
      <c r="F43" s="4">
        <f t="shared" si="1"/>
        <v>5.2228313277835809E-4</v>
      </c>
      <c r="G43" s="4">
        <f t="shared" si="11"/>
        <v>0.14302228313277834</v>
      </c>
      <c r="H43" s="7">
        <f t="shared" si="2"/>
        <v>3.3022283132778343E-2</v>
      </c>
      <c r="I43" s="6">
        <f t="shared" si="12"/>
        <v>1.0904711833013771E-3</v>
      </c>
      <c r="J43" s="6">
        <f t="shared" si="9"/>
        <v>55</v>
      </c>
      <c r="K43" s="6">
        <f t="shared" si="9"/>
        <v>8.6497695794881394E-43</v>
      </c>
      <c r="L43" s="6">
        <f t="shared" si="9"/>
        <v>0.26114156638917907</v>
      </c>
      <c r="M43" s="6">
        <f t="shared" si="9"/>
        <v>71.511141566389171</v>
      </c>
    </row>
    <row r="44" spans="1:13" x14ac:dyDescent="0.25">
      <c r="A44" t="s">
        <v>13</v>
      </c>
      <c r="B44" s="1">
        <v>43146</v>
      </c>
      <c r="C44">
        <f t="shared" si="8"/>
        <v>1212</v>
      </c>
      <c r="D44">
        <v>0.11</v>
      </c>
      <c r="E44" s="4">
        <f t="shared" si="0"/>
        <v>1.1969521469814379E-46</v>
      </c>
      <c r="F44" s="4">
        <f t="shared" si="1"/>
        <v>4.4271264280747635E-4</v>
      </c>
      <c r="G44" s="4">
        <f t="shared" si="11"/>
        <v>0.14294271264280747</v>
      </c>
      <c r="H44" s="7">
        <f t="shared" si="2"/>
        <v>3.2942712642807473E-2</v>
      </c>
      <c r="I44" s="6">
        <f t="shared" si="12"/>
        <v>1.0852223162665874E-3</v>
      </c>
      <c r="J44" s="6">
        <f t="shared" si="9"/>
        <v>55</v>
      </c>
      <c r="K44" s="6">
        <f t="shared" si="9"/>
        <v>5.9847607349071897E-44</v>
      </c>
      <c r="L44" s="6">
        <f t="shared" si="9"/>
        <v>0.22135632140373818</v>
      </c>
      <c r="M44" s="6">
        <f t="shared" si="9"/>
        <v>71.471356321403732</v>
      </c>
    </row>
    <row r="45" spans="1:13" x14ac:dyDescent="0.25">
      <c r="A45" t="s">
        <v>13</v>
      </c>
      <c r="B45" s="1">
        <v>43174</v>
      </c>
      <c r="C45">
        <f t="shared" si="8"/>
        <v>1240</v>
      </c>
      <c r="D45">
        <v>0.12</v>
      </c>
      <c r="E45" s="4">
        <f t="shared" si="0"/>
        <v>1.0724400331790426E-47</v>
      </c>
      <c r="F45" s="4">
        <f t="shared" si="1"/>
        <v>3.8131570682758026E-4</v>
      </c>
      <c r="G45" s="4">
        <f t="shared" si="11"/>
        <v>0.14288131570682758</v>
      </c>
      <c r="H45" s="7">
        <f t="shared" si="2"/>
        <v>2.2881315706827582E-2</v>
      </c>
      <c r="I45" s="6">
        <f t="shared" si="12"/>
        <v>5.2355460847551463E-4</v>
      </c>
      <c r="J45" s="6">
        <f t="shared" si="9"/>
        <v>60</v>
      </c>
      <c r="K45" s="6">
        <f t="shared" si="9"/>
        <v>5.3622001658952131E-45</v>
      </c>
      <c r="L45" s="6">
        <f t="shared" si="9"/>
        <v>0.19065785341379013</v>
      </c>
      <c r="M45" s="6">
        <f t="shared" si="9"/>
        <v>71.440657853413782</v>
      </c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29" workbookViewId="0">
      <selection activeCell="A31" sqref="A31:XFD31"/>
    </sheetView>
  </sheetViews>
  <sheetFormatPr defaultRowHeight="15" x14ac:dyDescent="0.25"/>
  <cols>
    <col min="1" max="1" width="14.5703125" customWidth="1"/>
    <col min="10" max="10" width="11.7109375" customWidth="1"/>
  </cols>
  <sheetData>
    <row r="1" spans="1:13" x14ac:dyDescent="0.25">
      <c r="B1" t="s">
        <v>0</v>
      </c>
      <c r="C1" t="s">
        <v>5</v>
      </c>
      <c r="D1" t="s">
        <v>32</v>
      </c>
      <c r="E1" t="s">
        <v>2</v>
      </c>
      <c r="F1" t="s">
        <v>3</v>
      </c>
      <c r="G1" t="s">
        <v>4</v>
      </c>
      <c r="H1" t="s">
        <v>10</v>
      </c>
      <c r="I1" t="s">
        <v>11</v>
      </c>
    </row>
    <row r="2" spans="1:13" x14ac:dyDescent="0.25">
      <c r="A2" t="s">
        <v>13</v>
      </c>
      <c r="B2" s="1">
        <v>41934</v>
      </c>
      <c r="C2">
        <v>0</v>
      </c>
      <c r="D2">
        <v>0.246</v>
      </c>
      <c r="E2" s="4">
        <f t="shared" ref="E2:E9" si="0">$M$3*0.5^(C2/$M$4)</f>
        <v>5.7866918110382623E-2</v>
      </c>
      <c r="F2" s="4">
        <f t="shared" ref="F2:F9" si="1">$M$5*0.5^(C2/$M$6)</f>
        <v>0.10822499324291862</v>
      </c>
      <c r="G2" s="4">
        <f>E2+F2+$M$7</f>
        <v>0.22559191135330126</v>
      </c>
      <c r="H2" s="7">
        <f t="shared" ref="H2:H9" si="2">G2-D2</f>
        <v>-2.0408088646698741E-2</v>
      </c>
      <c r="I2" s="6">
        <f t="shared" ref="I2:I9" si="3">H2^2</f>
        <v>4.1649008221151406E-4</v>
      </c>
    </row>
    <row r="3" spans="1:13" x14ac:dyDescent="0.25">
      <c r="A3" t="s">
        <v>13</v>
      </c>
      <c r="B3" s="1">
        <v>41948</v>
      </c>
      <c r="C3">
        <f>B3-B$2</f>
        <v>14</v>
      </c>
      <c r="D3">
        <v>0.183</v>
      </c>
      <c r="E3" s="4">
        <f t="shared" si="0"/>
        <v>5.8905488797016377E-3</v>
      </c>
      <c r="F3" s="4">
        <f t="shared" si="1"/>
        <v>9.9817663818672686E-2</v>
      </c>
      <c r="G3" s="4">
        <f t="shared" ref="G3:G24" si="4">E3+F3+$M$7</f>
        <v>0.16520821269837432</v>
      </c>
      <c r="H3" s="7">
        <f t="shared" si="2"/>
        <v>-1.7791787301625672E-2</v>
      </c>
      <c r="I3" s="6">
        <f t="shared" si="3"/>
        <v>3.1654769538628851E-4</v>
      </c>
      <c r="L3" t="s">
        <v>7</v>
      </c>
      <c r="M3" s="9">
        <v>5.7866918110382623E-2</v>
      </c>
    </row>
    <row r="4" spans="1:13" x14ac:dyDescent="0.25">
      <c r="A4" t="s">
        <v>13</v>
      </c>
      <c r="B4" s="1">
        <v>41961</v>
      </c>
      <c r="C4">
        <f t="shared" ref="C4:C45" si="5">B4-B$2</f>
        <v>27</v>
      </c>
      <c r="D4">
        <v>0.159</v>
      </c>
      <c r="E4" s="4">
        <f t="shared" si="0"/>
        <v>7.0592397411580994E-4</v>
      </c>
      <c r="F4" s="4">
        <f t="shared" si="1"/>
        <v>9.2596765873174405E-2</v>
      </c>
      <c r="G4" s="4">
        <f t="shared" si="4"/>
        <v>0.15280268984729023</v>
      </c>
      <c r="H4" s="7">
        <f t="shared" si="2"/>
        <v>-6.1973101527097729E-3</v>
      </c>
      <c r="I4" s="6">
        <f t="shared" si="3"/>
        <v>3.8406653128879631E-5</v>
      </c>
      <c r="L4" t="s">
        <v>8</v>
      </c>
      <c r="M4" s="5">
        <v>4.2472315481378065</v>
      </c>
    </row>
    <row r="5" spans="1:13" x14ac:dyDescent="0.25">
      <c r="A5" t="s">
        <v>13</v>
      </c>
      <c r="B5" s="1">
        <v>41976</v>
      </c>
      <c r="C5">
        <f t="shared" si="5"/>
        <v>42</v>
      </c>
      <c r="D5">
        <v>0.14599999999999999</v>
      </c>
      <c r="E5" s="4">
        <f t="shared" si="0"/>
        <v>6.103888417676557E-5</v>
      </c>
      <c r="F5" s="4">
        <f t="shared" si="1"/>
        <v>8.4911608693377258E-2</v>
      </c>
      <c r="G5" s="4">
        <f t="shared" si="4"/>
        <v>0.14447264757755401</v>
      </c>
      <c r="H5" s="7">
        <f t="shared" si="2"/>
        <v>-1.5273524224459767E-3</v>
      </c>
      <c r="I5" s="6">
        <f t="shared" si="3"/>
        <v>2.3328054223515931E-6</v>
      </c>
      <c r="L5" t="s">
        <v>6</v>
      </c>
      <c r="M5" s="9">
        <v>0.10822499324291862</v>
      </c>
    </row>
    <row r="6" spans="1:13" x14ac:dyDescent="0.25">
      <c r="A6" t="s">
        <v>13</v>
      </c>
      <c r="B6" s="1">
        <v>41989</v>
      </c>
      <c r="C6">
        <f t="shared" si="5"/>
        <v>55</v>
      </c>
      <c r="D6">
        <v>0.14099999999999999</v>
      </c>
      <c r="E6" s="4">
        <f t="shared" si="0"/>
        <v>7.3149060594569744E-6</v>
      </c>
      <c r="F6" s="4">
        <f t="shared" si="1"/>
        <v>7.8769027938564357E-2</v>
      </c>
      <c r="G6" s="4">
        <f t="shared" si="4"/>
        <v>0.13827634284462381</v>
      </c>
      <c r="H6" s="7">
        <f t="shared" si="2"/>
        <v>-2.7236571553761746E-3</v>
      </c>
      <c r="I6" s="6">
        <f t="shared" si="3"/>
        <v>7.4183083000318355E-6</v>
      </c>
      <c r="L6" t="s">
        <v>9</v>
      </c>
      <c r="M6" s="5">
        <v>120</v>
      </c>
    </row>
    <row r="7" spans="1:13" x14ac:dyDescent="0.25">
      <c r="A7" t="s">
        <v>13</v>
      </c>
      <c r="B7" s="1">
        <v>42031</v>
      </c>
      <c r="C7">
        <f t="shared" si="5"/>
        <v>97</v>
      </c>
      <c r="D7">
        <v>0.15690000000000001</v>
      </c>
      <c r="E7" s="4">
        <f t="shared" si="0"/>
        <v>7.7158714911241053E-9</v>
      </c>
      <c r="F7" s="4">
        <f t="shared" si="1"/>
        <v>6.1800926727382473E-2</v>
      </c>
      <c r="G7" s="4">
        <f t="shared" si="4"/>
        <v>0.12130093444325396</v>
      </c>
      <c r="H7" s="7">
        <f t="shared" si="2"/>
        <v>-3.5599065556746051E-2</v>
      </c>
      <c r="I7" s="6">
        <f t="shared" si="3"/>
        <v>1.267293468513503E-3</v>
      </c>
      <c r="L7" t="s">
        <v>38</v>
      </c>
      <c r="M7">
        <f>AVERAGE(D31:D42)</f>
        <v>5.9499999999999997E-2</v>
      </c>
    </row>
    <row r="8" spans="1:13" x14ac:dyDescent="0.25">
      <c r="A8" t="s">
        <v>13</v>
      </c>
      <c r="B8" s="1">
        <v>42052</v>
      </c>
      <c r="C8">
        <f t="shared" si="5"/>
        <v>118</v>
      </c>
      <c r="D8">
        <v>0.14549999999999999</v>
      </c>
      <c r="E8" s="4">
        <f t="shared" si="0"/>
        <v>2.5059540428770288E-10</v>
      </c>
      <c r="F8" s="4">
        <f t="shared" si="1"/>
        <v>5.4741253545540339E-2</v>
      </c>
      <c r="G8" s="4">
        <f t="shared" si="4"/>
        <v>0.11424125379613574</v>
      </c>
      <c r="H8" s="7">
        <f t="shared" si="2"/>
        <v>-3.1258746203864249E-2</v>
      </c>
      <c r="I8" s="6">
        <f t="shared" si="3"/>
        <v>9.7710921423759759E-4</v>
      </c>
    </row>
    <row r="9" spans="1:13" x14ac:dyDescent="0.25">
      <c r="A9" t="s">
        <v>13</v>
      </c>
      <c r="B9" s="1">
        <v>42073</v>
      </c>
      <c r="C9">
        <f t="shared" si="5"/>
        <v>139</v>
      </c>
      <c r="D9">
        <v>7.7700000000000005E-2</v>
      </c>
      <c r="E9" s="4">
        <f t="shared" si="0"/>
        <v>8.138815780220905E-12</v>
      </c>
      <c r="F9" s="4">
        <f t="shared" si="1"/>
        <v>4.8488024345586564E-2</v>
      </c>
      <c r="G9" s="4">
        <f t="shared" si="4"/>
        <v>0.10798802435372537</v>
      </c>
      <c r="H9" s="7">
        <f t="shared" si="2"/>
        <v>3.0288024353725365E-2</v>
      </c>
      <c r="I9" s="6">
        <f t="shared" si="3"/>
        <v>9.1736441925186082E-4</v>
      </c>
      <c r="L9" t="s">
        <v>12</v>
      </c>
      <c r="M9" s="11">
        <f>SQRT(AVERAGE(I2:I46))</f>
        <v>1.2605021938707861E-2</v>
      </c>
    </row>
    <row r="10" spans="1:13" x14ac:dyDescent="0.25">
      <c r="A10" t="s">
        <v>13</v>
      </c>
      <c r="B10" s="1">
        <v>42110</v>
      </c>
      <c r="C10">
        <f t="shared" si="5"/>
        <v>176</v>
      </c>
      <c r="D10">
        <v>9.4200000000000006E-2</v>
      </c>
      <c r="E10" s="4">
        <f t="shared" ref="E10:E15" si="6">$M$3*0.5^(C10/$M$4)</f>
        <v>1.9414277499192281E-14</v>
      </c>
      <c r="F10" s="4">
        <f t="shared" ref="F10:F15" si="7">$M$5*0.5^(C10/$M$6)</f>
        <v>3.9157675860667228E-2</v>
      </c>
      <c r="G10" s="4">
        <f t="shared" si="4"/>
        <v>9.8657675860686633E-2</v>
      </c>
      <c r="H10" s="7">
        <f t="shared" ref="H10:H15" si="8">G10-D10</f>
        <v>4.4576758606866274E-3</v>
      </c>
      <c r="I10" s="6">
        <f t="shared" ref="I10:I24" si="9">H10^2</f>
        <v>1.9870874078948264E-5</v>
      </c>
      <c r="L10" t="s">
        <v>16</v>
      </c>
      <c r="M10" s="9">
        <f>AVERAGE(H2:H24)</f>
        <v>-5.3944744000583916E-3</v>
      </c>
    </row>
    <row r="11" spans="1:13" x14ac:dyDescent="0.25">
      <c r="A11" t="s">
        <v>13</v>
      </c>
      <c r="B11" s="1">
        <v>42136</v>
      </c>
      <c r="C11">
        <f t="shared" si="5"/>
        <v>202</v>
      </c>
      <c r="D11">
        <v>9.5699999999999993E-2</v>
      </c>
      <c r="E11" s="4">
        <f t="shared" si="6"/>
        <v>2.7882105583991512E-16</v>
      </c>
      <c r="F11" s="4">
        <f t="shared" si="7"/>
        <v>3.3697194241044781E-2</v>
      </c>
      <c r="G11" s="4">
        <f t="shared" si="4"/>
        <v>9.3197194241045056E-2</v>
      </c>
      <c r="H11" s="7">
        <f t="shared" si="8"/>
        <v>-2.5028057589549374E-3</v>
      </c>
      <c r="I11" s="6">
        <f t="shared" si="9"/>
        <v>6.2640366670580004E-6</v>
      </c>
      <c r="L11" t="s">
        <v>15</v>
      </c>
      <c r="M11" s="9">
        <f>RSQ(G2:G24,D2:D24)</f>
        <v>0.92701483786372174</v>
      </c>
    </row>
    <row r="12" spans="1:13" x14ac:dyDescent="0.25">
      <c r="A12" t="s">
        <v>13</v>
      </c>
      <c r="B12" s="1">
        <v>42171</v>
      </c>
      <c r="C12">
        <f t="shared" si="5"/>
        <v>237</v>
      </c>
      <c r="D12">
        <v>9.98E-2</v>
      </c>
      <c r="E12" s="4">
        <f t="shared" si="6"/>
        <v>9.2180507471539201E-19</v>
      </c>
      <c r="F12" s="4">
        <f t="shared" si="7"/>
        <v>2.7529183200655043E-2</v>
      </c>
      <c r="G12" s="4">
        <f t="shared" si="4"/>
        <v>8.7029183200655044E-2</v>
      </c>
      <c r="H12" s="7">
        <f t="shared" si="8"/>
        <v>-1.2770816799344956E-2</v>
      </c>
      <c r="I12" s="6">
        <f t="shared" si="9"/>
        <v>1.6309376172243134E-4</v>
      </c>
    </row>
    <row r="13" spans="1:13" x14ac:dyDescent="0.25">
      <c r="A13" t="s">
        <v>13</v>
      </c>
      <c r="B13" s="1">
        <v>42199</v>
      </c>
      <c r="C13">
        <f t="shared" si="5"/>
        <v>265</v>
      </c>
      <c r="D13">
        <v>0.1027</v>
      </c>
      <c r="E13" s="4">
        <f t="shared" si="6"/>
        <v>9.5519032840887748E-21</v>
      </c>
      <c r="F13" s="4">
        <f t="shared" si="7"/>
        <v>2.3418172116597212E-2</v>
      </c>
      <c r="G13" s="4">
        <f t="shared" si="4"/>
        <v>8.2918172116597216E-2</v>
      </c>
      <c r="H13" s="7">
        <f t="shared" si="8"/>
        <v>-1.9781827883402783E-2</v>
      </c>
      <c r="I13" s="6">
        <f t="shared" si="9"/>
        <v>3.9132071440857187E-4</v>
      </c>
    </row>
    <row r="14" spans="1:13" x14ac:dyDescent="0.25">
      <c r="A14" t="s">
        <v>13</v>
      </c>
      <c r="B14" s="1">
        <v>42234</v>
      </c>
      <c r="C14">
        <f t="shared" si="5"/>
        <v>300</v>
      </c>
      <c r="D14">
        <v>8.5300000000000001E-2</v>
      </c>
      <c r="E14" s="4">
        <f t="shared" si="6"/>
        <v>3.1579368688421553E-23</v>
      </c>
      <c r="F14" s="4">
        <f t="shared" si="7"/>
        <v>1.9131656653984013E-2</v>
      </c>
      <c r="G14" s="4">
        <f t="shared" si="4"/>
        <v>7.8631656653984014E-2</v>
      </c>
      <c r="H14" s="7">
        <f t="shared" si="8"/>
        <v>-6.6683433460159869E-3</v>
      </c>
      <c r="I14" s="6">
        <f t="shared" si="9"/>
        <v>4.4466802980355687E-5</v>
      </c>
    </row>
    <row r="15" spans="1:13" x14ac:dyDescent="0.25">
      <c r="A15" t="s">
        <v>13</v>
      </c>
      <c r="B15" s="1">
        <v>42263</v>
      </c>
      <c r="C15">
        <f t="shared" si="5"/>
        <v>329</v>
      </c>
      <c r="D15">
        <v>8.7400000000000005E-2</v>
      </c>
      <c r="E15" s="4">
        <f t="shared" si="6"/>
        <v>2.7795693177053474E-25</v>
      </c>
      <c r="F15" s="4">
        <f t="shared" si="7"/>
        <v>1.6180936836613966E-2</v>
      </c>
      <c r="G15" s="4">
        <f t="shared" si="4"/>
        <v>7.5680936836613963E-2</v>
      </c>
      <c r="H15" s="7">
        <f t="shared" si="8"/>
        <v>-1.1719063163386043E-2</v>
      </c>
      <c r="I15" s="6">
        <f t="shared" si="9"/>
        <v>1.3733644142743169E-4</v>
      </c>
    </row>
    <row r="16" spans="1:13" x14ac:dyDescent="0.25">
      <c r="A16" t="s">
        <v>13</v>
      </c>
      <c r="B16" s="1">
        <v>42291</v>
      </c>
      <c r="C16">
        <f t="shared" si="5"/>
        <v>357</v>
      </c>
      <c r="D16">
        <v>7.5200000000000003E-2</v>
      </c>
      <c r="E16" s="4">
        <f t="shared" ref="E16:E24" si="10">$M$3*0.5^(C16/$M$4)</f>
        <v>2.8802377012666685E-27</v>
      </c>
      <c r="F16" s="4">
        <f t="shared" ref="F16:F24" si="11">$M$5*0.5^(C16/$M$6)</f>
        <v>1.3764591600327518E-2</v>
      </c>
      <c r="G16" s="4">
        <f t="shared" si="4"/>
        <v>7.3264591600327514E-2</v>
      </c>
      <c r="H16" s="7">
        <f t="shared" ref="H16:H24" si="12">G16-D16</f>
        <v>-1.9354083996724891E-3</v>
      </c>
      <c r="I16" s="6">
        <f t="shared" si="9"/>
        <v>3.7458056735228255E-6</v>
      </c>
    </row>
    <row r="17" spans="1:9" x14ac:dyDescent="0.25">
      <c r="A17" t="s">
        <v>13</v>
      </c>
      <c r="B17" s="1">
        <v>42326</v>
      </c>
      <c r="C17">
        <f t="shared" si="5"/>
        <v>392</v>
      </c>
      <c r="D17">
        <v>7.9000000000000001E-2</v>
      </c>
      <c r="E17" s="4">
        <f t="shared" si="10"/>
        <v>9.5222999619461555E-30</v>
      </c>
      <c r="F17" s="4">
        <f t="shared" si="11"/>
        <v>1.1245089461663889E-2</v>
      </c>
      <c r="G17" s="4">
        <f t="shared" si="4"/>
        <v>7.0745089461663885E-2</v>
      </c>
      <c r="H17" s="7">
        <f t="shared" si="12"/>
        <v>-8.254910538336116E-3</v>
      </c>
      <c r="I17" s="6">
        <f t="shared" si="9"/>
        <v>6.8143547995932663E-5</v>
      </c>
    </row>
    <row r="18" spans="1:9" x14ac:dyDescent="0.25">
      <c r="A18" t="s">
        <v>13</v>
      </c>
      <c r="B18" s="1">
        <v>42352</v>
      </c>
      <c r="C18">
        <f t="shared" si="5"/>
        <v>418</v>
      </c>
      <c r="D18">
        <v>7.3700000000000002E-2</v>
      </c>
      <c r="E18" s="4">
        <f t="shared" si="10"/>
        <v>1.367559379701187E-31</v>
      </c>
      <c r="F18" s="4">
        <f t="shared" si="11"/>
        <v>9.6769778981759275E-3</v>
      </c>
      <c r="G18" s="4">
        <f t="shared" si="4"/>
        <v>6.9176977898175923E-2</v>
      </c>
      <c r="H18" s="7">
        <f t="shared" si="12"/>
        <v>-4.5230221018240785E-3</v>
      </c>
      <c r="I18" s="6">
        <f t="shared" si="9"/>
        <v>2.0457728933589105E-5</v>
      </c>
    </row>
    <row r="19" spans="1:9" x14ac:dyDescent="0.25">
      <c r="A19" t="s">
        <v>13</v>
      </c>
      <c r="B19" s="1">
        <v>42382</v>
      </c>
      <c r="C19">
        <f t="shared" si="5"/>
        <v>448</v>
      </c>
      <c r="D19">
        <v>7.0999999999999994E-2</v>
      </c>
      <c r="E19" s="4">
        <f t="shared" si="10"/>
        <v>1.0224533486026591E-33</v>
      </c>
      <c r="F19" s="4">
        <f t="shared" si="11"/>
        <v>8.1373360250655627E-3</v>
      </c>
      <c r="G19" s="4">
        <f t="shared" si="4"/>
        <v>6.7637336025065553E-2</v>
      </c>
      <c r="H19" s="7">
        <f t="shared" si="12"/>
        <v>-3.3626639749344406E-3</v>
      </c>
      <c r="I19" s="6">
        <f t="shared" si="9"/>
        <v>1.1307509008321891E-5</v>
      </c>
    </row>
    <row r="20" spans="1:9" x14ac:dyDescent="0.25">
      <c r="A20" t="s">
        <v>13</v>
      </c>
      <c r="B20" s="1">
        <v>42415</v>
      </c>
      <c r="C20">
        <f t="shared" si="5"/>
        <v>481</v>
      </c>
      <c r="D20">
        <v>6.3E-2</v>
      </c>
      <c r="E20" s="4">
        <f t="shared" si="10"/>
        <v>4.6850102087175833E-36</v>
      </c>
      <c r="F20" s="4">
        <f t="shared" si="11"/>
        <v>6.7251039468431608E-3</v>
      </c>
      <c r="G20" s="4">
        <f t="shared" si="4"/>
        <v>6.6225103946843153E-2</v>
      </c>
      <c r="H20" s="7">
        <f t="shared" si="12"/>
        <v>3.2251039468431525E-3</v>
      </c>
      <c r="I20" s="6">
        <f t="shared" si="9"/>
        <v>1.040129546794328E-5</v>
      </c>
    </row>
    <row r="21" spans="1:9" x14ac:dyDescent="0.25">
      <c r="A21" t="s">
        <v>13</v>
      </c>
      <c r="B21" s="1">
        <v>42444</v>
      </c>
      <c r="C21">
        <f t="shared" si="5"/>
        <v>510</v>
      </c>
      <c r="D21">
        <v>6.7000000000000004E-2</v>
      </c>
      <c r="E21" s="4">
        <f t="shared" si="10"/>
        <v>4.1236766820047943E-38</v>
      </c>
      <c r="F21" s="4">
        <f t="shared" si="11"/>
        <v>5.6878755536767349E-3</v>
      </c>
      <c r="G21" s="4">
        <f t="shared" si="4"/>
        <v>6.5187875553676736E-2</v>
      </c>
      <c r="H21" s="7">
        <f t="shared" si="12"/>
        <v>-1.8121244463232683E-3</v>
      </c>
      <c r="I21" s="6">
        <f t="shared" si="9"/>
        <v>3.2837950089624119E-6</v>
      </c>
    </row>
    <row r="22" spans="1:9" x14ac:dyDescent="0.25">
      <c r="A22" t="s">
        <v>13</v>
      </c>
      <c r="B22" s="1">
        <v>42472</v>
      </c>
      <c r="C22">
        <f t="shared" si="5"/>
        <v>538</v>
      </c>
      <c r="D22">
        <v>5.2999999999999999E-2</v>
      </c>
      <c r="E22" s="4">
        <f t="shared" si="10"/>
        <v>4.2730249509120808E-40</v>
      </c>
      <c r="F22" s="4">
        <f t="shared" si="11"/>
        <v>4.8384889490879638E-3</v>
      </c>
      <c r="G22" s="4">
        <f t="shared" si="4"/>
        <v>6.433848894908796E-2</v>
      </c>
      <c r="H22" s="7">
        <f t="shared" si="12"/>
        <v>1.1338488949087962E-2</v>
      </c>
      <c r="I22" s="6">
        <f t="shared" si="9"/>
        <v>1.2856133164858982E-4</v>
      </c>
    </row>
    <row r="23" spans="1:9" x14ac:dyDescent="0.25">
      <c r="A23" t="s">
        <v>13</v>
      </c>
      <c r="B23" s="1">
        <v>42501</v>
      </c>
      <c r="C23">
        <f t="shared" si="5"/>
        <v>567</v>
      </c>
      <c r="D23">
        <v>5.2999999999999999E-2</v>
      </c>
      <c r="E23" s="4">
        <f t="shared" si="10"/>
        <v>3.7610533524373724E-42</v>
      </c>
      <c r="F23" s="4">
        <f t="shared" si="11"/>
        <v>4.0922375665540453E-3</v>
      </c>
      <c r="G23" s="4">
        <f t="shared" si="4"/>
        <v>6.359223756655405E-2</v>
      </c>
      <c r="H23" s="7">
        <f t="shared" si="12"/>
        <v>1.0592237566554051E-2</v>
      </c>
      <c r="I23" s="6">
        <f t="shared" si="9"/>
        <v>1.1219549666631889E-4</v>
      </c>
    </row>
    <row r="24" spans="1:9" x14ac:dyDescent="0.25">
      <c r="A24" t="s">
        <v>13</v>
      </c>
      <c r="B24" s="1">
        <v>42535</v>
      </c>
      <c r="C24">
        <f t="shared" si="5"/>
        <v>601</v>
      </c>
      <c r="D24">
        <v>5.8000000000000003E-2</v>
      </c>
      <c r="E24" s="4">
        <f t="shared" si="10"/>
        <v>1.4638607883704452E-44</v>
      </c>
      <c r="F24" s="4">
        <f t="shared" si="11"/>
        <v>3.36255197342158E-3</v>
      </c>
      <c r="G24" s="4">
        <f t="shared" si="4"/>
        <v>6.2862551973421582E-2</v>
      </c>
      <c r="H24" s="7">
        <f t="shared" si="12"/>
        <v>4.8625519734215791E-3</v>
      </c>
      <c r="I24" s="6">
        <f t="shared" si="9"/>
        <v>2.3644411694226093E-5</v>
      </c>
    </row>
    <row r="25" spans="1:9" x14ac:dyDescent="0.25">
      <c r="A25" t="s">
        <v>13</v>
      </c>
      <c r="B25" s="1">
        <v>42551</v>
      </c>
      <c r="C25">
        <f t="shared" si="5"/>
        <v>617</v>
      </c>
      <c r="D25">
        <v>6.3E-2</v>
      </c>
      <c r="E25" s="4">
        <f t="shared" ref="E25:E45" si="13">$M$3*0.5^(C25/$M$4)</f>
        <v>1.0751564778315589E-45</v>
      </c>
      <c r="F25" s="4">
        <f t="shared" ref="F25:F45" si="14">$M$5*0.5^(C25/$M$6)</f>
        <v>3.0657142531142685E-3</v>
      </c>
      <c r="G25" s="4">
        <f t="shared" ref="G25:G45" si="15">E25+F25+$M$7</f>
        <v>6.256571425311426E-2</v>
      </c>
      <c r="H25" s="7">
        <f t="shared" ref="H25:H45" si="16">G25-D25</f>
        <v>-4.3428574688574029E-4</v>
      </c>
      <c r="I25" s="6">
        <f t="shared" ref="I25:I45" si="17">H25^2</f>
        <v>1.8860410994810527E-7</v>
      </c>
    </row>
    <row r="26" spans="1:9" x14ac:dyDescent="0.25">
      <c r="A26" t="s">
        <v>13</v>
      </c>
      <c r="B26" s="1">
        <v>42563</v>
      </c>
      <c r="C26">
        <f t="shared" si="5"/>
        <v>629</v>
      </c>
      <c r="D26">
        <v>6.5000000000000002E-2</v>
      </c>
      <c r="E26" s="4">
        <f t="shared" si="13"/>
        <v>1.5168778145641899E-46</v>
      </c>
      <c r="F26" s="4">
        <f t="shared" si="14"/>
        <v>2.8604125407802349E-3</v>
      </c>
      <c r="G26" s="4">
        <f t="shared" si="15"/>
        <v>6.236041254078023E-2</v>
      </c>
      <c r="H26" s="7">
        <f t="shared" si="16"/>
        <v>-2.6395874592197721E-3</v>
      </c>
      <c r="I26" s="6">
        <f t="shared" si="17"/>
        <v>6.9674219548702918E-6</v>
      </c>
    </row>
    <row r="27" spans="1:9" x14ac:dyDescent="0.25">
      <c r="A27" t="s">
        <v>13</v>
      </c>
      <c r="B27" s="1">
        <v>42598</v>
      </c>
      <c r="C27">
        <f t="shared" si="5"/>
        <v>664</v>
      </c>
      <c r="D27">
        <v>7.6999999999999999E-2</v>
      </c>
      <c r="E27" s="4">
        <f t="shared" si="13"/>
        <v>5.0149213551190955E-49</v>
      </c>
      <c r="F27" s="4">
        <f t="shared" si="14"/>
        <v>2.3368361265127314E-3</v>
      </c>
      <c r="G27" s="4">
        <f t="shared" si="15"/>
        <v>6.183683612651273E-2</v>
      </c>
      <c r="H27" s="7">
        <f t="shared" si="16"/>
        <v>-1.5163163873487269E-2</v>
      </c>
      <c r="I27" s="6">
        <f t="shared" si="17"/>
        <v>2.2992153865422944E-4</v>
      </c>
    </row>
    <row r="28" spans="1:9" x14ac:dyDescent="0.25">
      <c r="A28" t="s">
        <v>13</v>
      </c>
      <c r="B28" s="1">
        <v>42627</v>
      </c>
      <c r="C28">
        <f t="shared" si="5"/>
        <v>693</v>
      </c>
      <c r="D28">
        <v>7.3999999999999982E-2</v>
      </c>
      <c r="E28" s="4">
        <f t="shared" si="13"/>
        <v>4.4140595928078375E-51</v>
      </c>
      <c r="F28" s="4">
        <f t="shared" si="14"/>
        <v>1.9764204660627778E-3</v>
      </c>
      <c r="G28" s="4">
        <f t="shared" si="15"/>
        <v>6.1476420466062776E-2</v>
      </c>
      <c r="H28" s="7">
        <f t="shared" si="16"/>
        <v>-1.2523579533937207E-2</v>
      </c>
      <c r="I28" s="6">
        <f t="shared" si="17"/>
        <v>1.5684004434285087E-4</v>
      </c>
    </row>
    <row r="29" spans="1:9" x14ac:dyDescent="0.25">
      <c r="A29" t="s">
        <v>13</v>
      </c>
      <c r="B29" s="1">
        <v>42654</v>
      </c>
      <c r="C29">
        <f t="shared" si="5"/>
        <v>720</v>
      </c>
      <c r="D29">
        <v>7.1000000000000008E-2</v>
      </c>
      <c r="E29" s="4">
        <f t="shared" si="13"/>
        <v>5.3847527939800576E-53</v>
      </c>
      <c r="F29" s="4">
        <f t="shared" si="14"/>
        <v>1.6910155194206035E-3</v>
      </c>
      <c r="G29" s="4">
        <f t="shared" si="15"/>
        <v>6.1191015519420598E-2</v>
      </c>
      <c r="H29" s="7">
        <f t="shared" si="16"/>
        <v>-9.8089844805794094E-3</v>
      </c>
      <c r="I29" s="6">
        <f t="shared" si="17"/>
        <v>9.62161765402477E-5</v>
      </c>
    </row>
    <row r="30" spans="1:9" x14ac:dyDescent="0.25">
      <c r="A30" t="s">
        <v>13</v>
      </c>
      <c r="B30" s="1">
        <v>42690</v>
      </c>
      <c r="C30">
        <f t="shared" si="5"/>
        <v>756</v>
      </c>
      <c r="D30">
        <v>6.7000000000000004E-2</v>
      </c>
      <c r="E30" s="4">
        <f t="shared" si="13"/>
        <v>1.5121766967596739E-55</v>
      </c>
      <c r="F30" s="4">
        <f t="shared" si="14"/>
        <v>1.3735314079249699E-3</v>
      </c>
      <c r="G30" s="4">
        <f t="shared" si="15"/>
        <v>6.0873531407924966E-2</v>
      </c>
      <c r="H30" s="7">
        <f t="shared" si="16"/>
        <v>-6.1264685920750378E-3</v>
      </c>
      <c r="I30" s="6">
        <f t="shared" si="17"/>
        <v>3.7533617409681894E-5</v>
      </c>
    </row>
    <row r="31" spans="1:9" x14ac:dyDescent="0.25">
      <c r="A31" t="s">
        <v>13</v>
      </c>
      <c r="B31" s="1">
        <v>42747</v>
      </c>
      <c r="C31">
        <f t="shared" si="5"/>
        <v>813</v>
      </c>
      <c r="D31">
        <v>5.8000000000000003E-2</v>
      </c>
      <c r="E31" s="4">
        <f t="shared" si="13"/>
        <v>1.3792005710934425E-59</v>
      </c>
      <c r="F31" s="4">
        <f t="shared" si="14"/>
        <v>9.8821023303138889E-4</v>
      </c>
      <c r="G31" s="4">
        <f t="shared" si="15"/>
        <v>6.0488210233031386E-2</v>
      </c>
      <c r="H31" s="7">
        <f t="shared" si="16"/>
        <v>2.4882102330313835E-3</v>
      </c>
      <c r="I31" s="6">
        <f t="shared" si="17"/>
        <v>6.1911901637620918E-6</v>
      </c>
    </row>
    <row r="32" spans="1:9" x14ac:dyDescent="0.25">
      <c r="A32" t="s">
        <v>13</v>
      </c>
      <c r="B32" s="1">
        <v>42780</v>
      </c>
      <c r="C32">
        <f t="shared" si="5"/>
        <v>846</v>
      </c>
      <c r="D32">
        <v>6.7000000000000004E-2</v>
      </c>
      <c r="E32" s="4">
        <f t="shared" si="13"/>
        <v>6.319670979876622E-62</v>
      </c>
      <c r="F32" s="4">
        <f t="shared" si="14"/>
        <v>8.1670666149203991E-4</v>
      </c>
      <c r="G32" s="4">
        <f t="shared" si="15"/>
        <v>6.0316706661492039E-2</v>
      </c>
      <c r="H32" s="7">
        <f t="shared" si="16"/>
        <v>-6.6832933385079646E-3</v>
      </c>
      <c r="I32" s="6">
        <f t="shared" si="17"/>
        <v>4.4666409848544936E-5</v>
      </c>
    </row>
    <row r="33" spans="1:9" x14ac:dyDescent="0.25">
      <c r="A33" t="s">
        <v>13</v>
      </c>
      <c r="B33" s="1">
        <v>42809</v>
      </c>
      <c r="C33">
        <f t="shared" si="5"/>
        <v>875</v>
      </c>
      <c r="D33">
        <v>6.3E-2</v>
      </c>
      <c r="E33" s="4">
        <f t="shared" si="13"/>
        <v>5.5624809118170594E-64</v>
      </c>
      <c r="F33" s="4">
        <f t="shared" si="14"/>
        <v>6.9074409721296204E-4</v>
      </c>
      <c r="G33" s="4">
        <f t="shared" si="15"/>
        <v>6.0190744097212957E-2</v>
      </c>
      <c r="H33" s="7">
        <f t="shared" si="16"/>
        <v>-2.8092559027870431E-3</v>
      </c>
      <c r="I33" s="6">
        <f t="shared" si="17"/>
        <v>7.891918727343845E-6</v>
      </c>
    </row>
    <row r="34" spans="1:9" x14ac:dyDescent="0.25">
      <c r="A34" t="s">
        <v>13</v>
      </c>
      <c r="B34" s="1">
        <v>42836</v>
      </c>
      <c r="C34">
        <f t="shared" si="5"/>
        <v>902</v>
      </c>
      <c r="D34">
        <v>4.8000000000000001E-2</v>
      </c>
      <c r="E34" s="4">
        <f t="shared" si="13"/>
        <v>6.7857227573844374E-66</v>
      </c>
      <c r="F34" s="4">
        <f t="shared" si="14"/>
        <v>5.9099721359503056E-4</v>
      </c>
      <c r="G34" s="4">
        <f t="shared" si="15"/>
        <v>6.0090997213595031E-2</v>
      </c>
      <c r="H34" s="7">
        <f t="shared" si="16"/>
        <v>1.209099721359503E-2</v>
      </c>
      <c r="I34" s="6">
        <f t="shared" si="17"/>
        <v>1.4619221361916276E-4</v>
      </c>
    </row>
    <row r="35" spans="1:9" x14ac:dyDescent="0.25">
      <c r="A35" t="s">
        <v>13</v>
      </c>
      <c r="B35" s="1">
        <v>42870</v>
      </c>
      <c r="C35">
        <f t="shared" si="5"/>
        <v>936</v>
      </c>
      <c r="D35">
        <v>4.9000000000000002E-2</v>
      </c>
      <c r="E35" s="4">
        <f t="shared" si="13"/>
        <v>2.6411094271903076E-68</v>
      </c>
      <c r="F35" s="4">
        <f t="shared" si="14"/>
        <v>4.8561668635822608E-4</v>
      </c>
      <c r="G35" s="4">
        <f t="shared" si="15"/>
        <v>5.9985616686358226E-2</v>
      </c>
      <c r="H35" s="7">
        <f t="shared" si="16"/>
        <v>1.0985616686358224E-2</v>
      </c>
      <c r="I35" s="6">
        <f t="shared" si="17"/>
        <v>1.2068377397959225E-4</v>
      </c>
    </row>
    <row r="36" spans="1:9" x14ac:dyDescent="0.25">
      <c r="A36" t="s">
        <v>13</v>
      </c>
      <c r="B36" s="1">
        <v>42900</v>
      </c>
      <c r="C36">
        <f t="shared" si="5"/>
        <v>966</v>
      </c>
      <c r="D36">
        <v>5.6000000000000001E-2</v>
      </c>
      <c r="E36" s="4">
        <f t="shared" si="13"/>
        <v>1.9746207864457214E-70</v>
      </c>
      <c r="F36" s="4">
        <f t="shared" si="14"/>
        <v>4.0835333074601952E-4</v>
      </c>
      <c r="G36" s="4">
        <f t="shared" si="15"/>
        <v>5.9908353330746018E-2</v>
      </c>
      <c r="H36" s="7">
        <f t="shared" si="16"/>
        <v>3.9083533307460172E-3</v>
      </c>
      <c r="I36" s="6">
        <f t="shared" si="17"/>
        <v>1.5275225757953488E-5</v>
      </c>
    </row>
    <row r="37" spans="1:9" x14ac:dyDescent="0.25">
      <c r="A37" t="s">
        <v>13</v>
      </c>
      <c r="B37" s="1">
        <v>42928</v>
      </c>
      <c r="C37">
        <f t="shared" si="5"/>
        <v>994</v>
      </c>
      <c r="D37">
        <v>6.3E-2</v>
      </c>
      <c r="E37" s="4">
        <f t="shared" si="13"/>
        <v>2.0461361400840672E-72</v>
      </c>
      <c r="F37" s="4">
        <f t="shared" si="14"/>
        <v>3.473727685305423E-4</v>
      </c>
      <c r="G37" s="4">
        <f t="shared" si="15"/>
        <v>5.9847372768530541E-2</v>
      </c>
      <c r="H37" s="7">
        <f t="shared" si="16"/>
        <v>-3.1526272314694598E-3</v>
      </c>
      <c r="I37" s="6">
        <f t="shared" si="17"/>
        <v>9.9390584606027909E-6</v>
      </c>
    </row>
    <row r="38" spans="1:9" x14ac:dyDescent="0.25">
      <c r="A38" t="s">
        <v>13</v>
      </c>
      <c r="B38" s="1">
        <v>42961</v>
      </c>
      <c r="C38">
        <f t="shared" si="5"/>
        <v>1027</v>
      </c>
      <c r="D38">
        <v>5.8999999999999997E-2</v>
      </c>
      <c r="E38" s="4">
        <f t="shared" si="13"/>
        <v>9.3756538797792888E-75</v>
      </c>
      <c r="F38" s="4">
        <f t="shared" si="14"/>
        <v>2.8708633507017612E-4</v>
      </c>
      <c r="G38" s="4">
        <f t="shared" si="15"/>
        <v>5.9787086335070176E-2</v>
      </c>
      <c r="H38" s="7">
        <f t="shared" si="16"/>
        <v>7.8708633507017928E-4</v>
      </c>
      <c r="I38" s="6">
        <f t="shared" si="17"/>
        <v>6.1950489885420651E-7</v>
      </c>
    </row>
    <row r="39" spans="1:9" x14ac:dyDescent="0.25">
      <c r="A39" t="s">
        <v>13</v>
      </c>
      <c r="B39" s="1">
        <v>42991</v>
      </c>
      <c r="C39">
        <f t="shared" si="5"/>
        <v>1057</v>
      </c>
      <c r="D39">
        <v>6.6000000000000003E-2</v>
      </c>
      <c r="E39" s="4">
        <f t="shared" si="13"/>
        <v>7.0096910211053752E-77</v>
      </c>
      <c r="F39" s="4">
        <f t="shared" si="14"/>
        <v>2.4140987002883773E-4</v>
      </c>
      <c r="G39" s="4">
        <f t="shared" si="15"/>
        <v>5.9741409870028836E-2</v>
      </c>
      <c r="H39" s="7">
        <f t="shared" si="16"/>
        <v>-6.2585901299711671E-3</v>
      </c>
      <c r="I39" s="6">
        <f t="shared" si="17"/>
        <v>3.9169950414972509E-5</v>
      </c>
    </row>
    <row r="40" spans="1:9" x14ac:dyDescent="0.25">
      <c r="A40" t="s">
        <v>13</v>
      </c>
      <c r="B40" s="1">
        <v>43020</v>
      </c>
      <c r="C40">
        <f t="shared" si="5"/>
        <v>1086</v>
      </c>
      <c r="D40">
        <v>8.1000000000000003E-2</v>
      </c>
      <c r="E40" s="4">
        <f t="shared" si="13"/>
        <v>6.1698263448829763E-79</v>
      </c>
      <c r="F40" s="4">
        <f t="shared" si="14"/>
        <v>2.0417666537300976E-4</v>
      </c>
      <c r="G40" s="4">
        <f t="shared" si="15"/>
        <v>5.9704176665373004E-2</v>
      </c>
      <c r="H40" s="7">
        <f t="shared" si="16"/>
        <v>-2.1295823334626998E-2</v>
      </c>
      <c r="I40" s="6">
        <f t="shared" si="17"/>
        <v>4.5351209149964374E-4</v>
      </c>
    </row>
    <row r="41" spans="1:9" x14ac:dyDescent="0.25">
      <c r="A41" t="s">
        <v>13</v>
      </c>
      <c r="B41" s="1">
        <v>43052</v>
      </c>
      <c r="C41">
        <f t="shared" si="5"/>
        <v>1118</v>
      </c>
      <c r="D41">
        <v>5.800000000000001E-2</v>
      </c>
      <c r="E41" s="4">
        <f t="shared" si="13"/>
        <v>3.3282561020932102E-81</v>
      </c>
      <c r="F41" s="4">
        <f t="shared" si="14"/>
        <v>1.6971938176611073E-4</v>
      </c>
      <c r="G41" s="4">
        <f t="shared" si="15"/>
        <v>5.9669719381766108E-2</v>
      </c>
      <c r="H41" s="7">
        <f t="shared" si="16"/>
        <v>1.669719381766098E-3</v>
      </c>
      <c r="I41" s="6">
        <f t="shared" si="17"/>
        <v>2.7879628138453604E-6</v>
      </c>
    </row>
    <row r="42" spans="1:9" x14ac:dyDescent="0.25">
      <c r="A42" t="s">
        <v>13</v>
      </c>
      <c r="B42" s="1">
        <v>43080</v>
      </c>
      <c r="C42">
        <f t="shared" si="5"/>
        <v>1146</v>
      </c>
      <c r="D42">
        <v>4.5999999999999999E-2</v>
      </c>
      <c r="E42" s="4">
        <f t="shared" si="13"/>
        <v>3.4487964173649876E-83</v>
      </c>
      <c r="F42" s="4">
        <f t="shared" si="14"/>
        <v>1.4437470464531173E-4</v>
      </c>
      <c r="G42" s="4">
        <f t="shared" si="15"/>
        <v>5.9644374704645307E-2</v>
      </c>
      <c r="H42" s="7">
        <f t="shared" si="16"/>
        <v>1.3644374704645308E-2</v>
      </c>
      <c r="I42" s="6">
        <f t="shared" si="17"/>
        <v>1.8616896108076473E-4</v>
      </c>
    </row>
    <row r="43" spans="1:9" x14ac:dyDescent="0.25">
      <c r="A43" t="s">
        <v>13</v>
      </c>
      <c r="B43" s="1">
        <v>43115</v>
      </c>
      <c r="C43">
        <f t="shared" si="5"/>
        <v>1181</v>
      </c>
      <c r="D43">
        <v>4.8000000000000001E-2</v>
      </c>
      <c r="E43" s="4">
        <f t="shared" si="13"/>
        <v>1.1402001292945939E-85</v>
      </c>
      <c r="F43" s="4">
        <f t="shared" si="14"/>
        <v>1.1794803048854728E-4</v>
      </c>
      <c r="G43" s="4">
        <f t="shared" si="15"/>
        <v>5.9617948030488546E-2</v>
      </c>
      <c r="H43" s="7">
        <f t="shared" si="16"/>
        <v>1.1617948030488545E-2</v>
      </c>
      <c r="I43" s="6">
        <f t="shared" si="17"/>
        <v>1.3497671643913266E-4</v>
      </c>
    </row>
    <row r="44" spans="1:9" x14ac:dyDescent="0.25">
      <c r="A44" t="s">
        <v>13</v>
      </c>
      <c r="B44" s="1">
        <v>43146</v>
      </c>
      <c r="C44">
        <f t="shared" si="5"/>
        <v>1212</v>
      </c>
      <c r="D44">
        <v>4.8000000000000001E-2</v>
      </c>
      <c r="E44" s="4">
        <f t="shared" si="13"/>
        <v>7.241051538378225E-88</v>
      </c>
      <c r="F44" s="4">
        <f t="shared" si="14"/>
        <v>9.8610829301260956E-5</v>
      </c>
      <c r="G44" s="4">
        <f t="shared" si="15"/>
        <v>5.9598610829301256E-2</v>
      </c>
      <c r="H44" s="7">
        <f t="shared" si="16"/>
        <v>1.1598610829301255E-2</v>
      </c>
      <c r="I44" s="6">
        <f t="shared" si="17"/>
        <v>1.3452777316958435E-4</v>
      </c>
    </row>
    <row r="45" spans="1:9" x14ac:dyDescent="0.25">
      <c r="A45" t="s">
        <v>13</v>
      </c>
      <c r="B45" s="1">
        <v>43174</v>
      </c>
      <c r="C45">
        <f t="shared" si="5"/>
        <v>1240</v>
      </c>
      <c r="D45">
        <v>5.0999999999999997E-2</v>
      </c>
      <c r="E45" s="4">
        <f t="shared" si="13"/>
        <v>7.5033025817354164E-90</v>
      </c>
      <c r="F45" s="4">
        <f t="shared" si="14"/>
        <v>8.3884994200712979E-5</v>
      </c>
      <c r="G45" s="4">
        <f t="shared" si="15"/>
        <v>5.9583884994200711E-2</v>
      </c>
      <c r="H45" s="7">
        <f t="shared" si="16"/>
        <v>8.5838849942007148E-3</v>
      </c>
      <c r="I45" s="6">
        <f t="shared" si="17"/>
        <v>7.3683081593664204E-5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B1" workbookViewId="0">
      <selection activeCell="J1" sqref="J1:M1048576"/>
    </sheetView>
  </sheetViews>
  <sheetFormatPr defaultRowHeight="15" x14ac:dyDescent="0.25"/>
  <cols>
    <col min="1" max="1" width="14.5703125" customWidth="1"/>
    <col min="4" max="4" width="11.7109375" customWidth="1"/>
    <col min="10" max="10" width="10.7109375" customWidth="1"/>
    <col min="11" max="11" width="12" customWidth="1"/>
    <col min="12" max="13" width="10.7109375" customWidth="1"/>
    <col min="15" max="15" width="11.7109375" customWidth="1"/>
  </cols>
  <sheetData>
    <row r="1" spans="1:20" x14ac:dyDescent="0.25">
      <c r="B1" t="s">
        <v>0</v>
      </c>
      <c r="C1" t="s">
        <v>5</v>
      </c>
      <c r="D1" t="s">
        <v>14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45</v>
      </c>
      <c r="K1" t="s">
        <v>46</v>
      </c>
      <c r="L1" t="s">
        <v>47</v>
      </c>
      <c r="M1" t="s">
        <v>48</v>
      </c>
    </row>
    <row r="2" spans="1:20" x14ac:dyDescent="0.25">
      <c r="A2" t="s">
        <v>13</v>
      </c>
      <c r="B2" s="1">
        <v>41666</v>
      </c>
      <c r="C2" s="1"/>
    </row>
    <row r="3" spans="1:20" x14ac:dyDescent="0.25">
      <c r="A3" t="s">
        <v>13</v>
      </c>
      <c r="B3" s="1">
        <v>41933</v>
      </c>
      <c r="C3">
        <v>0</v>
      </c>
      <c r="D3">
        <v>1.0940000000000001</v>
      </c>
      <c r="E3" s="3">
        <f>$R$3*0.5^(C3/$R$4)</f>
        <v>0.40139083045848134</v>
      </c>
      <c r="F3" s="3">
        <f>$R$5*0.5^(C3/$R$6)</f>
        <v>0.59222841818348337</v>
      </c>
      <c r="G3" s="3">
        <f>E3+F3+$R$7</f>
        <v>1.0626192486419648</v>
      </c>
      <c r="H3" s="8">
        <f>G3-D3</f>
        <v>-3.1380751358035308E-2</v>
      </c>
      <c r="I3" s="8">
        <f>H3^2</f>
        <v>9.8475155579483492E-4</v>
      </c>
      <c r="J3" s="6">
        <f>D3*1000/2</f>
        <v>547</v>
      </c>
      <c r="K3" s="6">
        <f>E3*1000/2</f>
        <v>200.69541522924067</v>
      </c>
      <c r="L3" s="6">
        <f t="shared" ref="L3:M3" si="0">F3*1000/2</f>
        <v>296.11420909174171</v>
      </c>
      <c r="M3" s="6">
        <f t="shared" si="0"/>
        <v>531.30962432098238</v>
      </c>
      <c r="N3" s="8"/>
      <c r="Q3" t="s">
        <v>7</v>
      </c>
      <c r="R3" s="10">
        <v>0.40139083045848134</v>
      </c>
      <c r="S3" s="10"/>
      <c r="T3" s="10"/>
    </row>
    <row r="4" spans="1:20" x14ac:dyDescent="0.25">
      <c r="A4" t="s">
        <v>13</v>
      </c>
      <c r="B4" s="1">
        <v>41934</v>
      </c>
      <c r="C4">
        <f>B4-B$3</f>
        <v>1</v>
      </c>
      <c r="D4">
        <v>1.0369999999999999</v>
      </c>
      <c r="E4" s="3">
        <f t="shared" ref="E4:E29" si="1">$R$3*0.5^(C4/$R$4)</f>
        <v>0.35759857632874725</v>
      </c>
      <c r="F4" s="3">
        <f t="shared" ref="F4:F29" si="2">$R$5*0.5^(C4/$R$6)</f>
        <v>0.58833175635122115</v>
      </c>
      <c r="G4" s="3">
        <f t="shared" ref="G4:G29" si="3">E4+F4+$R$7</f>
        <v>1.0149303326799684</v>
      </c>
      <c r="H4" s="8">
        <f t="shared" ref="H4:H29" si="4">G4-D4</f>
        <v>-2.2069667320031572E-2</v>
      </c>
      <c r="I4" s="8">
        <f t="shared" ref="I4:I29" si="5">H4^2</f>
        <v>4.8707021561686956E-4</v>
      </c>
      <c r="J4" s="6">
        <f t="shared" ref="J4:J50" si="6">D4*1000/2</f>
        <v>518.5</v>
      </c>
      <c r="K4" s="6">
        <f t="shared" ref="K4:K50" si="7">E4*1000/2</f>
        <v>178.79928816437362</v>
      </c>
      <c r="L4" s="6">
        <f t="shared" ref="L4:L50" si="8">F4*1000/2</f>
        <v>294.1658781756106</v>
      </c>
      <c r="M4" s="6">
        <f t="shared" ref="M4:M50" si="9">G4*1000/2</f>
        <v>507.46516633998419</v>
      </c>
      <c r="N4" s="8"/>
      <c r="Q4" t="s">
        <v>8</v>
      </c>
      <c r="R4" s="5">
        <v>6</v>
      </c>
      <c r="S4" s="5"/>
      <c r="T4" s="5"/>
    </row>
    <row r="5" spans="1:20" x14ac:dyDescent="0.25">
      <c r="A5" t="s">
        <v>13</v>
      </c>
      <c r="B5" s="1">
        <v>41948</v>
      </c>
      <c r="C5">
        <f t="shared" ref="C5:C50" si="10">B5-B$3</f>
        <v>15</v>
      </c>
      <c r="D5">
        <v>0.68600000000000005</v>
      </c>
      <c r="E5" s="3">
        <f t="shared" si="1"/>
        <v>7.0956544530822993E-2</v>
      </c>
      <c r="F5" s="3">
        <f t="shared" si="2"/>
        <v>0.53639529299836186</v>
      </c>
      <c r="G5" s="3">
        <f t="shared" si="3"/>
        <v>0.67635183752918482</v>
      </c>
      <c r="H5" s="8">
        <f t="shared" si="4"/>
        <v>-9.6481624708152358E-3</v>
      </c>
      <c r="I5" s="8">
        <f t="shared" si="5"/>
        <v>9.3087039063247562E-5</v>
      </c>
      <c r="J5" s="6">
        <f t="shared" si="6"/>
        <v>343</v>
      </c>
      <c r="K5" s="6">
        <f t="shared" si="7"/>
        <v>35.478272265411498</v>
      </c>
      <c r="L5" s="6">
        <f t="shared" si="8"/>
        <v>268.19764649918091</v>
      </c>
      <c r="M5" s="6">
        <f t="shared" si="9"/>
        <v>338.17591876459238</v>
      </c>
      <c r="N5" s="8"/>
      <c r="Q5" t="s">
        <v>6</v>
      </c>
      <c r="R5" s="10">
        <v>0.59222841818348337</v>
      </c>
      <c r="S5" s="10"/>
      <c r="T5" s="10"/>
    </row>
    <row r="6" spans="1:20" x14ac:dyDescent="0.25">
      <c r="A6" t="s">
        <v>13</v>
      </c>
      <c r="B6" s="1">
        <v>41961</v>
      </c>
      <c r="C6">
        <f t="shared" si="10"/>
        <v>28</v>
      </c>
      <c r="D6">
        <v>0.57499999999999996</v>
      </c>
      <c r="E6" s="3">
        <f t="shared" si="1"/>
        <v>1.5803773641544522E-2</v>
      </c>
      <c r="F6" s="3">
        <f t="shared" si="2"/>
        <v>0.49228270436680982</v>
      </c>
      <c r="G6" s="3">
        <f t="shared" si="3"/>
        <v>0.57708647800835433</v>
      </c>
      <c r="H6" s="8">
        <f t="shared" si="4"/>
        <v>2.0864780083543755E-3</v>
      </c>
      <c r="I6" s="8">
        <f t="shared" si="5"/>
        <v>4.3533904793464411E-6</v>
      </c>
      <c r="J6" s="6">
        <f t="shared" si="6"/>
        <v>287.5</v>
      </c>
      <c r="K6" s="6">
        <f t="shared" si="7"/>
        <v>7.901886820772261</v>
      </c>
      <c r="L6" s="6">
        <f t="shared" si="8"/>
        <v>246.1413521834049</v>
      </c>
      <c r="M6" s="6">
        <f t="shared" si="9"/>
        <v>288.54323900417717</v>
      </c>
      <c r="N6" s="8"/>
      <c r="Q6" t="s">
        <v>9</v>
      </c>
      <c r="R6" s="5">
        <v>105</v>
      </c>
      <c r="S6" s="5"/>
      <c r="T6" s="5"/>
    </row>
    <row r="7" spans="1:20" x14ac:dyDescent="0.25">
      <c r="A7" t="s">
        <v>13</v>
      </c>
      <c r="B7" s="1">
        <v>41976</v>
      </c>
      <c r="C7">
        <f t="shared" si="10"/>
        <v>43</v>
      </c>
      <c r="D7">
        <v>0.48299999999999998</v>
      </c>
      <c r="E7" s="3">
        <f t="shared" si="1"/>
        <v>2.7937388775683379E-3</v>
      </c>
      <c r="F7" s="3">
        <f t="shared" si="2"/>
        <v>0.44587209485285251</v>
      </c>
      <c r="G7" s="3">
        <f t="shared" si="3"/>
        <v>0.51766583373042085</v>
      </c>
      <c r="H7" s="8">
        <f t="shared" si="4"/>
        <v>3.466583373042087E-2</v>
      </c>
      <c r="I7" s="8">
        <f t="shared" si="5"/>
        <v>1.2017200282251853E-3</v>
      </c>
      <c r="J7" s="6">
        <f t="shared" si="6"/>
        <v>241.5</v>
      </c>
      <c r="K7" s="6">
        <f t="shared" si="7"/>
        <v>1.3968694387841689</v>
      </c>
      <c r="L7" s="6">
        <f t="shared" si="8"/>
        <v>222.93604742642626</v>
      </c>
      <c r="M7" s="6">
        <f t="shared" si="9"/>
        <v>258.83291686521045</v>
      </c>
      <c r="N7" s="8"/>
      <c r="Q7" t="s">
        <v>38</v>
      </c>
      <c r="R7">
        <f>AVERAGE(D36:D47)</f>
        <v>6.8999999999999992E-2</v>
      </c>
    </row>
    <row r="8" spans="1:20" x14ac:dyDescent="0.25">
      <c r="A8" t="s">
        <v>13</v>
      </c>
      <c r="B8" s="1">
        <v>41989</v>
      </c>
      <c r="C8">
        <f t="shared" si="10"/>
        <v>56</v>
      </c>
      <c r="D8">
        <v>0.45200000000000001</v>
      </c>
      <c r="E8" s="3">
        <f t="shared" si="1"/>
        <v>6.2223459621111536E-4</v>
      </c>
      <c r="F8" s="3">
        <f t="shared" si="2"/>
        <v>0.40920403948534895</v>
      </c>
      <c r="G8" s="3">
        <f t="shared" si="3"/>
        <v>0.47882627408156009</v>
      </c>
      <c r="H8" s="8">
        <f t="shared" si="4"/>
        <v>2.6826274081560075E-2</v>
      </c>
      <c r="I8" s="8">
        <f t="shared" si="5"/>
        <v>7.1964898109898182E-4</v>
      </c>
      <c r="J8" s="6">
        <f t="shared" si="6"/>
        <v>226</v>
      </c>
      <c r="K8" s="6">
        <f t="shared" si="7"/>
        <v>0.31111729810555766</v>
      </c>
      <c r="L8" s="6">
        <f t="shared" si="8"/>
        <v>204.60201974267449</v>
      </c>
      <c r="M8" s="6">
        <f t="shared" si="9"/>
        <v>239.41313704078004</v>
      </c>
      <c r="N8" s="8"/>
    </row>
    <row r="9" spans="1:20" x14ac:dyDescent="0.25">
      <c r="A9" t="s">
        <v>13</v>
      </c>
      <c r="B9" s="1">
        <v>42031</v>
      </c>
      <c r="C9">
        <f t="shared" si="10"/>
        <v>98</v>
      </c>
      <c r="D9">
        <v>0.46600000000000003</v>
      </c>
      <c r="E9" s="3">
        <f t="shared" si="1"/>
        <v>4.8612077828993489E-6</v>
      </c>
      <c r="F9" s="3">
        <f t="shared" si="2"/>
        <v>0.31011867086545924</v>
      </c>
      <c r="G9" s="3">
        <f t="shared" si="3"/>
        <v>0.37912353207324218</v>
      </c>
      <c r="H9" s="8">
        <f t="shared" si="4"/>
        <v>-8.687646792675785E-2</v>
      </c>
      <c r="I9" s="8">
        <f t="shared" si="5"/>
        <v>7.5475206794289856E-3</v>
      </c>
      <c r="J9" s="6">
        <f t="shared" si="6"/>
        <v>233</v>
      </c>
      <c r="K9" s="6">
        <f t="shared" si="7"/>
        <v>2.4306038914496744E-3</v>
      </c>
      <c r="L9" s="6">
        <f t="shared" si="8"/>
        <v>155.05933543272963</v>
      </c>
      <c r="M9" s="6">
        <f t="shared" si="9"/>
        <v>189.56176603662109</v>
      </c>
      <c r="N9" s="8"/>
      <c r="Q9" t="s">
        <v>12</v>
      </c>
      <c r="R9" s="24">
        <f>SQRT(AVERAGE(I3:I50))</f>
        <v>2.9677273402302275E-2</v>
      </c>
    </row>
    <row r="10" spans="1:20" x14ac:dyDescent="0.25">
      <c r="A10" t="s">
        <v>13</v>
      </c>
      <c r="B10" s="1">
        <v>42052</v>
      </c>
      <c r="C10">
        <f t="shared" si="10"/>
        <v>119</v>
      </c>
      <c r="D10">
        <v>0.40899999999999997</v>
      </c>
      <c r="E10" s="3">
        <f t="shared" si="1"/>
        <v>4.2967412350561915E-7</v>
      </c>
      <c r="F10" s="3">
        <f t="shared" si="2"/>
        <v>0.2699739836105709</v>
      </c>
      <c r="G10" s="3">
        <f t="shared" si="3"/>
        <v>0.33897441328469441</v>
      </c>
      <c r="H10" s="8">
        <f t="shared" si="4"/>
        <v>-7.0025586715305566E-2</v>
      </c>
      <c r="I10" s="8">
        <f t="shared" si="5"/>
        <v>4.9035827948227797E-3</v>
      </c>
      <c r="J10" s="6">
        <f t="shared" si="6"/>
        <v>204.5</v>
      </c>
      <c r="K10" s="6">
        <f t="shared" si="7"/>
        <v>2.1483706175280957E-4</v>
      </c>
      <c r="L10" s="6">
        <f t="shared" si="8"/>
        <v>134.98699180528544</v>
      </c>
      <c r="M10" s="6">
        <f t="shared" si="9"/>
        <v>169.48720664234722</v>
      </c>
      <c r="N10" s="8"/>
      <c r="Q10" t="s">
        <v>16</v>
      </c>
      <c r="R10" s="9">
        <f>AVERAGE(H3:H29)</f>
        <v>-2.4142093815662656E-3</v>
      </c>
    </row>
    <row r="11" spans="1:20" x14ac:dyDescent="0.25">
      <c r="A11" t="s">
        <v>13</v>
      </c>
      <c r="B11" s="1">
        <v>42073</v>
      </c>
      <c r="C11">
        <f t="shared" si="10"/>
        <v>140</v>
      </c>
      <c r="D11">
        <v>0.22900000000000001</v>
      </c>
      <c r="E11" s="3">
        <f t="shared" si="1"/>
        <v>3.7978185803901209E-8</v>
      </c>
      <c r="F11" s="3">
        <f t="shared" si="2"/>
        <v>0.23502600350748107</v>
      </c>
      <c r="G11" s="3">
        <f t="shared" si="3"/>
        <v>0.30402604148566686</v>
      </c>
      <c r="H11" s="8">
        <f t="shared" si="4"/>
        <v>7.5026041485666856E-2</v>
      </c>
      <c r="I11" s="8">
        <f t="shared" si="5"/>
        <v>5.6289069010090039E-3</v>
      </c>
      <c r="J11" s="6">
        <f t="shared" si="6"/>
        <v>114.5</v>
      </c>
      <c r="K11" s="6">
        <f t="shared" si="7"/>
        <v>1.8989092901950605E-5</v>
      </c>
      <c r="L11" s="6">
        <f t="shared" si="8"/>
        <v>117.51300175374054</v>
      </c>
      <c r="M11" s="6">
        <f t="shared" si="9"/>
        <v>152.01302074283342</v>
      </c>
      <c r="N11" s="8"/>
      <c r="Q11" t="s">
        <v>15</v>
      </c>
      <c r="R11" s="9">
        <f>RSQ(G3:G29,D3:D29)</f>
        <v>0.98235334572694244</v>
      </c>
    </row>
    <row r="12" spans="1:20" x14ac:dyDescent="0.25">
      <c r="A12" t="s">
        <v>13</v>
      </c>
      <c r="B12" s="1">
        <v>42110</v>
      </c>
      <c r="C12">
        <f t="shared" si="10"/>
        <v>177</v>
      </c>
      <c r="D12">
        <v>0.27300000000000002</v>
      </c>
      <c r="E12" s="3">
        <f t="shared" si="1"/>
        <v>5.286674539061123E-10</v>
      </c>
      <c r="F12" s="3">
        <f t="shared" si="2"/>
        <v>0.18409359515844748</v>
      </c>
      <c r="G12" s="3">
        <f t="shared" si="3"/>
        <v>0.25309359568711493</v>
      </c>
      <c r="H12" s="8">
        <f t="shared" si="4"/>
        <v>-1.9906404312885095E-2</v>
      </c>
      <c r="I12" s="8">
        <f t="shared" si="5"/>
        <v>3.9626493266805033E-4</v>
      </c>
      <c r="J12" s="6">
        <f t="shared" si="6"/>
        <v>136.5</v>
      </c>
      <c r="K12" s="6">
        <f t="shared" si="7"/>
        <v>2.6433372695305617E-7</v>
      </c>
      <c r="L12" s="6">
        <f t="shared" si="8"/>
        <v>92.046797579223735</v>
      </c>
      <c r="M12" s="6">
        <f t="shared" si="9"/>
        <v>126.54679784355746</v>
      </c>
      <c r="N12" s="8"/>
    </row>
    <row r="13" spans="1:20" x14ac:dyDescent="0.25">
      <c r="A13" t="s">
        <v>13</v>
      </c>
      <c r="B13" s="1">
        <v>42136</v>
      </c>
      <c r="C13">
        <f t="shared" si="10"/>
        <v>203</v>
      </c>
      <c r="D13">
        <v>0.26200000000000001</v>
      </c>
      <c r="E13" s="3">
        <f t="shared" si="1"/>
        <v>2.6225227264747233E-11</v>
      </c>
      <c r="F13" s="3">
        <f t="shared" si="2"/>
        <v>0.15505933543272965</v>
      </c>
      <c r="G13" s="3">
        <f t="shared" si="3"/>
        <v>0.22405933545895484</v>
      </c>
      <c r="H13" s="8">
        <f t="shared" si="4"/>
        <v>-3.7940664541045166E-2</v>
      </c>
      <c r="I13" s="8">
        <f t="shared" si="5"/>
        <v>1.439494025816122E-3</v>
      </c>
      <c r="J13" s="6">
        <f t="shared" si="6"/>
        <v>131</v>
      </c>
      <c r="K13" s="6">
        <f t="shared" si="7"/>
        <v>1.3112613632373616E-8</v>
      </c>
      <c r="L13" s="6">
        <f t="shared" si="8"/>
        <v>77.529667716364827</v>
      </c>
      <c r="M13" s="6">
        <f t="shared" si="9"/>
        <v>112.02966772947742</v>
      </c>
      <c r="N13" s="8"/>
    </row>
    <row r="14" spans="1:20" x14ac:dyDescent="0.25">
      <c r="A14" t="s">
        <v>13</v>
      </c>
      <c r="B14" s="1">
        <v>42171</v>
      </c>
      <c r="C14">
        <f t="shared" si="10"/>
        <v>238</v>
      </c>
      <c r="D14">
        <v>0.24099999999999999</v>
      </c>
      <c r="E14" s="3">
        <f t="shared" si="1"/>
        <v>4.5995034864011081E-13</v>
      </c>
      <c r="F14" s="3">
        <f t="shared" si="2"/>
        <v>0.12307067609170247</v>
      </c>
      <c r="G14" s="3">
        <f t="shared" si="3"/>
        <v>0.19207067609216241</v>
      </c>
      <c r="H14" s="8">
        <f t="shared" si="4"/>
        <v>-4.892932390783758E-2</v>
      </c>
      <c r="I14" s="8">
        <f t="shared" si="5"/>
        <v>2.3940787380780861E-3</v>
      </c>
      <c r="J14" s="6">
        <f t="shared" si="6"/>
        <v>120.5</v>
      </c>
      <c r="K14" s="6">
        <f t="shared" si="7"/>
        <v>2.2997517432005539E-10</v>
      </c>
      <c r="L14" s="6">
        <f t="shared" si="8"/>
        <v>61.535338045851233</v>
      </c>
      <c r="M14" s="6">
        <f t="shared" si="9"/>
        <v>96.035338046081208</v>
      </c>
      <c r="N14" s="8"/>
    </row>
    <row r="15" spans="1:20" x14ac:dyDescent="0.25">
      <c r="A15" t="s">
        <v>13</v>
      </c>
      <c r="B15" s="1">
        <v>42191</v>
      </c>
      <c r="C15">
        <f t="shared" si="10"/>
        <v>258</v>
      </c>
      <c r="D15">
        <v>0.216</v>
      </c>
      <c r="E15" s="3">
        <f t="shared" si="1"/>
        <v>4.5632854205278061E-14</v>
      </c>
      <c r="F15" s="3">
        <f t="shared" si="2"/>
        <v>0.10784885523178842</v>
      </c>
      <c r="G15" s="3">
        <f t="shared" si="3"/>
        <v>0.17684885523183402</v>
      </c>
      <c r="H15" s="8">
        <f t="shared" si="4"/>
        <v>-3.9151144768165974E-2</v>
      </c>
      <c r="I15" s="8">
        <f t="shared" si="5"/>
        <v>1.53281213665789E-3</v>
      </c>
      <c r="J15" s="6">
        <f t="shared" si="6"/>
        <v>108</v>
      </c>
      <c r="K15" s="6">
        <f t="shared" si="7"/>
        <v>2.281642710263903E-11</v>
      </c>
      <c r="L15" s="6">
        <f t="shared" si="8"/>
        <v>53.92442761589421</v>
      </c>
      <c r="M15" s="6">
        <f t="shared" si="9"/>
        <v>88.424427615917011</v>
      </c>
      <c r="N15" s="8"/>
    </row>
    <row r="16" spans="1:20" x14ac:dyDescent="0.25">
      <c r="A16" t="s">
        <v>13</v>
      </c>
      <c r="B16" s="1">
        <v>42199</v>
      </c>
      <c r="C16">
        <f t="shared" si="10"/>
        <v>266</v>
      </c>
      <c r="D16">
        <v>0.20499999999999999</v>
      </c>
      <c r="E16" s="3">
        <f t="shared" si="1"/>
        <v>1.8109410192442451E-14</v>
      </c>
      <c r="F16" s="3">
        <f t="shared" si="2"/>
        <v>0.10230100987133725</v>
      </c>
      <c r="G16" s="3">
        <f t="shared" si="3"/>
        <v>0.17130100987135535</v>
      </c>
      <c r="H16" s="8">
        <f t="shared" si="4"/>
        <v>-3.3698990128644635E-2</v>
      </c>
      <c r="I16" s="8">
        <f t="shared" si="5"/>
        <v>1.1356219356904885E-3</v>
      </c>
      <c r="J16" s="6">
        <f t="shared" si="6"/>
        <v>102.5</v>
      </c>
      <c r="K16" s="6">
        <f t="shared" si="7"/>
        <v>9.0547050962212248E-12</v>
      </c>
      <c r="L16" s="6">
        <f t="shared" si="8"/>
        <v>51.150504935668629</v>
      </c>
      <c r="M16" s="6">
        <f t="shared" si="9"/>
        <v>85.650504935677674</v>
      </c>
      <c r="N16" s="8"/>
    </row>
    <row r="17" spans="1:14" x14ac:dyDescent="0.25">
      <c r="A17" t="s">
        <v>13</v>
      </c>
      <c r="B17" s="1">
        <v>42224</v>
      </c>
      <c r="C17">
        <f t="shared" si="10"/>
        <v>291</v>
      </c>
      <c r="D17">
        <v>0.111</v>
      </c>
      <c r="E17" s="3">
        <f t="shared" si="1"/>
        <v>1.0083531454202889E-15</v>
      </c>
      <c r="F17" s="3">
        <f t="shared" si="2"/>
        <v>8.6737342602615106E-2</v>
      </c>
      <c r="G17" s="3">
        <f t="shared" si="3"/>
        <v>0.15573734260261612</v>
      </c>
      <c r="H17" s="8">
        <f t="shared" si="4"/>
        <v>4.4737342602616123E-2</v>
      </c>
      <c r="I17" s="8">
        <f t="shared" si="5"/>
        <v>2.0014298231438516E-3</v>
      </c>
      <c r="J17" s="6">
        <f t="shared" si="6"/>
        <v>55.5</v>
      </c>
      <c r="K17" s="6">
        <f t="shared" si="7"/>
        <v>5.0417657271014447E-13</v>
      </c>
      <c r="L17" s="6">
        <f t="shared" si="8"/>
        <v>43.36867130130755</v>
      </c>
      <c r="M17" s="6">
        <f t="shared" si="9"/>
        <v>77.868671301308069</v>
      </c>
      <c r="N17" s="8"/>
    </row>
    <row r="18" spans="1:14" x14ac:dyDescent="0.25">
      <c r="A18" t="s">
        <v>13</v>
      </c>
      <c r="B18" s="1">
        <v>42234</v>
      </c>
      <c r="C18">
        <f t="shared" si="10"/>
        <v>301</v>
      </c>
      <c r="D18">
        <v>9.9000000000000005E-2</v>
      </c>
      <c r="E18" s="3">
        <f t="shared" si="1"/>
        <v>3.1761133841068327E-16</v>
      </c>
      <c r="F18" s="3">
        <f t="shared" si="2"/>
        <v>8.1196365343584959E-2</v>
      </c>
      <c r="G18" s="3">
        <f t="shared" si="3"/>
        <v>0.15019636534358527</v>
      </c>
      <c r="H18" s="8">
        <f t="shared" si="4"/>
        <v>5.1196365343585265E-2</v>
      </c>
      <c r="I18" s="8">
        <f t="shared" si="5"/>
        <v>2.6210678243938582E-3</v>
      </c>
      <c r="J18" s="6">
        <f t="shared" si="6"/>
        <v>49.5</v>
      </c>
      <c r="K18" s="6">
        <f t="shared" si="7"/>
        <v>1.5880566920534163E-13</v>
      </c>
      <c r="L18" s="6">
        <f t="shared" si="8"/>
        <v>40.598182671792479</v>
      </c>
      <c r="M18" s="6">
        <f t="shared" si="9"/>
        <v>75.098182671792628</v>
      </c>
      <c r="N18" s="8"/>
    </row>
    <row r="19" spans="1:14" x14ac:dyDescent="0.25">
      <c r="A19" t="s">
        <v>13</v>
      </c>
      <c r="B19" s="1">
        <v>42255</v>
      </c>
      <c r="C19">
        <f t="shared" si="10"/>
        <v>322</v>
      </c>
      <c r="D19">
        <v>0.105</v>
      </c>
      <c r="E19" s="3">
        <f t="shared" si="1"/>
        <v>2.8073141396491009E-17</v>
      </c>
      <c r="F19" s="3">
        <f t="shared" si="2"/>
        <v>7.0685541587455755E-2</v>
      </c>
      <c r="G19" s="3">
        <f t="shared" si="3"/>
        <v>0.13968554158745577</v>
      </c>
      <c r="H19" s="8">
        <f t="shared" si="4"/>
        <v>3.4685541587455779E-2</v>
      </c>
      <c r="I19" s="8">
        <f t="shared" si="5"/>
        <v>1.2030867952151243E-3</v>
      </c>
      <c r="J19" s="6">
        <f t="shared" si="6"/>
        <v>52.5</v>
      </c>
      <c r="K19" s="6">
        <f t="shared" si="7"/>
        <v>1.4036570698245504E-14</v>
      </c>
      <c r="L19" s="6">
        <f t="shared" si="8"/>
        <v>35.34277079372788</v>
      </c>
      <c r="M19" s="6">
        <f t="shared" si="9"/>
        <v>69.842770793727894</v>
      </c>
      <c r="N19" s="8"/>
    </row>
    <row r="20" spans="1:14" x14ac:dyDescent="0.25">
      <c r="A20" t="s">
        <v>13</v>
      </c>
      <c r="B20" s="1">
        <v>42263</v>
      </c>
      <c r="C20">
        <f t="shared" si="10"/>
        <v>330</v>
      </c>
      <c r="D20">
        <v>0.104</v>
      </c>
      <c r="E20" s="3">
        <f t="shared" si="1"/>
        <v>1.1140833546210464E-17</v>
      </c>
      <c r="F20" s="3">
        <f t="shared" si="2"/>
        <v>6.7049411624795247E-2</v>
      </c>
      <c r="G20" s="3">
        <f t="shared" si="3"/>
        <v>0.13604941162479525</v>
      </c>
      <c r="H20" s="8">
        <f t="shared" si="4"/>
        <v>3.2049411624795257E-2</v>
      </c>
      <c r="I20" s="8">
        <f t="shared" si="5"/>
        <v>1.0271647854955613E-3</v>
      </c>
      <c r="J20" s="6">
        <f t="shared" si="6"/>
        <v>52</v>
      </c>
      <c r="K20" s="6">
        <f t="shared" si="7"/>
        <v>5.5704167731052319E-15</v>
      </c>
      <c r="L20" s="6">
        <f t="shared" si="8"/>
        <v>33.52470581239762</v>
      </c>
      <c r="M20" s="6">
        <f t="shared" si="9"/>
        <v>68.024705812397627</v>
      </c>
      <c r="N20" s="8"/>
    </row>
    <row r="21" spans="1:14" x14ac:dyDescent="0.25">
      <c r="A21" t="s">
        <v>13</v>
      </c>
      <c r="B21" s="1">
        <v>42285</v>
      </c>
      <c r="C21">
        <f t="shared" si="10"/>
        <v>352</v>
      </c>
      <c r="D21">
        <v>0.10299999999999999</v>
      </c>
      <c r="E21" s="3">
        <f t="shared" si="1"/>
        <v>8.7728566864034806E-19</v>
      </c>
      <c r="F21" s="3">
        <f t="shared" si="2"/>
        <v>5.7985848922738226E-2</v>
      </c>
      <c r="G21" s="3">
        <f t="shared" si="3"/>
        <v>0.12698584892273823</v>
      </c>
      <c r="H21" s="8">
        <f t="shared" si="4"/>
        <v>2.3985848922738237E-2</v>
      </c>
      <c r="I21" s="8">
        <f t="shared" si="5"/>
        <v>5.7532094854442306E-4</v>
      </c>
      <c r="J21" s="6">
        <f t="shared" si="6"/>
        <v>51.5</v>
      </c>
      <c r="K21" s="6">
        <f t="shared" si="7"/>
        <v>4.3864283432017402E-16</v>
      </c>
      <c r="L21" s="6">
        <f t="shared" si="8"/>
        <v>28.992924461369114</v>
      </c>
      <c r="M21" s="6">
        <f t="shared" si="9"/>
        <v>63.492924461369114</v>
      </c>
      <c r="N21" s="8"/>
    </row>
    <row r="22" spans="1:14" x14ac:dyDescent="0.25">
      <c r="A22" t="s">
        <v>13</v>
      </c>
      <c r="B22" s="1">
        <v>42291</v>
      </c>
      <c r="C22">
        <f t="shared" si="10"/>
        <v>358</v>
      </c>
      <c r="D22">
        <v>0.10100000000000001</v>
      </c>
      <c r="E22" s="3">
        <f t="shared" si="1"/>
        <v>4.3864283432017326E-19</v>
      </c>
      <c r="F22" s="3">
        <f t="shared" si="2"/>
        <v>5.5734011856606584E-2</v>
      </c>
      <c r="G22" s="3">
        <f t="shared" si="3"/>
        <v>0.12473401185660657</v>
      </c>
      <c r="H22" s="8">
        <f t="shared" si="4"/>
        <v>2.3734011856606563E-2</v>
      </c>
      <c r="I22" s="8">
        <f t="shared" si="5"/>
        <v>5.6330331880954086E-4</v>
      </c>
      <c r="J22" s="6">
        <f t="shared" si="6"/>
        <v>50.5</v>
      </c>
      <c r="K22" s="6">
        <f t="shared" si="7"/>
        <v>2.1932141716008664E-16</v>
      </c>
      <c r="L22" s="6">
        <f t="shared" si="8"/>
        <v>27.867005928303293</v>
      </c>
      <c r="M22" s="6">
        <f t="shared" si="9"/>
        <v>62.367005928303286</v>
      </c>
      <c r="N22" s="8"/>
    </row>
    <row r="23" spans="1:14" x14ac:dyDescent="0.25">
      <c r="A23" t="s">
        <v>13</v>
      </c>
      <c r="B23" s="1">
        <v>42318</v>
      </c>
      <c r="C23">
        <f t="shared" si="10"/>
        <v>385</v>
      </c>
      <c r="D23">
        <v>9.9000000000000005E-2</v>
      </c>
      <c r="E23" s="3">
        <f t="shared" si="1"/>
        <v>1.9385457666667587E-20</v>
      </c>
      <c r="F23" s="3">
        <f t="shared" si="2"/>
        <v>4.663506565095716E-2</v>
      </c>
      <c r="G23" s="3">
        <f t="shared" si="3"/>
        <v>0.11563506565095716</v>
      </c>
      <c r="H23" s="8">
        <f t="shared" si="4"/>
        <v>1.6635065650957154E-2</v>
      </c>
      <c r="I23" s="8">
        <f t="shared" si="5"/>
        <v>2.7672540921165454E-4</v>
      </c>
      <c r="J23" s="6">
        <f t="shared" si="6"/>
        <v>49.5</v>
      </c>
      <c r="K23" s="6">
        <f t="shared" si="7"/>
        <v>9.6927288333337933E-18</v>
      </c>
      <c r="L23" s="6">
        <f t="shared" si="8"/>
        <v>23.31753282547858</v>
      </c>
      <c r="M23" s="6">
        <f t="shared" si="9"/>
        <v>57.81753282547858</v>
      </c>
      <c r="N23" s="8"/>
    </row>
    <row r="24" spans="1:14" x14ac:dyDescent="0.25">
      <c r="A24" t="s">
        <v>13</v>
      </c>
      <c r="B24" s="1">
        <v>42326</v>
      </c>
      <c r="C24">
        <f t="shared" si="10"/>
        <v>393</v>
      </c>
      <c r="D24">
        <v>0.106</v>
      </c>
      <c r="E24" s="3">
        <f t="shared" si="1"/>
        <v>7.6931239732382622E-21</v>
      </c>
      <c r="F24" s="3">
        <f t="shared" si="2"/>
        <v>4.4236114525792694E-2</v>
      </c>
      <c r="G24" s="3">
        <f t="shared" si="3"/>
        <v>0.11323611452579269</v>
      </c>
      <c r="H24" s="8">
        <f t="shared" si="4"/>
        <v>7.236114525792689E-3</v>
      </c>
      <c r="I24" s="8">
        <f t="shared" si="5"/>
        <v>5.2361353430387952E-5</v>
      </c>
      <c r="J24" s="6">
        <f t="shared" si="6"/>
        <v>53</v>
      </c>
      <c r="K24" s="6">
        <f t="shared" si="7"/>
        <v>3.8465619866191311E-18</v>
      </c>
      <c r="L24" s="6">
        <f t="shared" si="8"/>
        <v>22.118057262896347</v>
      </c>
      <c r="M24" s="6">
        <f t="shared" si="9"/>
        <v>56.618057262896343</v>
      </c>
      <c r="N24" s="8"/>
    </row>
    <row r="25" spans="1:14" x14ac:dyDescent="0.25">
      <c r="A25" t="s">
        <v>13</v>
      </c>
      <c r="B25" s="1">
        <v>42352</v>
      </c>
      <c r="C25">
        <f t="shared" si="10"/>
        <v>419</v>
      </c>
      <c r="D25">
        <v>0.109</v>
      </c>
      <c r="E25" s="3">
        <f t="shared" si="1"/>
        <v>3.8162728400125833E-22</v>
      </c>
      <c r="F25" s="3">
        <f t="shared" si="2"/>
        <v>3.7259430533647123E-2</v>
      </c>
      <c r="G25" s="3">
        <f t="shared" si="3"/>
        <v>0.10625943053364711</v>
      </c>
      <c r="H25" s="8">
        <f t="shared" si="4"/>
        <v>-2.7405694663528851E-3</v>
      </c>
      <c r="I25" s="8">
        <f t="shared" si="5"/>
        <v>7.5107209999057378E-6</v>
      </c>
      <c r="J25" s="6">
        <f t="shared" si="6"/>
        <v>54.5</v>
      </c>
      <c r="K25" s="6">
        <f t="shared" si="7"/>
        <v>1.9081364200062915E-19</v>
      </c>
      <c r="L25" s="6">
        <f t="shared" si="8"/>
        <v>18.62971526682356</v>
      </c>
      <c r="M25" s="6">
        <f t="shared" si="9"/>
        <v>53.12971526682356</v>
      </c>
      <c r="N25" s="8"/>
    </row>
    <row r="26" spans="1:14" x14ac:dyDescent="0.25">
      <c r="A26" t="s">
        <v>13</v>
      </c>
      <c r="B26" s="1">
        <v>42382</v>
      </c>
      <c r="C26">
        <f t="shared" si="10"/>
        <v>449</v>
      </c>
      <c r="D26">
        <v>0.104</v>
      </c>
      <c r="E26" s="3">
        <f t="shared" si="1"/>
        <v>1.1925852625039296E-23</v>
      </c>
      <c r="F26" s="3">
        <f t="shared" si="2"/>
        <v>3.0565228211461265E-2</v>
      </c>
      <c r="G26" s="3">
        <f t="shared" si="3"/>
        <v>9.9565228211461257E-2</v>
      </c>
      <c r="H26" s="8">
        <f t="shared" si="4"/>
        <v>-4.4347717885387383E-3</v>
      </c>
      <c r="I26" s="8">
        <f t="shared" si="5"/>
        <v>1.966720081641908E-5</v>
      </c>
      <c r="J26" s="6">
        <f t="shared" si="6"/>
        <v>52</v>
      </c>
      <c r="K26" s="6">
        <f t="shared" si="7"/>
        <v>5.9629263125196483E-21</v>
      </c>
      <c r="L26" s="6">
        <f t="shared" si="8"/>
        <v>15.282614105730632</v>
      </c>
      <c r="M26" s="6">
        <f t="shared" si="9"/>
        <v>49.78261410573063</v>
      </c>
      <c r="N26" s="8"/>
    </row>
    <row r="27" spans="1:14" x14ac:dyDescent="0.25">
      <c r="A27" t="s">
        <v>13</v>
      </c>
      <c r="B27" s="1">
        <v>42415</v>
      </c>
      <c r="C27">
        <f t="shared" si="10"/>
        <v>482</v>
      </c>
      <c r="D27">
        <v>0.11</v>
      </c>
      <c r="E27" s="3">
        <f t="shared" si="1"/>
        <v>2.6352660195614715E-25</v>
      </c>
      <c r="F27" s="3">
        <f t="shared" si="2"/>
        <v>2.4582056670020256E-2</v>
      </c>
      <c r="G27" s="3">
        <f t="shared" si="3"/>
        <v>9.3582056670020244E-2</v>
      </c>
      <c r="H27" s="8">
        <f t="shared" si="4"/>
        <v>-1.6417943329979756E-2</v>
      </c>
      <c r="I27" s="8">
        <f t="shared" si="5"/>
        <v>2.6954886318642678E-4</v>
      </c>
      <c r="J27" s="6">
        <f t="shared" si="6"/>
        <v>55</v>
      </c>
      <c r="K27" s="6">
        <f t="shared" si="7"/>
        <v>1.3176330097807357E-22</v>
      </c>
      <c r="L27" s="6">
        <f t="shared" si="8"/>
        <v>12.291028335010129</v>
      </c>
      <c r="M27" s="6">
        <f t="shared" si="9"/>
        <v>46.791028335010125</v>
      </c>
      <c r="N27" s="8"/>
    </row>
    <row r="28" spans="1:14" x14ac:dyDescent="0.25">
      <c r="A28" t="s">
        <v>13</v>
      </c>
      <c r="B28" s="1">
        <v>42444</v>
      </c>
      <c r="C28">
        <f t="shared" si="10"/>
        <v>511</v>
      </c>
      <c r="D28">
        <v>0.104</v>
      </c>
      <c r="E28" s="3">
        <f t="shared" si="1"/>
        <v>9.2437065442407214E-27</v>
      </c>
      <c r="F28" s="3">
        <f t="shared" si="2"/>
        <v>2.029909133589625E-2</v>
      </c>
      <c r="G28" s="3">
        <f t="shared" si="3"/>
        <v>8.9299091335896238E-2</v>
      </c>
      <c r="H28" s="8">
        <f t="shared" si="4"/>
        <v>-1.4700908664103757E-2</v>
      </c>
      <c r="I28" s="8">
        <f t="shared" si="5"/>
        <v>2.161167155503209E-4</v>
      </c>
      <c r="J28" s="6">
        <f t="shared" si="6"/>
        <v>52</v>
      </c>
      <c r="K28" s="6">
        <f t="shared" si="7"/>
        <v>4.6218532721203611E-24</v>
      </c>
      <c r="L28" s="6">
        <f t="shared" si="8"/>
        <v>10.149545667948125</v>
      </c>
      <c r="M28" s="6">
        <f t="shared" si="9"/>
        <v>44.649545667948118</v>
      </c>
      <c r="N28" s="8"/>
    </row>
    <row r="29" spans="1:14" x14ac:dyDescent="0.25">
      <c r="A29" t="s">
        <v>13</v>
      </c>
      <c r="B29" s="1">
        <v>42472</v>
      </c>
      <c r="C29">
        <f t="shared" si="10"/>
        <v>539</v>
      </c>
      <c r="D29">
        <v>8.5999999999999993E-2</v>
      </c>
      <c r="E29" s="3">
        <f t="shared" si="1"/>
        <v>3.6394813919187319E-28</v>
      </c>
      <c r="F29" s="3">
        <f t="shared" si="2"/>
        <v>1.6873373975660678E-2</v>
      </c>
      <c r="G29" s="3">
        <f t="shared" si="3"/>
        <v>8.5873373975660666E-2</v>
      </c>
      <c r="H29" s="8">
        <f t="shared" si="4"/>
        <v>-1.266260243393269E-4</v>
      </c>
      <c r="I29" s="8">
        <f t="shared" si="5"/>
        <v>1.6034150039983808E-8</v>
      </c>
      <c r="J29" s="6">
        <f t="shared" si="6"/>
        <v>43</v>
      </c>
      <c r="K29" s="6">
        <f t="shared" si="7"/>
        <v>1.819740695959366E-25</v>
      </c>
      <c r="L29" s="6">
        <f t="shared" si="8"/>
        <v>8.4366869878303383</v>
      </c>
      <c r="M29" s="6">
        <f t="shared" si="9"/>
        <v>42.936686987830335</v>
      </c>
      <c r="N29" s="8"/>
    </row>
    <row r="30" spans="1:14" x14ac:dyDescent="0.25">
      <c r="A30" t="s">
        <v>13</v>
      </c>
      <c r="B30" s="1">
        <v>42551</v>
      </c>
      <c r="C30">
        <f t="shared" si="10"/>
        <v>618</v>
      </c>
      <c r="D30">
        <v>6.2E-2</v>
      </c>
      <c r="E30" s="3">
        <f t="shared" ref="E30" si="11">$R$3*0.5^(C30/$R$4)</f>
        <v>3.9580191732861408E-32</v>
      </c>
      <c r="F30" s="3">
        <f t="shared" ref="F30" si="12">$R$5*0.5^(C30/$R$6)</f>
        <v>1.0016423935274691E-2</v>
      </c>
      <c r="G30" s="3">
        <f t="shared" ref="G30" si="13">E30+F30+$R$7</f>
        <v>7.9016423935274679E-2</v>
      </c>
      <c r="H30" s="8">
        <f t="shared" ref="H30" si="14">G30-D30</f>
        <v>1.701642393527468E-2</v>
      </c>
      <c r="I30" s="8">
        <f t="shared" ref="I30" si="15">H30^2</f>
        <v>2.8955868354498904E-4</v>
      </c>
      <c r="J30" s="6">
        <f t="shared" si="6"/>
        <v>31</v>
      </c>
      <c r="K30" s="6">
        <f t="shared" si="7"/>
        <v>1.9790095866430704E-29</v>
      </c>
      <c r="L30" s="6">
        <f t="shared" si="8"/>
        <v>5.0082119676373456</v>
      </c>
      <c r="M30" s="6">
        <f t="shared" si="9"/>
        <v>39.508211967637337</v>
      </c>
      <c r="N30" s="8"/>
    </row>
    <row r="31" spans="1:14" x14ac:dyDescent="0.25">
      <c r="A31" t="s">
        <v>13</v>
      </c>
      <c r="B31" s="1">
        <v>42563</v>
      </c>
      <c r="C31">
        <f t="shared" si="10"/>
        <v>630</v>
      </c>
      <c r="D31">
        <v>5.7000000000000002E-2</v>
      </c>
      <c r="E31" s="3">
        <f t="shared" ref="E31:E50" si="16">$R$3*0.5^(C31/$R$4)</f>
        <v>9.8950479332153521E-33</v>
      </c>
      <c r="F31" s="3">
        <f t="shared" ref="F31:F50" si="17">$R$5*0.5^(C31/$R$6)</f>
        <v>9.2535690341169277E-3</v>
      </c>
      <c r="G31" s="3">
        <f t="shared" ref="G31:G50" si="18">E31+F31+$R$7</f>
        <v>7.8253569034116927E-2</v>
      </c>
      <c r="H31" s="8">
        <f t="shared" ref="H31:H50" si="19">G31-D31</f>
        <v>2.1253569034116924E-2</v>
      </c>
      <c r="I31" s="8">
        <f t="shared" ref="I31:I50" si="20">H31^2</f>
        <v>4.5171419668797383E-4</v>
      </c>
      <c r="J31" s="6">
        <f t="shared" si="6"/>
        <v>28.5</v>
      </c>
      <c r="K31" s="6">
        <f t="shared" si="7"/>
        <v>4.9475239666076759E-30</v>
      </c>
      <c r="L31" s="6">
        <f t="shared" si="8"/>
        <v>4.6267845170584643</v>
      </c>
      <c r="M31" s="6">
        <f t="shared" si="9"/>
        <v>39.126784517058461</v>
      </c>
      <c r="N31" s="8"/>
    </row>
    <row r="32" spans="1:14" x14ac:dyDescent="0.25">
      <c r="A32" t="s">
        <v>13</v>
      </c>
      <c r="B32" s="1">
        <v>42598</v>
      </c>
      <c r="C32">
        <f t="shared" si="10"/>
        <v>665</v>
      </c>
      <c r="D32">
        <v>5.2000000000000005E-2</v>
      </c>
      <c r="E32" s="3">
        <f t="shared" si="16"/>
        <v>1.7354399642556882E-34</v>
      </c>
      <c r="F32" s="3">
        <f t="shared" si="17"/>
        <v>7.3445626096087877E-3</v>
      </c>
      <c r="G32" s="3">
        <f t="shared" si="18"/>
        <v>7.6344562609608785E-2</v>
      </c>
      <c r="H32" s="8">
        <f t="shared" si="19"/>
        <v>2.434456260960878E-2</v>
      </c>
      <c r="I32" s="8">
        <f t="shared" si="20"/>
        <v>5.9265772865316191E-4</v>
      </c>
      <c r="J32" s="6">
        <f t="shared" si="6"/>
        <v>26.000000000000004</v>
      </c>
      <c r="K32" s="6">
        <f t="shared" si="7"/>
        <v>8.6771998212784407E-32</v>
      </c>
      <c r="L32" s="6">
        <f t="shared" si="8"/>
        <v>3.6722813048043941</v>
      </c>
      <c r="M32" s="6">
        <f t="shared" si="9"/>
        <v>38.172281304804393</v>
      </c>
      <c r="N32" s="8"/>
    </row>
    <row r="33" spans="1:14" x14ac:dyDescent="0.25">
      <c r="A33" t="s">
        <v>13</v>
      </c>
      <c r="B33" s="1">
        <v>42627</v>
      </c>
      <c r="C33">
        <f t="shared" si="10"/>
        <v>694</v>
      </c>
      <c r="D33">
        <v>0.05</v>
      </c>
      <c r="E33" s="3">
        <f t="shared" si="16"/>
        <v>6.0873921781136478E-36</v>
      </c>
      <c r="F33" s="3">
        <f t="shared" si="17"/>
        <v>6.0649094270652168E-3</v>
      </c>
      <c r="G33" s="3">
        <f t="shared" si="18"/>
        <v>7.5064909427065202E-2</v>
      </c>
      <c r="H33" s="8">
        <f t="shared" si="19"/>
        <v>2.5064909427065199E-2</v>
      </c>
      <c r="I33" s="8">
        <f t="shared" si="20"/>
        <v>6.2824968458698193E-4</v>
      </c>
      <c r="J33" s="6">
        <f t="shared" si="6"/>
        <v>25</v>
      </c>
      <c r="K33" s="6">
        <f t="shared" si="7"/>
        <v>3.043696089056824E-33</v>
      </c>
      <c r="L33" s="6">
        <f t="shared" si="8"/>
        <v>3.0324547135326085</v>
      </c>
      <c r="M33" s="6">
        <f t="shared" si="9"/>
        <v>37.532454713532601</v>
      </c>
      <c r="N33" s="8"/>
    </row>
    <row r="34" spans="1:14" x14ac:dyDescent="0.25">
      <c r="A34" t="s">
        <v>13</v>
      </c>
      <c r="B34" s="1">
        <v>42654</v>
      </c>
      <c r="C34">
        <f t="shared" si="10"/>
        <v>721</v>
      </c>
      <c r="D34">
        <v>4.8000000000000001E-2</v>
      </c>
      <c r="E34" s="3">
        <f t="shared" si="16"/>
        <v>2.6902726805538331E-37</v>
      </c>
      <c r="F34" s="3">
        <f t="shared" si="17"/>
        <v>5.0747728339740642E-3</v>
      </c>
      <c r="G34" s="3">
        <f t="shared" si="18"/>
        <v>7.4074772833974054E-2</v>
      </c>
      <c r="H34" s="8">
        <f t="shared" si="19"/>
        <v>2.6074772833974053E-2</v>
      </c>
      <c r="I34" s="8">
        <f t="shared" si="20"/>
        <v>6.7989377834335124E-4</v>
      </c>
      <c r="J34" s="6">
        <f t="shared" si="6"/>
        <v>24</v>
      </c>
      <c r="K34" s="6">
        <f t="shared" si="7"/>
        <v>1.3451363402769166E-34</v>
      </c>
      <c r="L34" s="6">
        <f t="shared" si="8"/>
        <v>2.5373864169870322</v>
      </c>
      <c r="M34" s="6">
        <f t="shared" si="9"/>
        <v>37.037386416987026</v>
      </c>
      <c r="N34" s="8"/>
    </row>
    <row r="35" spans="1:14" x14ac:dyDescent="0.25">
      <c r="A35" t="s">
        <v>13</v>
      </c>
      <c r="B35" s="1">
        <v>42690</v>
      </c>
      <c r="C35">
        <f t="shared" si="10"/>
        <v>757</v>
      </c>
      <c r="D35">
        <v>7.1000000000000008E-2</v>
      </c>
      <c r="E35" s="3">
        <f t="shared" si="16"/>
        <v>4.2035510633653772E-39</v>
      </c>
      <c r="F35" s="3">
        <f t="shared" si="17"/>
        <v>4.0013479835668275E-3</v>
      </c>
      <c r="G35" s="3">
        <f t="shared" si="18"/>
        <v>7.3001347983566819E-2</v>
      </c>
      <c r="H35" s="8">
        <f t="shared" si="19"/>
        <v>2.0013479835668119E-3</v>
      </c>
      <c r="I35" s="8">
        <f t="shared" si="20"/>
        <v>4.0053937513269442E-6</v>
      </c>
      <c r="J35" s="6">
        <f t="shared" si="6"/>
        <v>35.500000000000007</v>
      </c>
      <c r="K35" s="6">
        <f t="shared" si="7"/>
        <v>2.1017755316826885E-36</v>
      </c>
      <c r="L35" s="6">
        <f t="shared" si="8"/>
        <v>2.0006739917834135</v>
      </c>
      <c r="M35" s="6">
        <f t="shared" si="9"/>
        <v>36.500673991783408</v>
      </c>
      <c r="N35" s="8"/>
    </row>
    <row r="36" spans="1:14" x14ac:dyDescent="0.25">
      <c r="A36" t="s">
        <v>13</v>
      </c>
      <c r="B36" s="1">
        <v>42747</v>
      </c>
      <c r="C36">
        <f t="shared" si="10"/>
        <v>814</v>
      </c>
      <c r="D36">
        <v>7.4999999999999997E-2</v>
      </c>
      <c r="E36" s="3">
        <f t="shared" si="16"/>
        <v>5.8053895741593169E-42</v>
      </c>
      <c r="F36" s="3">
        <f t="shared" si="17"/>
        <v>2.7465659948551079E-3</v>
      </c>
      <c r="G36" s="3">
        <f t="shared" si="18"/>
        <v>7.1746565994855099E-2</v>
      </c>
      <c r="H36" s="8">
        <f t="shared" si="19"/>
        <v>-3.2534340051448979E-3</v>
      </c>
      <c r="I36" s="8">
        <f t="shared" si="20"/>
        <v>1.0584832825833171E-5</v>
      </c>
      <c r="J36" s="6">
        <f t="shared" si="6"/>
        <v>37.5</v>
      </c>
      <c r="K36" s="6">
        <f t="shared" si="7"/>
        <v>2.9026947870796586E-39</v>
      </c>
      <c r="L36" s="6">
        <f t="shared" si="8"/>
        <v>1.373282997427554</v>
      </c>
      <c r="M36" s="6">
        <f t="shared" si="9"/>
        <v>35.873282997427552</v>
      </c>
      <c r="N36" s="8"/>
    </row>
    <row r="37" spans="1:14" x14ac:dyDescent="0.25">
      <c r="A37" t="s">
        <v>13</v>
      </c>
      <c r="B37" s="1">
        <v>42780</v>
      </c>
      <c r="C37">
        <f t="shared" si="10"/>
        <v>847</v>
      </c>
      <c r="D37">
        <v>8.5000000000000006E-2</v>
      </c>
      <c r="E37" s="3">
        <f t="shared" si="16"/>
        <v>1.2828219797867978E-43</v>
      </c>
      <c r="F37" s="3">
        <f t="shared" si="17"/>
        <v>2.2089231746079945E-3</v>
      </c>
      <c r="G37" s="3">
        <f t="shared" si="18"/>
        <v>7.1208923174607988E-2</v>
      </c>
      <c r="H37" s="8">
        <f t="shared" si="19"/>
        <v>-1.3791076825392018E-2</v>
      </c>
      <c r="I37" s="8">
        <f t="shared" si="20"/>
        <v>1.9019380000386479E-4</v>
      </c>
      <c r="J37" s="6">
        <f t="shared" si="6"/>
        <v>42.5</v>
      </c>
      <c r="K37" s="6">
        <f t="shared" si="7"/>
        <v>6.4141098989339891E-41</v>
      </c>
      <c r="L37" s="6">
        <f t="shared" si="8"/>
        <v>1.1044615873039973</v>
      </c>
      <c r="M37" s="6">
        <f t="shared" si="9"/>
        <v>35.604461587303994</v>
      </c>
      <c r="N37" s="8"/>
    </row>
    <row r="38" spans="1:14" x14ac:dyDescent="0.25">
      <c r="A38" t="s">
        <v>13</v>
      </c>
      <c r="B38" s="1">
        <v>42809</v>
      </c>
      <c r="C38">
        <f t="shared" si="10"/>
        <v>876</v>
      </c>
      <c r="D38">
        <v>7.2999999999999995E-2</v>
      </c>
      <c r="E38" s="3">
        <f t="shared" si="16"/>
        <v>4.4997468345242633E-45</v>
      </c>
      <c r="F38" s="3">
        <f t="shared" si="17"/>
        <v>1.8240594705824739E-3</v>
      </c>
      <c r="G38" s="3">
        <f t="shared" si="18"/>
        <v>7.0824059470582471E-2</v>
      </c>
      <c r="H38" s="8">
        <f t="shared" si="19"/>
        <v>-2.1759405294175249E-3</v>
      </c>
      <c r="I38" s="8">
        <f t="shared" si="20"/>
        <v>4.7347171875618187E-6</v>
      </c>
      <c r="J38" s="6">
        <f t="shared" si="6"/>
        <v>36.5</v>
      </c>
      <c r="K38" s="6">
        <f t="shared" si="7"/>
        <v>2.2498734172621316E-42</v>
      </c>
      <c r="L38" s="6">
        <f t="shared" si="8"/>
        <v>0.91202973529123699</v>
      </c>
      <c r="M38" s="6">
        <f t="shared" si="9"/>
        <v>35.412029735291235</v>
      </c>
      <c r="N38" s="8"/>
    </row>
    <row r="39" spans="1:14" x14ac:dyDescent="0.25">
      <c r="A39" t="s">
        <v>13</v>
      </c>
      <c r="B39" s="1">
        <v>42836</v>
      </c>
      <c r="C39">
        <f t="shared" si="10"/>
        <v>903</v>
      </c>
      <c r="D39">
        <v>5.8000000000000003E-2</v>
      </c>
      <c r="E39" s="3">
        <f t="shared" si="16"/>
        <v>1.9886259376967625E-46</v>
      </c>
      <c r="F39" s="3">
        <f t="shared" si="17"/>
        <v>1.5262696929250472E-3</v>
      </c>
      <c r="G39" s="3">
        <f t="shared" si="18"/>
        <v>7.0526269692925039E-2</v>
      </c>
      <c r="H39" s="8">
        <f t="shared" si="19"/>
        <v>1.2526269692925036E-2</v>
      </c>
      <c r="I39" s="8">
        <f t="shared" si="20"/>
        <v>1.5690743241989229E-4</v>
      </c>
      <c r="J39" s="6">
        <f t="shared" si="6"/>
        <v>29</v>
      </c>
      <c r="K39" s="6">
        <f t="shared" si="7"/>
        <v>9.943129688483812E-44</v>
      </c>
      <c r="L39" s="6">
        <f t="shared" si="8"/>
        <v>0.76313484646252361</v>
      </c>
      <c r="M39" s="6">
        <f t="shared" si="9"/>
        <v>35.26313484646252</v>
      </c>
      <c r="N39" s="8"/>
    </row>
    <row r="40" spans="1:14" x14ac:dyDescent="0.25">
      <c r="A40" t="s">
        <v>13</v>
      </c>
      <c r="B40" s="1">
        <v>42870</v>
      </c>
      <c r="C40">
        <f t="shared" si="10"/>
        <v>937</v>
      </c>
      <c r="D40">
        <v>0.06</v>
      </c>
      <c r="E40" s="3">
        <f t="shared" si="16"/>
        <v>3.9148619988610792E-48</v>
      </c>
      <c r="F40" s="3">
        <f t="shared" si="17"/>
        <v>1.2194244567978764E-3</v>
      </c>
      <c r="G40" s="3">
        <f t="shared" si="18"/>
        <v>7.0219424456797866E-2</v>
      </c>
      <c r="H40" s="8">
        <f t="shared" si="19"/>
        <v>1.0219424456797868E-2</v>
      </c>
      <c r="I40" s="8">
        <f t="shared" si="20"/>
        <v>1.0443663622819841E-4</v>
      </c>
      <c r="J40" s="6">
        <f t="shared" si="6"/>
        <v>30</v>
      </c>
      <c r="K40" s="6">
        <f t="shared" si="7"/>
        <v>1.9574309994305396E-45</v>
      </c>
      <c r="L40" s="6">
        <f t="shared" si="8"/>
        <v>0.60971222839893824</v>
      </c>
      <c r="M40" s="6">
        <f t="shared" si="9"/>
        <v>35.109712228398934</v>
      </c>
      <c r="N40" s="8"/>
    </row>
    <row r="41" spans="1:14" x14ac:dyDescent="0.25">
      <c r="A41" t="s">
        <v>13</v>
      </c>
      <c r="B41" s="1">
        <v>42900</v>
      </c>
      <c r="C41">
        <f t="shared" si="10"/>
        <v>967</v>
      </c>
      <c r="D41">
        <v>5.8000000000000003E-2</v>
      </c>
      <c r="E41" s="3">
        <f t="shared" si="16"/>
        <v>1.2233943746440931E-49</v>
      </c>
      <c r="F41" s="3">
        <f t="shared" si="17"/>
        <v>1.0003369958917064E-3</v>
      </c>
      <c r="G41" s="3">
        <f t="shared" si="18"/>
        <v>7.0000336995891699E-2</v>
      </c>
      <c r="H41" s="8">
        <f t="shared" si="19"/>
        <v>1.2000336995891696E-2</v>
      </c>
      <c r="I41" s="8">
        <f t="shared" si="20"/>
        <v>1.4400808801496692E-4</v>
      </c>
      <c r="J41" s="6">
        <f t="shared" si="6"/>
        <v>29</v>
      </c>
      <c r="K41" s="6">
        <f t="shared" si="7"/>
        <v>6.1169718732204654E-47</v>
      </c>
      <c r="L41" s="6">
        <f t="shared" si="8"/>
        <v>0.50016849794585327</v>
      </c>
      <c r="M41" s="6">
        <f t="shared" si="9"/>
        <v>35.00016849794585</v>
      </c>
      <c r="N41" s="8"/>
    </row>
    <row r="42" spans="1:14" x14ac:dyDescent="0.25">
      <c r="A42" t="s">
        <v>13</v>
      </c>
      <c r="B42" s="1">
        <v>42928</v>
      </c>
      <c r="C42">
        <f t="shared" si="10"/>
        <v>995</v>
      </c>
      <c r="D42">
        <v>5.5999999999999994E-2</v>
      </c>
      <c r="E42" s="3">
        <f t="shared" si="16"/>
        <v>4.8168135154282949E-51</v>
      </c>
      <c r="F42" s="3">
        <f t="shared" si="17"/>
        <v>8.3151801989881844E-4</v>
      </c>
      <c r="G42" s="3">
        <f t="shared" si="18"/>
        <v>6.9831518019898814E-2</v>
      </c>
      <c r="H42" s="8">
        <f t="shared" si="19"/>
        <v>1.383151801989882E-2</v>
      </c>
      <c r="I42" s="8">
        <f t="shared" si="20"/>
        <v>1.9131089073478577E-4</v>
      </c>
      <c r="J42" s="6">
        <f t="shared" si="6"/>
        <v>27.999999999999996</v>
      </c>
      <c r="K42" s="6">
        <f t="shared" si="7"/>
        <v>2.4084067577141476E-48</v>
      </c>
      <c r="L42" s="6">
        <f t="shared" si="8"/>
        <v>0.41575900994940923</v>
      </c>
      <c r="M42" s="6">
        <f t="shared" si="9"/>
        <v>34.915759009949404</v>
      </c>
      <c r="N42" s="8"/>
    </row>
    <row r="43" spans="1:14" x14ac:dyDescent="0.25">
      <c r="A43" t="s">
        <v>13</v>
      </c>
      <c r="B43" s="1">
        <v>42961</v>
      </c>
      <c r="C43">
        <f t="shared" si="10"/>
        <v>1028</v>
      </c>
      <c r="D43">
        <v>5.5999999999999994E-2</v>
      </c>
      <c r="E43" s="3">
        <f t="shared" si="16"/>
        <v>1.0643754688969765E-52</v>
      </c>
      <c r="F43" s="3">
        <f t="shared" si="17"/>
        <v>6.6874760253323037E-4</v>
      </c>
      <c r="G43" s="3">
        <f t="shared" si="18"/>
        <v>6.9668747602533221E-2</v>
      </c>
      <c r="H43" s="8">
        <f t="shared" si="19"/>
        <v>1.3668747602533227E-2</v>
      </c>
      <c r="I43" s="8">
        <f t="shared" si="20"/>
        <v>1.8683466102175782E-4</v>
      </c>
      <c r="J43" s="6">
        <f t="shared" si="6"/>
        <v>27.999999999999996</v>
      </c>
      <c r="K43" s="6">
        <f t="shared" si="7"/>
        <v>5.3218773444848822E-50</v>
      </c>
      <c r="L43" s="6">
        <f t="shared" si="8"/>
        <v>0.3343738012666152</v>
      </c>
      <c r="M43" s="6">
        <f t="shared" si="9"/>
        <v>34.834373801266608</v>
      </c>
      <c r="N43" s="8"/>
    </row>
    <row r="44" spans="1:14" x14ac:dyDescent="0.25">
      <c r="A44" t="s">
        <v>13</v>
      </c>
      <c r="B44" s="1">
        <v>42991</v>
      </c>
      <c r="C44">
        <f t="shared" si="10"/>
        <v>1058</v>
      </c>
      <c r="D44">
        <v>7.2999999999999995E-2</v>
      </c>
      <c r="E44" s="3">
        <f t="shared" si="16"/>
        <v>3.3261733403030677E-54</v>
      </c>
      <c r="F44" s="3">
        <f t="shared" si="17"/>
        <v>5.4859730260335238E-4</v>
      </c>
      <c r="G44" s="3">
        <f t="shared" si="18"/>
        <v>6.9548597302603349E-2</v>
      </c>
      <c r="H44" s="8">
        <f t="shared" si="19"/>
        <v>-3.4514026973966466E-3</v>
      </c>
      <c r="I44" s="8">
        <f t="shared" si="20"/>
        <v>1.1912180579596849E-5</v>
      </c>
      <c r="J44" s="6">
        <f t="shared" si="6"/>
        <v>36.5</v>
      </c>
      <c r="K44" s="6">
        <f t="shared" si="7"/>
        <v>1.6630866701515337E-51</v>
      </c>
      <c r="L44" s="6">
        <f t="shared" si="8"/>
        <v>0.27429865130167619</v>
      </c>
      <c r="M44" s="6">
        <f t="shared" si="9"/>
        <v>34.774298651301677</v>
      </c>
      <c r="N44" s="8"/>
    </row>
    <row r="45" spans="1:14" x14ac:dyDescent="0.25">
      <c r="A45" t="s">
        <v>13</v>
      </c>
      <c r="B45" s="1">
        <v>43020</v>
      </c>
      <c r="C45">
        <f t="shared" si="10"/>
        <v>1087</v>
      </c>
      <c r="D45">
        <v>0.1</v>
      </c>
      <c r="E45" s="3">
        <f t="shared" si="16"/>
        <v>1.1667197939339636E-55</v>
      </c>
      <c r="F45" s="3">
        <f t="shared" si="17"/>
        <v>4.5301444470889233E-4</v>
      </c>
      <c r="G45" s="3">
        <f t="shared" si="18"/>
        <v>6.9453014444708888E-2</v>
      </c>
      <c r="H45" s="8">
        <f t="shared" si="19"/>
        <v>-3.0546985555291117E-2</v>
      </c>
      <c r="I45" s="8">
        <f t="shared" si="20"/>
        <v>9.3311832651516422E-4</v>
      </c>
      <c r="J45" s="6">
        <f t="shared" si="6"/>
        <v>50</v>
      </c>
      <c r="K45" s="6">
        <f t="shared" si="7"/>
        <v>5.8335989696698183E-53</v>
      </c>
      <c r="L45" s="6">
        <f t="shared" si="8"/>
        <v>0.22650722235444617</v>
      </c>
      <c r="M45" s="6">
        <f t="shared" si="9"/>
        <v>34.726507222354442</v>
      </c>
      <c r="N45" s="8"/>
    </row>
    <row r="46" spans="1:14" x14ac:dyDescent="0.25">
      <c r="A46" t="s">
        <v>13</v>
      </c>
      <c r="B46" s="1">
        <v>43052</v>
      </c>
      <c r="C46">
        <f t="shared" si="10"/>
        <v>1119</v>
      </c>
      <c r="D46">
        <v>6.7000000000000004E-2</v>
      </c>
      <c r="E46" s="3">
        <f t="shared" si="16"/>
        <v>2.8938316066294529E-57</v>
      </c>
      <c r="F46" s="3">
        <f t="shared" si="17"/>
        <v>3.6674953778467024E-4</v>
      </c>
      <c r="G46" s="3">
        <f t="shared" si="18"/>
        <v>6.9366749537784655E-2</v>
      </c>
      <c r="H46" s="8">
        <f t="shared" si="19"/>
        <v>2.3667495377846515E-3</v>
      </c>
      <c r="I46" s="8">
        <f t="shared" si="20"/>
        <v>5.601503374603861E-6</v>
      </c>
      <c r="J46" s="6">
        <f t="shared" si="6"/>
        <v>33.5</v>
      </c>
      <c r="K46" s="6">
        <f t="shared" si="7"/>
        <v>1.4469158033147266E-54</v>
      </c>
      <c r="L46" s="6">
        <f t="shared" si="8"/>
        <v>0.18337476889233512</v>
      </c>
      <c r="M46" s="6">
        <f t="shared" si="9"/>
        <v>34.683374768892328</v>
      </c>
      <c r="N46" s="8"/>
    </row>
    <row r="47" spans="1:14" x14ac:dyDescent="0.25">
      <c r="A47" t="s">
        <v>13</v>
      </c>
      <c r="B47" s="1">
        <v>43080</v>
      </c>
      <c r="C47">
        <f t="shared" si="10"/>
        <v>1147</v>
      </c>
      <c r="D47">
        <v>6.7000000000000004E-2</v>
      </c>
      <c r="E47" s="3">
        <f t="shared" si="16"/>
        <v>1.1393747987636312E-58</v>
      </c>
      <c r="F47" s="3">
        <f t="shared" si="17"/>
        <v>3.0485611419946905E-4</v>
      </c>
      <c r="G47" s="3">
        <f t="shared" si="18"/>
        <v>6.9304856114199467E-2</v>
      </c>
      <c r="H47" s="8">
        <f t="shared" si="19"/>
        <v>2.3048561141994633E-3</v>
      </c>
      <c r="I47" s="8">
        <f t="shared" si="20"/>
        <v>5.3123617071626492E-6</v>
      </c>
      <c r="J47" s="6">
        <f t="shared" si="6"/>
        <v>33.5</v>
      </c>
      <c r="K47" s="6">
        <f t="shared" si="7"/>
        <v>5.6968739938181557E-56</v>
      </c>
      <c r="L47" s="6">
        <f t="shared" si="8"/>
        <v>0.15242805709973453</v>
      </c>
      <c r="M47" s="6">
        <f t="shared" si="9"/>
        <v>34.652428057099733</v>
      </c>
      <c r="N47" s="8"/>
    </row>
    <row r="48" spans="1:14" x14ac:dyDescent="0.25">
      <c r="A48" t="s">
        <v>13</v>
      </c>
      <c r="B48" s="1">
        <v>43115</v>
      </c>
      <c r="C48">
        <f t="shared" si="10"/>
        <v>1182</v>
      </c>
      <c r="D48">
        <v>7.0999999999999994E-2</v>
      </c>
      <c r="E48" s="3">
        <f t="shared" si="16"/>
        <v>1.9982890162692005E-60</v>
      </c>
      <c r="F48" s="3">
        <f t="shared" si="17"/>
        <v>2.4196445818958724E-4</v>
      </c>
      <c r="G48" s="3">
        <f t="shared" si="18"/>
        <v>6.9241964458189573E-2</v>
      </c>
      <c r="H48" s="8">
        <f t="shared" si="19"/>
        <v>-1.758035541810421E-3</v>
      </c>
      <c r="I48" s="8">
        <f t="shared" si="20"/>
        <v>3.0906889662686605E-6</v>
      </c>
      <c r="J48" s="6">
        <f t="shared" si="6"/>
        <v>35.5</v>
      </c>
      <c r="K48" s="6">
        <f t="shared" si="7"/>
        <v>9.9914450813460025E-58</v>
      </c>
      <c r="L48" s="6">
        <f t="shared" si="8"/>
        <v>0.12098222909479361</v>
      </c>
      <c r="M48" s="6">
        <f t="shared" si="9"/>
        <v>34.620982229094786</v>
      </c>
      <c r="N48" s="8"/>
    </row>
    <row r="49" spans="1:14" x14ac:dyDescent="0.25">
      <c r="A49" t="s">
        <v>13</v>
      </c>
      <c r="B49" s="1">
        <v>43146</v>
      </c>
      <c r="C49">
        <f t="shared" si="10"/>
        <v>1213</v>
      </c>
      <c r="D49">
        <v>0.06</v>
      </c>
      <c r="E49" s="3">
        <f t="shared" si="16"/>
        <v>5.5633535095880869E-62</v>
      </c>
      <c r="F49" s="3">
        <f t="shared" si="17"/>
        <v>1.9718599001130368E-4</v>
      </c>
      <c r="G49" s="3">
        <f t="shared" si="18"/>
        <v>6.919718599001129E-2</v>
      </c>
      <c r="H49" s="8">
        <f t="shared" si="19"/>
        <v>9.1971859900112918E-3</v>
      </c>
      <c r="I49" s="8">
        <f t="shared" si="20"/>
        <v>8.4588230134859991E-5</v>
      </c>
      <c r="J49" s="6">
        <f t="shared" si="6"/>
        <v>30</v>
      </c>
      <c r="K49" s="6">
        <f t="shared" si="7"/>
        <v>2.7816767547940434E-59</v>
      </c>
      <c r="L49" s="6">
        <f t="shared" si="8"/>
        <v>9.8592995005651843E-2</v>
      </c>
      <c r="M49" s="6">
        <f t="shared" si="9"/>
        <v>34.598592995005646</v>
      </c>
      <c r="N49" s="8"/>
    </row>
    <row r="50" spans="1:14" x14ac:dyDescent="0.25">
      <c r="A50" t="s">
        <v>13</v>
      </c>
      <c r="B50" s="1">
        <v>43174</v>
      </c>
      <c r="C50">
        <f t="shared" si="10"/>
        <v>1241</v>
      </c>
      <c r="D50">
        <v>5.2000000000000005E-2</v>
      </c>
      <c r="E50" s="3">
        <f t="shared" si="16"/>
        <v>2.1904331858551527E-63</v>
      </c>
      <c r="F50" s="3">
        <f t="shared" si="17"/>
        <v>1.6390846748582866E-4</v>
      </c>
      <c r="G50" s="3">
        <f t="shared" si="18"/>
        <v>6.9163908467485824E-2</v>
      </c>
      <c r="H50" s="8">
        <f t="shared" si="19"/>
        <v>1.7163908467485819E-2</v>
      </c>
      <c r="I50" s="8">
        <f t="shared" si="20"/>
        <v>2.945997538802314E-4</v>
      </c>
      <c r="J50" s="6">
        <f t="shared" si="6"/>
        <v>26.000000000000004</v>
      </c>
      <c r="K50" s="6">
        <f t="shared" si="7"/>
        <v>1.0952165929275764E-60</v>
      </c>
      <c r="L50" s="6">
        <f t="shared" si="8"/>
        <v>8.1954233742914329E-2</v>
      </c>
      <c r="M50" s="6">
        <f t="shared" si="9"/>
        <v>34.581954233742913</v>
      </c>
      <c r="N50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C1" workbookViewId="0">
      <selection activeCell="J1" sqref="J1:M1048576"/>
    </sheetView>
  </sheetViews>
  <sheetFormatPr defaultRowHeight="15" x14ac:dyDescent="0.25"/>
  <cols>
    <col min="1" max="1" width="14.5703125" customWidth="1"/>
    <col min="10" max="10" width="10.7109375" customWidth="1"/>
    <col min="11" max="11" width="12" customWidth="1"/>
    <col min="12" max="13" width="10.7109375" customWidth="1"/>
    <col min="14" max="14" width="11.7109375" customWidth="1"/>
  </cols>
  <sheetData>
    <row r="1" spans="1:17" x14ac:dyDescent="0.25">
      <c r="B1" t="s">
        <v>0</v>
      </c>
      <c r="C1" t="s">
        <v>5</v>
      </c>
      <c r="D1" t="s">
        <v>17</v>
      </c>
      <c r="E1" t="s">
        <v>2</v>
      </c>
      <c r="F1" t="s">
        <v>3</v>
      </c>
      <c r="G1" t="s">
        <v>4</v>
      </c>
      <c r="H1" t="s">
        <v>10</v>
      </c>
      <c r="I1" t="s">
        <v>11</v>
      </c>
      <c r="J1" t="s">
        <v>50</v>
      </c>
      <c r="K1" t="s">
        <v>46</v>
      </c>
      <c r="L1" t="s">
        <v>47</v>
      </c>
      <c r="M1" t="s">
        <v>48</v>
      </c>
    </row>
    <row r="2" spans="1:17" x14ac:dyDescent="0.25">
      <c r="A2" t="s">
        <v>13</v>
      </c>
      <c r="B2" s="1">
        <v>41666</v>
      </c>
      <c r="C2" s="1"/>
      <c r="J2" s="6"/>
      <c r="K2" s="6"/>
      <c r="L2" s="6"/>
      <c r="M2" s="6"/>
    </row>
    <row r="3" spans="1:17" x14ac:dyDescent="0.25">
      <c r="A3" t="s">
        <v>13</v>
      </c>
      <c r="B3" s="1">
        <v>41933</v>
      </c>
      <c r="C3">
        <v>0</v>
      </c>
      <c r="D3" s="2"/>
      <c r="E3" s="4"/>
      <c r="F3" s="4"/>
      <c r="G3" s="4"/>
      <c r="H3" s="6"/>
      <c r="I3" s="6"/>
      <c r="J3" s="6"/>
      <c r="K3" s="6"/>
      <c r="L3" s="6"/>
      <c r="M3" s="6"/>
      <c r="P3" t="s">
        <v>7</v>
      </c>
      <c r="Q3" s="9">
        <v>3.420849525257337E-2</v>
      </c>
    </row>
    <row r="4" spans="1:17" x14ac:dyDescent="0.25">
      <c r="A4" t="s">
        <v>13</v>
      </c>
      <c r="B4" s="1">
        <v>41934</v>
      </c>
      <c r="C4">
        <f>B4-B$3</f>
        <v>1</v>
      </c>
      <c r="D4">
        <v>0.13900000000000001</v>
      </c>
      <c r="E4" s="4">
        <f t="shared" ref="E4:E24" si="0">$Q$3*0.5^(C4/$Q$4)</f>
        <v>3.1254161967990621E-2</v>
      </c>
      <c r="F4" s="4">
        <f t="shared" ref="F4:F24" si="1">$Q$5*0.5^(C4/$Q$6)</f>
        <v>8.326997849472538E-2</v>
      </c>
      <c r="G4" s="4">
        <f>E4+F4+$Q$7</f>
        <v>0.13227414046271599</v>
      </c>
      <c r="H4" s="7">
        <f t="shared" ref="H4:H24" si="2">G4-D4</f>
        <v>-6.7258595372840235E-3</v>
      </c>
      <c r="I4" s="6">
        <f t="shared" ref="I4:I24" si="3">H4^2</f>
        <v>4.5237186515274458E-5</v>
      </c>
      <c r="J4" s="6">
        <f>D4*1000</f>
        <v>139</v>
      </c>
      <c r="K4" s="6">
        <f t="shared" ref="K4:M4" si="4">E4*1000</f>
        <v>31.254161967990619</v>
      </c>
      <c r="L4" s="6">
        <f t="shared" si="4"/>
        <v>83.269978494725379</v>
      </c>
      <c r="M4" s="6">
        <f t="shared" si="4"/>
        <v>132.27414046271599</v>
      </c>
      <c r="P4" t="s">
        <v>8</v>
      </c>
      <c r="Q4" s="5">
        <v>7.6742245332315902</v>
      </c>
    </row>
    <row r="5" spans="1:17" x14ac:dyDescent="0.25">
      <c r="A5" t="s">
        <v>13</v>
      </c>
      <c r="B5" s="1">
        <v>41948</v>
      </c>
      <c r="C5">
        <f t="shared" ref="C5:C47" si="5">B5-B$3</f>
        <v>15</v>
      </c>
      <c r="D5">
        <v>0.113</v>
      </c>
      <c r="E5" s="4">
        <f t="shared" si="0"/>
        <v>8.825560207974174E-3</v>
      </c>
      <c r="F5" s="4">
        <f t="shared" si="1"/>
        <v>7.8216548270243713E-2</v>
      </c>
      <c r="G5" s="4">
        <f t="shared" ref="G5:G24" si="6">E5+F5+$Q$7</f>
        <v>0.10479210847821789</v>
      </c>
      <c r="H5" s="7">
        <f t="shared" si="2"/>
        <v>-8.2078915217821125E-3</v>
      </c>
      <c r="I5" s="6">
        <f t="shared" si="3"/>
        <v>6.7369483233342675E-5</v>
      </c>
      <c r="J5" s="6">
        <f t="shared" ref="J5:J45" si="7">D5*1000</f>
        <v>113</v>
      </c>
      <c r="K5" s="6">
        <f t="shared" ref="K5:K45" si="8">E5*1000</f>
        <v>8.8255602079741742</v>
      </c>
      <c r="L5" s="6">
        <f t="shared" ref="L5:L45" si="9">F5*1000</f>
        <v>78.21654827024372</v>
      </c>
      <c r="M5" s="6">
        <f t="shared" ref="M5:M45" si="10">G5*1000</f>
        <v>104.79210847821788</v>
      </c>
      <c r="P5" t="s">
        <v>6</v>
      </c>
      <c r="Q5" s="9">
        <v>8.3643188812502559E-2</v>
      </c>
    </row>
    <row r="6" spans="1:17" x14ac:dyDescent="0.25">
      <c r="A6" t="s">
        <v>13</v>
      </c>
      <c r="B6" s="1">
        <v>41961</v>
      </c>
      <c r="C6">
        <f t="shared" si="5"/>
        <v>28</v>
      </c>
      <c r="D6">
        <v>9.7900000000000001E-2</v>
      </c>
      <c r="E6" s="4">
        <f t="shared" si="0"/>
        <v>2.7277390323147497E-3</v>
      </c>
      <c r="F6" s="4">
        <f t="shared" si="1"/>
        <v>7.3799083663962844E-2</v>
      </c>
      <c r="G6" s="4">
        <f t="shared" si="6"/>
        <v>9.4276822696277601E-2</v>
      </c>
      <c r="H6" s="7">
        <f t="shared" si="2"/>
        <v>-3.6231773037223997E-3</v>
      </c>
      <c r="I6" s="6">
        <f t="shared" si="3"/>
        <v>1.3127413774209118E-5</v>
      </c>
      <c r="J6" s="6">
        <f t="shared" si="7"/>
        <v>97.9</v>
      </c>
      <c r="K6" s="6">
        <f t="shared" si="8"/>
        <v>2.7277390323147497</v>
      </c>
      <c r="L6" s="6">
        <f t="shared" si="9"/>
        <v>73.799083663962847</v>
      </c>
      <c r="M6" s="6">
        <f t="shared" si="10"/>
        <v>94.276822696277605</v>
      </c>
      <c r="P6" t="s">
        <v>9</v>
      </c>
      <c r="Q6" s="5">
        <v>155</v>
      </c>
    </row>
    <row r="7" spans="1:17" x14ac:dyDescent="0.25">
      <c r="A7" t="s">
        <v>13</v>
      </c>
      <c r="B7" s="1">
        <v>41976</v>
      </c>
      <c r="C7">
        <f t="shared" si="5"/>
        <v>43</v>
      </c>
      <c r="D7">
        <v>8.7900000000000006E-2</v>
      </c>
      <c r="E7" s="4">
        <f t="shared" si="0"/>
        <v>7.0373820548344816E-4</v>
      </c>
      <c r="F7" s="4">
        <f t="shared" si="1"/>
        <v>6.9011113417035211E-2</v>
      </c>
      <c r="G7" s="4">
        <f t="shared" si="6"/>
        <v>8.7464851622518658E-2</v>
      </c>
      <c r="H7" s="7">
        <f t="shared" si="2"/>
        <v>-4.3514837748134805E-4</v>
      </c>
      <c r="I7" s="6">
        <f t="shared" si="3"/>
        <v>1.8935411042464977E-7</v>
      </c>
      <c r="J7" s="6">
        <f t="shared" si="7"/>
        <v>87.9</v>
      </c>
      <c r="K7" s="6">
        <f t="shared" si="8"/>
        <v>0.70373820548344812</v>
      </c>
      <c r="L7" s="6">
        <f t="shared" si="9"/>
        <v>69.011113417035205</v>
      </c>
      <c r="M7" s="6">
        <f t="shared" si="10"/>
        <v>87.464851622518651</v>
      </c>
      <c r="P7" t="s">
        <v>38</v>
      </c>
      <c r="Q7">
        <f>AVERAGE(D33:D44)</f>
        <v>1.7749999999999998E-2</v>
      </c>
    </row>
    <row r="8" spans="1:17" x14ac:dyDescent="0.25">
      <c r="A8" t="s">
        <v>13</v>
      </c>
      <c r="B8" s="1">
        <v>41989</v>
      </c>
      <c r="C8">
        <f t="shared" si="5"/>
        <v>56</v>
      </c>
      <c r="D8">
        <v>7.7299999999999994E-2</v>
      </c>
      <c r="E8" s="4">
        <f t="shared" si="0"/>
        <v>2.1750621222819453E-4</v>
      </c>
      <c r="F8" s="4">
        <f t="shared" si="1"/>
        <v>6.5113547522072726E-2</v>
      </c>
      <c r="G8" s="4">
        <f t="shared" si="6"/>
        <v>8.3081053734300928E-2</v>
      </c>
      <c r="H8" s="7">
        <f t="shared" si="2"/>
        <v>5.7810537343009338E-3</v>
      </c>
      <c r="I8" s="6">
        <f t="shared" si="3"/>
        <v>3.342058227887477E-5</v>
      </c>
      <c r="J8" s="6">
        <f t="shared" si="7"/>
        <v>77.3</v>
      </c>
      <c r="K8" s="6">
        <f t="shared" si="8"/>
        <v>0.21750621222819452</v>
      </c>
      <c r="L8" s="6">
        <f t="shared" si="9"/>
        <v>65.113547522072722</v>
      </c>
      <c r="M8" s="6">
        <f t="shared" si="10"/>
        <v>83.081053734300923</v>
      </c>
    </row>
    <row r="9" spans="1:17" x14ac:dyDescent="0.25">
      <c r="A9" t="s">
        <v>13</v>
      </c>
      <c r="B9" s="1">
        <v>42031</v>
      </c>
      <c r="C9">
        <f t="shared" si="5"/>
        <v>98</v>
      </c>
      <c r="D9">
        <v>7.4630000000000002E-2</v>
      </c>
      <c r="E9" s="4">
        <f t="shared" si="0"/>
        <v>4.897505542837387E-6</v>
      </c>
      <c r="F9" s="4">
        <f t="shared" si="1"/>
        <v>5.3963727315192112E-2</v>
      </c>
      <c r="G9" s="4">
        <f t="shared" si="6"/>
        <v>7.1718624820734947E-2</v>
      </c>
      <c r="H9" s="7">
        <f t="shared" si="2"/>
        <v>-2.911375179265055E-3</v>
      </c>
      <c r="I9" s="6">
        <f t="shared" si="3"/>
        <v>8.4761054344406308E-6</v>
      </c>
      <c r="J9" s="6">
        <f t="shared" si="7"/>
        <v>74.63</v>
      </c>
      <c r="K9" s="6">
        <f t="shared" si="8"/>
        <v>4.8975055428373869E-3</v>
      </c>
      <c r="L9" s="6">
        <f t="shared" si="9"/>
        <v>53.963727315192109</v>
      </c>
      <c r="M9" s="6">
        <f t="shared" si="10"/>
        <v>71.718624820734945</v>
      </c>
      <c r="P9" t="s">
        <v>12</v>
      </c>
      <c r="Q9" s="11">
        <f>SQRT(AVERAGE(I3:I47))</f>
        <v>5.0245219532686625E-3</v>
      </c>
    </row>
    <row r="10" spans="1:17" x14ac:dyDescent="0.25">
      <c r="A10" t="s">
        <v>13</v>
      </c>
      <c r="B10" s="1">
        <v>42052</v>
      </c>
      <c r="C10">
        <f t="shared" si="5"/>
        <v>119</v>
      </c>
      <c r="D10">
        <v>6.9750000000000006E-2</v>
      </c>
      <c r="E10" s="4">
        <f t="shared" si="0"/>
        <v>7.3489716425383198E-7</v>
      </c>
      <c r="F10" s="4">
        <f t="shared" si="1"/>
        <v>4.9126659034006058E-2</v>
      </c>
      <c r="G10" s="4">
        <f t="shared" si="6"/>
        <v>6.6877393931170315E-2</v>
      </c>
      <c r="H10" s="7">
        <f t="shared" si="2"/>
        <v>-2.8726060688296917E-3</v>
      </c>
      <c r="I10" s="6">
        <f t="shared" si="3"/>
        <v>8.2518656266771759E-6</v>
      </c>
      <c r="J10" s="6">
        <f t="shared" si="7"/>
        <v>69.75</v>
      </c>
      <c r="K10" s="6">
        <f t="shared" si="8"/>
        <v>7.3489716425383198E-4</v>
      </c>
      <c r="L10" s="6">
        <f t="shared" si="9"/>
        <v>49.12665903400606</v>
      </c>
      <c r="M10" s="6">
        <f t="shared" si="10"/>
        <v>66.877393931170317</v>
      </c>
      <c r="P10" t="s">
        <v>16</v>
      </c>
      <c r="Q10" s="9">
        <f>AVERAGE(H3:H24)</f>
        <v>-1.3666333051439705E-3</v>
      </c>
    </row>
    <row r="11" spans="1:17" x14ac:dyDescent="0.25">
      <c r="A11" t="s">
        <v>13</v>
      </c>
      <c r="B11" s="1">
        <v>42073</v>
      </c>
      <c r="C11">
        <f t="shared" si="5"/>
        <v>140</v>
      </c>
      <c r="D11">
        <v>6.8220000000000003E-2</v>
      </c>
      <c r="E11" s="4">
        <f t="shared" si="0"/>
        <v>1.1027528959475746E-7</v>
      </c>
      <c r="F11" s="4">
        <f t="shared" si="1"/>
        <v>4.4723164019918424E-2</v>
      </c>
      <c r="G11" s="4">
        <f t="shared" si="6"/>
        <v>6.247327429520802E-2</v>
      </c>
      <c r="H11" s="7">
        <f t="shared" si="2"/>
        <v>-5.7467257047919829E-3</v>
      </c>
      <c r="I11" s="6">
        <f t="shared" si="3"/>
        <v>3.302485632611691E-5</v>
      </c>
      <c r="J11" s="6">
        <f t="shared" si="7"/>
        <v>68.22</v>
      </c>
      <c r="K11" s="6">
        <f t="shared" si="8"/>
        <v>1.1027528959475746E-4</v>
      </c>
      <c r="L11" s="6">
        <f t="shared" si="9"/>
        <v>44.723164019918421</v>
      </c>
      <c r="M11" s="6">
        <f t="shared" si="10"/>
        <v>62.473274295208022</v>
      </c>
      <c r="P11" t="s">
        <v>15</v>
      </c>
      <c r="Q11" s="9">
        <f>RSQ(G3:G24,D3:D24)</f>
        <v>0.96857079580741956</v>
      </c>
    </row>
    <row r="12" spans="1:17" x14ac:dyDescent="0.25">
      <c r="A12" t="s">
        <v>13</v>
      </c>
      <c r="B12" s="1">
        <v>42110</v>
      </c>
      <c r="C12">
        <f t="shared" si="5"/>
        <v>177</v>
      </c>
      <c r="D12">
        <v>6.4070000000000002E-2</v>
      </c>
      <c r="E12" s="4">
        <f t="shared" si="0"/>
        <v>3.9004259817863981E-9</v>
      </c>
      <c r="F12" s="4">
        <f t="shared" si="1"/>
        <v>3.7903014161586063E-2</v>
      </c>
      <c r="G12" s="4">
        <f t="shared" si="6"/>
        <v>5.5653018062012047E-2</v>
      </c>
      <c r="H12" s="7">
        <f t="shared" si="2"/>
        <v>-8.4169819379879551E-3</v>
      </c>
      <c r="I12" s="6">
        <f t="shared" si="3"/>
        <v>7.0845584944415472E-5</v>
      </c>
      <c r="J12" s="6">
        <f t="shared" si="7"/>
        <v>64.070000000000007</v>
      </c>
      <c r="K12" s="6">
        <f t="shared" si="8"/>
        <v>3.9004259817863982E-6</v>
      </c>
      <c r="L12" s="6">
        <f t="shared" si="9"/>
        <v>37.903014161586064</v>
      </c>
      <c r="M12" s="6">
        <f t="shared" si="10"/>
        <v>55.653018062012045</v>
      </c>
    </row>
    <row r="13" spans="1:17" x14ac:dyDescent="0.25">
      <c r="A13" t="s">
        <v>13</v>
      </c>
      <c r="B13" s="1">
        <v>42136</v>
      </c>
      <c r="C13">
        <f t="shared" si="5"/>
        <v>203</v>
      </c>
      <c r="D13">
        <v>6.2210000000000001E-2</v>
      </c>
      <c r="E13" s="4">
        <f t="shared" si="0"/>
        <v>3.7259164591324016E-10</v>
      </c>
      <c r="F13" s="4">
        <f t="shared" si="1"/>
        <v>3.3742588345131552E-2</v>
      </c>
      <c r="G13" s="4">
        <f t="shared" si="6"/>
        <v>5.1492588717723192E-2</v>
      </c>
      <c r="H13" s="7">
        <f t="shared" si="2"/>
        <v>-1.0717411282276809E-2</v>
      </c>
      <c r="I13" s="6">
        <f t="shared" si="3"/>
        <v>1.1486290459347424E-4</v>
      </c>
      <c r="J13" s="6">
        <f t="shared" si="7"/>
        <v>62.21</v>
      </c>
      <c r="K13" s="6">
        <f t="shared" si="8"/>
        <v>3.7259164591324018E-7</v>
      </c>
      <c r="L13" s="6">
        <f t="shared" si="9"/>
        <v>33.742588345131551</v>
      </c>
      <c r="M13" s="6">
        <f t="shared" si="10"/>
        <v>51.492588717723194</v>
      </c>
    </row>
    <row r="14" spans="1:17" x14ac:dyDescent="0.25">
      <c r="A14" t="s">
        <v>13</v>
      </c>
      <c r="B14" s="1">
        <v>42171</v>
      </c>
      <c r="C14">
        <f t="shared" si="5"/>
        <v>238</v>
      </c>
      <c r="D14">
        <v>5.604E-2</v>
      </c>
      <c r="E14" s="4">
        <f t="shared" si="0"/>
        <v>1.5787711153056229E-11</v>
      </c>
      <c r="F14" s="4">
        <f t="shared" si="1"/>
        <v>2.8853857225045704E-2</v>
      </c>
      <c r="G14" s="4">
        <f t="shared" si="6"/>
        <v>4.6603857240833414E-2</v>
      </c>
      <c r="H14" s="7">
        <f t="shared" si="2"/>
        <v>-9.4361427591665853E-3</v>
      </c>
      <c r="I14" s="6">
        <f t="shared" si="3"/>
        <v>8.9040790171371979E-5</v>
      </c>
      <c r="J14" s="6">
        <f t="shared" si="7"/>
        <v>56.04</v>
      </c>
      <c r="K14" s="6">
        <f t="shared" si="8"/>
        <v>1.5787711153056229E-8</v>
      </c>
      <c r="L14" s="6">
        <f t="shared" si="9"/>
        <v>28.853857225045704</v>
      </c>
      <c r="M14" s="6">
        <f t="shared" si="10"/>
        <v>46.603857240833413</v>
      </c>
    </row>
    <row r="15" spans="1:17" x14ac:dyDescent="0.25">
      <c r="A15" t="s">
        <v>13</v>
      </c>
      <c r="B15" s="1">
        <v>42199</v>
      </c>
      <c r="C15">
        <f t="shared" si="5"/>
        <v>266</v>
      </c>
      <c r="D15">
        <v>4.9239999999999999E-2</v>
      </c>
      <c r="E15" s="4">
        <f t="shared" si="0"/>
        <v>1.2588906827131727E-12</v>
      </c>
      <c r="F15" s="4">
        <f t="shared" si="1"/>
        <v>2.5457999074527112E-2</v>
      </c>
      <c r="G15" s="4">
        <f t="shared" si="6"/>
        <v>4.3207999075785999E-2</v>
      </c>
      <c r="H15" s="7">
        <f t="shared" si="2"/>
        <v>-6.0320009242139996E-3</v>
      </c>
      <c r="I15" s="6">
        <f t="shared" si="3"/>
        <v>3.6385035149718549E-5</v>
      </c>
      <c r="J15" s="6">
        <f t="shared" si="7"/>
        <v>49.24</v>
      </c>
      <c r="K15" s="6">
        <f t="shared" si="8"/>
        <v>1.2588906827131728E-9</v>
      </c>
      <c r="L15" s="6">
        <f t="shared" si="9"/>
        <v>25.457999074527113</v>
      </c>
      <c r="M15" s="6">
        <f t="shared" si="10"/>
        <v>43.207999075785999</v>
      </c>
    </row>
    <row r="16" spans="1:17" x14ac:dyDescent="0.25">
      <c r="A16" t="s">
        <v>13</v>
      </c>
      <c r="B16" s="1">
        <v>42234</v>
      </c>
      <c r="C16">
        <f t="shared" si="5"/>
        <v>301</v>
      </c>
      <c r="D16">
        <v>2.6980000000000001E-2</v>
      </c>
      <c r="E16" s="4">
        <f t="shared" si="0"/>
        <v>5.3342587494775243E-14</v>
      </c>
      <c r="F16" s="4">
        <f t="shared" si="1"/>
        <v>2.1769565008421622E-2</v>
      </c>
      <c r="G16" s="4">
        <f t="shared" si="6"/>
        <v>3.9519565008474963E-2</v>
      </c>
      <c r="H16" s="7">
        <f t="shared" si="2"/>
        <v>1.2539565008474963E-2</v>
      </c>
      <c r="I16" s="6">
        <f t="shared" si="3"/>
        <v>1.5724069060176971E-4</v>
      </c>
      <c r="J16" s="6">
        <f t="shared" si="7"/>
        <v>26.98</v>
      </c>
      <c r="K16" s="6">
        <f t="shared" si="8"/>
        <v>5.3342587494775241E-11</v>
      </c>
      <c r="L16" s="6">
        <f t="shared" si="9"/>
        <v>21.769565008421623</v>
      </c>
      <c r="M16" s="6">
        <f t="shared" si="10"/>
        <v>39.519565008474963</v>
      </c>
    </row>
    <row r="17" spans="1:13" x14ac:dyDescent="0.25">
      <c r="A17" t="s">
        <v>13</v>
      </c>
      <c r="B17" s="1">
        <v>42263</v>
      </c>
      <c r="C17">
        <f t="shared" si="5"/>
        <v>330</v>
      </c>
      <c r="D17">
        <v>2.8930000000000001E-2</v>
      </c>
      <c r="E17" s="4">
        <f t="shared" si="0"/>
        <v>3.8861254199468149E-15</v>
      </c>
      <c r="F17" s="4">
        <f t="shared" si="1"/>
        <v>1.9121766476299592E-2</v>
      </c>
      <c r="G17" s="4">
        <f t="shared" si="6"/>
        <v>3.6871766476303476E-2</v>
      </c>
      <c r="H17" s="7">
        <f t="shared" si="2"/>
        <v>7.9417664763034752E-3</v>
      </c>
      <c r="I17" s="6">
        <f t="shared" si="3"/>
        <v>6.3071654764137718E-5</v>
      </c>
      <c r="J17" s="6">
        <f t="shared" si="7"/>
        <v>28.93</v>
      </c>
      <c r="K17" s="6">
        <f t="shared" si="8"/>
        <v>3.8861254199468149E-12</v>
      </c>
      <c r="L17" s="6">
        <f t="shared" si="9"/>
        <v>19.121766476299591</v>
      </c>
      <c r="M17" s="6">
        <f t="shared" si="10"/>
        <v>36.871766476303478</v>
      </c>
    </row>
    <row r="18" spans="1:13" x14ac:dyDescent="0.25">
      <c r="A18" t="s">
        <v>13</v>
      </c>
      <c r="B18" s="1">
        <v>42291</v>
      </c>
      <c r="C18">
        <f t="shared" si="5"/>
        <v>358</v>
      </c>
      <c r="D18">
        <v>3.0349999999999999E-2</v>
      </c>
      <c r="E18" s="4">
        <f t="shared" si="0"/>
        <v>3.0987437226318878E-16</v>
      </c>
      <c r="F18" s="4">
        <f t="shared" si="1"/>
        <v>1.6871294172565776E-2</v>
      </c>
      <c r="G18" s="4">
        <f t="shared" si="6"/>
        <v>3.4621294172566083E-2</v>
      </c>
      <c r="H18" s="7">
        <f t="shared" si="2"/>
        <v>4.2712941725660848E-3</v>
      </c>
      <c r="I18" s="6">
        <f t="shared" si="3"/>
        <v>1.8243953908596994E-5</v>
      </c>
      <c r="J18" s="6">
        <f t="shared" si="7"/>
        <v>30.349999999999998</v>
      </c>
      <c r="K18" s="6">
        <f t="shared" si="8"/>
        <v>3.098743722631888E-13</v>
      </c>
      <c r="L18" s="6">
        <f t="shared" si="9"/>
        <v>16.871294172565776</v>
      </c>
      <c r="M18" s="6">
        <f t="shared" si="10"/>
        <v>34.621294172566081</v>
      </c>
    </row>
    <row r="19" spans="1:13" x14ac:dyDescent="0.25">
      <c r="A19" t="s">
        <v>13</v>
      </c>
      <c r="B19" s="1">
        <v>42326</v>
      </c>
      <c r="C19">
        <f t="shared" si="5"/>
        <v>393</v>
      </c>
      <c r="D19">
        <v>3.048E-2</v>
      </c>
      <c r="E19" s="4">
        <f t="shared" si="0"/>
        <v>1.3130211416938354E-17</v>
      </c>
      <c r="F19" s="4">
        <f t="shared" si="1"/>
        <v>1.442692861252285E-2</v>
      </c>
      <c r="G19" s="4">
        <f t="shared" si="6"/>
        <v>3.2176928612522859E-2</v>
      </c>
      <c r="H19" s="7">
        <f t="shared" si="2"/>
        <v>1.6969286125228591E-3</v>
      </c>
      <c r="I19" s="6">
        <f t="shared" si="3"/>
        <v>2.879566715998756E-6</v>
      </c>
      <c r="J19" s="6">
        <f t="shared" si="7"/>
        <v>30.48</v>
      </c>
      <c r="K19" s="6">
        <f t="shared" si="8"/>
        <v>1.3130211416938355E-14</v>
      </c>
      <c r="L19" s="6">
        <f t="shared" si="9"/>
        <v>14.42692861252285</v>
      </c>
      <c r="M19" s="6">
        <f t="shared" si="10"/>
        <v>32.176928612522858</v>
      </c>
    </row>
    <row r="20" spans="1:13" x14ac:dyDescent="0.25">
      <c r="A20" t="s">
        <v>13</v>
      </c>
      <c r="B20" s="1">
        <v>42352</v>
      </c>
      <c r="C20">
        <f t="shared" si="5"/>
        <v>419</v>
      </c>
      <c r="D20">
        <v>2.6339999999999999E-2</v>
      </c>
      <c r="E20" s="4">
        <f t="shared" si="0"/>
        <v>1.2542750729973458E-18</v>
      </c>
      <c r="F20" s="4">
        <f t="shared" si="1"/>
        <v>1.284335623498572E-2</v>
      </c>
      <c r="G20" s="4">
        <f t="shared" si="6"/>
        <v>3.059335623498572E-2</v>
      </c>
      <c r="H20" s="7">
        <f t="shared" si="2"/>
        <v>4.2533562349857217E-3</v>
      </c>
      <c r="I20" s="6">
        <f t="shared" si="3"/>
        <v>1.8091039261691913E-5</v>
      </c>
      <c r="J20" s="6">
        <f t="shared" si="7"/>
        <v>26.34</v>
      </c>
      <c r="K20" s="6">
        <f t="shared" si="8"/>
        <v>1.2542750729973457E-15</v>
      </c>
      <c r="L20" s="6">
        <f t="shared" si="9"/>
        <v>12.84335623498572</v>
      </c>
      <c r="M20" s="6">
        <f t="shared" si="10"/>
        <v>30.59335623498572</v>
      </c>
    </row>
    <row r="21" spans="1:13" x14ac:dyDescent="0.25">
      <c r="A21" t="s">
        <v>13</v>
      </c>
      <c r="B21" s="1">
        <v>42382</v>
      </c>
      <c r="C21">
        <f t="shared" si="5"/>
        <v>449</v>
      </c>
      <c r="D21">
        <v>2.4E-2</v>
      </c>
      <c r="E21" s="4">
        <f t="shared" si="0"/>
        <v>8.3485184892451611E-20</v>
      </c>
      <c r="F21" s="4">
        <f t="shared" si="1"/>
        <v>1.1230902541446892E-2</v>
      </c>
      <c r="G21" s="4">
        <f t="shared" si="6"/>
        <v>2.898090254144689E-2</v>
      </c>
      <c r="H21" s="7">
        <f t="shared" si="2"/>
        <v>4.9809025414468897E-3</v>
      </c>
      <c r="I21" s="6">
        <f t="shared" si="3"/>
        <v>2.4809390127392084E-5</v>
      </c>
      <c r="J21" s="6">
        <f t="shared" si="7"/>
        <v>24</v>
      </c>
      <c r="K21" s="6">
        <f t="shared" si="8"/>
        <v>8.3485184892451616E-17</v>
      </c>
      <c r="L21" s="6">
        <f t="shared" si="9"/>
        <v>11.230902541446891</v>
      </c>
      <c r="M21" s="6">
        <f t="shared" si="10"/>
        <v>28.980902541446891</v>
      </c>
    </row>
    <row r="22" spans="1:13" x14ac:dyDescent="0.25">
      <c r="A22" t="s">
        <v>13</v>
      </c>
      <c r="B22" s="1">
        <v>42415</v>
      </c>
      <c r="C22">
        <f t="shared" si="5"/>
        <v>482</v>
      </c>
      <c r="D22">
        <v>2.8000000000000001E-2</v>
      </c>
      <c r="E22" s="4">
        <f t="shared" si="0"/>
        <v>4.2378706561859428E-21</v>
      </c>
      <c r="F22" s="4">
        <f t="shared" si="1"/>
        <v>9.690013931348683E-3</v>
      </c>
      <c r="G22" s="4">
        <f t="shared" si="6"/>
        <v>2.7440013931348681E-2</v>
      </c>
      <c r="H22" s="7">
        <f t="shared" si="2"/>
        <v>-5.5998606865131917E-4</v>
      </c>
      <c r="I22" s="6">
        <f t="shared" si="3"/>
        <v>3.1358439708355995E-7</v>
      </c>
      <c r="J22" s="6">
        <f t="shared" si="7"/>
        <v>28</v>
      </c>
      <c r="K22" s="6">
        <f t="shared" si="8"/>
        <v>4.2378706561859429E-18</v>
      </c>
      <c r="L22" s="6">
        <f t="shared" si="9"/>
        <v>9.6900139313486822</v>
      </c>
      <c r="M22" s="6">
        <f t="shared" si="10"/>
        <v>27.44001393134868</v>
      </c>
    </row>
    <row r="23" spans="1:13" x14ac:dyDescent="0.25">
      <c r="A23" t="s">
        <v>13</v>
      </c>
      <c r="B23" s="1">
        <v>42444</v>
      </c>
      <c r="C23">
        <f t="shared" si="5"/>
        <v>511</v>
      </c>
      <c r="D23">
        <v>2.8000000000000001E-2</v>
      </c>
      <c r="E23" s="4">
        <f t="shared" si="0"/>
        <v>3.0873824568528776E-22</v>
      </c>
      <c r="F23" s="4">
        <f t="shared" si="1"/>
        <v>8.5114325194673938E-3</v>
      </c>
      <c r="G23" s="4">
        <f t="shared" si="6"/>
        <v>2.6261432519467394E-2</v>
      </c>
      <c r="H23" s="7">
        <f t="shared" si="2"/>
        <v>-1.7385674805326067E-3</v>
      </c>
      <c r="I23" s="6">
        <f t="shared" si="3"/>
        <v>3.0226168843654955E-6</v>
      </c>
      <c r="J23" s="6">
        <f t="shared" si="7"/>
        <v>28</v>
      </c>
      <c r="K23" s="6">
        <f t="shared" si="8"/>
        <v>3.0873824568528777E-19</v>
      </c>
      <c r="L23" s="6">
        <f t="shared" si="9"/>
        <v>8.5114325194673945</v>
      </c>
      <c r="M23" s="6">
        <f t="shared" si="10"/>
        <v>26.261432519467395</v>
      </c>
    </row>
    <row r="24" spans="1:13" x14ac:dyDescent="0.25">
      <c r="A24" t="s">
        <v>13</v>
      </c>
      <c r="B24" s="1">
        <v>42472</v>
      </c>
      <c r="C24">
        <f t="shared" si="5"/>
        <v>539</v>
      </c>
      <c r="D24">
        <v>2.8000000000000001E-2</v>
      </c>
      <c r="E24" s="4">
        <f t="shared" si="0"/>
        <v>2.4618369130422036E-23</v>
      </c>
      <c r="F24" s="4">
        <f t="shared" si="1"/>
        <v>7.5097079573615876E-3</v>
      </c>
      <c r="G24" s="4">
        <f t="shared" si="6"/>
        <v>2.5259707957361585E-2</v>
      </c>
      <c r="H24" s="7">
        <f t="shared" si="2"/>
        <v>-2.7402920426384154E-3</v>
      </c>
      <c r="I24" s="6">
        <f t="shared" si="3"/>
        <v>7.5092004789474193E-6</v>
      </c>
      <c r="J24" s="6">
        <f t="shared" si="7"/>
        <v>28</v>
      </c>
      <c r="K24" s="6">
        <f t="shared" si="8"/>
        <v>2.4618369130422035E-20</v>
      </c>
      <c r="L24" s="6">
        <f t="shared" si="9"/>
        <v>7.5097079573615879</v>
      </c>
      <c r="M24" s="6">
        <f t="shared" si="10"/>
        <v>25.259707957361584</v>
      </c>
    </row>
    <row r="25" spans="1:13" x14ac:dyDescent="0.25">
      <c r="A25" t="s">
        <v>13</v>
      </c>
      <c r="B25" s="1">
        <v>42501</v>
      </c>
      <c r="C25">
        <f t="shared" si="5"/>
        <v>568</v>
      </c>
      <c r="D25">
        <v>2.4E-2</v>
      </c>
      <c r="E25" s="4">
        <f t="shared" ref="E25:E47" si="11">$Q$3*0.5^(C25/$Q$4)</f>
        <v>1.7935026133619464E-24</v>
      </c>
      <c r="F25" s="4">
        <f t="shared" ref="F25:F47" si="12">$Q$5*0.5^(C25/$Q$6)</f>
        <v>6.5963137899322025E-3</v>
      </c>
      <c r="G25" s="4">
        <f t="shared" ref="G25:G47" si="13">E25+F25+$Q$7</f>
        <v>2.4346313789932201E-2</v>
      </c>
      <c r="H25" s="7">
        <f t="shared" ref="H25:H47" si="14">G25-D25</f>
        <v>3.4631378993220038E-4</v>
      </c>
      <c r="I25" s="6">
        <f t="shared" ref="I25:I47" si="15">H25^2</f>
        <v>1.1993324109720422E-7</v>
      </c>
      <c r="J25" s="6">
        <f t="shared" si="7"/>
        <v>24</v>
      </c>
      <c r="K25" s="6">
        <f t="shared" si="8"/>
        <v>1.7935026133619465E-21</v>
      </c>
      <c r="L25" s="6">
        <f t="shared" si="9"/>
        <v>6.5963137899322026</v>
      </c>
      <c r="M25" s="6">
        <f t="shared" si="10"/>
        <v>24.3463137899322</v>
      </c>
    </row>
    <row r="26" spans="1:13" x14ac:dyDescent="0.25">
      <c r="A26" t="s">
        <v>13</v>
      </c>
      <c r="B26" s="1">
        <v>42535</v>
      </c>
      <c r="C26">
        <f t="shared" si="5"/>
        <v>602</v>
      </c>
      <c r="D26">
        <v>1.9E-2</v>
      </c>
      <c r="E26" s="4">
        <f t="shared" si="11"/>
        <v>8.3179093953970464E-26</v>
      </c>
      <c r="F26" s="4">
        <f t="shared" si="12"/>
        <v>5.6659002051946744E-3</v>
      </c>
      <c r="G26" s="4">
        <f t="shared" si="13"/>
        <v>2.3415900205194674E-2</v>
      </c>
      <c r="H26" s="7">
        <f t="shared" si="14"/>
        <v>4.4159002051946741E-3</v>
      </c>
      <c r="I26" s="6">
        <f t="shared" si="15"/>
        <v>1.9500174622238364E-5</v>
      </c>
      <c r="J26" s="6">
        <f t="shared" si="7"/>
        <v>19</v>
      </c>
      <c r="K26" s="6">
        <f t="shared" si="8"/>
        <v>8.3179093953970465E-23</v>
      </c>
      <c r="L26" s="6">
        <f t="shared" si="9"/>
        <v>5.6659002051946743</v>
      </c>
      <c r="M26" s="6">
        <f t="shared" si="10"/>
        <v>23.415900205194674</v>
      </c>
    </row>
    <row r="27" spans="1:13" x14ac:dyDescent="0.25">
      <c r="A27" t="s">
        <v>13</v>
      </c>
      <c r="B27" s="1">
        <v>42551</v>
      </c>
      <c r="C27">
        <f t="shared" si="5"/>
        <v>618</v>
      </c>
      <c r="D27">
        <v>1.8000000000000002E-2</v>
      </c>
      <c r="E27" s="4">
        <f t="shared" si="11"/>
        <v>1.9606333417210431E-26</v>
      </c>
      <c r="F27" s="4">
        <f t="shared" si="12"/>
        <v>5.2746646908713177E-3</v>
      </c>
      <c r="G27" s="4">
        <f t="shared" si="13"/>
        <v>2.3024664690871315E-2</v>
      </c>
      <c r="H27" s="7">
        <f t="shared" si="14"/>
        <v>5.0246646908713131E-3</v>
      </c>
      <c r="I27" s="6">
        <f t="shared" si="15"/>
        <v>2.5247255255688908E-5</v>
      </c>
      <c r="J27" s="6">
        <f t="shared" si="7"/>
        <v>18.000000000000004</v>
      </c>
      <c r="K27" s="6">
        <f t="shared" si="8"/>
        <v>1.9606333417210431E-23</v>
      </c>
      <c r="L27" s="6">
        <f t="shared" si="9"/>
        <v>5.274664690871318</v>
      </c>
      <c r="M27" s="6">
        <f t="shared" si="10"/>
        <v>23.024664690871315</v>
      </c>
    </row>
    <row r="28" spans="1:13" x14ac:dyDescent="0.25">
      <c r="A28" t="s">
        <v>13</v>
      </c>
      <c r="B28" s="1">
        <v>42563</v>
      </c>
      <c r="C28">
        <f t="shared" si="5"/>
        <v>630</v>
      </c>
      <c r="D28">
        <v>1.7000000000000001E-2</v>
      </c>
      <c r="E28" s="4">
        <f t="shared" si="11"/>
        <v>6.6325881795035439E-27</v>
      </c>
      <c r="F28" s="4">
        <f t="shared" si="12"/>
        <v>4.9990710446506147E-3</v>
      </c>
      <c r="G28" s="4">
        <f t="shared" si="13"/>
        <v>2.2749071044650612E-2</v>
      </c>
      <c r="H28" s="7">
        <f t="shared" si="14"/>
        <v>5.749071044650611E-3</v>
      </c>
      <c r="I28" s="6">
        <f t="shared" si="15"/>
        <v>3.3051817876440068E-5</v>
      </c>
      <c r="J28" s="6">
        <f t="shared" si="7"/>
        <v>17</v>
      </c>
      <c r="K28" s="6">
        <f t="shared" si="8"/>
        <v>6.6325881795035433E-24</v>
      </c>
      <c r="L28" s="6">
        <f t="shared" si="9"/>
        <v>4.9990710446506146</v>
      </c>
      <c r="M28" s="6">
        <f t="shared" si="10"/>
        <v>22.749071044650613</v>
      </c>
    </row>
    <row r="29" spans="1:13" x14ac:dyDescent="0.25">
      <c r="A29" t="s">
        <v>13</v>
      </c>
      <c r="B29" s="1">
        <v>42598</v>
      </c>
      <c r="C29">
        <f t="shared" si="5"/>
        <v>665</v>
      </c>
      <c r="D29">
        <v>1.7000000000000001E-2</v>
      </c>
      <c r="E29" s="4">
        <f t="shared" si="11"/>
        <v>2.8104061785528954E-28</v>
      </c>
      <c r="F29" s="4">
        <f t="shared" si="12"/>
        <v>4.2747900873769387E-3</v>
      </c>
      <c r="G29" s="4">
        <f t="shared" si="13"/>
        <v>2.2024790087376938E-2</v>
      </c>
      <c r="H29" s="7">
        <f t="shared" si="14"/>
        <v>5.0247900873769367E-3</v>
      </c>
      <c r="I29" s="6">
        <f t="shared" si="15"/>
        <v>2.5248515422201524E-5</v>
      </c>
      <c r="J29" s="6">
        <f t="shared" si="7"/>
        <v>17</v>
      </c>
      <c r="K29" s="6">
        <f t="shared" si="8"/>
        <v>2.8104061785528956E-25</v>
      </c>
      <c r="L29" s="6">
        <f t="shared" si="9"/>
        <v>4.2747900873769389</v>
      </c>
      <c r="M29" s="6">
        <f t="shared" si="10"/>
        <v>22.024790087376939</v>
      </c>
    </row>
    <row r="30" spans="1:13" x14ac:dyDescent="0.25">
      <c r="A30" t="s">
        <v>13</v>
      </c>
      <c r="B30" s="1">
        <v>42627</v>
      </c>
      <c r="C30">
        <f t="shared" si="5"/>
        <v>694</v>
      </c>
      <c r="D30">
        <v>0.02</v>
      </c>
      <c r="E30" s="4">
        <f t="shared" si="11"/>
        <v>2.0474430288781562E-29</v>
      </c>
      <c r="F30" s="4">
        <f t="shared" si="12"/>
        <v>3.7548539786807934E-3</v>
      </c>
      <c r="G30" s="4">
        <f t="shared" si="13"/>
        <v>2.1504853978680794E-2</v>
      </c>
      <c r="H30" s="7">
        <f t="shared" si="14"/>
        <v>1.5048539786807931E-3</v>
      </c>
      <c r="I30" s="6">
        <f t="shared" si="15"/>
        <v>2.2645854971514128E-6</v>
      </c>
      <c r="J30" s="6">
        <f t="shared" si="7"/>
        <v>20</v>
      </c>
      <c r="K30" s="6">
        <f t="shared" si="8"/>
        <v>2.0474430288781563E-26</v>
      </c>
      <c r="L30" s="6">
        <f t="shared" si="9"/>
        <v>3.7548539786807935</v>
      </c>
      <c r="M30" s="6">
        <f t="shared" si="10"/>
        <v>21.504853978680792</v>
      </c>
    </row>
    <row r="31" spans="1:13" x14ac:dyDescent="0.25">
      <c r="A31" t="s">
        <v>13</v>
      </c>
      <c r="B31" s="1">
        <v>42654</v>
      </c>
      <c r="C31">
        <f t="shared" si="5"/>
        <v>721</v>
      </c>
      <c r="D31">
        <v>1.8000000000000002E-2</v>
      </c>
      <c r="E31" s="4">
        <f t="shared" si="11"/>
        <v>1.7869268969782351E-30</v>
      </c>
      <c r="F31" s="4">
        <f t="shared" si="12"/>
        <v>3.3277873722061856E-3</v>
      </c>
      <c r="G31" s="4">
        <f t="shared" si="13"/>
        <v>2.1077787372206183E-2</v>
      </c>
      <c r="H31" s="7">
        <f t="shared" si="14"/>
        <v>3.077787372206181E-3</v>
      </c>
      <c r="I31" s="6">
        <f t="shared" si="15"/>
        <v>9.4727751085118291E-6</v>
      </c>
      <c r="J31" s="6">
        <f t="shared" si="7"/>
        <v>18.000000000000004</v>
      </c>
      <c r="K31" s="6">
        <f t="shared" si="8"/>
        <v>1.786926896978235E-27</v>
      </c>
      <c r="L31" s="6">
        <f t="shared" si="9"/>
        <v>3.3277873722061857</v>
      </c>
      <c r="M31" s="6">
        <f t="shared" si="10"/>
        <v>21.077787372206185</v>
      </c>
    </row>
    <row r="32" spans="1:13" x14ac:dyDescent="0.25">
      <c r="A32" t="s">
        <v>13</v>
      </c>
      <c r="B32" s="1">
        <v>42690</v>
      </c>
      <c r="C32">
        <f t="shared" si="5"/>
        <v>757</v>
      </c>
      <c r="D32">
        <v>1.9E-2</v>
      </c>
      <c r="E32" s="4">
        <f t="shared" si="11"/>
        <v>6.9177797750218901E-32</v>
      </c>
      <c r="F32" s="4">
        <f t="shared" si="12"/>
        <v>2.8329501025973363E-3</v>
      </c>
      <c r="G32" s="4">
        <f t="shared" si="13"/>
        <v>2.0582950102597336E-2</v>
      </c>
      <c r="H32" s="7">
        <f t="shared" si="14"/>
        <v>1.5829501025973365E-3</v>
      </c>
      <c r="I32" s="6">
        <f t="shared" si="15"/>
        <v>2.5057310273129181E-6</v>
      </c>
      <c r="J32" s="6">
        <f t="shared" si="7"/>
        <v>19</v>
      </c>
      <c r="K32" s="6">
        <f t="shared" si="8"/>
        <v>6.9177797750218903E-29</v>
      </c>
      <c r="L32" s="6">
        <f t="shared" si="9"/>
        <v>2.8329501025973363</v>
      </c>
      <c r="M32" s="6">
        <f t="shared" si="10"/>
        <v>20.582950102597337</v>
      </c>
    </row>
    <row r="33" spans="1:13" x14ac:dyDescent="0.25">
      <c r="A33" t="s">
        <v>13</v>
      </c>
      <c r="B33" s="1">
        <v>42747</v>
      </c>
      <c r="C33">
        <f t="shared" si="5"/>
        <v>814</v>
      </c>
      <c r="D33">
        <v>1.2999999999999999E-2</v>
      </c>
      <c r="E33" s="4">
        <f t="shared" si="11"/>
        <v>4.0186327021535618E-34</v>
      </c>
      <c r="F33" s="4">
        <f t="shared" si="12"/>
        <v>2.1955208814981005E-3</v>
      </c>
      <c r="G33" s="4">
        <f t="shared" si="13"/>
        <v>1.9945520881498098E-2</v>
      </c>
      <c r="H33" s="7">
        <f t="shared" si="14"/>
        <v>6.9455208814980986E-3</v>
      </c>
      <c r="I33" s="6">
        <f t="shared" si="15"/>
        <v>4.8240260315326124E-5</v>
      </c>
      <c r="J33" s="6">
        <f t="shared" si="7"/>
        <v>13</v>
      </c>
      <c r="K33" s="6">
        <f t="shared" si="8"/>
        <v>4.0186327021535615E-31</v>
      </c>
      <c r="L33" s="6">
        <f t="shared" si="9"/>
        <v>2.1955208814981004</v>
      </c>
      <c r="M33" s="6">
        <f t="shared" si="10"/>
        <v>19.945520881498098</v>
      </c>
    </row>
    <row r="34" spans="1:13" x14ac:dyDescent="0.25">
      <c r="A34" t="s">
        <v>13</v>
      </c>
      <c r="B34" s="1">
        <v>42780</v>
      </c>
      <c r="C34">
        <f t="shared" si="5"/>
        <v>847</v>
      </c>
      <c r="D34">
        <v>1.6E-2</v>
      </c>
      <c r="E34" s="4">
        <f t="shared" si="11"/>
        <v>2.0399362627495057E-35</v>
      </c>
      <c r="F34" s="4">
        <f t="shared" si="12"/>
        <v>1.8942936998848443E-3</v>
      </c>
      <c r="G34" s="4">
        <f t="shared" si="13"/>
        <v>1.9644293699884841E-2</v>
      </c>
      <c r="H34" s="7">
        <f t="shared" si="14"/>
        <v>3.6442936998848409E-3</v>
      </c>
      <c r="I34" s="6">
        <f t="shared" si="15"/>
        <v>1.3280876571020342E-5</v>
      </c>
      <c r="J34" s="6">
        <f t="shared" si="7"/>
        <v>16</v>
      </c>
      <c r="K34" s="6">
        <f t="shared" si="8"/>
        <v>2.0399362627495057E-32</v>
      </c>
      <c r="L34" s="6">
        <f t="shared" si="9"/>
        <v>1.8942936998848443</v>
      </c>
      <c r="M34" s="6">
        <f t="shared" si="10"/>
        <v>19.644293699884841</v>
      </c>
    </row>
    <row r="35" spans="1:13" x14ac:dyDescent="0.25">
      <c r="A35" t="s">
        <v>13</v>
      </c>
      <c r="B35" s="1">
        <v>42809</v>
      </c>
      <c r="C35">
        <f t="shared" si="5"/>
        <v>876</v>
      </c>
      <c r="D35">
        <v>1.9E-2</v>
      </c>
      <c r="E35" s="4">
        <f t="shared" si="11"/>
        <v>1.4861386629432843E-36</v>
      </c>
      <c r="F35" s="4">
        <f t="shared" si="12"/>
        <v>1.6638936861030924E-3</v>
      </c>
      <c r="G35" s="4">
        <f t="shared" si="13"/>
        <v>1.9413893686103093E-2</v>
      </c>
      <c r="H35" s="7">
        <f t="shared" si="14"/>
        <v>4.1389368610309299E-4</v>
      </c>
      <c r="I35" s="6">
        <f t="shared" si="15"/>
        <v>1.7130798339600567E-7</v>
      </c>
      <c r="J35" s="6">
        <f t="shared" si="7"/>
        <v>19</v>
      </c>
      <c r="K35" s="6">
        <f t="shared" si="8"/>
        <v>1.4861386629432844E-33</v>
      </c>
      <c r="L35" s="6">
        <f t="shared" si="9"/>
        <v>1.6638936861030924</v>
      </c>
      <c r="M35" s="6">
        <f t="shared" si="10"/>
        <v>19.413893686103094</v>
      </c>
    </row>
    <row r="36" spans="1:13" x14ac:dyDescent="0.25">
      <c r="A36" t="s">
        <v>13</v>
      </c>
      <c r="B36" s="1">
        <v>42836</v>
      </c>
      <c r="C36">
        <f t="shared" si="5"/>
        <v>903</v>
      </c>
      <c r="D36">
        <v>1.9E-2</v>
      </c>
      <c r="E36" s="4">
        <f t="shared" si="11"/>
        <v>1.2970427562557014E-37</v>
      </c>
      <c r="F36" s="4">
        <f t="shared" si="12"/>
        <v>1.4746470645052448E-3</v>
      </c>
      <c r="G36" s="4">
        <f t="shared" si="13"/>
        <v>1.9224647064505242E-2</v>
      </c>
      <c r="H36" s="7">
        <f t="shared" si="14"/>
        <v>2.2464706450524285E-4</v>
      </c>
      <c r="I36" s="6">
        <f t="shared" si="15"/>
        <v>5.0466303590822743E-8</v>
      </c>
      <c r="J36" s="6">
        <f t="shared" si="7"/>
        <v>19</v>
      </c>
      <c r="K36" s="6">
        <f t="shared" si="8"/>
        <v>1.2970427562557013E-34</v>
      </c>
      <c r="L36" s="6">
        <f t="shared" si="9"/>
        <v>1.4746470645052447</v>
      </c>
      <c r="M36" s="6">
        <f t="shared" si="10"/>
        <v>19.224647064505241</v>
      </c>
    </row>
    <row r="37" spans="1:13" x14ac:dyDescent="0.25">
      <c r="A37" t="s">
        <v>13</v>
      </c>
      <c r="B37" s="1">
        <v>42870</v>
      </c>
      <c r="C37">
        <f t="shared" si="5"/>
        <v>937</v>
      </c>
      <c r="D37">
        <v>1.7000000000000001E-2</v>
      </c>
      <c r="E37" s="4">
        <f t="shared" si="11"/>
        <v>6.0154270465586391E-39</v>
      </c>
      <c r="F37" s="4">
        <f t="shared" si="12"/>
        <v>1.2666473080953696E-3</v>
      </c>
      <c r="G37" s="4">
        <f t="shared" si="13"/>
        <v>1.9016647308095366E-2</v>
      </c>
      <c r="H37" s="7">
        <f t="shared" si="14"/>
        <v>2.0166473080953651E-3</v>
      </c>
      <c r="I37" s="6">
        <f t="shared" si="15"/>
        <v>4.0668663652482821E-6</v>
      </c>
      <c r="J37" s="6">
        <f t="shared" si="7"/>
        <v>17</v>
      </c>
      <c r="K37" s="6">
        <f t="shared" si="8"/>
        <v>6.0154270465586392E-36</v>
      </c>
      <c r="L37" s="6">
        <f t="shared" si="9"/>
        <v>1.2666473080953695</v>
      </c>
      <c r="M37" s="6">
        <f t="shared" si="10"/>
        <v>19.016647308095365</v>
      </c>
    </row>
    <row r="38" spans="1:13" x14ac:dyDescent="0.25">
      <c r="A38" t="s">
        <v>13</v>
      </c>
      <c r="B38" s="1">
        <v>42900</v>
      </c>
      <c r="C38">
        <f t="shared" si="5"/>
        <v>967</v>
      </c>
      <c r="D38">
        <v>1.7999999999999999E-2</v>
      </c>
      <c r="E38" s="4">
        <f t="shared" si="11"/>
        <v>4.0038987459816033E-40</v>
      </c>
      <c r="F38" s="4">
        <f t="shared" si="12"/>
        <v>1.1076226658616047E-3</v>
      </c>
      <c r="G38" s="4">
        <f t="shared" si="13"/>
        <v>1.8857622665861603E-2</v>
      </c>
      <c r="H38" s="7">
        <f t="shared" si="14"/>
        <v>8.5762266586160429E-4</v>
      </c>
      <c r="I38" s="6">
        <f t="shared" si="15"/>
        <v>7.3551663699956493E-7</v>
      </c>
      <c r="J38" s="6">
        <f t="shared" si="7"/>
        <v>18</v>
      </c>
      <c r="K38" s="6">
        <f t="shared" si="8"/>
        <v>4.0038987459816037E-37</v>
      </c>
      <c r="L38" s="6">
        <f t="shared" si="9"/>
        <v>1.1076226658616046</v>
      </c>
      <c r="M38" s="6">
        <f t="shared" si="10"/>
        <v>18.857622665861602</v>
      </c>
    </row>
    <row r="39" spans="1:13" x14ac:dyDescent="0.25">
      <c r="A39" t="s">
        <v>13</v>
      </c>
      <c r="B39" s="1">
        <v>42928</v>
      </c>
      <c r="C39">
        <f t="shared" si="5"/>
        <v>995</v>
      </c>
      <c r="D39">
        <v>1.7999999999999999E-2</v>
      </c>
      <c r="E39" s="4">
        <f t="shared" si="11"/>
        <v>3.1926545760672116E-41</v>
      </c>
      <c r="F39" s="4">
        <f t="shared" si="12"/>
        <v>9.7726472348222881E-4</v>
      </c>
      <c r="G39" s="4">
        <f t="shared" si="13"/>
        <v>1.8727264723482226E-2</v>
      </c>
      <c r="H39" s="7">
        <f t="shared" si="14"/>
        <v>7.2726472348222729E-4</v>
      </c>
      <c r="I39" s="6">
        <f t="shared" si="15"/>
        <v>5.2891397802168057E-7</v>
      </c>
      <c r="J39" s="6">
        <f t="shared" si="7"/>
        <v>18</v>
      </c>
      <c r="K39" s="6">
        <f t="shared" si="8"/>
        <v>3.1926545760672118E-38</v>
      </c>
      <c r="L39" s="6">
        <f t="shared" si="9"/>
        <v>0.97726472348222881</v>
      </c>
      <c r="M39" s="6">
        <f t="shared" si="10"/>
        <v>18.727264723482225</v>
      </c>
    </row>
    <row r="40" spans="1:13" x14ac:dyDescent="0.25">
      <c r="A40" t="s">
        <v>13</v>
      </c>
      <c r="B40" s="1">
        <v>42961</v>
      </c>
      <c r="C40">
        <f t="shared" si="5"/>
        <v>1028</v>
      </c>
      <c r="D40">
        <v>1.6E-2</v>
      </c>
      <c r="E40" s="4">
        <f t="shared" si="11"/>
        <v>1.6206536717481776E-42</v>
      </c>
      <c r="F40" s="4">
        <f t="shared" si="12"/>
        <v>8.4318323929987739E-4</v>
      </c>
      <c r="G40" s="4">
        <f t="shared" si="13"/>
        <v>1.8593183239299874E-2</v>
      </c>
      <c r="H40" s="7">
        <f t="shared" si="14"/>
        <v>2.593183239299874E-3</v>
      </c>
      <c r="I40" s="6">
        <f t="shared" si="15"/>
        <v>6.7245993125857877E-6</v>
      </c>
      <c r="J40" s="6">
        <f t="shared" si="7"/>
        <v>16</v>
      </c>
      <c r="K40" s="6">
        <f t="shared" si="8"/>
        <v>1.6206536717481775E-39</v>
      </c>
      <c r="L40" s="6">
        <f t="shared" si="9"/>
        <v>0.84318323929987737</v>
      </c>
      <c r="M40" s="6">
        <f t="shared" si="10"/>
        <v>18.593183239299876</v>
      </c>
    </row>
    <row r="41" spans="1:13" x14ac:dyDescent="0.25">
      <c r="A41" t="s">
        <v>13</v>
      </c>
      <c r="B41" s="1">
        <v>42991</v>
      </c>
      <c r="C41">
        <f t="shared" si="5"/>
        <v>1058</v>
      </c>
      <c r="D41">
        <v>1.7999999999999999E-2</v>
      </c>
      <c r="E41" s="4">
        <f t="shared" si="11"/>
        <v>1.0787153021322497E-43</v>
      </c>
      <c r="F41" s="4">
        <f t="shared" si="12"/>
        <v>7.3732353225262242E-4</v>
      </c>
      <c r="G41" s="4">
        <f t="shared" si="13"/>
        <v>1.848732353225262E-2</v>
      </c>
      <c r="H41" s="7">
        <f t="shared" si="14"/>
        <v>4.8732353225262176E-4</v>
      </c>
      <c r="I41" s="6">
        <f t="shared" si="15"/>
        <v>2.3748422508717208E-7</v>
      </c>
      <c r="J41" s="6">
        <f t="shared" si="7"/>
        <v>18</v>
      </c>
      <c r="K41" s="6">
        <f t="shared" si="8"/>
        <v>1.0787153021322498E-40</v>
      </c>
      <c r="L41" s="6">
        <f t="shared" si="9"/>
        <v>0.73732353225262237</v>
      </c>
      <c r="M41" s="6">
        <f t="shared" si="10"/>
        <v>18.487323532252621</v>
      </c>
    </row>
    <row r="42" spans="1:13" x14ac:dyDescent="0.25">
      <c r="A42" t="s">
        <v>13</v>
      </c>
      <c r="B42" s="1">
        <v>43020</v>
      </c>
      <c r="C42">
        <f t="shared" si="5"/>
        <v>1087</v>
      </c>
      <c r="D42">
        <v>2.4E-2</v>
      </c>
      <c r="E42" s="4">
        <f t="shared" si="11"/>
        <v>7.8586794405358384E-45</v>
      </c>
      <c r="F42" s="4">
        <f t="shared" si="12"/>
        <v>6.476440110659438E-4</v>
      </c>
      <c r="G42" s="4">
        <f t="shared" si="13"/>
        <v>1.8397644011065941E-2</v>
      </c>
      <c r="H42" s="7">
        <f t="shared" si="14"/>
        <v>-5.6023559889340595E-3</v>
      </c>
      <c r="I42" s="6">
        <f t="shared" si="15"/>
        <v>3.1386392626745325E-5</v>
      </c>
      <c r="J42" s="6">
        <f t="shared" si="7"/>
        <v>24</v>
      </c>
      <c r="K42" s="6">
        <f t="shared" si="8"/>
        <v>7.8586794405358389E-42</v>
      </c>
      <c r="L42" s="6">
        <f t="shared" si="9"/>
        <v>0.64764401106594383</v>
      </c>
      <c r="M42" s="6">
        <f t="shared" si="10"/>
        <v>18.397644011065942</v>
      </c>
    </row>
    <row r="43" spans="1:13" x14ac:dyDescent="0.25">
      <c r="A43" t="s">
        <v>13</v>
      </c>
      <c r="B43" s="1">
        <v>43052</v>
      </c>
      <c r="C43">
        <f t="shared" si="5"/>
        <v>1119</v>
      </c>
      <c r="D43">
        <v>2.1999999999999999E-2</v>
      </c>
      <c r="E43" s="4">
        <f t="shared" si="11"/>
        <v>4.3663040103752732E-46</v>
      </c>
      <c r="F43" s="4">
        <f t="shared" si="12"/>
        <v>5.6129119013033368E-4</v>
      </c>
      <c r="G43" s="4">
        <f t="shared" si="13"/>
        <v>1.8311291190130332E-2</v>
      </c>
      <c r="H43" s="7">
        <f t="shared" si="14"/>
        <v>-3.6887088098696667E-3</v>
      </c>
      <c r="I43" s="6">
        <f t="shared" si="15"/>
        <v>1.3606572684010094E-5</v>
      </c>
      <c r="J43" s="6">
        <f t="shared" si="7"/>
        <v>22</v>
      </c>
      <c r="K43" s="6">
        <f t="shared" si="8"/>
        <v>4.366304010375273E-43</v>
      </c>
      <c r="L43" s="6">
        <f t="shared" si="9"/>
        <v>0.56129119013033368</v>
      </c>
      <c r="M43" s="6">
        <f t="shared" si="10"/>
        <v>18.311291190130333</v>
      </c>
    </row>
    <row r="44" spans="1:13" x14ac:dyDescent="0.25">
      <c r="A44" t="s">
        <v>13</v>
      </c>
      <c r="B44" s="1">
        <v>43080</v>
      </c>
      <c r="C44">
        <f t="shared" si="5"/>
        <v>1147</v>
      </c>
      <c r="D44">
        <v>1.2999999999999998E-2</v>
      </c>
      <c r="E44" s="4">
        <f t="shared" si="11"/>
        <v>3.4816316204838133E-47</v>
      </c>
      <c r="F44" s="4">
        <f t="shared" si="12"/>
        <v>4.9523190218307559E-4</v>
      </c>
      <c r="G44" s="4">
        <f t="shared" si="13"/>
        <v>1.8245231902183075E-2</v>
      </c>
      <c r="H44" s="7">
        <f t="shared" si="14"/>
        <v>5.2452319021830777E-3</v>
      </c>
      <c r="I44" s="6">
        <f t="shared" si="15"/>
        <v>2.7512457707679107E-5</v>
      </c>
      <c r="J44" s="6">
        <f t="shared" si="7"/>
        <v>12.999999999999998</v>
      </c>
      <c r="K44" s="6">
        <f t="shared" si="8"/>
        <v>3.481631620483813E-44</v>
      </c>
      <c r="L44" s="6">
        <f t="shared" si="9"/>
        <v>0.49523190218307561</v>
      </c>
      <c r="M44" s="6">
        <f t="shared" si="10"/>
        <v>18.245231902183075</v>
      </c>
    </row>
    <row r="45" spans="1:13" x14ac:dyDescent="0.25">
      <c r="A45" t="s">
        <v>13</v>
      </c>
      <c r="B45" s="1">
        <v>43115</v>
      </c>
      <c r="C45">
        <f t="shared" si="5"/>
        <v>1182</v>
      </c>
      <c r="D45">
        <v>1.3999999999999999E-2</v>
      </c>
      <c r="E45" s="4">
        <f t="shared" si="11"/>
        <v>1.4752610523732802E-48</v>
      </c>
      <c r="F45" s="4">
        <f t="shared" si="12"/>
        <v>4.2348116429959522E-4</v>
      </c>
      <c r="G45" s="4">
        <f t="shared" si="13"/>
        <v>1.8173481164299593E-2</v>
      </c>
      <c r="H45" s="7">
        <f t="shared" si="14"/>
        <v>4.1734811642995945E-3</v>
      </c>
      <c r="I45" s="6">
        <f t="shared" si="15"/>
        <v>1.7417945028763499E-5</v>
      </c>
      <c r="J45" s="6">
        <f t="shared" si="7"/>
        <v>13.999999999999998</v>
      </c>
      <c r="K45" s="6">
        <f t="shared" si="8"/>
        <v>1.4752610523732801E-45</v>
      </c>
      <c r="L45" s="6">
        <f t="shared" si="9"/>
        <v>0.4234811642995952</v>
      </c>
      <c r="M45" s="6">
        <f t="shared" si="10"/>
        <v>18.173481164299591</v>
      </c>
    </row>
    <row r="46" spans="1:13" x14ac:dyDescent="0.25">
      <c r="A46" t="s">
        <v>13</v>
      </c>
      <c r="B46" s="1">
        <v>43146</v>
      </c>
      <c r="C46">
        <f t="shared" si="5"/>
        <v>1213</v>
      </c>
      <c r="D46">
        <v>1.4999999999999999E-2</v>
      </c>
      <c r="E46" s="4">
        <f t="shared" si="11"/>
        <v>8.9713827662354091E-50</v>
      </c>
      <c r="F46" s="4">
        <f t="shared" si="12"/>
        <v>3.686617661263111E-4</v>
      </c>
      <c r="G46" s="4">
        <f t="shared" si="13"/>
        <v>1.8118661766126309E-2</v>
      </c>
      <c r="H46" s="7">
        <f t="shared" si="14"/>
        <v>3.11866176612631E-3</v>
      </c>
      <c r="I46" s="6">
        <f t="shared" si="15"/>
        <v>9.7260512114980749E-6</v>
      </c>
      <c r="J46" s="6"/>
      <c r="K46" s="6"/>
      <c r="L46" s="6"/>
      <c r="M46" s="6"/>
    </row>
    <row r="47" spans="1:13" x14ac:dyDescent="0.25">
      <c r="A47" t="s">
        <v>13</v>
      </c>
      <c r="B47" s="1">
        <v>43174</v>
      </c>
      <c r="C47">
        <f t="shared" si="5"/>
        <v>1241</v>
      </c>
      <c r="D47">
        <v>1.6E-2</v>
      </c>
      <c r="E47" s="4">
        <f t="shared" si="11"/>
        <v>7.1536589857616714E-51</v>
      </c>
      <c r="F47" s="4">
        <f t="shared" si="12"/>
        <v>3.2527335349502123E-4</v>
      </c>
      <c r="G47" s="4">
        <f t="shared" si="13"/>
        <v>1.8075273353495021E-2</v>
      </c>
      <c r="H47" s="7">
        <f t="shared" si="14"/>
        <v>2.0752733534950205E-3</v>
      </c>
      <c r="I47" s="6">
        <f t="shared" si="15"/>
        <v>4.3067594917264685E-6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33" sqref="A33"/>
    </sheetView>
  </sheetViews>
  <sheetFormatPr defaultRowHeight="15" x14ac:dyDescent="0.25"/>
  <cols>
    <col min="1" max="1" width="14.5703125" customWidth="1"/>
    <col min="10" max="10" width="11.7109375" customWidth="1"/>
  </cols>
  <sheetData>
    <row r="1" spans="1:13" x14ac:dyDescent="0.25">
      <c r="B1" t="s">
        <v>0</v>
      </c>
      <c r="C1" t="s">
        <v>5</v>
      </c>
      <c r="D1" t="s">
        <v>31</v>
      </c>
      <c r="E1" t="s">
        <v>2</v>
      </c>
      <c r="F1" t="s">
        <v>3</v>
      </c>
      <c r="G1" t="s">
        <v>4</v>
      </c>
      <c r="H1" t="s">
        <v>10</v>
      </c>
      <c r="I1" t="s">
        <v>11</v>
      </c>
    </row>
    <row r="2" spans="1:13" x14ac:dyDescent="0.25">
      <c r="A2" t="s">
        <v>13</v>
      </c>
      <c r="B2" s="1">
        <v>41934</v>
      </c>
      <c r="C2">
        <v>0</v>
      </c>
      <c r="D2">
        <v>3120</v>
      </c>
      <c r="E2" s="4">
        <f t="shared" ref="E2:E14" si="0">$M$3*0.5^(C2/$M$4)</f>
        <v>1282.4417463074853</v>
      </c>
      <c r="F2" s="4">
        <f t="shared" ref="F2:F14" si="1">$M$5*0.5^(C2/$M$6)</f>
        <v>1828.7116476536985</v>
      </c>
      <c r="G2" s="4">
        <f>E2+F2+$M$7</f>
        <v>3133.3200606278501</v>
      </c>
      <c r="H2" s="7">
        <f t="shared" ref="H2:H14" si="2">G2-D2</f>
        <v>13.320060627850125</v>
      </c>
      <c r="I2" s="6">
        <f t="shared" ref="I2:I14" si="3">H2^2</f>
        <v>177.42401512960308</v>
      </c>
    </row>
    <row r="3" spans="1:13" x14ac:dyDescent="0.25">
      <c r="A3" t="s">
        <v>13</v>
      </c>
      <c r="B3" s="1">
        <v>41948</v>
      </c>
      <c r="C3">
        <f>B3-B$2</f>
        <v>14</v>
      </c>
      <c r="D3">
        <v>1790</v>
      </c>
      <c r="E3" s="4">
        <f t="shared" si="0"/>
        <v>108.37923380244936</v>
      </c>
      <c r="F3" s="4">
        <f t="shared" si="1"/>
        <v>1639.8049687782104</v>
      </c>
      <c r="G3" s="4">
        <f t="shared" ref="G3:G24" si="4">E3+F3+$M$7</f>
        <v>1770.3508692473265</v>
      </c>
      <c r="H3" s="7">
        <f t="shared" si="2"/>
        <v>-19.6491307526735</v>
      </c>
      <c r="I3" s="6">
        <f t="shared" si="3"/>
        <v>386.08833933565944</v>
      </c>
      <c r="L3" t="s">
        <v>7</v>
      </c>
      <c r="M3" s="9">
        <v>1282.4417463074853</v>
      </c>
    </row>
    <row r="4" spans="1:13" x14ac:dyDescent="0.25">
      <c r="A4" t="s">
        <v>13</v>
      </c>
      <c r="B4" s="1">
        <v>41961</v>
      </c>
      <c r="C4">
        <f t="shared" ref="C4:C48" si="5">B4-B$2</f>
        <v>27</v>
      </c>
      <c r="D4">
        <v>1390</v>
      </c>
      <c r="E4" s="4">
        <f t="shared" si="0"/>
        <v>10.92707449478627</v>
      </c>
      <c r="F4" s="4">
        <f t="shared" si="1"/>
        <v>1481.9089620967331</v>
      </c>
      <c r="G4" s="4">
        <f t="shared" si="4"/>
        <v>1515.0027032581861</v>
      </c>
      <c r="H4" s="7">
        <f t="shared" si="2"/>
        <v>125.0027032581861</v>
      </c>
      <c r="I4" s="6">
        <f t="shared" si="3"/>
        <v>15625.675821854131</v>
      </c>
      <c r="L4" t="s">
        <v>8</v>
      </c>
      <c r="M4" s="9">
        <v>3.9273628229588708</v>
      </c>
    </row>
    <row r="5" spans="1:13" x14ac:dyDescent="0.25">
      <c r="A5" t="s">
        <v>13</v>
      </c>
      <c r="B5" s="1">
        <v>41976</v>
      </c>
      <c r="C5">
        <f t="shared" si="5"/>
        <v>42</v>
      </c>
      <c r="D5">
        <v>1170</v>
      </c>
      <c r="E5" s="4">
        <f t="shared" si="0"/>
        <v>0.77403916463801181</v>
      </c>
      <c r="F5" s="4">
        <f t="shared" si="1"/>
        <v>1318.5182093622627</v>
      </c>
      <c r="G5" s="4">
        <f t="shared" si="4"/>
        <v>1341.4589151935675</v>
      </c>
      <c r="H5" s="7">
        <f t="shared" si="2"/>
        <v>171.45891519356746</v>
      </c>
      <c r="I5" s="6">
        <f t="shared" si="3"/>
        <v>29398.15959935496</v>
      </c>
      <c r="L5" t="s">
        <v>6</v>
      </c>
      <c r="M5" s="9">
        <v>1828.7116476536985</v>
      </c>
    </row>
    <row r="6" spans="1:13" x14ac:dyDescent="0.25">
      <c r="A6" t="s">
        <v>13</v>
      </c>
      <c r="B6" s="1">
        <v>41989</v>
      </c>
      <c r="C6">
        <f t="shared" si="5"/>
        <v>55</v>
      </c>
      <c r="D6">
        <v>1270</v>
      </c>
      <c r="E6" s="4">
        <f t="shared" si="0"/>
        <v>7.8040629345088902E-2</v>
      </c>
      <c r="F6" s="4">
        <f t="shared" si="1"/>
        <v>1191.5587453046371</v>
      </c>
      <c r="G6" s="4">
        <f t="shared" si="4"/>
        <v>1213.8034526006491</v>
      </c>
      <c r="H6" s="7">
        <f t="shared" si="2"/>
        <v>-56.196547399350948</v>
      </c>
      <c r="I6" s="6">
        <f t="shared" si="3"/>
        <v>3158.0519396074978</v>
      </c>
      <c r="L6" t="s">
        <v>9</v>
      </c>
      <c r="M6" s="5">
        <v>89</v>
      </c>
    </row>
    <row r="7" spans="1:13" x14ac:dyDescent="0.25">
      <c r="A7" t="s">
        <v>13</v>
      </c>
      <c r="B7" s="1">
        <v>42031</v>
      </c>
      <c r="C7">
        <f t="shared" si="5"/>
        <v>97</v>
      </c>
      <c r="D7">
        <v>1108</v>
      </c>
      <c r="E7" s="4">
        <f t="shared" si="0"/>
        <v>4.7102727059552514E-5</v>
      </c>
      <c r="F7" s="4">
        <f t="shared" si="1"/>
        <v>859.1250048769474</v>
      </c>
      <c r="G7" s="4">
        <f t="shared" si="4"/>
        <v>881.29171864634111</v>
      </c>
      <c r="H7" s="7">
        <f t="shared" si="2"/>
        <v>-226.70828135365889</v>
      </c>
      <c r="I7" s="6">
        <f t="shared" si="3"/>
        <v>51396.64483432976</v>
      </c>
      <c r="L7" t="s">
        <v>38</v>
      </c>
      <c r="M7" s="9">
        <f>AVERAGE(D34:D45)</f>
        <v>22.166666666666668</v>
      </c>
    </row>
    <row r="8" spans="1:13" x14ac:dyDescent="0.25">
      <c r="A8" t="s">
        <v>13</v>
      </c>
      <c r="B8" s="1">
        <v>42052</v>
      </c>
      <c r="C8">
        <f t="shared" si="5"/>
        <v>118</v>
      </c>
      <c r="D8">
        <v>1038</v>
      </c>
      <c r="E8" s="4">
        <f t="shared" si="0"/>
        <v>1.1572007225351137E-6</v>
      </c>
      <c r="F8" s="4">
        <f t="shared" si="1"/>
        <v>729.50254247657801</v>
      </c>
      <c r="G8" s="4">
        <f t="shared" si="4"/>
        <v>751.66921030044534</v>
      </c>
      <c r="H8" s="7">
        <f t="shared" si="2"/>
        <v>-286.33078969955466</v>
      </c>
      <c r="I8" s="6">
        <f t="shared" si="3"/>
        <v>81985.321129970602</v>
      </c>
    </row>
    <row r="9" spans="1:13" x14ac:dyDescent="0.25">
      <c r="A9" t="s">
        <v>13</v>
      </c>
      <c r="B9" s="1">
        <v>42073</v>
      </c>
      <c r="C9">
        <f t="shared" si="5"/>
        <v>139</v>
      </c>
      <c r="D9">
        <v>768.6</v>
      </c>
      <c r="E9" s="4">
        <f t="shared" si="0"/>
        <v>2.8429638703142025E-8</v>
      </c>
      <c r="F9" s="4">
        <f t="shared" si="1"/>
        <v>619.43716741897742</v>
      </c>
      <c r="G9" s="4">
        <f t="shared" si="4"/>
        <v>641.60383411407372</v>
      </c>
      <c r="H9" s="7">
        <f t="shared" si="2"/>
        <v>-126.9961658859263</v>
      </c>
      <c r="I9" s="6">
        <f t="shared" si="3"/>
        <v>16128.026149725712</v>
      </c>
      <c r="L9" t="s">
        <v>12</v>
      </c>
      <c r="M9" s="8">
        <f>SQRT(AVERAGE(I2:I24))</f>
        <v>117.53022967030699</v>
      </c>
    </row>
    <row r="10" spans="1:13" x14ac:dyDescent="0.25">
      <c r="A10" t="s">
        <v>13</v>
      </c>
      <c r="B10" s="1">
        <v>42110</v>
      </c>
      <c r="C10">
        <f t="shared" si="5"/>
        <v>176</v>
      </c>
      <c r="D10">
        <v>504.5</v>
      </c>
      <c r="E10" s="4">
        <f t="shared" si="0"/>
        <v>4.1470915104659936E-11</v>
      </c>
      <c r="F10" s="4">
        <f t="shared" si="1"/>
        <v>464.35482091477917</v>
      </c>
      <c r="G10" s="4">
        <f t="shared" si="4"/>
        <v>486.52148758148735</v>
      </c>
      <c r="H10" s="7">
        <f t="shared" si="2"/>
        <v>-17.978512418512651</v>
      </c>
      <c r="I10" s="6">
        <f t="shared" si="3"/>
        <v>323.22690878261358</v>
      </c>
      <c r="L10" t="s">
        <v>16</v>
      </c>
      <c r="M10" s="9">
        <f>AVERAGE(H2:H24)</f>
        <v>14.753199755237112</v>
      </c>
    </row>
    <row r="11" spans="1:13" x14ac:dyDescent="0.25">
      <c r="A11" t="s">
        <v>13</v>
      </c>
      <c r="B11" s="1">
        <v>42136</v>
      </c>
      <c r="C11">
        <f t="shared" si="5"/>
        <v>202</v>
      </c>
      <c r="D11">
        <v>257.5</v>
      </c>
      <c r="E11" s="4">
        <f t="shared" si="0"/>
        <v>4.2155988136913335E-13</v>
      </c>
      <c r="F11" s="4">
        <f t="shared" si="1"/>
        <v>379.23517436071063</v>
      </c>
      <c r="G11" s="4">
        <f t="shared" si="4"/>
        <v>401.40184102737771</v>
      </c>
      <c r="H11" s="7">
        <f t="shared" si="2"/>
        <v>143.90184102737771</v>
      </c>
      <c r="I11" s="6">
        <f t="shared" si="3"/>
        <v>20707.739851068687</v>
      </c>
      <c r="L11" t="s">
        <v>15</v>
      </c>
      <c r="M11" s="9">
        <f>RSQ(G2:G24,D2:D24)</f>
        <v>0.97675853201175078</v>
      </c>
    </row>
    <row r="12" spans="1:13" x14ac:dyDescent="0.25">
      <c r="A12" t="s">
        <v>13</v>
      </c>
      <c r="B12" s="1">
        <v>42171</v>
      </c>
      <c r="C12">
        <f t="shared" si="5"/>
        <v>237</v>
      </c>
      <c r="D12">
        <v>36.9</v>
      </c>
      <c r="E12" s="4">
        <f t="shared" si="0"/>
        <v>8.7524642911033857E-16</v>
      </c>
      <c r="F12" s="4">
        <f t="shared" si="1"/>
        <v>288.75268358275753</v>
      </c>
      <c r="G12" s="4">
        <f t="shared" si="4"/>
        <v>310.91935024942421</v>
      </c>
      <c r="H12" s="7">
        <f t="shared" si="2"/>
        <v>274.01935024942424</v>
      </c>
      <c r="I12" s="6">
        <f t="shared" si="3"/>
        <v>75086.604311116636</v>
      </c>
    </row>
    <row r="13" spans="1:13" x14ac:dyDescent="0.25">
      <c r="A13" t="s">
        <v>13</v>
      </c>
      <c r="B13" s="1">
        <v>42199</v>
      </c>
      <c r="C13">
        <f t="shared" si="5"/>
        <v>265</v>
      </c>
      <c r="D13">
        <v>122.8</v>
      </c>
      <c r="E13" s="4">
        <f t="shared" si="0"/>
        <v>6.2509670079034749E-18</v>
      </c>
      <c r="F13" s="4">
        <f t="shared" si="1"/>
        <v>232.17741045738964</v>
      </c>
      <c r="G13" s="4">
        <f t="shared" si="4"/>
        <v>254.3440771240563</v>
      </c>
      <c r="H13" s="7">
        <f t="shared" si="2"/>
        <v>131.54407712405629</v>
      </c>
      <c r="I13" s="6">
        <f t="shared" si="3"/>
        <v>17303.844226419667</v>
      </c>
    </row>
    <row r="14" spans="1:13" x14ac:dyDescent="0.25">
      <c r="A14" t="s">
        <v>13</v>
      </c>
      <c r="B14" s="1">
        <v>42234</v>
      </c>
      <c r="C14">
        <f t="shared" si="5"/>
        <v>300</v>
      </c>
      <c r="D14">
        <v>199.3</v>
      </c>
      <c r="E14" s="4">
        <f t="shared" si="0"/>
        <v>1.2978314099494028E-20</v>
      </c>
      <c r="F14" s="4">
        <f t="shared" si="1"/>
        <v>176.78173036001022</v>
      </c>
      <c r="G14" s="4">
        <f t="shared" si="4"/>
        <v>198.94839702667687</v>
      </c>
      <c r="H14" s="7">
        <f t="shared" si="2"/>
        <v>-0.35160297332313917</v>
      </c>
      <c r="I14" s="6">
        <f t="shared" si="3"/>
        <v>0.12362465084967211</v>
      </c>
    </row>
    <row r="15" spans="1:13" x14ac:dyDescent="0.25">
      <c r="A15" t="s">
        <v>13</v>
      </c>
      <c r="B15" s="1">
        <v>42263</v>
      </c>
      <c r="C15">
        <f t="shared" si="5"/>
        <v>329</v>
      </c>
      <c r="D15">
        <v>127.2</v>
      </c>
      <c r="E15" s="4">
        <f t="shared" ref="E15:E24" si="6">$M$3*0.5^(C15/$M$4)</f>
        <v>7.7693688846923692E-23</v>
      </c>
      <c r="F15" s="4">
        <f t="shared" ref="F15:F24" si="7">$M$5*0.5^(C15/$M$6)</f>
        <v>141.04216148729631</v>
      </c>
      <c r="G15" s="4">
        <f t="shared" si="4"/>
        <v>163.20882815396297</v>
      </c>
      <c r="H15" s="7">
        <f t="shared" ref="H15:H24" si="8">G15-D15</f>
        <v>36.008828153962966</v>
      </c>
      <c r="I15" s="6">
        <f t="shared" ref="I15:I24" si="9">H15^2</f>
        <v>1296.6357050216359</v>
      </c>
    </row>
    <row r="16" spans="1:13" x14ac:dyDescent="0.25">
      <c r="A16" t="s">
        <v>13</v>
      </c>
      <c r="B16" s="1">
        <v>42291</v>
      </c>
      <c r="C16">
        <f t="shared" si="5"/>
        <v>357</v>
      </c>
      <c r="D16">
        <v>107.1</v>
      </c>
      <c r="E16" s="4">
        <f t="shared" si="6"/>
        <v>5.548845097238472E-25</v>
      </c>
      <c r="F16" s="4">
        <f t="shared" si="7"/>
        <v>113.40779040776623</v>
      </c>
      <c r="G16" s="4">
        <f t="shared" si="4"/>
        <v>135.5744570744329</v>
      </c>
      <c r="H16" s="7">
        <f t="shared" si="8"/>
        <v>28.474457074432905</v>
      </c>
      <c r="I16" s="6">
        <f t="shared" si="9"/>
        <v>810.7947056837221</v>
      </c>
    </row>
    <row r="17" spans="1:9" x14ac:dyDescent="0.25">
      <c r="A17" t="s">
        <v>13</v>
      </c>
      <c r="B17" s="1">
        <v>42326</v>
      </c>
      <c r="C17">
        <f t="shared" si="5"/>
        <v>392</v>
      </c>
      <c r="D17">
        <v>80.7</v>
      </c>
      <c r="E17" s="4">
        <f t="shared" si="6"/>
        <v>1.1520562253863508E-27</v>
      </c>
      <c r="F17" s="4">
        <f t="shared" si="7"/>
        <v>86.349595273264882</v>
      </c>
      <c r="G17" s="4">
        <f t="shared" si="4"/>
        <v>108.51626193993155</v>
      </c>
      <c r="H17" s="7">
        <f t="shared" si="8"/>
        <v>27.81626193993155</v>
      </c>
      <c r="I17" s="6">
        <f t="shared" si="9"/>
        <v>773.74442831088459</v>
      </c>
    </row>
    <row r="18" spans="1:9" x14ac:dyDescent="0.25">
      <c r="A18" t="s">
        <v>13</v>
      </c>
      <c r="B18" s="1">
        <v>42352</v>
      </c>
      <c r="C18">
        <f t="shared" si="5"/>
        <v>418</v>
      </c>
      <c r="D18">
        <v>65.900000000000006</v>
      </c>
      <c r="E18" s="4">
        <f t="shared" si="6"/>
        <v>1.1710874584724668E-29</v>
      </c>
      <c r="F18" s="4">
        <f t="shared" si="7"/>
        <v>70.521080743648128</v>
      </c>
      <c r="G18" s="4">
        <f t="shared" si="4"/>
        <v>92.687747410314799</v>
      </c>
      <c r="H18" s="7">
        <f t="shared" si="8"/>
        <v>26.787747410314793</v>
      </c>
      <c r="I18" s="6">
        <f t="shared" si="9"/>
        <v>717.58341131882696</v>
      </c>
    </row>
    <row r="19" spans="1:9" x14ac:dyDescent="0.25">
      <c r="A19" t="s">
        <v>13</v>
      </c>
      <c r="B19" s="1">
        <v>42382</v>
      </c>
      <c r="C19">
        <f t="shared" si="5"/>
        <v>448</v>
      </c>
      <c r="D19">
        <v>72</v>
      </c>
      <c r="E19" s="4">
        <f t="shared" si="6"/>
        <v>5.8763464629288895E-32</v>
      </c>
      <c r="F19" s="4">
        <f t="shared" si="7"/>
        <v>55.827499229143598</v>
      </c>
      <c r="G19" s="4">
        <f t="shared" si="4"/>
        <v>77.994165895810269</v>
      </c>
      <c r="H19" s="7">
        <f t="shared" si="8"/>
        <v>5.9941658958102693</v>
      </c>
      <c r="I19" s="6">
        <f t="shared" si="9"/>
        <v>35.930024786494926</v>
      </c>
    </row>
    <row r="20" spans="1:9" x14ac:dyDescent="0.25">
      <c r="A20" t="s">
        <v>13</v>
      </c>
      <c r="B20" s="1">
        <v>42415</v>
      </c>
      <c r="C20">
        <f t="shared" si="5"/>
        <v>481</v>
      </c>
      <c r="D20">
        <v>43</v>
      </c>
      <c r="E20" s="4">
        <f t="shared" si="6"/>
        <v>1.7365098980732664E-34</v>
      </c>
      <c r="F20" s="4">
        <f t="shared" si="7"/>
        <v>43.174797636632441</v>
      </c>
      <c r="G20" s="4">
        <f t="shared" si="4"/>
        <v>65.341464303299105</v>
      </c>
      <c r="H20" s="7">
        <f t="shared" si="8"/>
        <v>22.341464303299105</v>
      </c>
      <c r="I20" s="6">
        <f t="shared" si="9"/>
        <v>499.14102721558817</v>
      </c>
    </row>
    <row r="21" spans="1:9" x14ac:dyDescent="0.25">
      <c r="A21" t="s">
        <v>13</v>
      </c>
      <c r="B21" s="1">
        <v>42444</v>
      </c>
      <c r="C21">
        <f t="shared" si="5"/>
        <v>510</v>
      </c>
      <c r="D21">
        <v>60</v>
      </c>
      <c r="E21" s="4">
        <f t="shared" si="6"/>
        <v>1.0395484241344289E-36</v>
      </c>
      <c r="F21" s="4">
        <f t="shared" si="7"/>
        <v>34.446244914823787</v>
      </c>
      <c r="G21" s="4">
        <f t="shared" si="4"/>
        <v>56.612911581490451</v>
      </c>
      <c r="H21" s="7">
        <f t="shared" si="8"/>
        <v>-3.3870884185095491</v>
      </c>
      <c r="I21" s="6">
        <f t="shared" si="9"/>
        <v>11.472367954801518</v>
      </c>
    </row>
    <row r="22" spans="1:9" x14ac:dyDescent="0.25">
      <c r="A22" t="s">
        <v>13</v>
      </c>
      <c r="B22" s="1">
        <v>42472</v>
      </c>
      <c r="C22">
        <f t="shared" si="5"/>
        <v>538</v>
      </c>
      <c r="D22">
        <v>14</v>
      </c>
      <c r="E22" s="4">
        <f t="shared" si="6"/>
        <v>7.4244037864714461E-39</v>
      </c>
      <c r="F22" s="4">
        <f t="shared" si="7"/>
        <v>27.697196940552967</v>
      </c>
      <c r="G22" s="4">
        <f t="shared" si="4"/>
        <v>49.863863607219635</v>
      </c>
      <c r="H22" s="7">
        <f t="shared" si="8"/>
        <v>35.863863607219635</v>
      </c>
      <c r="I22" s="6">
        <f t="shared" si="9"/>
        <v>1286.216712837253</v>
      </c>
    </row>
    <row r="23" spans="1:9" x14ac:dyDescent="0.25">
      <c r="A23" t="s">
        <v>13</v>
      </c>
      <c r="B23" s="1">
        <v>42501</v>
      </c>
      <c r="C23">
        <f t="shared" si="5"/>
        <v>567</v>
      </c>
      <c r="D23">
        <v>29</v>
      </c>
      <c r="E23" s="4">
        <f t="shared" si="6"/>
        <v>4.4445627778612539E-41</v>
      </c>
      <c r="F23" s="4">
        <f t="shared" si="7"/>
        <v>22.097716295001284</v>
      </c>
      <c r="G23" s="4">
        <f t="shared" si="4"/>
        <v>44.264382961667948</v>
      </c>
      <c r="H23" s="7">
        <f t="shared" si="8"/>
        <v>15.264382961667948</v>
      </c>
      <c r="I23" s="6">
        <f t="shared" si="9"/>
        <v>233.00138720045877</v>
      </c>
    </row>
    <row r="24" spans="1:9" x14ac:dyDescent="0.25">
      <c r="A24" t="s">
        <v>13</v>
      </c>
      <c r="B24" s="1">
        <v>42535</v>
      </c>
      <c r="C24">
        <f t="shared" si="5"/>
        <v>601</v>
      </c>
      <c r="D24">
        <v>20</v>
      </c>
      <c r="E24" s="4">
        <f t="shared" si="6"/>
        <v>1.1009041698146936E-43</v>
      </c>
      <c r="F24" s="4">
        <f t="shared" si="7"/>
        <v>16.956927778195428</v>
      </c>
      <c r="G24" s="4">
        <f t="shared" si="4"/>
        <v>39.123594444862093</v>
      </c>
      <c r="H24" s="7">
        <f t="shared" si="8"/>
        <v>19.123594444862093</v>
      </c>
      <c r="I24" s="6">
        <f t="shared" si="9"/>
        <v>365.71186449156028</v>
      </c>
    </row>
    <row r="25" spans="1:9" x14ac:dyDescent="0.25">
      <c r="A25" t="s">
        <v>13</v>
      </c>
      <c r="B25" s="1">
        <v>42501</v>
      </c>
      <c r="C25">
        <f t="shared" si="5"/>
        <v>567</v>
      </c>
      <c r="D25">
        <v>64</v>
      </c>
      <c r="E25" s="4">
        <f t="shared" ref="E25:E48" si="10">$M$3*0.5^(C25/$M$4)</f>
        <v>4.4445627778612539E-41</v>
      </c>
      <c r="F25" s="4">
        <f t="shared" ref="F25:F48" si="11">$M$5*0.5^(C25/$M$6)</f>
        <v>22.097716295001284</v>
      </c>
      <c r="G25" s="4">
        <f t="shared" ref="G25:G48" si="12">E25+F25+$M$7</f>
        <v>44.264382961667948</v>
      </c>
      <c r="H25" s="7">
        <f t="shared" ref="H25:H48" si="13">G25-D25</f>
        <v>-19.735617038332052</v>
      </c>
      <c r="I25" s="6">
        <f t="shared" ref="I25:I48" si="14">H25^2</f>
        <v>389.49457988370239</v>
      </c>
    </row>
    <row r="26" spans="1:9" x14ac:dyDescent="0.25">
      <c r="A26" t="s">
        <v>13</v>
      </c>
      <c r="B26" s="1">
        <v>42535</v>
      </c>
      <c r="C26">
        <f t="shared" si="5"/>
        <v>601</v>
      </c>
      <c r="D26">
        <v>53</v>
      </c>
      <c r="E26" s="4">
        <f t="shared" si="10"/>
        <v>1.1009041698146936E-43</v>
      </c>
      <c r="F26" s="4">
        <f t="shared" si="11"/>
        <v>16.956927778195428</v>
      </c>
      <c r="G26" s="4">
        <f t="shared" si="12"/>
        <v>39.123594444862093</v>
      </c>
      <c r="H26" s="7">
        <f t="shared" si="13"/>
        <v>-13.876405555137907</v>
      </c>
      <c r="I26" s="6">
        <f t="shared" si="14"/>
        <v>192.55463113066219</v>
      </c>
    </row>
    <row r="27" spans="1:9" x14ac:dyDescent="0.25">
      <c r="A27" t="s">
        <v>13</v>
      </c>
      <c r="B27" s="1">
        <v>42551</v>
      </c>
      <c r="C27">
        <f t="shared" si="5"/>
        <v>617</v>
      </c>
      <c r="D27">
        <v>23</v>
      </c>
      <c r="E27" s="4">
        <f t="shared" si="10"/>
        <v>6.5367089837960423E-45</v>
      </c>
      <c r="F27" s="4">
        <f t="shared" si="11"/>
        <v>14.970262595271537</v>
      </c>
      <c r="G27" s="4">
        <f t="shared" si="12"/>
        <v>37.136929261938207</v>
      </c>
      <c r="H27" s="7">
        <f t="shared" si="13"/>
        <v>14.136929261938207</v>
      </c>
      <c r="I27" s="6">
        <f t="shared" si="14"/>
        <v>199.85276895704473</v>
      </c>
    </row>
    <row r="28" spans="1:9" x14ac:dyDescent="0.25">
      <c r="A28" t="s">
        <v>13</v>
      </c>
      <c r="B28" s="1">
        <v>42563</v>
      </c>
      <c r="C28">
        <f t="shared" si="5"/>
        <v>629</v>
      </c>
      <c r="D28">
        <v>26</v>
      </c>
      <c r="E28" s="4">
        <f t="shared" si="10"/>
        <v>7.8626035085571474E-46</v>
      </c>
      <c r="F28" s="4">
        <f t="shared" si="11"/>
        <v>13.634559277527991</v>
      </c>
      <c r="G28" s="4">
        <f t="shared" si="12"/>
        <v>35.801225944194655</v>
      </c>
      <c r="H28" s="7">
        <f t="shared" si="13"/>
        <v>9.8012259441946554</v>
      </c>
      <c r="I28" s="6">
        <f t="shared" si="14"/>
        <v>96.064030009154408</v>
      </c>
    </row>
    <row r="29" spans="1:9" x14ac:dyDescent="0.25">
      <c r="A29" t="s">
        <v>13</v>
      </c>
      <c r="B29" s="1">
        <v>42598</v>
      </c>
      <c r="C29">
        <f t="shared" si="5"/>
        <v>664</v>
      </c>
      <c r="D29">
        <v>37</v>
      </c>
      <c r="E29" s="4">
        <f t="shared" si="10"/>
        <v>1.6324408342712123E-48</v>
      </c>
      <c r="F29" s="4">
        <f t="shared" si="11"/>
        <v>10.381462076905576</v>
      </c>
      <c r="G29" s="4">
        <f t="shared" si="12"/>
        <v>32.548128743572242</v>
      </c>
      <c r="H29" s="7">
        <f t="shared" si="13"/>
        <v>-4.4518712564277578</v>
      </c>
      <c r="I29" s="6">
        <f t="shared" si="14"/>
        <v>19.819157683807664</v>
      </c>
    </row>
    <row r="30" spans="1:9" x14ac:dyDescent="0.25">
      <c r="A30" t="s">
        <v>13</v>
      </c>
      <c r="B30" s="1">
        <v>42627</v>
      </c>
      <c r="C30">
        <f t="shared" si="5"/>
        <v>693</v>
      </c>
      <c r="D30">
        <v>34</v>
      </c>
      <c r="E30" s="4">
        <f t="shared" si="10"/>
        <v>9.7724827174452192E-51</v>
      </c>
      <c r="F30" s="4">
        <f t="shared" si="11"/>
        <v>8.2826650001859061</v>
      </c>
      <c r="G30" s="4">
        <f t="shared" si="12"/>
        <v>30.449331666852572</v>
      </c>
      <c r="H30" s="7">
        <f t="shared" si="13"/>
        <v>-3.5506683331474278</v>
      </c>
      <c r="I30" s="6">
        <f t="shared" si="14"/>
        <v>12.607245612015934</v>
      </c>
    </row>
    <row r="31" spans="1:9" x14ac:dyDescent="0.25">
      <c r="A31" t="s">
        <v>13</v>
      </c>
      <c r="B31" s="1">
        <v>42654</v>
      </c>
      <c r="C31">
        <f t="shared" si="5"/>
        <v>720</v>
      </c>
      <c r="D31">
        <v>35</v>
      </c>
      <c r="E31" s="4">
        <f t="shared" si="10"/>
        <v>8.3266664517119767E-53</v>
      </c>
      <c r="F31" s="4">
        <f t="shared" si="11"/>
        <v>6.7119141006011498</v>
      </c>
      <c r="G31" s="4">
        <f t="shared" si="12"/>
        <v>28.878580767267817</v>
      </c>
      <c r="H31" s="7">
        <f t="shared" si="13"/>
        <v>-6.1214192327321832</v>
      </c>
      <c r="I31" s="6">
        <f t="shared" si="14"/>
        <v>37.471773422863471</v>
      </c>
    </row>
    <row r="32" spans="1:9" x14ac:dyDescent="0.25">
      <c r="A32" t="s">
        <v>13</v>
      </c>
      <c r="B32" s="1">
        <v>42690</v>
      </c>
      <c r="C32">
        <f t="shared" si="5"/>
        <v>756</v>
      </c>
      <c r="D32">
        <v>34</v>
      </c>
      <c r="E32" s="4">
        <f t="shared" si="10"/>
        <v>1.4490816074256757E-55</v>
      </c>
      <c r="F32" s="4">
        <f t="shared" si="11"/>
        <v>5.0708579832315435</v>
      </c>
      <c r="G32" s="4">
        <f t="shared" si="12"/>
        <v>27.237524649898212</v>
      </c>
      <c r="H32" s="7">
        <f t="shared" si="13"/>
        <v>-6.7624753501017878</v>
      </c>
      <c r="I32" s="6">
        <f t="shared" si="14"/>
        <v>45.731072860734301</v>
      </c>
    </row>
    <row r="33" spans="1:9" x14ac:dyDescent="0.25">
      <c r="A33" t="s">
        <v>13</v>
      </c>
      <c r="B33" s="1">
        <v>42718</v>
      </c>
      <c r="C33">
        <f t="shared" si="5"/>
        <v>784</v>
      </c>
      <c r="D33">
        <v>12</v>
      </c>
      <c r="E33" s="4">
        <f t="shared" si="10"/>
        <v>1.0349269666812776E-57</v>
      </c>
      <c r="F33" s="4">
        <f t="shared" si="11"/>
        <v>4.0773254839948585</v>
      </c>
      <c r="G33" s="4">
        <f t="shared" si="12"/>
        <v>26.243992150661526</v>
      </c>
      <c r="H33" s="7">
        <f t="shared" si="13"/>
        <v>14.243992150661526</v>
      </c>
      <c r="I33" s="6">
        <f t="shared" si="14"/>
        <v>202.89131238810717</v>
      </c>
    </row>
    <row r="34" spans="1:9" x14ac:dyDescent="0.25">
      <c r="A34" t="s">
        <v>13</v>
      </c>
      <c r="B34" s="1">
        <v>42747</v>
      </c>
      <c r="C34">
        <f t="shared" si="5"/>
        <v>813</v>
      </c>
      <c r="D34">
        <v>9</v>
      </c>
      <c r="E34" s="4">
        <f t="shared" si="10"/>
        <v>6.1955114595167368E-60</v>
      </c>
      <c r="F34" s="4">
        <f t="shared" si="11"/>
        <v>3.2530216678994504</v>
      </c>
      <c r="G34" s="4">
        <f t="shared" si="12"/>
        <v>25.419688334566118</v>
      </c>
      <c r="H34" s="7">
        <f t="shared" si="13"/>
        <v>16.419688334566118</v>
      </c>
      <c r="I34" s="6">
        <f t="shared" si="14"/>
        <v>269.60616500428665</v>
      </c>
    </row>
    <row r="35" spans="1:9" x14ac:dyDescent="0.25">
      <c r="A35" t="s">
        <v>13</v>
      </c>
      <c r="B35" s="1">
        <v>42780</v>
      </c>
      <c r="C35">
        <f t="shared" si="5"/>
        <v>846</v>
      </c>
      <c r="D35">
        <v>10</v>
      </c>
      <c r="E35" s="4">
        <f t="shared" si="10"/>
        <v>1.8308258440764539E-62</v>
      </c>
      <c r="F35" s="4">
        <f t="shared" si="11"/>
        <v>2.5157593329170838</v>
      </c>
      <c r="G35" s="4">
        <f t="shared" si="12"/>
        <v>24.682425999583753</v>
      </c>
      <c r="H35" s="7">
        <f t="shared" si="13"/>
        <v>14.682425999583753</v>
      </c>
      <c r="I35" s="6">
        <f t="shared" si="14"/>
        <v>215.57363323325296</v>
      </c>
    </row>
    <row r="36" spans="1:9" x14ac:dyDescent="0.25">
      <c r="A36" t="s">
        <v>13</v>
      </c>
      <c r="B36" s="1">
        <v>42809</v>
      </c>
      <c r="C36">
        <f t="shared" si="5"/>
        <v>875</v>
      </c>
      <c r="D36">
        <v>46</v>
      </c>
      <c r="E36" s="4">
        <f t="shared" si="10"/>
        <v>1.0960099468399131E-64</v>
      </c>
      <c r="F36" s="4">
        <f t="shared" si="11"/>
        <v>2.0071538692028184</v>
      </c>
      <c r="G36" s="4">
        <f t="shared" si="12"/>
        <v>24.173820535869485</v>
      </c>
      <c r="H36" s="7">
        <f t="shared" si="13"/>
        <v>-21.826179464130515</v>
      </c>
      <c r="I36" s="6">
        <f t="shared" si="14"/>
        <v>476.38211000043265</v>
      </c>
    </row>
    <row r="37" spans="1:9" x14ac:dyDescent="0.25">
      <c r="A37" t="s">
        <v>13</v>
      </c>
      <c r="B37" s="1">
        <v>42836</v>
      </c>
      <c r="C37">
        <f t="shared" si="5"/>
        <v>902</v>
      </c>
      <c r="D37">
        <v>38</v>
      </c>
      <c r="E37" s="4">
        <f t="shared" si="10"/>
        <v>9.3385780450683707E-67</v>
      </c>
      <c r="F37" s="4">
        <f t="shared" si="11"/>
        <v>1.6265108339497265</v>
      </c>
      <c r="G37" s="4">
        <f t="shared" si="12"/>
        <v>23.793177500616395</v>
      </c>
      <c r="H37" s="7">
        <f t="shared" si="13"/>
        <v>-14.206822499383605</v>
      </c>
      <c r="I37" s="6">
        <f t="shared" si="14"/>
        <v>201.83380552899223</v>
      </c>
    </row>
    <row r="38" spans="1:9" x14ac:dyDescent="0.25">
      <c r="A38" t="s">
        <v>13</v>
      </c>
      <c r="B38" s="1">
        <v>42870</v>
      </c>
      <c r="C38">
        <f t="shared" si="5"/>
        <v>936</v>
      </c>
      <c r="D38">
        <v>39</v>
      </c>
      <c r="E38" s="4">
        <f t="shared" si="10"/>
        <v>2.3131363024425718E-69</v>
      </c>
      <c r="F38" s="4">
        <f t="shared" si="11"/>
        <v>1.2481211349417534</v>
      </c>
      <c r="G38" s="4">
        <f t="shared" si="12"/>
        <v>23.414787801608423</v>
      </c>
      <c r="H38" s="7">
        <f t="shared" si="13"/>
        <v>-15.585212198391577</v>
      </c>
      <c r="I38" s="6">
        <f t="shared" si="14"/>
        <v>242.89883926889362</v>
      </c>
    </row>
    <row r="39" spans="1:9" x14ac:dyDescent="0.25">
      <c r="A39" t="s">
        <v>13</v>
      </c>
      <c r="B39" s="1">
        <v>42900</v>
      </c>
      <c r="C39">
        <f t="shared" si="5"/>
        <v>966</v>
      </c>
      <c r="D39">
        <v>20</v>
      </c>
      <c r="E39" s="4">
        <f t="shared" si="10"/>
        <v>1.1606981383662558E-71</v>
      </c>
      <c r="F39" s="4">
        <f t="shared" si="11"/>
        <v>0.98806599337482082</v>
      </c>
      <c r="G39" s="4">
        <f t="shared" si="12"/>
        <v>23.154732660041489</v>
      </c>
      <c r="H39" s="7">
        <f t="shared" si="13"/>
        <v>3.1547326600414891</v>
      </c>
      <c r="I39" s="6">
        <f t="shared" si="14"/>
        <v>9.9523381563324502</v>
      </c>
    </row>
    <row r="40" spans="1:9" x14ac:dyDescent="0.25">
      <c r="A40" t="s">
        <v>13</v>
      </c>
      <c r="B40" s="1">
        <v>42928</v>
      </c>
      <c r="C40">
        <f t="shared" si="5"/>
        <v>994</v>
      </c>
      <c r="D40">
        <v>7</v>
      </c>
      <c r="E40" s="4">
        <f t="shared" si="10"/>
        <v>8.2896490950981404E-74</v>
      </c>
      <c r="F40" s="4">
        <f t="shared" si="11"/>
        <v>0.79447436074486022</v>
      </c>
      <c r="G40" s="4">
        <f t="shared" si="12"/>
        <v>22.961141027411529</v>
      </c>
      <c r="H40" s="7">
        <f t="shared" si="13"/>
        <v>15.961141027411529</v>
      </c>
      <c r="I40" s="6">
        <f t="shared" si="14"/>
        <v>254.75802289691956</v>
      </c>
    </row>
    <row r="41" spans="1:9" x14ac:dyDescent="0.25">
      <c r="A41" t="s">
        <v>13</v>
      </c>
      <c r="B41" s="1">
        <v>42961</v>
      </c>
      <c r="C41">
        <f t="shared" si="5"/>
        <v>1027</v>
      </c>
      <c r="D41">
        <v>29</v>
      </c>
      <c r="E41" s="4">
        <f t="shared" si="10"/>
        <v>2.4496611620849937E-76</v>
      </c>
      <c r="F41" s="4">
        <f t="shared" si="11"/>
        <v>0.61441530117376253</v>
      </c>
      <c r="G41" s="4">
        <f t="shared" si="12"/>
        <v>22.781081967840429</v>
      </c>
      <c r="H41" s="7">
        <f t="shared" si="13"/>
        <v>-6.2189180321595714</v>
      </c>
      <c r="I41" s="6">
        <f t="shared" si="14"/>
        <v>38.674941490719476</v>
      </c>
    </row>
    <row r="42" spans="1:9" x14ac:dyDescent="0.25">
      <c r="A42" t="s">
        <v>13</v>
      </c>
      <c r="B42" s="1">
        <v>42991</v>
      </c>
      <c r="C42">
        <f t="shared" si="5"/>
        <v>1057</v>
      </c>
      <c r="D42">
        <v>20</v>
      </c>
      <c r="E42" s="4">
        <f t="shared" si="10"/>
        <v>1.2292043263761983E-78</v>
      </c>
      <c r="F42" s="4">
        <f t="shared" si="11"/>
        <v>0.48639739197051085</v>
      </c>
      <c r="G42" s="4">
        <f t="shared" si="12"/>
        <v>22.653064058637177</v>
      </c>
      <c r="H42" s="7">
        <f t="shared" si="13"/>
        <v>2.6530640586371774</v>
      </c>
      <c r="I42" s="6">
        <f t="shared" si="14"/>
        <v>7.0387488992323721</v>
      </c>
    </row>
    <row r="43" spans="1:9" x14ac:dyDescent="0.25">
      <c r="A43" t="s">
        <v>13</v>
      </c>
      <c r="B43" s="1">
        <v>43020</v>
      </c>
      <c r="C43">
        <f t="shared" si="5"/>
        <v>1086</v>
      </c>
      <c r="D43">
        <v>15</v>
      </c>
      <c r="E43" s="4">
        <f t="shared" si="10"/>
        <v>7.3585380759498908E-81</v>
      </c>
      <c r="F43" s="4">
        <f t="shared" si="11"/>
        <v>0.38806351406108347</v>
      </c>
      <c r="G43" s="4">
        <f t="shared" si="12"/>
        <v>22.554730180727752</v>
      </c>
      <c r="H43" s="7">
        <f t="shared" si="13"/>
        <v>7.554730180727752</v>
      </c>
      <c r="I43" s="6">
        <f t="shared" si="14"/>
        <v>57.073948103598774</v>
      </c>
    </row>
    <row r="44" spans="1:9" x14ac:dyDescent="0.25">
      <c r="A44" t="s">
        <v>13</v>
      </c>
      <c r="B44" s="1">
        <v>43052</v>
      </c>
      <c r="C44">
        <f t="shared" si="5"/>
        <v>1118</v>
      </c>
      <c r="D44">
        <v>14</v>
      </c>
      <c r="E44" s="4">
        <f t="shared" si="10"/>
        <v>2.59424392876934E-83</v>
      </c>
      <c r="F44" s="4">
        <f t="shared" si="11"/>
        <v>0.30245955440379746</v>
      </c>
      <c r="G44" s="4">
        <f t="shared" si="12"/>
        <v>22.469126221070464</v>
      </c>
      <c r="H44" s="7">
        <f t="shared" si="13"/>
        <v>8.4691262210704643</v>
      </c>
      <c r="I44" s="6">
        <f t="shared" si="14"/>
        <v>71.726098948423285</v>
      </c>
    </row>
    <row r="45" spans="1:9" x14ac:dyDescent="0.25">
      <c r="A45" t="s">
        <v>13</v>
      </c>
      <c r="B45" s="1">
        <v>43080</v>
      </c>
      <c r="C45">
        <f t="shared" si="5"/>
        <v>1146</v>
      </c>
      <c r="D45">
        <v>19</v>
      </c>
      <c r="E45" s="4">
        <f t="shared" si="10"/>
        <v>1.8527962719795997E-85</v>
      </c>
      <c r="F45" s="4">
        <f t="shared" si="11"/>
        <v>0.24319869598525543</v>
      </c>
      <c r="G45" s="4">
        <f t="shared" si="12"/>
        <v>22.409865362651924</v>
      </c>
      <c r="H45" s="7">
        <f t="shared" si="13"/>
        <v>3.4098653626519244</v>
      </c>
      <c r="I45" s="6">
        <f t="shared" si="14"/>
        <v>11.62718179141334</v>
      </c>
    </row>
    <row r="46" spans="1:9" x14ac:dyDescent="0.25">
      <c r="A46" t="s">
        <v>13</v>
      </c>
      <c r="B46" s="1">
        <v>43115</v>
      </c>
      <c r="C46">
        <f t="shared" si="5"/>
        <v>1181</v>
      </c>
      <c r="D46">
        <v>29</v>
      </c>
      <c r="E46" s="4">
        <f t="shared" si="10"/>
        <v>3.8467923362449841E-88</v>
      </c>
      <c r="F46" s="4">
        <f t="shared" si="11"/>
        <v>0.1851734249808156</v>
      </c>
      <c r="G46" s="4">
        <f t="shared" si="12"/>
        <v>22.351840091647482</v>
      </c>
      <c r="H46" s="7">
        <f t="shared" si="13"/>
        <v>-6.6481599083525182</v>
      </c>
      <c r="I46" s="6">
        <f t="shared" si="14"/>
        <v>44.198030167025763</v>
      </c>
    </row>
    <row r="47" spans="1:9" x14ac:dyDescent="0.25">
      <c r="A47" t="s">
        <v>13</v>
      </c>
      <c r="B47" s="1">
        <v>43146</v>
      </c>
      <c r="C47">
        <f t="shared" si="5"/>
        <v>1212</v>
      </c>
      <c r="E47" s="4">
        <f t="shared" si="10"/>
        <v>1.6179586107114435E-90</v>
      </c>
      <c r="F47" s="4">
        <f t="shared" si="11"/>
        <v>0.14545394840144502</v>
      </c>
      <c r="G47" s="4">
        <f t="shared" si="12"/>
        <v>22.312120615068114</v>
      </c>
      <c r="H47" s="7">
        <f t="shared" si="13"/>
        <v>22.312120615068114</v>
      </c>
      <c r="I47" s="6">
        <f t="shared" si="14"/>
        <v>497.83072634134749</v>
      </c>
    </row>
    <row r="48" spans="1:9" x14ac:dyDescent="0.25">
      <c r="A48" t="s">
        <v>13</v>
      </c>
      <c r="B48" s="1">
        <v>43174</v>
      </c>
      <c r="C48">
        <f t="shared" si="5"/>
        <v>1240</v>
      </c>
      <c r="E48" s="4">
        <f t="shared" si="10"/>
        <v>1.1555380929678475E-92</v>
      </c>
      <c r="F48" s="4">
        <f t="shared" si="11"/>
        <v>0.11695517652555881</v>
      </c>
      <c r="G48" s="4">
        <f t="shared" si="12"/>
        <v>22.283621843192225</v>
      </c>
      <c r="H48" s="7">
        <f t="shared" si="13"/>
        <v>22.283621843192225</v>
      </c>
      <c r="I48" s="6">
        <f t="shared" si="14"/>
        <v>496.5598024503937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E1" workbookViewId="0">
      <selection activeCell="P35" sqref="P35"/>
    </sheetView>
  </sheetViews>
  <sheetFormatPr defaultRowHeight="15" x14ac:dyDescent="0.25"/>
  <cols>
    <col min="1" max="1" width="14.5703125" customWidth="1"/>
    <col min="10" max="10" width="11.7109375" customWidth="1"/>
  </cols>
  <sheetData>
    <row r="1" spans="1:13" x14ac:dyDescent="0.25"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10</v>
      </c>
      <c r="I1" t="s">
        <v>11</v>
      </c>
    </row>
    <row r="2" spans="1:13" x14ac:dyDescent="0.25">
      <c r="A2" t="s">
        <v>13</v>
      </c>
      <c r="B2" s="1">
        <v>41666</v>
      </c>
      <c r="C2" s="1"/>
    </row>
    <row r="3" spans="1:13" x14ac:dyDescent="0.25">
      <c r="A3" t="s">
        <v>13</v>
      </c>
      <c r="B3" s="1">
        <v>41933</v>
      </c>
      <c r="C3">
        <v>0</v>
      </c>
      <c r="D3" s="2">
        <v>4120</v>
      </c>
      <c r="E3" s="4">
        <f t="shared" ref="E3:E35" si="0">$M$3*0.5^(C3/$M$4)</f>
        <v>1724.2777572716361</v>
      </c>
      <c r="F3" s="4">
        <f t="shared" ref="F3:F35" si="1">$M$5*0.5^(C3/$M$6)</f>
        <v>1477.5803091811338</v>
      </c>
      <c r="G3" s="4">
        <f>E3+F3+$M$7</f>
        <v>3807.8580664527699</v>
      </c>
      <c r="H3" s="6">
        <f t="shared" ref="H3:H35" si="2">G3-D3</f>
        <v>-312.14193354723011</v>
      </c>
      <c r="I3" s="6">
        <f t="shared" ref="I3:I35" si="3">H3^2</f>
        <v>97432.586678603417</v>
      </c>
      <c r="L3" t="s">
        <v>7</v>
      </c>
      <c r="M3" s="5">
        <v>1724.2777572716361</v>
      </c>
    </row>
    <row r="4" spans="1:13" x14ac:dyDescent="0.25">
      <c r="A4" t="s">
        <v>13</v>
      </c>
      <c r="B4" s="1">
        <v>41934</v>
      </c>
      <c r="C4">
        <f>B4-B$3</f>
        <v>1</v>
      </c>
      <c r="D4">
        <v>4090</v>
      </c>
      <c r="E4" s="4">
        <f t="shared" si="0"/>
        <v>1535.1283992776105</v>
      </c>
      <c r="F4" s="4">
        <f t="shared" si="1"/>
        <v>1472.1997054107878</v>
      </c>
      <c r="G4" s="4">
        <f t="shared" ref="G4:G35" si="4">E4+F4+$M$7</f>
        <v>3613.3281046883985</v>
      </c>
      <c r="H4" s="6">
        <f t="shared" si="2"/>
        <v>-476.67189531160147</v>
      </c>
      <c r="I4" s="6">
        <f t="shared" si="3"/>
        <v>227216.09577995437</v>
      </c>
      <c r="L4" t="s">
        <v>8</v>
      </c>
      <c r="M4" s="5">
        <v>5.9654174270422162</v>
      </c>
    </row>
    <row r="5" spans="1:13" x14ac:dyDescent="0.25">
      <c r="A5" t="s">
        <v>13</v>
      </c>
      <c r="B5" s="1">
        <v>41948</v>
      </c>
      <c r="C5">
        <f t="shared" ref="C5:C57" si="5">B5-B$3</f>
        <v>15</v>
      </c>
      <c r="D5">
        <v>2640</v>
      </c>
      <c r="E5" s="4">
        <f t="shared" si="0"/>
        <v>301.76538933873644</v>
      </c>
      <c r="F5" s="4">
        <f t="shared" si="1"/>
        <v>1398.8964527616531</v>
      </c>
      <c r="G5" s="4">
        <f t="shared" si="4"/>
        <v>2306.6618421003895</v>
      </c>
      <c r="H5" s="6">
        <f t="shared" si="2"/>
        <v>-333.33815789961045</v>
      </c>
      <c r="I5" s="6">
        <f t="shared" si="3"/>
        <v>111114.32751190563</v>
      </c>
      <c r="L5" t="s">
        <v>6</v>
      </c>
      <c r="M5" s="5">
        <v>1477.5803091811338</v>
      </c>
    </row>
    <row r="6" spans="1:13" x14ac:dyDescent="0.25">
      <c r="A6" t="s">
        <v>13</v>
      </c>
      <c r="B6" s="1">
        <v>41961</v>
      </c>
      <c r="C6">
        <f t="shared" si="5"/>
        <v>28</v>
      </c>
      <c r="D6">
        <v>2070</v>
      </c>
      <c r="E6" s="4">
        <f t="shared" si="0"/>
        <v>66.627983353586828</v>
      </c>
      <c r="F6" s="4">
        <f t="shared" si="1"/>
        <v>1334.1012151493267</v>
      </c>
      <c r="G6" s="4">
        <f t="shared" si="4"/>
        <v>2006.7291985029135</v>
      </c>
      <c r="H6" s="6">
        <f t="shared" si="2"/>
        <v>-63.270801497086495</v>
      </c>
      <c r="I6" s="6">
        <f t="shared" si="3"/>
        <v>4003.1943220837225</v>
      </c>
      <c r="L6" t="s">
        <v>9</v>
      </c>
      <c r="M6" s="5">
        <v>190</v>
      </c>
    </row>
    <row r="7" spans="1:13" x14ac:dyDescent="0.25">
      <c r="A7" t="s">
        <v>13</v>
      </c>
      <c r="B7" s="1">
        <v>41976</v>
      </c>
      <c r="C7">
        <f t="shared" si="5"/>
        <v>43</v>
      </c>
      <c r="D7">
        <v>1910</v>
      </c>
      <c r="E7" s="4">
        <f t="shared" si="0"/>
        <v>11.660545554658306</v>
      </c>
      <c r="F7" s="4">
        <f t="shared" si="1"/>
        <v>1263.0578831492953</v>
      </c>
      <c r="G7" s="4">
        <f t="shared" si="4"/>
        <v>1880.7184287039536</v>
      </c>
      <c r="H7" s="6">
        <f t="shared" si="2"/>
        <v>-29.281571296046423</v>
      </c>
      <c r="I7" s="6">
        <f t="shared" si="3"/>
        <v>857.41041756544973</v>
      </c>
      <c r="L7" t="s">
        <v>38</v>
      </c>
      <c r="M7" s="5">
        <f>AVERAGE(D43:D54)</f>
        <v>606</v>
      </c>
    </row>
    <row r="8" spans="1:13" x14ac:dyDescent="0.25">
      <c r="A8" t="s">
        <v>13</v>
      </c>
      <c r="B8" s="1">
        <v>41989</v>
      </c>
      <c r="C8">
        <f t="shared" si="5"/>
        <v>56</v>
      </c>
      <c r="D8">
        <v>1790</v>
      </c>
      <c r="E8" s="4">
        <f t="shared" si="0"/>
        <v>2.574578339855309</v>
      </c>
      <c r="F8" s="4">
        <f t="shared" si="1"/>
        <v>1204.5545282403491</v>
      </c>
      <c r="G8" s="4">
        <f t="shared" si="4"/>
        <v>1813.1291065802045</v>
      </c>
      <c r="H8" s="6">
        <f t="shared" si="2"/>
        <v>23.129106580204507</v>
      </c>
      <c r="I8" s="6">
        <f t="shared" si="3"/>
        <v>534.95557119845944</v>
      </c>
    </row>
    <row r="9" spans="1:13" x14ac:dyDescent="0.25">
      <c r="A9" t="s">
        <v>13</v>
      </c>
      <c r="B9" s="1">
        <v>42031</v>
      </c>
      <c r="C9">
        <f t="shared" si="5"/>
        <v>98</v>
      </c>
      <c r="D9">
        <v>2060</v>
      </c>
      <c r="E9" s="4">
        <f t="shared" si="0"/>
        <v>1.9556011099818384E-2</v>
      </c>
      <c r="F9" s="4">
        <f t="shared" si="1"/>
        <v>1033.4345856648781</v>
      </c>
      <c r="G9" s="4">
        <f t="shared" si="4"/>
        <v>1639.454141675978</v>
      </c>
      <c r="H9" s="6">
        <f t="shared" si="2"/>
        <v>-420.54585832402199</v>
      </c>
      <c r="I9" s="6">
        <f t="shared" si="3"/>
        <v>176858.81895348837</v>
      </c>
      <c r="L9" t="s">
        <v>12</v>
      </c>
      <c r="M9" s="6">
        <f>SQRT(AVERAGE(I3:I57))</f>
        <v>177.44697602633056</v>
      </c>
    </row>
    <row r="10" spans="1:13" x14ac:dyDescent="0.25">
      <c r="A10" t="s">
        <v>13</v>
      </c>
      <c r="B10" s="1">
        <v>42052</v>
      </c>
      <c r="C10">
        <f t="shared" si="5"/>
        <v>119</v>
      </c>
      <c r="D10">
        <v>1904</v>
      </c>
      <c r="E10" s="4">
        <f t="shared" si="0"/>
        <v>1.7043836407864684E-3</v>
      </c>
      <c r="F10" s="4">
        <f t="shared" si="1"/>
        <v>957.21887897547072</v>
      </c>
      <c r="G10" s="4">
        <f t="shared" si="4"/>
        <v>1563.2205833591115</v>
      </c>
      <c r="H10" s="6">
        <f t="shared" si="2"/>
        <v>-340.77941664088848</v>
      </c>
      <c r="I10" s="6">
        <f t="shared" si="3"/>
        <v>116130.61080610426</v>
      </c>
      <c r="L10" t="s">
        <v>16</v>
      </c>
      <c r="M10" s="9">
        <f>AVERAGE(H3:H35)</f>
        <v>-13.871919525383573</v>
      </c>
    </row>
    <row r="11" spans="1:13" x14ac:dyDescent="0.25">
      <c r="A11" t="s">
        <v>13</v>
      </c>
      <c r="B11" s="1">
        <v>42073</v>
      </c>
      <c r="C11">
        <f t="shared" si="5"/>
        <v>140</v>
      </c>
      <c r="D11">
        <v>1422</v>
      </c>
      <c r="E11" s="4">
        <f t="shared" si="0"/>
        <v>1.4854376897993835E-4</v>
      </c>
      <c r="F11" s="4">
        <f t="shared" si="1"/>
        <v>886.62407372166649</v>
      </c>
      <c r="G11" s="4">
        <f t="shared" si="4"/>
        <v>1492.6242222654355</v>
      </c>
      <c r="H11" s="6">
        <f t="shared" si="2"/>
        <v>70.624222265435492</v>
      </c>
      <c r="I11" s="6">
        <f t="shared" si="3"/>
        <v>4987.7807705976347</v>
      </c>
      <c r="L11" t="s">
        <v>15</v>
      </c>
      <c r="M11" s="9">
        <f>RSQ(G3:G35,D3:D35)</f>
        <v>0.96336709088795347</v>
      </c>
    </row>
    <row r="12" spans="1:13" x14ac:dyDescent="0.25">
      <c r="A12" t="s">
        <v>13</v>
      </c>
      <c r="B12" s="1">
        <v>42080</v>
      </c>
      <c r="C12">
        <f t="shared" si="5"/>
        <v>147</v>
      </c>
      <c r="D12">
        <v>1227</v>
      </c>
      <c r="E12" s="4">
        <f t="shared" si="0"/>
        <v>6.5859252877062153E-5</v>
      </c>
      <c r="F12" s="4">
        <f t="shared" si="1"/>
        <v>864.26900904815943</v>
      </c>
      <c r="G12" s="4">
        <f t="shared" si="4"/>
        <v>1470.2690749074122</v>
      </c>
      <c r="H12" s="6">
        <f t="shared" si="2"/>
        <v>243.26907490741223</v>
      </c>
      <c r="I12" s="6">
        <f t="shared" si="3"/>
        <v>59179.842806308145</v>
      </c>
    </row>
    <row r="13" spans="1:13" x14ac:dyDescent="0.25">
      <c r="A13" t="s">
        <v>13</v>
      </c>
      <c r="B13" s="1">
        <v>42110</v>
      </c>
      <c r="C13">
        <f t="shared" si="5"/>
        <v>177</v>
      </c>
      <c r="D13">
        <v>1220</v>
      </c>
      <c r="E13" s="4">
        <f t="shared" si="0"/>
        <v>2.0171639706933205E-6</v>
      </c>
      <c r="F13" s="4">
        <f t="shared" si="1"/>
        <v>774.67205250712425</v>
      </c>
      <c r="G13" s="4">
        <f t="shared" si="4"/>
        <v>1380.6720545242883</v>
      </c>
      <c r="H13" s="6">
        <f t="shared" si="2"/>
        <v>160.67205452428834</v>
      </c>
      <c r="I13" s="6">
        <f t="shared" si="3"/>
        <v>25815.509105055884</v>
      </c>
    </row>
    <row r="14" spans="1:13" x14ac:dyDescent="0.25">
      <c r="A14" t="s">
        <v>13</v>
      </c>
      <c r="B14" s="1">
        <v>42115</v>
      </c>
      <c r="C14">
        <f t="shared" si="5"/>
        <v>182</v>
      </c>
      <c r="D14">
        <v>1256</v>
      </c>
      <c r="E14" s="4">
        <f t="shared" si="0"/>
        <v>1.128310430493168E-6</v>
      </c>
      <c r="F14" s="4">
        <f t="shared" si="1"/>
        <v>760.66957600132037</v>
      </c>
      <c r="G14" s="4">
        <f t="shared" si="4"/>
        <v>1366.6695771296309</v>
      </c>
      <c r="H14" s="6">
        <f t="shared" si="2"/>
        <v>110.66957712963085</v>
      </c>
      <c r="I14" s="6">
        <f t="shared" si="3"/>
        <v>12247.755302051311</v>
      </c>
    </row>
    <row r="15" spans="1:13" x14ac:dyDescent="0.25">
      <c r="A15" t="s">
        <v>13</v>
      </c>
      <c r="B15" s="1">
        <v>42136</v>
      </c>
      <c r="C15">
        <f t="shared" si="5"/>
        <v>203</v>
      </c>
      <c r="D15">
        <v>1203</v>
      </c>
      <c r="E15" s="4">
        <f t="shared" si="0"/>
        <v>9.8336712412642744E-8</v>
      </c>
      <c r="F15" s="4">
        <f t="shared" si="1"/>
        <v>704.57026396332299</v>
      </c>
      <c r="G15" s="4">
        <f t="shared" si="4"/>
        <v>1310.5702640616596</v>
      </c>
      <c r="H15" s="6">
        <f t="shared" si="2"/>
        <v>107.5702640616596</v>
      </c>
      <c r="I15" s="6">
        <f t="shared" si="3"/>
        <v>11571.361710295176</v>
      </c>
    </row>
    <row r="16" spans="1:13" x14ac:dyDescent="0.25">
      <c r="A16" t="s">
        <v>13</v>
      </c>
      <c r="B16" s="1">
        <v>42143</v>
      </c>
      <c r="C16">
        <f t="shared" si="5"/>
        <v>210</v>
      </c>
      <c r="D16">
        <v>1086</v>
      </c>
      <c r="E16" s="4">
        <f t="shared" si="0"/>
        <v>4.3599152319595921E-8</v>
      </c>
      <c r="F16" s="4">
        <f t="shared" si="1"/>
        <v>686.80544763951696</v>
      </c>
      <c r="G16" s="4">
        <f t="shared" si="4"/>
        <v>1292.8054476831162</v>
      </c>
      <c r="H16" s="6">
        <f t="shared" si="2"/>
        <v>206.8054476831162</v>
      </c>
      <c r="I16" s="6">
        <f t="shared" si="3"/>
        <v>42768.493191414113</v>
      </c>
    </row>
    <row r="17" spans="1:9" x14ac:dyDescent="0.25">
      <c r="A17" t="s">
        <v>13</v>
      </c>
      <c r="B17" s="1">
        <v>42166</v>
      </c>
      <c r="C17">
        <f t="shared" si="5"/>
        <v>233</v>
      </c>
      <c r="D17">
        <v>1092</v>
      </c>
      <c r="E17" s="4">
        <f t="shared" si="0"/>
        <v>3.0118968043182887E-9</v>
      </c>
      <c r="F17" s="4">
        <f t="shared" si="1"/>
        <v>631.52894157464766</v>
      </c>
      <c r="G17" s="4">
        <f t="shared" si="4"/>
        <v>1237.5289415776597</v>
      </c>
      <c r="H17" s="6">
        <f t="shared" si="2"/>
        <v>145.52894157765968</v>
      </c>
      <c r="I17" s="6">
        <f t="shared" si="3"/>
        <v>21178.672836713886</v>
      </c>
    </row>
    <row r="18" spans="1:9" x14ac:dyDescent="0.25">
      <c r="A18" t="s">
        <v>13</v>
      </c>
      <c r="B18" s="1">
        <v>42171</v>
      </c>
      <c r="C18">
        <f t="shared" si="5"/>
        <v>238</v>
      </c>
      <c r="D18">
        <v>1073</v>
      </c>
      <c r="E18" s="4">
        <f t="shared" si="0"/>
        <v>1.6847190556915052E-9</v>
      </c>
      <c r="F18" s="4">
        <f t="shared" si="1"/>
        <v>620.1138283812453</v>
      </c>
      <c r="G18" s="4">
        <f t="shared" si="4"/>
        <v>1226.11382838293</v>
      </c>
      <c r="H18" s="6">
        <f t="shared" si="2"/>
        <v>153.11382838293002</v>
      </c>
      <c r="I18" s="6">
        <f t="shared" si="3"/>
        <v>23443.844442077349</v>
      </c>
    </row>
    <row r="19" spans="1:9" x14ac:dyDescent="0.25">
      <c r="A19" t="s">
        <v>13</v>
      </c>
      <c r="B19" s="1">
        <v>42191</v>
      </c>
      <c r="C19">
        <f t="shared" si="5"/>
        <v>258</v>
      </c>
      <c r="D19">
        <v>1211</v>
      </c>
      <c r="E19" s="4">
        <f t="shared" si="0"/>
        <v>1.6492142931451798E-10</v>
      </c>
      <c r="F19" s="4">
        <f t="shared" si="1"/>
        <v>576.47973899282078</v>
      </c>
      <c r="G19" s="4">
        <f t="shared" si="4"/>
        <v>1182.4797389929859</v>
      </c>
      <c r="H19" s="6">
        <f t="shared" si="2"/>
        <v>-28.520261007014142</v>
      </c>
      <c r="I19" s="6">
        <f t="shared" si="3"/>
        <v>813.40528790821133</v>
      </c>
    </row>
    <row r="20" spans="1:9" x14ac:dyDescent="0.25">
      <c r="A20" t="s">
        <v>13</v>
      </c>
      <c r="B20" s="1">
        <v>42199</v>
      </c>
      <c r="C20">
        <f t="shared" si="5"/>
        <v>266</v>
      </c>
      <c r="D20">
        <v>1340</v>
      </c>
      <c r="E20" s="4">
        <f t="shared" si="0"/>
        <v>6.5099391745155435E-11</v>
      </c>
      <c r="F20" s="4">
        <f t="shared" si="1"/>
        <v>559.89823824385019</v>
      </c>
      <c r="G20" s="4">
        <f t="shared" si="4"/>
        <v>1165.8982382439153</v>
      </c>
      <c r="H20" s="6">
        <f t="shared" si="2"/>
        <v>-174.10176175608467</v>
      </c>
      <c r="I20" s="6">
        <f t="shared" si="3"/>
        <v>30311.423446572466</v>
      </c>
    </row>
    <row r="21" spans="1:9" x14ac:dyDescent="0.25">
      <c r="A21" t="s">
        <v>13</v>
      </c>
      <c r="B21" s="1">
        <v>42224</v>
      </c>
      <c r="C21">
        <f t="shared" si="5"/>
        <v>291</v>
      </c>
      <c r="D21">
        <v>1034</v>
      </c>
      <c r="E21" s="4">
        <f t="shared" si="0"/>
        <v>3.5646256932586956E-12</v>
      </c>
      <c r="F21" s="4">
        <f t="shared" si="1"/>
        <v>511.09295076891271</v>
      </c>
      <c r="G21" s="4">
        <f t="shared" si="4"/>
        <v>1117.0929507689164</v>
      </c>
      <c r="H21" s="6">
        <f t="shared" si="2"/>
        <v>83.092950768916353</v>
      </c>
      <c r="I21" s="6">
        <f t="shared" si="3"/>
        <v>6904.4384674855564</v>
      </c>
    </row>
    <row r="22" spans="1:9" x14ac:dyDescent="0.25">
      <c r="A22" t="s">
        <v>13</v>
      </c>
      <c r="B22" s="1">
        <v>42234</v>
      </c>
      <c r="C22">
        <f t="shared" si="5"/>
        <v>301</v>
      </c>
      <c r="D22">
        <v>1102</v>
      </c>
      <c r="E22" s="4">
        <f t="shared" si="0"/>
        <v>1.1152923775483966E-12</v>
      </c>
      <c r="F22" s="4">
        <f t="shared" si="1"/>
        <v>492.783555848991</v>
      </c>
      <c r="G22" s="4">
        <f t="shared" si="4"/>
        <v>1098.7835558489921</v>
      </c>
      <c r="H22" s="6">
        <f t="shared" si="2"/>
        <v>-3.2164441510078632</v>
      </c>
      <c r="I22" s="6">
        <f t="shared" si="3"/>
        <v>10.345512976552694</v>
      </c>
    </row>
    <row r="23" spans="1:9" x14ac:dyDescent="0.25">
      <c r="A23" t="s">
        <v>13</v>
      </c>
      <c r="B23" s="1">
        <v>42255</v>
      </c>
      <c r="C23">
        <f t="shared" si="5"/>
        <v>322</v>
      </c>
      <c r="D23">
        <v>1275</v>
      </c>
      <c r="E23" s="4">
        <f t="shared" si="0"/>
        <v>9.7202137659094301E-14</v>
      </c>
      <c r="F23" s="4">
        <f t="shared" si="1"/>
        <v>456.44081342975358</v>
      </c>
      <c r="G23" s="4">
        <f t="shared" si="4"/>
        <v>1062.4408134297537</v>
      </c>
      <c r="H23" s="6">
        <f t="shared" si="2"/>
        <v>-212.55918657024631</v>
      </c>
      <c r="I23" s="6">
        <f t="shared" si="3"/>
        <v>45181.407795404783</v>
      </c>
    </row>
    <row r="24" spans="1:9" x14ac:dyDescent="0.25">
      <c r="A24" t="s">
        <v>13</v>
      </c>
      <c r="B24" s="1">
        <v>42263</v>
      </c>
      <c r="C24">
        <f t="shared" si="5"/>
        <v>330</v>
      </c>
      <c r="D24">
        <v>1154</v>
      </c>
      <c r="E24" s="4">
        <f t="shared" si="0"/>
        <v>3.8368573836868092E-14</v>
      </c>
      <c r="F24" s="4">
        <f t="shared" si="1"/>
        <v>443.31203686083319</v>
      </c>
      <c r="G24" s="4">
        <f t="shared" si="4"/>
        <v>1049.3120368608334</v>
      </c>
      <c r="H24" s="6">
        <f t="shared" si="2"/>
        <v>-104.68796313916664</v>
      </c>
      <c r="I24" s="6">
        <f t="shared" si="3"/>
        <v>10959.569626227514</v>
      </c>
    </row>
    <row r="25" spans="1:9" x14ac:dyDescent="0.25">
      <c r="A25" t="s">
        <v>13</v>
      </c>
      <c r="B25" s="1">
        <v>42285</v>
      </c>
      <c r="C25">
        <f t="shared" si="5"/>
        <v>352</v>
      </c>
      <c r="D25">
        <v>1121</v>
      </c>
      <c r="E25" s="4">
        <f t="shared" si="0"/>
        <v>2.9771465875311605E-15</v>
      </c>
      <c r="F25" s="4">
        <f t="shared" si="1"/>
        <v>409.12255106435902</v>
      </c>
      <c r="G25" s="4">
        <f t="shared" si="4"/>
        <v>1015.122551064359</v>
      </c>
      <c r="H25" s="6">
        <f t="shared" si="2"/>
        <v>-105.87744893564104</v>
      </c>
      <c r="I25" s="6">
        <f t="shared" si="3"/>
        <v>11210.034193119276</v>
      </c>
    </row>
    <row r="26" spans="1:9" x14ac:dyDescent="0.25">
      <c r="A26" t="s">
        <v>13</v>
      </c>
      <c r="B26" s="1">
        <v>42291</v>
      </c>
      <c r="C26">
        <f t="shared" si="5"/>
        <v>358</v>
      </c>
      <c r="D26">
        <v>1048</v>
      </c>
      <c r="E26" s="4">
        <f t="shared" si="0"/>
        <v>1.4826037673586888E-15</v>
      </c>
      <c r="F26" s="4">
        <f t="shared" si="1"/>
        <v>400.26462412328971</v>
      </c>
      <c r="G26" s="4">
        <f t="shared" si="4"/>
        <v>1006.2646241232897</v>
      </c>
      <c r="H26" s="6">
        <f t="shared" si="2"/>
        <v>-41.73537587671035</v>
      </c>
      <c r="I26" s="6">
        <f t="shared" si="3"/>
        <v>1741.8415995702962</v>
      </c>
    </row>
    <row r="27" spans="1:9" x14ac:dyDescent="0.25">
      <c r="A27" t="s">
        <v>13</v>
      </c>
      <c r="B27" s="1">
        <v>42318</v>
      </c>
      <c r="C27">
        <f t="shared" si="5"/>
        <v>385</v>
      </c>
      <c r="D27">
        <v>1113</v>
      </c>
      <c r="E27" s="4">
        <f t="shared" si="0"/>
        <v>6.4348297626455832E-17</v>
      </c>
      <c r="F27" s="4">
        <f t="shared" si="1"/>
        <v>362.71812815990825</v>
      </c>
      <c r="G27" s="4">
        <f t="shared" si="4"/>
        <v>968.71812815990825</v>
      </c>
      <c r="H27" s="6">
        <f t="shared" si="2"/>
        <v>-144.28187184009175</v>
      </c>
      <c r="I27" s="6">
        <f t="shared" si="3"/>
        <v>20817.258541680661</v>
      </c>
    </row>
    <row r="28" spans="1:9" x14ac:dyDescent="0.25">
      <c r="A28" t="s">
        <v>13</v>
      </c>
      <c r="B28" s="1">
        <v>42326</v>
      </c>
      <c r="C28">
        <f t="shared" si="5"/>
        <v>393</v>
      </c>
      <c r="D28">
        <v>1023</v>
      </c>
      <c r="E28" s="4">
        <f t="shared" si="0"/>
        <v>2.540018633557716E-17</v>
      </c>
      <c r="F28" s="4">
        <f t="shared" si="1"/>
        <v>352.28513198166149</v>
      </c>
      <c r="G28" s="4">
        <f t="shared" si="4"/>
        <v>958.28513198166149</v>
      </c>
      <c r="H28" s="6">
        <f t="shared" si="2"/>
        <v>-64.714868018338507</v>
      </c>
      <c r="I28" s="6">
        <f t="shared" si="3"/>
        <v>4188.0141426309719</v>
      </c>
    </row>
    <row r="29" spans="1:9" x14ac:dyDescent="0.25">
      <c r="A29" t="s">
        <v>13</v>
      </c>
      <c r="B29" s="1">
        <v>42352</v>
      </c>
      <c r="C29">
        <f t="shared" si="5"/>
        <v>419</v>
      </c>
      <c r="D29">
        <v>810</v>
      </c>
      <c r="E29" s="4">
        <f t="shared" si="0"/>
        <v>1.238258691508688E-18</v>
      </c>
      <c r="F29" s="4">
        <f t="shared" si="1"/>
        <v>320.40607070743738</v>
      </c>
      <c r="G29" s="4">
        <f t="shared" si="4"/>
        <v>926.40607070743738</v>
      </c>
      <c r="H29" s="6">
        <f t="shared" si="2"/>
        <v>116.40607070743738</v>
      </c>
      <c r="I29" s="6">
        <f t="shared" si="3"/>
        <v>13550.373297544911</v>
      </c>
    </row>
    <row r="30" spans="1:9" x14ac:dyDescent="0.25">
      <c r="A30" t="s">
        <v>13</v>
      </c>
      <c r="B30" s="1">
        <v>42382</v>
      </c>
      <c r="C30">
        <f t="shared" si="5"/>
        <v>449</v>
      </c>
      <c r="D30">
        <v>752</v>
      </c>
      <c r="E30" s="4">
        <f t="shared" si="0"/>
        <v>3.7925890589310592E-20</v>
      </c>
      <c r="F30" s="4">
        <f t="shared" si="1"/>
        <v>287.19024497249137</v>
      </c>
      <c r="G30" s="4">
        <f t="shared" si="4"/>
        <v>893.19024497249143</v>
      </c>
      <c r="H30" s="6">
        <f t="shared" si="2"/>
        <v>141.19024497249143</v>
      </c>
      <c r="I30" s="6">
        <f t="shared" si="3"/>
        <v>19934.685275392141</v>
      </c>
    </row>
    <row r="31" spans="1:9" x14ac:dyDescent="0.25">
      <c r="A31" t="s">
        <v>13</v>
      </c>
      <c r="B31" s="1">
        <v>42415</v>
      </c>
      <c r="C31">
        <f t="shared" si="5"/>
        <v>482</v>
      </c>
      <c r="D31">
        <v>616</v>
      </c>
      <c r="E31" s="4">
        <f t="shared" si="0"/>
        <v>8.197334003002899E-22</v>
      </c>
      <c r="F31" s="4">
        <f t="shared" si="1"/>
        <v>254.61590374621204</v>
      </c>
      <c r="G31" s="4">
        <f t="shared" si="4"/>
        <v>860.6159037462121</v>
      </c>
      <c r="H31" s="6">
        <f t="shared" si="2"/>
        <v>244.6159037462121</v>
      </c>
      <c r="I31" s="6">
        <f t="shared" si="3"/>
        <v>59836.940365576105</v>
      </c>
    </row>
    <row r="32" spans="1:9" x14ac:dyDescent="0.25">
      <c r="A32" t="s">
        <v>13</v>
      </c>
      <c r="B32" s="1">
        <v>42444</v>
      </c>
      <c r="C32">
        <f t="shared" si="5"/>
        <v>511</v>
      </c>
      <c r="D32">
        <v>653</v>
      </c>
      <c r="E32" s="4">
        <f t="shared" si="0"/>
        <v>2.8200678251837184E-23</v>
      </c>
      <c r="F32" s="4">
        <f t="shared" si="1"/>
        <v>229.05450794199075</v>
      </c>
      <c r="G32" s="4">
        <f t="shared" si="4"/>
        <v>835.05450794199078</v>
      </c>
      <c r="H32" s="6">
        <f t="shared" si="2"/>
        <v>182.05450794199078</v>
      </c>
      <c r="I32" s="6">
        <f t="shared" si="3"/>
        <v>33143.84386200038</v>
      </c>
    </row>
    <row r="33" spans="1:9" x14ac:dyDescent="0.25">
      <c r="A33" t="s">
        <v>13</v>
      </c>
      <c r="B33" s="1">
        <v>42472</v>
      </c>
      <c r="C33">
        <f t="shared" si="5"/>
        <v>539</v>
      </c>
      <c r="D33">
        <v>607</v>
      </c>
      <c r="E33" s="4">
        <f t="shared" si="0"/>
        <v>1.0897051320179302E-24</v>
      </c>
      <c r="F33" s="4">
        <f t="shared" si="1"/>
        <v>206.81237796826935</v>
      </c>
      <c r="G33" s="4">
        <f t="shared" si="4"/>
        <v>812.8123779682694</v>
      </c>
      <c r="H33" s="6">
        <f t="shared" si="2"/>
        <v>205.8123779682694</v>
      </c>
      <c r="I33" s="6">
        <f t="shared" si="3"/>
        <v>42358.734924953787</v>
      </c>
    </row>
    <row r="34" spans="1:9" x14ac:dyDescent="0.25">
      <c r="A34" t="s">
        <v>13</v>
      </c>
      <c r="B34" s="1">
        <v>42501</v>
      </c>
      <c r="C34">
        <f t="shared" si="5"/>
        <v>568</v>
      </c>
      <c r="D34">
        <v>557</v>
      </c>
      <c r="E34" s="4">
        <f t="shared" si="0"/>
        <v>3.7488314866950161E-26</v>
      </c>
      <c r="F34" s="4">
        <f t="shared" si="1"/>
        <v>186.05007297208036</v>
      </c>
      <c r="G34" s="4">
        <f t="shared" si="4"/>
        <v>792.05007297208033</v>
      </c>
      <c r="H34" s="6">
        <f t="shared" si="2"/>
        <v>235.05007297208033</v>
      </c>
      <c r="I34" s="6">
        <f t="shared" si="3"/>
        <v>55248.536804180287</v>
      </c>
    </row>
    <row r="35" spans="1:9" x14ac:dyDescent="0.25">
      <c r="A35" t="s">
        <v>13</v>
      </c>
      <c r="B35" s="1">
        <v>42535</v>
      </c>
      <c r="C35">
        <f t="shared" si="5"/>
        <v>602</v>
      </c>
      <c r="D35">
        <v>802</v>
      </c>
      <c r="E35" s="4">
        <f t="shared" si="0"/>
        <v>7.2139020652088568E-28</v>
      </c>
      <c r="F35" s="4">
        <f t="shared" si="1"/>
        <v>164.34682528339434</v>
      </c>
      <c r="G35" s="4">
        <f t="shared" si="4"/>
        <v>770.34682528339431</v>
      </c>
      <c r="H35" s="6">
        <f t="shared" si="2"/>
        <v>-31.65317471660569</v>
      </c>
      <c r="I35" s="6">
        <f t="shared" si="3"/>
        <v>1001.9234696399657</v>
      </c>
    </row>
    <row r="36" spans="1:9" x14ac:dyDescent="0.25">
      <c r="A36" t="s">
        <v>13</v>
      </c>
      <c r="B36" s="1">
        <v>42551</v>
      </c>
      <c r="C36">
        <f t="shared" si="5"/>
        <v>618</v>
      </c>
      <c r="D36">
        <v>736</v>
      </c>
      <c r="E36" s="4">
        <f t="shared" ref="E36:E57" si="6">$M$3*0.5^(C36/$M$4)</f>
        <v>1.1240093492310413E-28</v>
      </c>
      <c r="F36" s="4">
        <f t="shared" ref="F36:F57" si="7">$M$5*0.5^(C36/$M$6)</f>
        <v>155.0284570953113</v>
      </c>
      <c r="G36" s="4">
        <f t="shared" ref="G36:G57" si="8">E36+F36+$M$7</f>
        <v>761.0284570953113</v>
      </c>
      <c r="H36" s="6">
        <f t="shared" ref="H36:H57" si="9">G36-D36</f>
        <v>25.028457095311296</v>
      </c>
      <c r="I36" s="6">
        <f t="shared" ref="I36:I57" si="10">H36^2</f>
        <v>626.42366457183834</v>
      </c>
    </row>
    <row r="37" spans="1:9" x14ac:dyDescent="0.25">
      <c r="A37" t="s">
        <v>13</v>
      </c>
      <c r="B37" s="1">
        <v>42563</v>
      </c>
      <c r="C37">
        <f t="shared" si="5"/>
        <v>630</v>
      </c>
      <c r="D37">
        <v>922</v>
      </c>
      <c r="E37" s="4">
        <f t="shared" si="6"/>
        <v>2.78753086437581E-29</v>
      </c>
      <c r="F37" s="4">
        <f t="shared" si="7"/>
        <v>148.38807606878601</v>
      </c>
      <c r="G37" s="4">
        <f t="shared" si="8"/>
        <v>754.38807606878595</v>
      </c>
      <c r="H37" s="6">
        <f t="shared" si="9"/>
        <v>-167.61192393121405</v>
      </c>
      <c r="I37" s="6">
        <f t="shared" si="10"/>
        <v>28093.757043923084</v>
      </c>
    </row>
    <row r="38" spans="1:9" x14ac:dyDescent="0.25">
      <c r="A38" t="s">
        <v>13</v>
      </c>
      <c r="B38" s="1">
        <v>42598</v>
      </c>
      <c r="C38">
        <f t="shared" si="5"/>
        <v>665</v>
      </c>
      <c r="D38">
        <v>994</v>
      </c>
      <c r="E38" s="4">
        <f t="shared" si="6"/>
        <v>4.7756389758443706E-31</v>
      </c>
      <c r="F38" s="4">
        <f t="shared" si="7"/>
        <v>130.60088204621192</v>
      </c>
      <c r="G38" s="4">
        <f t="shared" si="8"/>
        <v>736.60088204621195</v>
      </c>
      <c r="H38" s="6">
        <f t="shared" si="9"/>
        <v>-257.39911795378805</v>
      </c>
      <c r="I38" s="6">
        <f t="shared" si="10"/>
        <v>66254.305923388092</v>
      </c>
    </row>
    <row r="39" spans="1:9" x14ac:dyDescent="0.25">
      <c r="A39" t="s">
        <v>13</v>
      </c>
      <c r="B39" s="1">
        <v>42627</v>
      </c>
      <c r="C39">
        <f t="shared" si="5"/>
        <v>694</v>
      </c>
      <c r="D39">
        <v>1050</v>
      </c>
      <c r="E39" s="4">
        <f t="shared" si="6"/>
        <v>1.642927543947617E-32</v>
      </c>
      <c r="F39" s="4">
        <f t="shared" si="7"/>
        <v>117.48960034995496</v>
      </c>
      <c r="G39" s="4">
        <f t="shared" si="8"/>
        <v>723.48960034995491</v>
      </c>
      <c r="H39" s="6">
        <f t="shared" si="9"/>
        <v>-326.51039965004509</v>
      </c>
      <c r="I39" s="6">
        <f t="shared" si="10"/>
        <v>106609.04107963217</v>
      </c>
    </row>
    <row r="40" spans="1:9" x14ac:dyDescent="0.25">
      <c r="A40" t="s">
        <v>13</v>
      </c>
      <c r="B40" s="1">
        <v>42654</v>
      </c>
      <c r="C40">
        <f t="shared" si="5"/>
        <v>721</v>
      </c>
      <c r="D40">
        <v>897</v>
      </c>
      <c r="E40" s="4">
        <f t="shared" si="6"/>
        <v>7.1306705745787904E-34</v>
      </c>
      <c r="F40" s="4">
        <f t="shared" si="7"/>
        <v>106.46858440346419</v>
      </c>
      <c r="G40" s="4">
        <f t="shared" si="8"/>
        <v>712.46858440346421</v>
      </c>
      <c r="H40" s="6">
        <f t="shared" si="9"/>
        <v>-184.53141559653579</v>
      </c>
      <c r="I40" s="6">
        <f t="shared" si="10"/>
        <v>34051.843342061416</v>
      </c>
    </row>
    <row r="41" spans="1:9" x14ac:dyDescent="0.25">
      <c r="A41" t="s">
        <v>13</v>
      </c>
      <c r="B41" s="1">
        <v>42690</v>
      </c>
      <c r="C41">
        <f t="shared" si="5"/>
        <v>757</v>
      </c>
      <c r="D41">
        <v>724</v>
      </c>
      <c r="E41" s="4">
        <f t="shared" si="6"/>
        <v>1.0876261893274463E-35</v>
      </c>
      <c r="F41" s="4">
        <f t="shared" si="7"/>
        <v>93.365024913027185</v>
      </c>
      <c r="G41" s="4">
        <f t="shared" si="8"/>
        <v>699.36502491302713</v>
      </c>
      <c r="H41" s="6">
        <f t="shared" si="9"/>
        <v>-24.634975086972872</v>
      </c>
      <c r="I41" s="6">
        <f t="shared" si="10"/>
        <v>606.88199753577408</v>
      </c>
    </row>
    <row r="42" spans="1:9" x14ac:dyDescent="0.25">
      <c r="A42" t="s">
        <v>13</v>
      </c>
      <c r="B42" s="1">
        <v>42718</v>
      </c>
      <c r="C42">
        <f t="shared" si="5"/>
        <v>785</v>
      </c>
      <c r="D42">
        <v>584</v>
      </c>
      <c r="E42" s="4">
        <f t="shared" si="6"/>
        <v>4.2027068627330029E-37</v>
      </c>
      <c r="F42" s="4">
        <f t="shared" si="7"/>
        <v>84.298898959980221</v>
      </c>
      <c r="G42" s="4">
        <f t="shared" si="8"/>
        <v>690.29889895998019</v>
      </c>
      <c r="H42" s="6">
        <f t="shared" si="9"/>
        <v>106.29889895998019</v>
      </c>
      <c r="I42" s="6">
        <f t="shared" si="10"/>
        <v>11299.455920104077</v>
      </c>
    </row>
    <row r="43" spans="1:9" x14ac:dyDescent="0.25">
      <c r="A43" t="s">
        <v>13</v>
      </c>
      <c r="B43" s="1">
        <v>42747</v>
      </c>
      <c r="C43">
        <f t="shared" si="5"/>
        <v>814</v>
      </c>
      <c r="D43">
        <v>546</v>
      </c>
      <c r="E43" s="4">
        <f t="shared" si="6"/>
        <v>1.4458259719477668E-38</v>
      </c>
      <c r="F43" s="4">
        <f t="shared" si="7"/>
        <v>75.835965221465955</v>
      </c>
      <c r="G43" s="4">
        <f t="shared" si="8"/>
        <v>681.83596522146593</v>
      </c>
      <c r="H43" s="6">
        <f t="shared" si="9"/>
        <v>135.83596522146593</v>
      </c>
      <c r="I43" s="6">
        <f t="shared" si="10"/>
        <v>18451.4094476473</v>
      </c>
    </row>
    <row r="44" spans="1:9" x14ac:dyDescent="0.25">
      <c r="A44" t="s">
        <v>13</v>
      </c>
      <c r="B44" s="1">
        <v>42780</v>
      </c>
      <c r="C44">
        <f t="shared" si="5"/>
        <v>847</v>
      </c>
      <c r="D44">
        <v>561</v>
      </c>
      <c r="E44" s="4">
        <f t="shared" si="6"/>
        <v>3.1250204591406121E-40</v>
      </c>
      <c r="F44" s="4">
        <f t="shared" si="7"/>
        <v>67.234326929103716</v>
      </c>
      <c r="G44" s="4">
        <f t="shared" si="8"/>
        <v>673.23432692910376</v>
      </c>
      <c r="H44" s="6">
        <f t="shared" si="9"/>
        <v>112.23432692910376</v>
      </c>
      <c r="I44" s="6">
        <f t="shared" si="10"/>
        <v>12596.544141228946</v>
      </c>
    </row>
    <row r="45" spans="1:9" x14ac:dyDescent="0.25">
      <c r="A45" t="s">
        <v>13</v>
      </c>
      <c r="B45" s="1">
        <v>42809</v>
      </c>
      <c r="C45">
        <f t="shared" si="5"/>
        <v>876</v>
      </c>
      <c r="D45">
        <v>620</v>
      </c>
      <c r="E45" s="4">
        <f t="shared" si="6"/>
        <v>1.0750775369937274E-41</v>
      </c>
      <c r="F45" s="4">
        <f t="shared" si="7"/>
        <v>60.484539437516958</v>
      </c>
      <c r="G45" s="4">
        <f t="shared" si="8"/>
        <v>666.48453943751701</v>
      </c>
      <c r="H45" s="6">
        <f t="shared" si="9"/>
        <v>46.484539437517014</v>
      </c>
      <c r="I45" s="6">
        <f t="shared" si="10"/>
        <v>2160.8124067180747</v>
      </c>
    </row>
    <row r="46" spans="1:9" x14ac:dyDescent="0.25">
      <c r="A46" t="s">
        <v>13</v>
      </c>
      <c r="B46" s="1">
        <v>42836</v>
      </c>
      <c r="C46">
        <f t="shared" si="5"/>
        <v>903</v>
      </c>
      <c r="D46">
        <v>520</v>
      </c>
      <c r="E46" s="4">
        <f t="shared" si="6"/>
        <v>4.6660753766486467E-43</v>
      </c>
      <c r="F46" s="4">
        <f t="shared" si="7"/>
        <v>54.810836644491197</v>
      </c>
      <c r="G46" s="4">
        <f t="shared" si="8"/>
        <v>660.81083664449125</v>
      </c>
      <c r="H46" s="6">
        <f t="shared" si="9"/>
        <v>140.81083664449125</v>
      </c>
      <c r="I46" s="6">
        <f t="shared" si="10"/>
        <v>19827.6917165216</v>
      </c>
    </row>
    <row r="47" spans="1:9" x14ac:dyDescent="0.25">
      <c r="A47" t="s">
        <v>13</v>
      </c>
      <c r="B47" s="1">
        <v>42870</v>
      </c>
      <c r="C47">
        <f t="shared" si="5"/>
        <v>937</v>
      </c>
      <c r="D47">
        <v>538</v>
      </c>
      <c r="E47" s="4">
        <f t="shared" si="6"/>
        <v>8.9789607549685385E-45</v>
      </c>
      <c r="F47" s="4">
        <f t="shared" si="7"/>
        <v>48.417003281695266</v>
      </c>
      <c r="G47" s="4">
        <f t="shared" si="8"/>
        <v>654.41700328169532</v>
      </c>
      <c r="H47" s="6">
        <f t="shared" si="9"/>
        <v>116.41700328169532</v>
      </c>
      <c r="I47" s="6">
        <f t="shared" si="10"/>
        <v>13552.918653090257</v>
      </c>
    </row>
    <row r="48" spans="1:9" x14ac:dyDescent="0.25">
      <c r="A48" t="s">
        <v>13</v>
      </c>
      <c r="B48" s="1">
        <v>42900</v>
      </c>
      <c r="C48">
        <f t="shared" si="5"/>
        <v>967</v>
      </c>
      <c r="D48">
        <v>644</v>
      </c>
      <c r="E48" s="4">
        <f t="shared" si="6"/>
        <v>2.7501126019454519E-46</v>
      </c>
      <c r="F48" s="4">
        <f t="shared" si="7"/>
        <v>43.397714040195375</v>
      </c>
      <c r="G48" s="4">
        <f t="shared" si="8"/>
        <v>649.39771404019541</v>
      </c>
      <c r="H48" s="6">
        <f t="shared" si="9"/>
        <v>5.3977140401954102</v>
      </c>
      <c r="I48" s="6">
        <f t="shared" si="10"/>
        <v>29.135316859722657</v>
      </c>
    </row>
    <row r="49" spans="1:9" x14ac:dyDescent="0.25">
      <c r="A49" t="s">
        <v>13</v>
      </c>
      <c r="B49" s="1">
        <v>42928</v>
      </c>
      <c r="C49">
        <f t="shared" si="5"/>
        <v>995</v>
      </c>
      <c r="D49">
        <v>804</v>
      </c>
      <c r="E49" s="4">
        <f t="shared" si="6"/>
        <v>1.0626736666420027E-47</v>
      </c>
      <c r="F49" s="4">
        <f t="shared" si="7"/>
        <v>39.183618430739507</v>
      </c>
      <c r="G49" s="4">
        <f t="shared" si="8"/>
        <v>645.18361843073956</v>
      </c>
      <c r="H49" s="6">
        <f t="shared" si="9"/>
        <v>-158.81638156926044</v>
      </c>
      <c r="I49" s="6">
        <f t="shared" si="10"/>
        <v>25222.643054752927</v>
      </c>
    </row>
    <row r="50" spans="1:9" x14ac:dyDescent="0.25">
      <c r="A50" t="s">
        <v>13</v>
      </c>
      <c r="B50" s="1">
        <v>42961</v>
      </c>
      <c r="C50">
        <f t="shared" si="5"/>
        <v>1028</v>
      </c>
      <c r="D50">
        <v>624</v>
      </c>
      <c r="E50" s="4">
        <f t="shared" si="6"/>
        <v>2.2968718324878089E-49</v>
      </c>
      <c r="F50" s="4">
        <f t="shared" si="7"/>
        <v>34.739245477314512</v>
      </c>
      <c r="G50" s="4">
        <f t="shared" si="8"/>
        <v>640.73924547731451</v>
      </c>
      <c r="H50" s="6">
        <f t="shared" si="9"/>
        <v>16.739245477314512</v>
      </c>
      <c r="I50" s="6">
        <f t="shared" si="10"/>
        <v>280.20233914979434</v>
      </c>
    </row>
    <row r="51" spans="1:9" x14ac:dyDescent="0.25">
      <c r="A51" t="s">
        <v>13</v>
      </c>
      <c r="B51" s="1">
        <v>42991</v>
      </c>
      <c r="C51">
        <f t="shared" si="5"/>
        <v>1058</v>
      </c>
      <c r="D51">
        <v>634</v>
      </c>
      <c r="E51" s="4">
        <f t="shared" si="6"/>
        <v>7.0349524226207604E-51</v>
      </c>
      <c r="F51" s="4">
        <f t="shared" si="7"/>
        <v>31.137900716928836</v>
      </c>
      <c r="G51" s="4">
        <f t="shared" si="8"/>
        <v>637.13790071692881</v>
      </c>
      <c r="H51" s="6">
        <f t="shared" si="9"/>
        <v>3.1379007169288116</v>
      </c>
      <c r="I51" s="6">
        <f t="shared" si="10"/>
        <v>9.8464209093023491</v>
      </c>
    </row>
    <row r="52" spans="1:9" x14ac:dyDescent="0.25">
      <c r="A52" t="s">
        <v>13</v>
      </c>
      <c r="B52" s="1">
        <v>43020</v>
      </c>
      <c r="C52">
        <f t="shared" si="5"/>
        <v>1087</v>
      </c>
      <c r="D52">
        <v>717</v>
      </c>
      <c r="E52" s="4">
        <f t="shared" si="6"/>
        <v>2.4201823387290907E-52</v>
      </c>
      <c r="F52" s="4">
        <f t="shared" si="7"/>
        <v>28.011905077900312</v>
      </c>
      <c r="G52" s="4">
        <f t="shared" si="8"/>
        <v>634.01190507790034</v>
      </c>
      <c r="H52" s="6">
        <f t="shared" si="9"/>
        <v>-82.988094922099663</v>
      </c>
      <c r="I52" s="6">
        <f t="shared" si="10"/>
        <v>6887.0238987994235</v>
      </c>
    </row>
    <row r="53" spans="1:9" x14ac:dyDescent="0.25">
      <c r="A53" t="s">
        <v>13</v>
      </c>
      <c r="B53" s="1">
        <v>43052</v>
      </c>
      <c r="C53">
        <f t="shared" si="5"/>
        <v>1119</v>
      </c>
      <c r="D53">
        <v>643</v>
      </c>
      <c r="E53" s="4">
        <f t="shared" si="6"/>
        <v>5.875535442068418E-54</v>
      </c>
      <c r="F53" s="4">
        <f t="shared" si="7"/>
        <v>24.925441364302078</v>
      </c>
      <c r="G53" s="4">
        <f t="shared" si="8"/>
        <v>630.92544136430206</v>
      </c>
      <c r="H53" s="6">
        <f t="shared" si="9"/>
        <v>-12.07455863569794</v>
      </c>
      <c r="I53" s="6">
        <f t="shared" si="10"/>
        <v>145.79496624690771</v>
      </c>
    </row>
    <row r="54" spans="1:9" x14ac:dyDescent="0.25">
      <c r="A54" t="s">
        <v>13</v>
      </c>
      <c r="B54" s="1">
        <v>43080</v>
      </c>
      <c r="C54">
        <f t="shared" si="5"/>
        <v>1147</v>
      </c>
      <c r="D54">
        <v>421</v>
      </c>
      <c r="E54" s="4">
        <f t="shared" si="6"/>
        <v>2.2703713249017467E-55</v>
      </c>
      <c r="F54" s="4">
        <f t="shared" si="7"/>
        <v>22.505079017110965</v>
      </c>
      <c r="G54" s="4">
        <f t="shared" si="8"/>
        <v>628.50507901711092</v>
      </c>
      <c r="H54" s="6">
        <f t="shared" si="9"/>
        <v>207.50507901711092</v>
      </c>
      <c r="I54" s="6">
        <f t="shared" si="10"/>
        <v>43058.357817897442</v>
      </c>
    </row>
    <row r="55" spans="1:9" x14ac:dyDescent="0.25">
      <c r="A55" t="s">
        <v>13</v>
      </c>
      <c r="B55" s="1">
        <v>43115</v>
      </c>
      <c r="C55">
        <f t="shared" si="5"/>
        <v>1182</v>
      </c>
      <c r="D55">
        <v>466</v>
      </c>
      <c r="E55" s="4">
        <f t="shared" si="6"/>
        <v>3.8896336278839316E-57</v>
      </c>
      <c r="F55" s="4">
        <f t="shared" si="7"/>
        <v>19.807408034537193</v>
      </c>
      <c r="G55" s="4">
        <f t="shared" si="8"/>
        <v>625.80740803453716</v>
      </c>
      <c r="H55" s="6">
        <f t="shared" si="9"/>
        <v>159.80740803453716</v>
      </c>
      <c r="I55" s="6">
        <f t="shared" si="10"/>
        <v>25538.407662717051</v>
      </c>
    </row>
    <row r="56" spans="1:9" x14ac:dyDescent="0.25">
      <c r="A56" t="s">
        <v>13</v>
      </c>
      <c r="B56" s="1">
        <v>43146</v>
      </c>
      <c r="C56">
        <f t="shared" si="5"/>
        <v>1213</v>
      </c>
      <c r="D56">
        <v>495</v>
      </c>
      <c r="E56" s="4">
        <f t="shared" si="6"/>
        <v>1.0606462946615108E-58</v>
      </c>
      <c r="F56" s="4">
        <f t="shared" si="7"/>
        <v>17.689364374166413</v>
      </c>
      <c r="G56" s="4">
        <f t="shared" si="8"/>
        <v>623.68936437416642</v>
      </c>
      <c r="H56" s="6">
        <f t="shared" si="9"/>
        <v>128.68936437416642</v>
      </c>
      <c r="I56" s="6">
        <f t="shared" si="10"/>
        <v>16560.952503026972</v>
      </c>
    </row>
    <row r="57" spans="1:9" x14ac:dyDescent="0.25">
      <c r="A57" t="s">
        <v>13</v>
      </c>
      <c r="B57" s="1">
        <v>43174</v>
      </c>
      <c r="C57">
        <f t="shared" si="5"/>
        <v>1241</v>
      </c>
      <c r="D57">
        <v>536</v>
      </c>
      <c r="E57" s="4">
        <f t="shared" si="6"/>
        <v>4.0984535911762284E-60</v>
      </c>
      <c r="F57" s="4">
        <f t="shared" si="7"/>
        <v>15.971654711528535</v>
      </c>
      <c r="G57" s="4">
        <f t="shared" si="8"/>
        <v>621.97165471152857</v>
      </c>
      <c r="H57" s="6">
        <f t="shared" si="9"/>
        <v>85.971654711528572</v>
      </c>
      <c r="I57" s="6">
        <f t="shared" si="10"/>
        <v>7391.1254138382928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workbookViewId="0">
      <selection activeCell="E11" sqref="E11"/>
    </sheetView>
  </sheetViews>
  <sheetFormatPr defaultRowHeight="15" x14ac:dyDescent="0.25"/>
  <cols>
    <col min="2" max="2" width="12.140625" customWidth="1"/>
    <col min="3" max="3" width="7.28515625" customWidth="1"/>
    <col min="5" max="5" width="5.7109375" customWidth="1"/>
    <col min="6" max="6" width="6.28515625" customWidth="1"/>
    <col min="7" max="7" width="3.28515625" customWidth="1"/>
    <col min="9" max="9" width="5.28515625" customWidth="1"/>
    <col min="10" max="10" width="7" customWidth="1"/>
    <col min="11" max="11" width="3.28515625" customWidth="1"/>
    <col min="12" max="12" width="5.7109375" customWidth="1"/>
    <col min="13" max="13" width="3.5703125" customWidth="1"/>
    <col min="14" max="14" width="8.140625" customWidth="1"/>
    <col min="15" max="15" width="5.7109375" customWidth="1"/>
    <col min="17" max="17" width="12.85546875" customWidth="1"/>
  </cols>
  <sheetData>
    <row r="1" spans="2:17" x14ac:dyDescent="0.25">
      <c r="B1" s="12"/>
      <c r="C1" s="12"/>
      <c r="D1" s="12" t="s">
        <v>23</v>
      </c>
      <c r="E1" s="12"/>
      <c r="F1" s="12"/>
      <c r="G1" s="12"/>
      <c r="H1" s="12" t="s">
        <v>25</v>
      </c>
      <c r="I1" s="12"/>
      <c r="J1" s="12"/>
      <c r="K1" s="12"/>
    </row>
    <row r="2" spans="2:17" ht="17.25" x14ac:dyDescent="0.25">
      <c r="B2" s="13" t="s">
        <v>22</v>
      </c>
      <c r="C2" s="13" t="s">
        <v>28</v>
      </c>
      <c r="D2" s="13" t="s">
        <v>24</v>
      </c>
      <c r="E2" s="13" t="s">
        <v>30</v>
      </c>
      <c r="F2" s="13" t="s">
        <v>26</v>
      </c>
      <c r="G2" s="13"/>
      <c r="H2" s="13" t="s">
        <v>24</v>
      </c>
      <c r="I2" s="13" t="s">
        <v>30</v>
      </c>
      <c r="J2" s="13" t="s">
        <v>26</v>
      </c>
      <c r="K2" s="13"/>
      <c r="L2" s="15" t="s">
        <v>33</v>
      </c>
      <c r="N2" s="15" t="s">
        <v>38</v>
      </c>
      <c r="O2" s="15" t="s">
        <v>30</v>
      </c>
      <c r="Q2" s="15" t="s">
        <v>39</v>
      </c>
    </row>
    <row r="3" spans="2:17" ht="17.25" x14ac:dyDescent="0.25">
      <c r="B3" t="s">
        <v>20</v>
      </c>
      <c r="C3" s="20" t="s">
        <v>34</v>
      </c>
      <c r="D3" s="9"/>
      <c r="E3" s="9"/>
      <c r="H3" s="9">
        <f>Cl!Q5</f>
        <v>0.11716967593838687</v>
      </c>
      <c r="I3" s="14">
        <f>H3/(H3+D3+N3)</f>
        <v>0.69604503772122095</v>
      </c>
      <c r="J3" s="5">
        <f>Cl!Q6</f>
        <v>160</v>
      </c>
      <c r="L3" s="9">
        <f>Cl!Q11</f>
        <v>0.90406465839949179</v>
      </c>
      <c r="N3" s="9">
        <f>Cl!Q7</f>
        <v>5.1166666666666666E-2</v>
      </c>
      <c r="O3" s="14">
        <f>N3/(D3+H3+N3)</f>
        <v>0.303954962278779</v>
      </c>
      <c r="Q3" s="9">
        <f>(D3+H3)/N3</f>
        <v>2.2899610932583752</v>
      </c>
    </row>
    <row r="4" spans="2:17" ht="17.25" x14ac:dyDescent="0.25">
      <c r="B4" t="s">
        <v>19</v>
      </c>
      <c r="C4" s="21" t="s">
        <v>35</v>
      </c>
      <c r="D4" s="9">
        <f>Ca!Q3</f>
        <v>0.26833842139027386</v>
      </c>
      <c r="E4" s="14">
        <f>D4/(D4+H4+N4)</f>
        <v>0.38643193315159041</v>
      </c>
      <c r="F4" s="5">
        <f>Ca!Q4</f>
        <v>8.0450601732151323</v>
      </c>
      <c r="G4" s="5"/>
      <c r="H4" s="9">
        <f>Ca!Q5</f>
        <v>0.28356180377178447</v>
      </c>
      <c r="I4" s="14">
        <f t="shared" ref="I4:I9" si="0">H4/(H4+D4+N4)</f>
        <v>0.40835499974903827</v>
      </c>
      <c r="J4" s="5">
        <f>Ca!Q6</f>
        <v>130</v>
      </c>
      <c r="K4" s="5"/>
      <c r="L4" s="9">
        <f>Ca!Q11</f>
        <v>0.92411360917791452</v>
      </c>
      <c r="N4" s="9">
        <f>Ca!Q7</f>
        <v>0.14249999999999999</v>
      </c>
      <c r="O4" s="14">
        <f t="shared" ref="O4:O9" si="1">N4/(D4+H4+N4)</f>
        <v>0.20521306709937126</v>
      </c>
      <c r="Q4" s="9">
        <f t="shared" ref="Q4:Q9" si="2">(D4+H4)/N4</f>
        <v>3.8729840362249717</v>
      </c>
    </row>
    <row r="5" spans="2:17" ht="17.25" x14ac:dyDescent="0.25">
      <c r="B5" t="s">
        <v>32</v>
      </c>
      <c r="C5" s="21" t="s">
        <v>35</v>
      </c>
      <c r="D5" s="9">
        <f>Mg!M3</f>
        <v>5.7866918110382623E-2</v>
      </c>
      <c r="E5" s="14">
        <f t="shared" ref="E5:E9" si="3">D5/(D5+H5)</f>
        <v>0.34840298747174636</v>
      </c>
      <c r="F5" s="5">
        <f>Mg!M4</f>
        <v>4.2472315481378065</v>
      </c>
      <c r="G5" s="5"/>
      <c r="H5" s="9">
        <f>Mg!M5</f>
        <v>0.10822499324291862</v>
      </c>
      <c r="I5" s="14">
        <f t="shared" si="0"/>
        <v>0.47973791521907277</v>
      </c>
      <c r="J5" s="5">
        <f>Mg!M6</f>
        <v>120</v>
      </c>
      <c r="K5" s="5"/>
      <c r="L5" s="9">
        <f>Mg!M11</f>
        <v>0.92701483786372174</v>
      </c>
      <c r="N5" s="9">
        <f>Mg!M7</f>
        <v>5.9499999999999997E-2</v>
      </c>
      <c r="O5" s="14">
        <f t="shared" si="1"/>
        <v>0.26375059124711514</v>
      </c>
      <c r="Q5" s="9">
        <f t="shared" si="2"/>
        <v>2.7914606950134666</v>
      </c>
    </row>
    <row r="6" spans="2:17" ht="17.25" x14ac:dyDescent="0.25">
      <c r="B6" t="s">
        <v>17</v>
      </c>
      <c r="C6" s="21" t="s">
        <v>35</v>
      </c>
      <c r="D6" s="9">
        <f>K!Q3</f>
        <v>3.420849525257337E-2</v>
      </c>
      <c r="E6" s="14">
        <f>D6/(D6+H6)</f>
        <v>0.29026734343213928</v>
      </c>
      <c r="F6" s="5">
        <f>K!Q4</f>
        <v>7.6742245332315902</v>
      </c>
      <c r="H6" s="9">
        <f>K!Q5</f>
        <v>8.3643188812502559E-2</v>
      </c>
      <c r="I6" s="14">
        <f t="shared" si="0"/>
        <v>0.61683001497504841</v>
      </c>
      <c r="J6" s="5">
        <f>K!Q6</f>
        <v>155</v>
      </c>
      <c r="L6" s="9">
        <f>'SO4'!R11</f>
        <v>0.98235334572694244</v>
      </c>
      <c r="N6" s="9">
        <f>K!Q7</f>
        <v>1.7749999999999998E-2</v>
      </c>
      <c r="O6" s="14">
        <f t="shared" si="1"/>
        <v>0.13089807934451378</v>
      </c>
      <c r="Q6" s="9">
        <f t="shared" si="2"/>
        <v>6.6395314966239969</v>
      </c>
    </row>
    <row r="7" spans="2:17" ht="18.75" x14ac:dyDescent="0.35">
      <c r="B7" t="s">
        <v>29</v>
      </c>
      <c r="C7" s="21" t="s">
        <v>35</v>
      </c>
      <c r="D7" s="9">
        <f>'SO4'!R3</f>
        <v>0.40139083045848134</v>
      </c>
      <c r="E7" s="14">
        <f t="shared" si="3"/>
        <v>0.4039684527117251</v>
      </c>
      <c r="F7" s="5">
        <f>'SO4'!R4</f>
        <v>6</v>
      </c>
      <c r="G7" s="5"/>
      <c r="H7" s="9">
        <f>'SO4'!R5</f>
        <v>0.59222841818348337</v>
      </c>
      <c r="I7" s="14">
        <f t="shared" si="0"/>
        <v>0.55732890114719424</v>
      </c>
      <c r="J7" s="5">
        <f>'SO4'!R6</f>
        <v>105</v>
      </c>
      <c r="K7" s="5"/>
      <c r="L7" s="9">
        <f>Mg!M11</f>
        <v>0.92701483786372174</v>
      </c>
      <c r="N7" s="9">
        <f>'SO4'!R7</f>
        <v>6.8999999999999992E-2</v>
      </c>
      <c r="O7" s="14">
        <f t="shared" si="1"/>
        <v>6.493388867948939E-2</v>
      </c>
      <c r="Q7" s="9">
        <f t="shared" si="2"/>
        <v>14.400278965825578</v>
      </c>
    </row>
    <row r="8" spans="2:17" ht="17.25" x14ac:dyDescent="0.25">
      <c r="B8" t="s">
        <v>18</v>
      </c>
      <c r="C8" s="23" t="s">
        <v>37</v>
      </c>
      <c r="D8" s="9">
        <f>'NH4'!M3/1000</f>
        <v>1.2824417463074853</v>
      </c>
      <c r="E8" s="14">
        <f t="shared" si="3"/>
        <v>0.41220781617413421</v>
      </c>
      <c r="F8" s="5">
        <f>'NH4'!M4</f>
        <v>3.9273628229588708</v>
      </c>
      <c r="H8" s="9">
        <f>'NH4'!M5/1000</f>
        <v>1.8287116476536984</v>
      </c>
      <c r="I8" s="14">
        <f t="shared" si="0"/>
        <v>0.58363384916613459</v>
      </c>
      <c r="J8" s="5">
        <f>'NH4'!M6</f>
        <v>89</v>
      </c>
      <c r="L8" s="9">
        <f>'NH4'!M11</f>
        <v>0.97675853201175078</v>
      </c>
      <c r="N8" s="9">
        <f>'NH4'!M7/1000</f>
        <v>2.2166666666666668E-2</v>
      </c>
      <c r="O8" s="14">
        <f t="shared" si="1"/>
        <v>7.0744980524667317E-3</v>
      </c>
      <c r="Q8" s="9">
        <f t="shared" si="2"/>
        <v>140.35278468997819</v>
      </c>
    </row>
    <row r="9" spans="2:17" ht="17.25" x14ac:dyDescent="0.25">
      <c r="B9" s="16" t="s">
        <v>27</v>
      </c>
      <c r="C9" s="22" t="s">
        <v>36</v>
      </c>
      <c r="D9" s="17">
        <f>TN!M3/1000</f>
        <v>1.7242777572716361</v>
      </c>
      <c r="E9" s="18">
        <f t="shared" si="3"/>
        <v>0.53852410740426881</v>
      </c>
      <c r="F9" s="19">
        <f>TN!M4</f>
        <v>5.9654174270422162</v>
      </c>
      <c r="G9" s="16"/>
      <c r="H9" s="17">
        <f>TN!M5/1000</f>
        <v>1.4775803091811337</v>
      </c>
      <c r="I9" s="18">
        <f t="shared" si="0"/>
        <v>0.38803450217817109</v>
      </c>
      <c r="J9" s="19">
        <f>TN!M6</f>
        <v>190</v>
      </c>
      <c r="K9" s="16"/>
      <c r="L9" s="17">
        <f>TN!M11</f>
        <v>0.96336709088795347</v>
      </c>
      <c r="N9" s="17">
        <f>TN!M7/1000</f>
        <v>0.60599999999999998</v>
      </c>
      <c r="O9" s="18">
        <f t="shared" si="1"/>
        <v>0.15914458717326155</v>
      </c>
      <c r="Q9" s="17">
        <f t="shared" si="2"/>
        <v>5.2835941690639769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3:U6"/>
  <sheetViews>
    <sheetView tabSelected="1" workbookViewId="0">
      <selection activeCell="A4" sqref="A4"/>
    </sheetView>
  </sheetViews>
  <sheetFormatPr defaultRowHeight="15" x14ac:dyDescent="0.25"/>
  <sheetData>
    <row r="3" spans="21:21" x14ac:dyDescent="0.25">
      <c r="U3" t="s">
        <v>41</v>
      </c>
    </row>
    <row r="4" spans="21:21" x14ac:dyDescent="0.25">
      <c r="U4" t="s">
        <v>42</v>
      </c>
    </row>
    <row r="5" spans="21:21" x14ac:dyDescent="0.25">
      <c r="U5" t="s">
        <v>43</v>
      </c>
    </row>
    <row r="6" spans="21:21" x14ac:dyDescent="0.25">
      <c r="U6" t="s"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</vt:lpstr>
      <vt:lpstr>Ca</vt:lpstr>
      <vt:lpstr>Mg</vt:lpstr>
      <vt:lpstr>SO4</vt:lpstr>
      <vt:lpstr>K</vt:lpstr>
      <vt:lpstr>NH4</vt:lpstr>
      <vt:lpstr>TN</vt:lpstr>
      <vt:lpstr>Table</vt:lpstr>
      <vt:lpstr>Figure</vt:lpstr>
    </vt:vector>
  </TitlesOfParts>
  <Company>CEH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Evans, Christopher D.</cp:lastModifiedBy>
  <dcterms:created xsi:type="dcterms:W3CDTF">2018-03-07T15:04:28Z</dcterms:created>
  <dcterms:modified xsi:type="dcterms:W3CDTF">2019-07-15T12:46:29Z</dcterms:modified>
</cp:coreProperties>
</file>