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FC7D191-8A69-4843-A330-F4269BC86A0F}" xr6:coauthVersionLast="36" xr6:coauthVersionMax="36" xr10:uidLastSave="{00000000-0000-0000-0000-000000000000}"/>
  <bookViews>
    <workbookView xWindow="0" yWindow="0" windowWidth="23040" windowHeight="9060" firstSheet="10" activeTab="12" xr2:uid="{00000000-000D-0000-FFFF-FFFF00000000}"/>
  </bookViews>
  <sheets>
    <sheet name="Assignments 1" sheetId="1" r:id="rId1"/>
    <sheet name="Assignment 2" sheetId="2" r:id="rId2"/>
    <sheet name="Assignment 3" sheetId="3" r:id="rId3"/>
    <sheet name="Assignment 4" sheetId="4" r:id="rId4"/>
    <sheet name="Assignment 6" sheetId="5" r:id="rId5"/>
    <sheet name="Assignment 7" sheetId="7" r:id="rId6"/>
    <sheet name="Assignment 8" sheetId="8" r:id="rId7"/>
    <sheet name="Assignment 9" sheetId="9" r:id="rId8"/>
    <sheet name="Assignment 10 " sheetId="10" r:id="rId9"/>
    <sheet name="Assignment 11" sheetId="11" r:id="rId10"/>
    <sheet name="Assignment 12" sheetId="12" r:id="rId11"/>
    <sheet name="Assignment 13" sheetId="13" r:id="rId12"/>
    <sheet name="Sheet 1" sheetId="6" r:id="rId13"/>
  </sheets>
  <calcPr calcId="191029"/>
  <pivotCaches>
    <pivotCache cacheId="1" r:id="rId14"/>
  </pivotCaches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C7" i="8"/>
  <c r="E65" i="5"/>
  <c r="D65" i="5"/>
  <c r="C65" i="5"/>
  <c r="G30" i="13"/>
  <c r="F40" i="13"/>
  <c r="G40" i="13" s="1"/>
  <c r="E40" i="13"/>
  <c r="D40" i="13"/>
  <c r="F39" i="13"/>
  <c r="G39" i="13" s="1"/>
  <c r="E39" i="13"/>
  <c r="D39" i="13"/>
  <c r="F38" i="13"/>
  <c r="G38" i="13" s="1"/>
  <c r="E38" i="13"/>
  <c r="D38" i="13"/>
  <c r="F37" i="13"/>
  <c r="G37" i="13" s="1"/>
  <c r="E37" i="13"/>
  <c r="D37" i="13"/>
  <c r="F36" i="13"/>
  <c r="G36" i="13" s="1"/>
  <c r="E36" i="13"/>
  <c r="D36" i="13"/>
  <c r="F35" i="13"/>
  <c r="G35" i="13" s="1"/>
  <c r="E35" i="13"/>
  <c r="D35" i="13"/>
  <c r="F34" i="13"/>
  <c r="G34" i="13" s="1"/>
  <c r="E34" i="13"/>
  <c r="D34" i="13"/>
  <c r="F33" i="13"/>
  <c r="G33" i="13" s="1"/>
  <c r="E33" i="13"/>
  <c r="D33" i="13"/>
  <c r="F32" i="13"/>
  <c r="G32" i="13" s="1"/>
  <c r="E32" i="13"/>
  <c r="D32" i="13"/>
  <c r="F31" i="13"/>
  <c r="G31" i="13" s="1"/>
  <c r="E31" i="13"/>
  <c r="D31" i="13"/>
  <c r="D30" i="13"/>
  <c r="B20" i="13"/>
  <c r="E4" i="13"/>
  <c r="E5" i="13"/>
  <c r="E6" i="13"/>
  <c r="E7" i="13"/>
  <c r="E8" i="13"/>
  <c r="E9" i="13"/>
  <c r="E10" i="13"/>
  <c r="E11" i="13"/>
  <c r="E12" i="13"/>
  <c r="E13" i="13"/>
  <c r="D4" i="13"/>
  <c r="D5" i="13"/>
  <c r="D6" i="13"/>
  <c r="D7" i="13"/>
  <c r="D8" i="13"/>
  <c r="D9" i="13"/>
  <c r="D10" i="13"/>
  <c r="D11" i="13"/>
  <c r="D12" i="13"/>
  <c r="D13" i="13"/>
  <c r="D3" i="13"/>
  <c r="B44" i="13" l="1"/>
  <c r="F4" i="13"/>
  <c r="F13" i="13"/>
  <c r="F5" i="13"/>
  <c r="F6" i="13"/>
  <c r="F7" i="13"/>
  <c r="F8" i="13"/>
  <c r="F9" i="13"/>
  <c r="F10" i="13"/>
  <c r="F11" i="13"/>
  <c r="F12" i="13"/>
  <c r="B24" i="13" l="1"/>
  <c r="B16" i="13"/>
  <c r="G4" i="10"/>
  <c r="C50" i="12" l="1"/>
  <c r="C49" i="12"/>
  <c r="C42" i="12"/>
  <c r="C43" i="12"/>
  <c r="B36" i="12"/>
  <c r="D31" i="12" l="1"/>
  <c r="D32" i="12"/>
  <c r="C31" i="12"/>
  <c r="C32" i="12"/>
  <c r="D30" i="12"/>
  <c r="C30" i="12"/>
  <c r="D24" i="12"/>
  <c r="C24" i="12"/>
  <c r="B20" i="12"/>
  <c r="D56" i="11"/>
  <c r="D57" i="11"/>
  <c r="D58" i="11"/>
  <c r="D55" i="11"/>
  <c r="C48" i="11"/>
  <c r="C49" i="11"/>
  <c r="C50" i="11"/>
  <c r="C51" i="11"/>
  <c r="C47" i="11"/>
  <c r="D43" i="11"/>
  <c r="D42" i="11"/>
  <c r="D41" i="11"/>
  <c r="D37" i="11"/>
  <c r="D36" i="11"/>
  <c r="D35" i="11"/>
  <c r="D34" i="11"/>
  <c r="C30" i="11"/>
  <c r="C27" i="11"/>
  <c r="C28" i="11"/>
  <c r="C29" i="11"/>
  <c r="C26" i="11"/>
  <c r="C20" i="11"/>
  <c r="C21" i="11"/>
  <c r="C22" i="11"/>
  <c r="C19" i="11"/>
  <c r="C18" i="11"/>
  <c r="C13" i="11"/>
  <c r="C14" i="11"/>
  <c r="C12" i="11"/>
  <c r="F3" i="10"/>
  <c r="G8" i="10"/>
  <c r="G7" i="10"/>
  <c r="G6" i="10"/>
  <c r="G5" i="10"/>
  <c r="F8" i="10"/>
  <c r="F7" i="10"/>
  <c r="F6" i="10"/>
  <c r="F5" i="10"/>
  <c r="F4" i="10"/>
  <c r="F29" i="9"/>
  <c r="H14" i="9"/>
  <c r="J12" i="9"/>
  <c r="D25" i="8"/>
  <c r="E25" i="8"/>
  <c r="F25" i="8"/>
  <c r="G25" i="8"/>
  <c r="H25" i="8"/>
  <c r="C25" i="8"/>
  <c r="E16" i="8" l="1"/>
  <c r="F16" i="8"/>
  <c r="G16" i="8"/>
  <c r="H16" i="8"/>
  <c r="D16" i="8"/>
  <c r="C16" i="8"/>
  <c r="D48" i="4"/>
  <c r="D47" i="4"/>
  <c r="C28" i="4"/>
  <c r="C27" i="4"/>
  <c r="D51" i="3"/>
  <c r="D50" i="3"/>
  <c r="D49" i="3"/>
  <c r="C51" i="3"/>
  <c r="C50" i="3"/>
  <c r="C49" i="3"/>
  <c r="C27" i="3"/>
  <c r="C26" i="3"/>
  <c r="C25" i="3"/>
  <c r="G11" i="3"/>
  <c r="H11" i="3" s="1"/>
  <c r="F11" i="3"/>
  <c r="H10" i="3"/>
  <c r="G10" i="3"/>
  <c r="F10" i="3"/>
  <c r="G9" i="3"/>
  <c r="H9" i="3" s="1"/>
  <c r="F9" i="3"/>
  <c r="H8" i="3"/>
  <c r="G8" i="3"/>
  <c r="F8" i="3"/>
  <c r="G7" i="3"/>
  <c r="H7" i="3" s="1"/>
  <c r="F7" i="3"/>
  <c r="H6" i="3"/>
  <c r="G6" i="3"/>
  <c r="F6" i="3"/>
  <c r="G5" i="3"/>
  <c r="H5" i="3" s="1"/>
  <c r="F5" i="3"/>
  <c r="H4" i="3"/>
  <c r="G4" i="3"/>
  <c r="F4" i="3"/>
  <c r="G3" i="3"/>
  <c r="H3" i="3" s="1"/>
  <c r="F3" i="3"/>
  <c r="H35" i="3"/>
  <c r="F36" i="3"/>
  <c r="F37" i="3"/>
  <c r="F38" i="3"/>
  <c r="F39" i="3"/>
  <c r="F40" i="3"/>
  <c r="F41" i="3"/>
  <c r="F42" i="3"/>
  <c r="G38" i="3"/>
  <c r="H38" i="3" s="1"/>
  <c r="G39" i="3"/>
  <c r="H39" i="3" s="1"/>
  <c r="G40" i="3"/>
  <c r="H40" i="3" s="1"/>
  <c r="G41" i="3"/>
  <c r="H41" i="3" s="1"/>
  <c r="G42" i="3"/>
  <c r="H42" i="3" s="1"/>
  <c r="G37" i="3"/>
  <c r="H37" i="3" s="1"/>
  <c r="G36" i="3"/>
  <c r="H36" i="3" s="1"/>
  <c r="G35" i="3"/>
  <c r="G34" i="3"/>
  <c r="H34" i="3" s="1"/>
  <c r="F35" i="3"/>
  <c r="F34" i="3"/>
  <c r="C71" i="5"/>
  <c r="C70" i="5"/>
  <c r="C35" i="5"/>
  <c r="C34" i="5"/>
  <c r="C31" i="5"/>
  <c r="C30" i="5"/>
  <c r="C29" i="5"/>
  <c r="B26" i="5"/>
  <c r="J41" i="4"/>
  <c r="H41" i="4"/>
  <c r="G41" i="4"/>
  <c r="F41" i="4"/>
  <c r="I41" i="4" s="1"/>
  <c r="J40" i="4"/>
  <c r="I40" i="4"/>
  <c r="H40" i="4"/>
  <c r="G40" i="4"/>
  <c r="F40" i="4"/>
  <c r="J39" i="4"/>
  <c r="I39" i="4"/>
  <c r="H39" i="4"/>
  <c r="G39" i="4"/>
  <c r="F39" i="4"/>
  <c r="J38" i="4"/>
  <c r="H38" i="4"/>
  <c r="G38" i="4"/>
  <c r="F38" i="4"/>
  <c r="I38" i="4" s="1"/>
  <c r="J37" i="4"/>
  <c r="H37" i="4"/>
  <c r="G37" i="4"/>
  <c r="F37" i="4"/>
  <c r="I37" i="4" s="1"/>
  <c r="J36" i="4"/>
  <c r="I36" i="4"/>
  <c r="H36" i="4"/>
  <c r="G36" i="4"/>
  <c r="F36" i="4"/>
  <c r="J35" i="4"/>
  <c r="I35" i="4"/>
  <c r="H35" i="4"/>
  <c r="G35" i="4"/>
  <c r="F35" i="4"/>
  <c r="J34" i="4"/>
  <c r="H34" i="4"/>
  <c r="G34" i="4"/>
  <c r="I34" i="4" s="1"/>
  <c r="F34" i="4"/>
  <c r="C22" i="4"/>
  <c r="D17" i="4"/>
  <c r="D16" i="4"/>
  <c r="D15" i="4"/>
  <c r="J10" i="4"/>
  <c r="H10" i="4"/>
  <c r="G10" i="4"/>
  <c r="F10" i="4"/>
  <c r="I10" i="4" s="1"/>
  <c r="J9" i="4"/>
  <c r="I9" i="4"/>
  <c r="H9" i="4"/>
  <c r="G9" i="4"/>
  <c r="F9" i="4"/>
  <c r="J8" i="4"/>
  <c r="I8" i="4"/>
  <c r="H8" i="4"/>
  <c r="G8" i="4"/>
  <c r="F8" i="4"/>
  <c r="J7" i="4"/>
  <c r="H7" i="4"/>
  <c r="G7" i="4"/>
  <c r="F7" i="4"/>
  <c r="I7" i="4" s="1"/>
  <c r="J6" i="4"/>
  <c r="H6" i="4"/>
  <c r="G6" i="4"/>
  <c r="F6" i="4"/>
  <c r="I6" i="4" s="1"/>
  <c r="J5" i="4"/>
  <c r="I5" i="4"/>
  <c r="H5" i="4"/>
  <c r="G5" i="4"/>
  <c r="F5" i="4"/>
  <c r="K4" i="4"/>
  <c r="J4" i="4"/>
  <c r="H4" i="4"/>
  <c r="G4" i="4"/>
  <c r="F4" i="4"/>
  <c r="I4" i="4" s="1"/>
  <c r="J3" i="4"/>
  <c r="H3" i="4"/>
  <c r="G3" i="4"/>
  <c r="I3" i="4" s="1"/>
  <c r="F3" i="4"/>
  <c r="B20" i="3"/>
  <c r="B15" i="3"/>
  <c r="C50" i="2"/>
  <c r="C46" i="2"/>
  <c r="C45" i="2"/>
  <c r="D38" i="2"/>
  <c r="C38" i="2"/>
  <c r="B38" i="2"/>
  <c r="D34" i="2"/>
  <c r="C34" i="2"/>
  <c r="B30" i="2"/>
  <c r="D26" i="2"/>
  <c r="D25" i="2"/>
  <c r="D24" i="2"/>
  <c r="D23" i="2"/>
  <c r="D22" i="2"/>
  <c r="D21" i="2"/>
  <c r="D20" i="2"/>
  <c r="D19" i="2"/>
  <c r="D18" i="2"/>
  <c r="D17" i="2"/>
  <c r="F12" i="2"/>
  <c r="C52" i="2" s="1"/>
  <c r="F11" i="2"/>
  <c r="C51" i="2" s="1"/>
  <c r="F10" i="2"/>
  <c r="F9" i="2"/>
  <c r="C49" i="2" s="1"/>
  <c r="F8" i="2"/>
  <c r="C48" i="2" s="1"/>
  <c r="F7" i="2"/>
  <c r="C47" i="2" s="1"/>
  <c r="F6" i="2"/>
  <c r="F5" i="2"/>
  <c r="F4" i="2"/>
  <c r="F3" i="2"/>
  <c r="C44" i="2" s="1"/>
  <c r="D66" i="1"/>
  <c r="C66" i="1"/>
  <c r="D65" i="1"/>
  <c r="C65" i="1"/>
  <c r="B61" i="1"/>
  <c r="C57" i="1"/>
  <c r="B53" i="1"/>
  <c r="B51" i="1"/>
  <c r="B49" i="1"/>
  <c r="B47" i="1"/>
  <c r="C40" i="1"/>
  <c r="B40" i="1"/>
  <c r="B39" i="1"/>
  <c r="B52" i="1" s="1"/>
  <c r="C38" i="1"/>
  <c r="B38" i="1"/>
  <c r="B37" i="1"/>
  <c r="C37" i="1" s="1"/>
  <c r="C36" i="1"/>
  <c r="B36" i="1"/>
  <c r="B35" i="1"/>
  <c r="B48" i="1" s="1"/>
  <c r="C34" i="1"/>
  <c r="B34" i="1"/>
  <c r="B33" i="1"/>
  <c r="C33" i="1" s="1"/>
  <c r="C32" i="1"/>
  <c r="B32" i="1"/>
  <c r="B45" i="1" s="1"/>
  <c r="B31" i="1"/>
  <c r="C31" i="1" s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D57" i="1" s="1"/>
  <c r="B18" i="1"/>
  <c r="D17" i="1"/>
  <c r="B17" i="1"/>
  <c r="H13" i="1"/>
  <c r="H12" i="1"/>
  <c r="H11" i="1"/>
  <c r="H10" i="1"/>
  <c r="H9" i="1"/>
  <c r="H8" i="1"/>
  <c r="H7" i="1"/>
  <c r="H6" i="1"/>
  <c r="H5" i="1"/>
  <c r="H4" i="1"/>
  <c r="B50" i="1" l="1"/>
  <c r="B44" i="1"/>
  <c r="B46" i="1"/>
  <c r="C35" i="1"/>
  <c r="C43" i="2"/>
  <c r="C39" i="1"/>
  <c r="E44" i="1" l="1"/>
  <c r="E45" i="1"/>
</calcChain>
</file>

<file path=xl/sharedStrings.xml><?xml version="1.0" encoding="utf-8"?>
<sst xmlns="http://schemas.openxmlformats.org/spreadsheetml/2006/main" count="660" uniqueCount="325">
  <si>
    <t xml:space="preserve">Roll No </t>
  </si>
  <si>
    <t xml:space="preserve">Student Name </t>
  </si>
  <si>
    <t>Hindi</t>
  </si>
  <si>
    <t>English</t>
  </si>
  <si>
    <t>Math</t>
  </si>
  <si>
    <t>Physics</t>
  </si>
  <si>
    <t xml:space="preserve">Chemistry </t>
  </si>
  <si>
    <t>Total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</si>
  <si>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</si>
  <si>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</si>
  <si>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</si>
  <si>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</si>
  <si>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</si>
  <si>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</si>
  <si>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</si>
  <si>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</si>
  <si>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</si>
  <si>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</si>
  <si>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 xml:space="preserve"> Q.1 Find the Total Number &amp; Average in all Subjects in Each Student .</t>
  </si>
  <si>
    <t xml:space="preserve">SUM </t>
  </si>
  <si>
    <t>AVERAGE</t>
  </si>
  <si>
    <t>Q.2 Find Grade Using If Function - If Average Greater &gt;15 then "A" Grade otherwise "B" Grade</t>
  </si>
  <si>
    <t xml:space="preserve">AVERAGE </t>
  </si>
  <si>
    <t>GRADE</t>
  </si>
  <si>
    <t>Q.3 How Many Student "A" and "B" Grade (Use of Countif)</t>
  </si>
  <si>
    <t xml:space="preserve">GRADE </t>
  </si>
  <si>
    <t>COUNT</t>
  </si>
  <si>
    <t>A</t>
  </si>
  <si>
    <t>B</t>
  </si>
  <si>
    <t>Q.4 Student Ashok and Manoj Total Number and Average (Use of Sumif)</t>
  </si>
  <si>
    <t>Total Number</t>
  </si>
  <si>
    <t>Ashok</t>
  </si>
  <si>
    <t>Q.5 Count how many Students (Use of Counta)</t>
  </si>
  <si>
    <t xml:space="preserve">STUDNETS </t>
  </si>
  <si>
    <t>6 How Many Student Hindi &amp; English Subject Number Grater Then &gt; 20 and &lt;15( Use of Countif)</t>
  </si>
  <si>
    <t>SUBJECTS</t>
  </si>
  <si>
    <t>GREATER THAN &gt; 20</t>
  </si>
  <si>
    <t>LESS THAN &lt;15</t>
  </si>
  <si>
    <t>HINDI</t>
  </si>
  <si>
    <t>ENGLISH</t>
  </si>
  <si>
    <t>SRNO</t>
  </si>
  <si>
    <t>ITEMS</t>
  </si>
  <si>
    <t>QTY</t>
  </si>
  <si>
    <t>RATE</t>
  </si>
  <si>
    <t>AMOUNT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</si>
  <si>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</si>
  <si>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</si>
  <si>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</si>
  <si>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</si>
  <si>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</si>
  <si>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</si>
  <si>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</si>
  <si>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</si>
  <si>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</si>
  <si>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</si>
  <si>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 xml:space="preserve">Q.1 Using of Product Formula for Calculate Amount = Qty*Rate </t>
  </si>
  <si>
    <t xml:space="preserve">Q.2 How Many Items in a List </t>
  </si>
  <si>
    <t>LIST OF ITEMS</t>
  </si>
  <si>
    <t>Q.3 How Many Items qty Greater Than &gt; 20 and Less Than &lt;20</t>
  </si>
  <si>
    <t>QTY &gt; 20</t>
  </si>
  <si>
    <t>QTY &lt; 20</t>
  </si>
  <si>
    <t xml:space="preserve">Q.4  Calculate Item Computer Qty, Rate and Amount using Sumif Formula </t>
  </si>
  <si>
    <t xml:space="preserve"> QTY</t>
  </si>
  <si>
    <t>Q.5 If Items Amount is Greater &gt; 500000, Then Items "Expensive" otherwise "Lets Buy it".</t>
  </si>
  <si>
    <t xml:space="preserve">SUBJECT </t>
  </si>
  <si>
    <t xml:space="preserve">1ST </t>
  </si>
  <si>
    <t>2ND</t>
  </si>
  <si>
    <t>3RD</t>
  </si>
  <si>
    <t>TOTAL</t>
  </si>
  <si>
    <t>MATH</t>
  </si>
  <si>
    <t>PHYSICS</t>
  </si>
  <si>
    <t>CHEMISTRY</t>
  </si>
  <si>
    <t>HISTORY</t>
  </si>
  <si>
    <t>GEO</t>
  </si>
  <si>
    <t>BIO</t>
  </si>
  <si>
    <t>BOTANY</t>
  </si>
  <si>
    <t xml:space="preserve">Q.1 HOW MANY SUBJECT ?   </t>
  </si>
  <si>
    <t>SUBJECT</t>
  </si>
  <si>
    <t>Q.2 HOW MANY SUBJECT 1 PAPER GREATER THAN 20 ?  (Use of Countif )</t>
  </si>
  <si>
    <t>SUBJECT 1 PAPER &gt; 20</t>
  </si>
  <si>
    <t>Q.3 SUBJECT HINDI, MATH &amp; ENGLISH TOTAL NO. &amp; GRADE</t>
  </si>
  <si>
    <t xml:space="preserve">NAME </t>
  </si>
  <si>
    <t>DEPARTMENT</t>
  </si>
  <si>
    <t>POST</t>
  </si>
  <si>
    <t>BASIC</t>
  </si>
  <si>
    <t>DA 2.5%</t>
  </si>
  <si>
    <t>HRA 3.5%</t>
  </si>
  <si>
    <t>PF 1.5%</t>
  </si>
  <si>
    <t>Gross Salary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</si>
  <si>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</si>
  <si>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</si>
  <si>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</si>
  <si>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</si>
  <si>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</si>
  <si>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</si>
  <si>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</si>
  <si>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</si>
  <si>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</si>
  <si>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</si>
  <si>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</si>
  <si>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</si>
  <si>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>MANISH</t>
  </si>
  <si>
    <t xml:space="preserve">Q.1 HOW MANY EMPLOYEE IN COMPUTER, FINANCE, ELECTRICAL DEPARTMENT </t>
  </si>
  <si>
    <t>EMPLOYEE</t>
  </si>
  <si>
    <t xml:space="preserve">Q.2 HOW MANY BASIC SALARY IN COMPUTER DFPARTMENT ONLY? </t>
  </si>
  <si>
    <t>BASIC SALARY IN COMPUTER DEPT</t>
  </si>
  <si>
    <t>Q.4 IF TOTAL SALALRY IS GREATER THEN 20000 THEN "A", IF TOTAL SALARY GREATER THEN 10000 THEN "B", 
OTHERWISE "C</t>
  </si>
  <si>
    <t xml:space="preserve">Items </t>
  </si>
  <si>
    <t xml:space="preserve">Date </t>
  </si>
  <si>
    <t>Cost</t>
  </si>
  <si>
    <t>BRAKES</t>
  </si>
  <si>
    <t>TYRES</t>
  </si>
  <si>
    <t>18-05-2016</t>
  </si>
  <si>
    <t>SERVICE</t>
  </si>
  <si>
    <t>20-05-2016</t>
  </si>
  <si>
    <t>WINDOW</t>
  </si>
  <si>
    <t>25-05-2016</t>
  </si>
  <si>
    <t>CLUTCH</t>
  </si>
  <si>
    <t>15-06-2016</t>
  </si>
  <si>
    <t>14-08-2016</t>
  </si>
  <si>
    <t>15-08-2016</t>
  </si>
  <si>
    <t>20-08-2016</t>
  </si>
  <si>
    <t xml:space="preserve">Q.1 HOW MANY ITEMS ? </t>
  </si>
  <si>
    <t>Q.2 HOW MANY BRAKE, WINDOW &amp; TYRES HAVE BEEN BOUGHTS?</t>
  </si>
  <si>
    <t>HOW MANY ITEMS COST IS &gt;1000 &amp; BELOW &gt; = 1000?</t>
  </si>
  <si>
    <t>COST &gt; 1000</t>
  </si>
  <si>
    <t>COST &gt;= 1000</t>
  </si>
  <si>
    <t xml:space="preserve">Q.4 HIGHLIGHT TYRES ITESM &amp; 500 BETWEEN 2000 COST. </t>
  </si>
  <si>
    <t xml:space="preserve">Q.5 ITEMS COLOUMN IS 15, 18 &amp; 20 ITEMS NAME? </t>
  </si>
  <si>
    <t xml:space="preserve">Q.6 Total Cost of Window and Brakes Items? </t>
  </si>
  <si>
    <t>Window</t>
  </si>
  <si>
    <t>Brakes</t>
  </si>
  <si>
    <t xml:space="preserve">Name </t>
  </si>
  <si>
    <t xml:space="preserve">Last Name </t>
  </si>
  <si>
    <t>Full Name</t>
  </si>
  <si>
    <t xml:space="preserve">Q.4 IF AVE. GREATHER THAN 20 THEN "A", IF AVE. GREATEHR THAN 15 AVE. "B" OTHERWISE "C" </t>
  </si>
  <si>
    <t>Q. 5 HOW MANY EMPLOYEE IS MANAGER &amp; GUARD? </t>
  </si>
  <si>
    <t>COLUMNS</t>
  </si>
  <si>
    <t>ITEMS NAME</t>
  </si>
  <si>
    <t xml:space="preserve">Smith </t>
  </si>
  <si>
    <t>Johnson</t>
  </si>
  <si>
    <t>Williams</t>
  </si>
  <si>
    <t>Jones</t>
  </si>
  <si>
    <t>$16,753.00</t>
  </si>
  <si>
    <t>$14,808.00</t>
  </si>
  <si>
    <t>$10,644.00</t>
  </si>
  <si>
    <t>$1,390.00</t>
  </si>
  <si>
    <t>Sales</t>
  </si>
  <si>
    <t>Country</t>
  </si>
  <si>
    <t>Quarter</t>
  </si>
  <si>
    <t>UK</t>
  </si>
  <si>
    <t>USA</t>
  </si>
  <si>
    <t>Qtr 3</t>
  </si>
  <si>
    <t>Qtr 4</t>
  </si>
  <si>
    <t>Qtr 2</t>
  </si>
  <si>
    <t>Brown</t>
  </si>
  <si>
    <t>$4,865.00</t>
  </si>
  <si>
    <t>$12,438.00</t>
  </si>
  <si>
    <t>Qtr 1</t>
  </si>
  <si>
    <t xml:space="preserve">Johnson </t>
  </si>
  <si>
    <t>$9,339.00</t>
  </si>
  <si>
    <t>$18,919.00</t>
  </si>
  <si>
    <t>$9,213.00</t>
  </si>
  <si>
    <t>$7,433.00</t>
  </si>
  <si>
    <t>$3,255.00</t>
  </si>
  <si>
    <t>$14.867.00</t>
  </si>
  <si>
    <t>$19,302.00</t>
  </si>
  <si>
    <t>$9,698.00</t>
  </si>
  <si>
    <t>(All)</t>
  </si>
  <si>
    <t>Column Labels</t>
  </si>
  <si>
    <t>Grand Total</t>
  </si>
  <si>
    <t>Row Labels</t>
  </si>
  <si>
    <t>Count of Sales</t>
  </si>
  <si>
    <t>Months</t>
  </si>
  <si>
    <t>January</t>
  </si>
  <si>
    <t>February</t>
  </si>
  <si>
    <t>March</t>
  </si>
  <si>
    <t>April</t>
  </si>
  <si>
    <t>May</t>
  </si>
  <si>
    <t>June</t>
  </si>
  <si>
    <t>Sale</t>
  </si>
  <si>
    <t>Name</t>
  </si>
  <si>
    <t>Roger</t>
  </si>
  <si>
    <t>Mat</t>
  </si>
  <si>
    <t>Jim</t>
  </si>
  <si>
    <t>Cole</t>
  </si>
  <si>
    <t>Ricky</t>
  </si>
  <si>
    <t>Mary</t>
  </si>
  <si>
    <t>Science</t>
  </si>
  <si>
    <t>Maths</t>
  </si>
  <si>
    <t xml:space="preserve">Marks in English </t>
  </si>
  <si>
    <t xml:space="preserve">Marks in Maths </t>
  </si>
  <si>
    <t>Owner</t>
  </si>
  <si>
    <t>Product Class</t>
  </si>
  <si>
    <t>Quantity Sold</t>
  </si>
  <si>
    <t>A1</t>
  </si>
  <si>
    <t>A4</t>
  </si>
  <si>
    <t>C3</t>
  </si>
  <si>
    <t>C14</t>
  </si>
  <si>
    <t>A12</t>
  </si>
  <si>
    <t>B3</t>
  </si>
  <si>
    <t>B7</t>
  </si>
  <si>
    <t>B11</t>
  </si>
  <si>
    <t>Ben</t>
  </si>
  <si>
    <t>Jeff</t>
  </si>
  <si>
    <t>Jenny</t>
  </si>
  <si>
    <t xml:space="preserve">Total Quantity Sold By Ben </t>
  </si>
  <si>
    <t>By Ben</t>
  </si>
  <si>
    <t xml:space="preserve">Total Quantity Sold by Jenny </t>
  </si>
  <si>
    <t xml:space="preserve">Total Quantity Sold By Ben &amp; Jenny </t>
  </si>
  <si>
    <t xml:space="preserve">By Ben &amp; Jenny </t>
  </si>
  <si>
    <t xml:space="preserve">Total Quantity Sold by Ben &amp; Jenny  </t>
  </si>
  <si>
    <t>Total Quantity Sold by Jeff &amp; Jenny</t>
  </si>
  <si>
    <t>Empcode</t>
  </si>
  <si>
    <t>First Name</t>
  </si>
  <si>
    <t>Dept</t>
  </si>
  <si>
    <t xml:space="preserve">Salary </t>
  </si>
  <si>
    <t>Incentive</t>
  </si>
  <si>
    <t>Grade</t>
  </si>
  <si>
    <t>Salary Slab</t>
  </si>
  <si>
    <t>C</t>
  </si>
  <si>
    <t>D</t>
  </si>
  <si>
    <t>E</t>
  </si>
  <si>
    <t>F</t>
  </si>
  <si>
    <t>Raja</t>
  </si>
  <si>
    <t>Suman</t>
  </si>
  <si>
    <t>Beena</t>
  </si>
  <si>
    <t>Seema</t>
  </si>
  <si>
    <t>Julie</t>
  </si>
  <si>
    <t>Neena</t>
  </si>
  <si>
    <t>Mktg</t>
  </si>
  <si>
    <t>R&amp;D</t>
  </si>
  <si>
    <t xml:space="preserve">Text </t>
  </si>
  <si>
    <t>Alan Jones</t>
  </si>
  <si>
    <t>Cardiff</t>
  </si>
  <si>
    <t>Number of Characters Required</t>
  </si>
  <si>
    <t>Left String</t>
  </si>
  <si>
    <t>ABC123</t>
  </si>
  <si>
    <t>Bob Smith</t>
  </si>
  <si>
    <t>Carol Williams</t>
  </si>
  <si>
    <t>Length</t>
  </si>
  <si>
    <t xml:space="preserve">Upper Case Text </t>
  </si>
  <si>
    <t>Lower Case</t>
  </si>
  <si>
    <t>CAROL WILLIAMS</t>
  </si>
  <si>
    <t>CARDIFF</t>
  </si>
  <si>
    <t>ALAN JONEN</t>
  </si>
  <si>
    <t>BOB SMITH</t>
  </si>
  <si>
    <t>Number</t>
  </si>
  <si>
    <t>Power</t>
  </si>
  <si>
    <t>Result</t>
  </si>
  <si>
    <t>Product</t>
  </si>
  <si>
    <t>Original Text</t>
  </si>
  <si>
    <t>Proper</t>
  </si>
  <si>
    <t>alan jones</t>
  </si>
  <si>
    <t>bob smith</t>
  </si>
  <si>
    <t>caRol Williams</t>
  </si>
  <si>
    <t>cardiff</t>
  </si>
  <si>
    <t>Text to Repeat</t>
  </si>
  <si>
    <t>Number of Repeats</t>
  </si>
  <si>
    <t>Repeated Text</t>
  </si>
  <si>
    <t>AB</t>
  </si>
  <si>
    <t>-</t>
  </si>
  <si>
    <t>|</t>
  </si>
  <si>
    <t>SALESMAN</t>
  </si>
  <si>
    <t>JAN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</si>
  <si>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</si>
  <si>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</si>
  <si>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</si>
  <si>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</si>
  <si>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</si>
  <si>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</si>
  <si>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</si>
  <si>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</si>
  <si>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</si>
  <si>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</si>
  <si>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</si>
  <si>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</si>
  <si>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</si>
  <si>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</si>
  <si>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NOT ACHIVED</t>
  </si>
  <si>
    <t>ACHIVED</t>
  </si>
  <si>
    <t xml:space="preserve">Q.1 How many salesman? Salesman Ajeet Targest &amp; Result? </t>
  </si>
  <si>
    <t>Salesman Count</t>
  </si>
  <si>
    <t>Salesman</t>
  </si>
  <si>
    <t>Target</t>
  </si>
  <si>
    <t>Ajeet</t>
  </si>
  <si>
    <t xml:space="preserve">Q.3 Rahul Pooja &amp; Ashok Targest &amp; result? </t>
  </si>
  <si>
    <t>Rahul</t>
  </si>
  <si>
    <t>Pooja</t>
  </si>
  <si>
    <t xml:space="preserve">Q.4 How Many Salesman Achived Target. </t>
  </si>
  <si>
    <t xml:space="preserve">Q.5 Which Sales Man Jan Sales 2000, &amp; Feb Sales is 2500? </t>
  </si>
  <si>
    <t>Jan</t>
  </si>
  <si>
    <t>Feb</t>
  </si>
  <si>
    <t xml:space="preserve">Q.6 How Many sales Man sales Jan Months Sales &gt;2000 &amp; March Sales </t>
  </si>
  <si>
    <t xml:space="preserve">&lt;=1500 ? </t>
  </si>
  <si>
    <t xml:space="preserve">Q.7 Jan to Target Highlights 2000 between 5000, Font Red &amp; </t>
  </si>
  <si>
    <t xml:space="preserve">Background Yeloow? </t>
  </si>
  <si>
    <t>USE OF CONDITIONAL FORMATTING</t>
  </si>
  <si>
    <t>Date of Birth</t>
  </si>
  <si>
    <t xml:space="preserve">Day </t>
  </si>
  <si>
    <t>Month</t>
  </si>
  <si>
    <t>Year</t>
  </si>
  <si>
    <t>Ramesh</t>
  </si>
  <si>
    <t>Rakesh</t>
  </si>
  <si>
    <t>Manoj</t>
  </si>
  <si>
    <t>Alok</t>
  </si>
  <si>
    <t>Amrit</t>
  </si>
  <si>
    <t>Surendra</t>
  </si>
  <si>
    <t>Shashi</t>
  </si>
  <si>
    <t xml:space="preserve">Q.1 HOW MANY STUDENT? </t>
  </si>
  <si>
    <t xml:space="preserve">Q.2 STUDENT SURENDRA IS HOW MANY YEAR OLD? </t>
  </si>
  <si>
    <t xml:space="preserve">Q.3 HOW MANY STUDENT AGE GREATER THEN 20 YEARS? </t>
  </si>
  <si>
    <t>Student Adult/Child</t>
  </si>
  <si>
    <t>Q. 5 HOW MANY STUDENT AGE IS &gt;= 25 YEARS?</t>
  </si>
  <si>
    <t>Q. 4 IF STUDENT AGE IS GREATHER THEN 20 THEN STUDENT ADULT / CHILD?</t>
  </si>
  <si>
    <r>
      <rPr>
        <b/>
        <sz val="10"/>
        <color rgb="FFFF0000"/>
        <rFont val="Arial"/>
        <family val="2"/>
      </rPr>
      <t xml:space="preserve">Q.3 MANOJ, ASHISH POST &amp; GRADE </t>
    </r>
    <r>
      <rPr>
        <sz val="10"/>
        <color rgb="FFFF0000"/>
        <rFont val="Arial"/>
        <family val="2"/>
      </rPr>
      <t xml:space="preserve">
</t>
    </r>
  </si>
  <si>
    <r>
      <t xml:space="preserve">Q.5 SUBJECT PHYSICS, MATHS &amp; ENGLISH TOTAL /AVERAGE( </t>
    </r>
    <r>
      <rPr>
        <sz val="11"/>
        <color rgb="FFFF0000"/>
        <rFont val="Calibri"/>
        <family val="2"/>
      </rPr>
      <t>Use of  Vlookup)</t>
    </r>
  </si>
  <si>
    <t>USE of LEFT</t>
  </si>
  <si>
    <t>USE of LEFT AND FIND</t>
  </si>
  <si>
    <t>USE OF LEN</t>
  </si>
  <si>
    <t>USE OF LOWER</t>
  </si>
  <si>
    <t>USE OF NETWORKDAYS</t>
  </si>
  <si>
    <t>USE OF PROPER</t>
  </si>
  <si>
    <t>USE OF PRODUCT</t>
  </si>
  <si>
    <t>USE OF REPT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</si>
</sst>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&quot;$&quot;#,##0.00"/>
  </numFmts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2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FF0000"/>
      <name val="Calibri"/>
      <family val="2"/>
    </font>
    <font>
      <sz val="11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&quot;Times New Roman&quot;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165" fontId="2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/>
    <xf numFmtId="0" fontId="9" fillId="0" borderId="2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9" fillId="0" borderId="2" xfId="0" applyFont="1" applyBorder="1" applyAlignment="1">
      <alignment wrapText="1"/>
    </xf>
    <xf numFmtId="0" fontId="11" fillId="0" borderId="0" xfId="0" applyFont="1" applyAlignment="1"/>
    <xf numFmtId="0" fontId="9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4" fillId="0" borderId="0" xfId="0" applyFont="1" applyAlignment="1"/>
    <xf numFmtId="0" fontId="14" fillId="0" borderId="2" xfId="0" applyFont="1" applyBorder="1" applyAlignment="1"/>
    <xf numFmtId="0" fontId="15" fillId="0" borderId="0" xfId="0" applyFont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0" fillId="0" borderId="2" xfId="0" applyNumberFormat="1" applyFont="1" applyBorder="1" applyAlignment="1"/>
    <xf numFmtId="9" fontId="0" fillId="0" borderId="2" xfId="0" applyNumberFormat="1" applyFont="1" applyBorder="1" applyAlignment="1"/>
    <xf numFmtId="0" fontId="9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6" fillId="0" borderId="2" xfId="0" applyFont="1" applyBorder="1" applyAlignment="1"/>
    <xf numFmtId="0" fontId="10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15" fillId="0" borderId="0" xfId="0" applyFont="1" applyAlignment="1"/>
    <xf numFmtId="0" fontId="6" fillId="0" borderId="2" xfId="0" applyFont="1" applyBorder="1" applyAlignment="1"/>
    <xf numFmtId="0" fontId="1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11" fillId="0" borderId="2" xfId="0" applyFont="1" applyBorder="1" applyAlignment="1"/>
    <xf numFmtId="0" fontId="11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8.762670370372" createdVersion="6" refreshedVersion="6" minRefreshableVersion="3" recordCount="14" xr:uid="{FBF6E4C7-E973-498D-B6E8-0E78BDCFC024}">
  <cacheSource type="worksheet">
    <worksheetSource ref="B2:E16" sheet="Assignment 7"/>
  </cacheSource>
  <cacheFields count="4">
    <cacheField name="Last Name " numFmtId="0">
      <sharedItems count="6">
        <s v="Smith "/>
        <s v="Johnson"/>
        <s v="Williams"/>
        <s v="Jones"/>
        <s v="Brown"/>
        <s v="Johnson "/>
      </sharedItems>
    </cacheField>
    <cacheField name="Sales" numFmtId="0">
      <sharedItems count="14">
        <s v="$16,753.00"/>
        <s v="$14,808.00"/>
        <s v="$10,644.00"/>
        <s v="$1,390.00"/>
        <s v="$4,865.00"/>
        <s v="$12,438.00"/>
        <s v="$9,339.00"/>
        <s v="$18,919.00"/>
        <s v="$9,213.00"/>
        <s v="$7,433.00"/>
        <s v="$3,255.00"/>
        <s v="$14.867.00"/>
        <s v="$19,302.00"/>
        <s v="$9,698.00"/>
      </sharedItems>
    </cacheField>
    <cacheField name="Country" numFmtId="0">
      <sharedItems count="2">
        <s v="UK"/>
        <s v="USA"/>
      </sharedItems>
    </cacheField>
    <cacheField name="Quarter" numFmtId="0">
      <sharedItems count="4">
        <s v="Qtr 3"/>
        <s v="Qtr 4"/>
        <s v="Qtr 2"/>
        <s v="Qtr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1"/>
    <x v="1"/>
    <x v="1"/>
    <x v="1"/>
  </r>
  <r>
    <x v="2"/>
    <x v="2"/>
    <x v="0"/>
    <x v="2"/>
  </r>
  <r>
    <x v="3"/>
    <x v="3"/>
    <x v="1"/>
    <x v="0"/>
  </r>
  <r>
    <x v="4"/>
    <x v="4"/>
    <x v="1"/>
    <x v="1"/>
  </r>
  <r>
    <x v="2"/>
    <x v="5"/>
    <x v="0"/>
    <x v="3"/>
  </r>
  <r>
    <x v="5"/>
    <x v="6"/>
    <x v="0"/>
    <x v="2"/>
  </r>
  <r>
    <x v="0"/>
    <x v="7"/>
    <x v="1"/>
    <x v="0"/>
  </r>
  <r>
    <x v="3"/>
    <x v="8"/>
    <x v="1"/>
    <x v="1"/>
  </r>
  <r>
    <x v="3"/>
    <x v="9"/>
    <x v="0"/>
    <x v="3"/>
  </r>
  <r>
    <x v="4"/>
    <x v="10"/>
    <x v="1"/>
    <x v="2"/>
  </r>
  <r>
    <x v="2"/>
    <x v="11"/>
    <x v="1"/>
    <x v="0"/>
  </r>
  <r>
    <x v="2"/>
    <x v="12"/>
    <x v="0"/>
    <x v="1"/>
  </r>
  <r>
    <x v="0"/>
    <x v="1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B67AB-9572-4B72-9820-BF98C7FB4F3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R8" firstHeaderRow="1" firstDataRow="2" firstDataCol="1" rowPageCount="1" colPageCount="1"/>
  <pivotFields count="4">
    <pivotField axis="axisPage" multipleItemSelectionAllowed="1" showAll="0">
      <items count="7">
        <item x="4"/>
        <item x="1"/>
        <item x="5"/>
        <item x="3"/>
        <item x="0"/>
        <item x="2"/>
        <item t="default"/>
      </items>
    </pivotField>
    <pivotField dataField="1" showAll="0">
      <items count="15">
        <item x="3"/>
        <item x="2"/>
        <item x="5"/>
        <item x="1"/>
        <item x="11"/>
        <item x="0"/>
        <item x="7"/>
        <item x="12"/>
        <item x="10"/>
        <item x="4"/>
        <item x="9"/>
        <item x="8"/>
        <item x="6"/>
        <item x="1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Sal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H66"/>
  <sheetViews>
    <sheetView workbookViewId="0">
      <selection activeCell="B1" sqref="B1"/>
    </sheetView>
  </sheetViews>
  <sheetFormatPr defaultColWidth="12.6640625" defaultRowHeight="15.75" customHeight="1"/>
  <cols>
    <col min="1" max="1" width="9.21875" style="23" customWidth="1"/>
    <col min="2" max="2" width="12.6640625" style="23"/>
    <col min="3" max="8" width="9.6640625" style="23" customWidth="1"/>
    <col min="9" max="16384" width="12.6640625" style="23"/>
  </cols>
  <sheetData>
    <row r="3" spans="1:8" ht="13.2">
      <c r="A3" s="22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</row>
    <row r="4" spans="1:8" ht="13.2">
      <c r="A4" s="54">
        <v>1</v>
      </c>
      <c r="B4" s="54" t="s">
        <v>8</v>
      </c>
      <c r="C4" s="54">
        <v>20</v>
      </c>
      <c r="D4" s="54">
        <v>10</v>
      </c>
      <c r="E4" s="54">
        <v>14</v>
      </c>
      <c r="F4" s="54">
        <v>18</v>
      </c>
      <c r="G4" s="54">
        <v>15</v>
      </c>
      <c r="H4" s="54">
        <f t="shared" ref="H4:H13" si="0">SUM(C4:G4)</f>
        <v>77</v>
      </c>
    </row>
    <row r="5" spans="1:8" ht="13.2">
      <c r="A5" s="54">
        <v>2</v>
      </c>
      <c r="B5" s="54" t="s">
        <v>9</v>
      </c>
      <c r="C5" s="54">
        <v>21</v>
      </c>
      <c r="D5" s="54">
        <v>12</v>
      </c>
      <c r="E5" s="54">
        <v>14</v>
      </c>
      <c r="F5" s="54">
        <v>12</v>
      </c>
      <c r="G5" s="54">
        <v>18</v>
      </c>
      <c r="H5" s="54">
        <f t="shared" si="0"/>
        <v>77</v>
      </c>
    </row>
    <row r="6" spans="1:8" ht="13.2">
      <c r="A6" s="54">
        <v>3</v>
      </c>
      <c r="B6" s="54" t="s">
        <v>10</v>
      </c>
      <c r="C6" s="54">
        <v>33</v>
      </c>
      <c r="D6" s="54">
        <v>15</v>
      </c>
      <c r="E6" s="54">
        <v>7</v>
      </c>
      <c r="F6" s="54">
        <v>14</v>
      </c>
      <c r="G6" s="54">
        <v>17</v>
      </c>
      <c r="H6" s="54">
        <f t="shared" si="0"/>
        <v>86</v>
      </c>
    </row>
    <row r="7" spans="1:8" ht="13.2">
      <c r="A7" s="54">
        <v>4</v>
      </c>
      <c r="B7" s="54" t="s">
        <v>11</v>
      </c>
      <c r="C7" s="54">
        <v>15</v>
      </c>
      <c r="D7" s="54">
        <v>14</v>
      </c>
      <c r="E7" s="54">
        <v>8</v>
      </c>
      <c r="F7" s="54">
        <v>16</v>
      </c>
      <c r="G7" s="54">
        <v>20</v>
      </c>
      <c r="H7" s="54">
        <f t="shared" si="0"/>
        <v>73</v>
      </c>
    </row>
    <row r="8" spans="1:8" ht="13.2">
      <c r="A8" s="54">
        <v>5</v>
      </c>
      <c r="B8" s="54" t="s">
        <v>12</v>
      </c>
      <c r="C8" s="54">
        <v>14</v>
      </c>
      <c r="D8" s="54">
        <v>17</v>
      </c>
      <c r="E8" s="54">
        <v>10</v>
      </c>
      <c r="F8" s="54">
        <v>13</v>
      </c>
      <c r="G8" s="54">
        <v>18</v>
      </c>
      <c r="H8" s="54">
        <f t="shared" si="0"/>
        <v>72</v>
      </c>
    </row>
    <row r="9" spans="1:8" ht="13.2">
      <c r="A9" s="54">
        <v>6</v>
      </c>
      <c r="B9" s="54" t="s">
        <v>13</v>
      </c>
      <c r="C9" s="54">
        <v>16</v>
      </c>
      <c r="D9" s="54">
        <v>8</v>
      </c>
      <c r="E9" s="54">
        <v>20</v>
      </c>
      <c r="F9" s="54">
        <v>17</v>
      </c>
      <c r="G9" s="54">
        <v>15</v>
      </c>
      <c r="H9" s="54">
        <f t="shared" si="0"/>
        <v>76</v>
      </c>
    </row>
    <row r="10" spans="1:8" ht="13.2">
      <c r="A10" s="54">
        <v>7</v>
      </c>
      <c r="B10" s="54" t="s">
        <v>14</v>
      </c>
      <c r="C10" s="54">
        <v>18</v>
      </c>
      <c r="D10" s="54">
        <v>19</v>
      </c>
      <c r="E10" s="54">
        <v>3</v>
      </c>
      <c r="F10" s="54">
        <v>10</v>
      </c>
      <c r="G10" s="54">
        <v>14</v>
      </c>
      <c r="H10" s="54">
        <f t="shared" si="0"/>
        <v>64</v>
      </c>
    </row>
    <row r="11" spans="1:8" ht="13.2">
      <c r="A11" s="54">
        <v>8</v>
      </c>
      <c r="B11" s="54" t="s">
        <v>15</v>
      </c>
      <c r="C11" s="54">
        <v>19</v>
      </c>
      <c r="D11" s="54">
        <v>20</v>
      </c>
      <c r="E11" s="54">
        <v>7</v>
      </c>
      <c r="F11" s="54">
        <v>14</v>
      </c>
      <c r="G11" s="54">
        <v>18</v>
      </c>
      <c r="H11" s="54">
        <f t="shared" si="0"/>
        <v>78</v>
      </c>
    </row>
    <row r="12" spans="1:8" ht="13.2">
      <c r="A12" s="54">
        <v>9</v>
      </c>
      <c r="B12" s="54" t="s">
        <v>16</v>
      </c>
      <c r="C12" s="54">
        <v>22</v>
      </c>
      <c r="D12" s="54">
        <v>13</v>
      </c>
      <c r="E12" s="54">
        <v>8</v>
      </c>
      <c r="F12" s="54">
        <v>12</v>
      </c>
      <c r="G12" s="54">
        <v>19</v>
      </c>
      <c r="H12" s="54">
        <f t="shared" si="0"/>
        <v>74</v>
      </c>
    </row>
    <row r="13" spans="1:8" ht="13.2">
      <c r="A13" s="54">
        <v>10</v>
      </c>
      <c r="B13" s="54" t="s">
        <v>17</v>
      </c>
      <c r="C13" s="54">
        <v>26</v>
      </c>
      <c r="D13" s="54">
        <v>12</v>
      </c>
      <c r="E13" s="54">
        <v>10</v>
      </c>
      <c r="F13" s="54">
        <v>11</v>
      </c>
      <c r="G13" s="54">
        <v>27</v>
      </c>
      <c r="H13" s="54">
        <f t="shared" si="0"/>
        <v>86</v>
      </c>
    </row>
    <row r="15" spans="1:8" ht="13.2">
      <c r="B15" s="55" t="s">
        <v>18</v>
      </c>
      <c r="C15" s="56"/>
      <c r="D15" s="56"/>
      <c r="E15" s="57"/>
      <c r="F15" s="57"/>
      <c r="G15" s="57"/>
    </row>
    <row r="16" spans="1:8" ht="13.2">
      <c r="B16" s="22" t="s">
        <v>19</v>
      </c>
      <c r="C16" s="56"/>
      <c r="D16" s="22" t="s">
        <v>20</v>
      </c>
    </row>
    <row r="17" spans="2:4" ht="13.2">
      <c r="B17" s="54">
        <f t="shared" ref="B17:B26" si="1">SUM(C4:G4)</f>
        <v>77</v>
      </c>
      <c r="C17" s="56"/>
      <c r="D17" s="54">
        <f t="shared" ref="D17:D26" si="2">AVERAGE(C4:G4)</f>
        <v>15.4</v>
      </c>
    </row>
    <row r="18" spans="2:4" ht="13.2">
      <c r="B18" s="54">
        <f t="shared" si="1"/>
        <v>77</v>
      </c>
      <c r="C18" s="56"/>
      <c r="D18" s="54">
        <f t="shared" si="2"/>
        <v>15.4</v>
      </c>
    </row>
    <row r="19" spans="2:4" ht="13.2">
      <c r="B19" s="54">
        <f t="shared" si="1"/>
        <v>86</v>
      </c>
      <c r="C19" s="56"/>
      <c r="D19" s="54">
        <f t="shared" si="2"/>
        <v>17.2</v>
      </c>
    </row>
    <row r="20" spans="2:4" ht="13.2">
      <c r="B20" s="54">
        <f t="shared" si="1"/>
        <v>73</v>
      </c>
      <c r="C20" s="56"/>
      <c r="D20" s="54">
        <f t="shared" si="2"/>
        <v>14.6</v>
      </c>
    </row>
    <row r="21" spans="2:4" ht="13.2">
      <c r="B21" s="54">
        <f t="shared" si="1"/>
        <v>72</v>
      </c>
      <c r="C21" s="56"/>
      <c r="D21" s="54">
        <f t="shared" si="2"/>
        <v>14.4</v>
      </c>
    </row>
    <row r="22" spans="2:4" ht="13.2">
      <c r="B22" s="54">
        <f t="shared" si="1"/>
        <v>76</v>
      </c>
      <c r="C22" s="56"/>
      <c r="D22" s="54">
        <f t="shared" si="2"/>
        <v>15.2</v>
      </c>
    </row>
    <row r="23" spans="2:4" ht="13.2">
      <c r="B23" s="54">
        <f t="shared" si="1"/>
        <v>64</v>
      </c>
      <c r="C23" s="56"/>
      <c r="D23" s="54">
        <f t="shared" si="2"/>
        <v>12.8</v>
      </c>
    </row>
    <row r="24" spans="2:4" ht="13.2">
      <c r="B24" s="54">
        <f t="shared" si="1"/>
        <v>78</v>
      </c>
      <c r="C24" s="56"/>
      <c r="D24" s="54">
        <f t="shared" si="2"/>
        <v>15.6</v>
      </c>
    </row>
    <row r="25" spans="2:4" ht="13.2">
      <c r="B25" s="54">
        <f t="shared" si="1"/>
        <v>74</v>
      </c>
      <c r="C25" s="56"/>
      <c r="D25" s="54">
        <f t="shared" si="2"/>
        <v>14.8</v>
      </c>
    </row>
    <row r="26" spans="2:4" ht="13.2">
      <c r="B26" s="54">
        <f t="shared" si="1"/>
        <v>86</v>
      </c>
      <c r="C26" s="56"/>
      <c r="D26" s="54">
        <f t="shared" si="2"/>
        <v>17.2</v>
      </c>
    </row>
    <row r="27" spans="2:4" ht="13.2">
      <c r="B27" s="56"/>
      <c r="C27" s="56"/>
      <c r="D27" s="56"/>
    </row>
    <row r="29" spans="2:4" ht="15.75" customHeight="1">
      <c r="B29" s="53" t="s">
        <v>21</v>
      </c>
    </row>
    <row r="30" spans="2:4" ht="13.2">
      <c r="B30" s="22" t="s">
        <v>22</v>
      </c>
      <c r="C30" s="22" t="s">
        <v>23</v>
      </c>
    </row>
    <row r="31" spans="2:4" ht="13.2">
      <c r="B31" s="54">
        <f t="shared" ref="B31:B40" si="3">AVERAGE(C4:G4)</f>
        <v>15.4</v>
      </c>
      <c r="C31" s="54" t="str">
        <f>IF(B31&gt;15,"A","B")</f>
        <v>A</v>
      </c>
    </row>
    <row r="32" spans="2:4" ht="13.2">
      <c r="B32" s="54">
        <f t="shared" si="3"/>
        <v>15.4</v>
      </c>
      <c r="C32" s="54" t="str">
        <f t="shared" ref="C32:C40" si="4">IF(B32&gt;=15,"A","B")</f>
        <v>A</v>
      </c>
    </row>
    <row r="33" spans="2:5" ht="13.2">
      <c r="B33" s="54">
        <f t="shared" si="3"/>
        <v>17.2</v>
      </c>
      <c r="C33" s="54" t="str">
        <f t="shared" si="4"/>
        <v>A</v>
      </c>
    </row>
    <row r="34" spans="2:5" ht="13.2">
      <c r="B34" s="54">
        <f t="shared" si="3"/>
        <v>14.6</v>
      </c>
      <c r="C34" s="54" t="str">
        <f t="shared" si="4"/>
        <v>B</v>
      </c>
    </row>
    <row r="35" spans="2:5" ht="13.2">
      <c r="B35" s="54">
        <f t="shared" si="3"/>
        <v>14.4</v>
      </c>
      <c r="C35" s="54" t="str">
        <f t="shared" si="4"/>
        <v>B</v>
      </c>
    </row>
    <row r="36" spans="2:5" ht="13.2">
      <c r="B36" s="54">
        <f t="shared" si="3"/>
        <v>15.2</v>
      </c>
      <c r="C36" s="54" t="str">
        <f t="shared" si="4"/>
        <v>A</v>
      </c>
    </row>
    <row r="37" spans="2:5" ht="13.2">
      <c r="B37" s="54">
        <f t="shared" si="3"/>
        <v>12.8</v>
      </c>
      <c r="C37" s="54" t="str">
        <f t="shared" si="4"/>
        <v>B</v>
      </c>
    </row>
    <row r="38" spans="2:5" ht="13.2">
      <c r="B38" s="54">
        <f t="shared" si="3"/>
        <v>15.6</v>
      </c>
      <c r="C38" s="54" t="str">
        <f t="shared" si="4"/>
        <v>A</v>
      </c>
    </row>
    <row r="39" spans="2:5" ht="13.2">
      <c r="B39" s="54">
        <f t="shared" si="3"/>
        <v>14.8</v>
      </c>
      <c r="C39" s="54" t="str">
        <f t="shared" si="4"/>
        <v>B</v>
      </c>
    </row>
    <row r="40" spans="2:5" ht="13.2">
      <c r="B40" s="54">
        <f t="shared" si="3"/>
        <v>17.2</v>
      </c>
      <c r="C40" s="54" t="str">
        <f t="shared" si="4"/>
        <v>A</v>
      </c>
    </row>
    <row r="42" spans="2:5" ht="13.2">
      <c r="B42" s="55" t="s">
        <v>24</v>
      </c>
    </row>
    <row r="43" spans="2:5" ht="13.2">
      <c r="B43" s="22" t="s">
        <v>25</v>
      </c>
      <c r="C43" s="56"/>
      <c r="D43" s="22" t="s">
        <v>23</v>
      </c>
      <c r="E43" s="22" t="s">
        <v>26</v>
      </c>
    </row>
    <row r="44" spans="2:5" ht="13.2">
      <c r="B44" s="54" t="str">
        <f t="shared" ref="B44:B53" si="5">IF(B31&gt;=15,"A","B")</f>
        <v>A</v>
      </c>
      <c r="C44" s="56"/>
      <c r="D44" s="54" t="s">
        <v>27</v>
      </c>
      <c r="E44" s="54">
        <f>COUNTIF(B44:B53,"A")</f>
        <v>6</v>
      </c>
    </row>
    <row r="45" spans="2:5" ht="13.2">
      <c r="B45" s="54" t="str">
        <f t="shared" si="5"/>
        <v>A</v>
      </c>
      <c r="C45" s="56"/>
      <c r="D45" s="54" t="s">
        <v>28</v>
      </c>
      <c r="E45" s="54">
        <f>COUNTIF(B44:B53,"B")</f>
        <v>4</v>
      </c>
    </row>
    <row r="46" spans="2:5" ht="13.2">
      <c r="B46" s="54" t="str">
        <f t="shared" si="5"/>
        <v>A</v>
      </c>
      <c r="C46" s="56"/>
      <c r="D46" s="56"/>
      <c r="E46" s="56"/>
    </row>
    <row r="47" spans="2:5" ht="13.2">
      <c r="B47" s="54" t="str">
        <f t="shared" si="5"/>
        <v>B</v>
      </c>
      <c r="C47" s="56"/>
      <c r="D47" s="56"/>
      <c r="E47" s="56"/>
    </row>
    <row r="48" spans="2:5" ht="13.2">
      <c r="B48" s="54" t="str">
        <f t="shared" si="5"/>
        <v>B</v>
      </c>
      <c r="C48" s="56"/>
      <c r="D48" s="56"/>
      <c r="E48" s="56"/>
    </row>
    <row r="49" spans="2:5" ht="13.2">
      <c r="B49" s="54" t="str">
        <f t="shared" si="5"/>
        <v>A</v>
      </c>
      <c r="C49" s="56"/>
      <c r="D49" s="56"/>
      <c r="E49" s="56"/>
    </row>
    <row r="50" spans="2:5" ht="13.2">
      <c r="B50" s="54" t="str">
        <f t="shared" si="5"/>
        <v>B</v>
      </c>
      <c r="C50" s="56"/>
      <c r="D50" s="56"/>
      <c r="E50" s="56"/>
    </row>
    <row r="51" spans="2:5" ht="13.2">
      <c r="B51" s="54" t="str">
        <f t="shared" si="5"/>
        <v>A</v>
      </c>
      <c r="C51" s="56"/>
      <c r="D51" s="56"/>
      <c r="E51" s="56"/>
    </row>
    <row r="52" spans="2:5" ht="13.2">
      <c r="B52" s="54" t="str">
        <f t="shared" si="5"/>
        <v>B</v>
      </c>
      <c r="C52" s="56"/>
      <c r="D52" s="56"/>
      <c r="E52" s="56"/>
    </row>
    <row r="53" spans="2:5" ht="13.2">
      <c r="B53" s="54" t="str">
        <f t="shared" si="5"/>
        <v>A</v>
      </c>
      <c r="C53" s="56"/>
      <c r="D53" s="56"/>
      <c r="E53" s="56"/>
    </row>
    <row r="55" spans="2:5" ht="13.2">
      <c r="B55" s="55" t="s">
        <v>29</v>
      </c>
    </row>
    <row r="56" spans="2:5" ht="13.2">
      <c r="B56" s="54"/>
      <c r="C56" s="22" t="s">
        <v>30</v>
      </c>
      <c r="D56" s="22" t="s">
        <v>20</v>
      </c>
    </row>
    <row r="57" spans="2:5" ht="13.2">
      <c r="B57" s="22" t="s">
        <v>31</v>
      </c>
      <c r="C57" s="54">
        <f>SUMIF(B4:B13,B57,H4:H13)</f>
        <v>77</v>
      </c>
      <c r="D57" s="54">
        <f>SUMIF(B4:B13,B57,D17:D26)</f>
        <v>15.4</v>
      </c>
    </row>
    <row r="59" spans="2:5" ht="13.2">
      <c r="B59" s="55" t="s">
        <v>32</v>
      </c>
    </row>
    <row r="60" spans="2:5" ht="13.2">
      <c r="B60" s="58" t="s">
        <v>33</v>
      </c>
    </row>
    <row r="61" spans="2:5" ht="13.2">
      <c r="B61" s="58">
        <f>COUNTA(B4:B13)</f>
        <v>10</v>
      </c>
    </row>
    <row r="63" spans="2:5" ht="13.2">
      <c r="B63" s="55" t="s">
        <v>34</v>
      </c>
    </row>
    <row r="64" spans="2:5" ht="26.4">
      <c r="B64" s="59" t="s">
        <v>35</v>
      </c>
      <c r="C64" s="59" t="s">
        <v>36</v>
      </c>
      <c r="D64" s="60" t="s">
        <v>37</v>
      </c>
    </row>
    <row r="65" spans="2:4" ht="13.2">
      <c r="B65" s="59" t="s">
        <v>38</v>
      </c>
      <c r="C65" s="58">
        <f>COUNTIF(C4:C13,"&gt;20")</f>
        <v>4</v>
      </c>
      <c r="D65" s="58">
        <f>COUNTIF(C4:C13,"&lt;15")</f>
        <v>1</v>
      </c>
    </row>
    <row r="66" spans="2:4" ht="13.2">
      <c r="B66" s="59" t="s">
        <v>39</v>
      </c>
      <c r="C66" s="58">
        <f>COUNTIF(D4:D13,"=20")</f>
        <v>1</v>
      </c>
      <c r="D66" s="58">
        <f>COUNTIF(D4:D13,"&lt;15")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4325-4F82-4BA1-9528-665814051D7B}">
  <dimension ref="B2:E58"/>
  <sheetViews>
    <sheetView topLeftCell="A46" workbookViewId="0">
      <selection activeCell="B53" sqref="B53"/>
    </sheetView>
  </sheetViews>
  <sheetFormatPr defaultRowHeight="13.2"/>
  <cols>
    <col min="2" max="2" width="19" customWidth="1"/>
    <col min="3" max="3" width="12.5546875" customWidth="1"/>
    <col min="4" max="4" width="10.44140625" customWidth="1"/>
  </cols>
  <sheetData>
    <row r="2" spans="2:4">
      <c r="B2" s="36" t="s">
        <v>317</v>
      </c>
    </row>
    <row r="3" spans="2:4">
      <c r="B3" s="17" t="s">
        <v>232</v>
      </c>
      <c r="C3" s="17" t="s">
        <v>235</v>
      </c>
      <c r="D3" s="37" t="s">
        <v>236</v>
      </c>
    </row>
    <row r="4" spans="2:4">
      <c r="B4" s="19" t="s">
        <v>233</v>
      </c>
      <c r="C4" s="19">
        <v>1</v>
      </c>
      <c r="D4" s="52" t="str">
        <f>LEFT(B4,C4)</f>
        <v>A</v>
      </c>
    </row>
    <row r="5" spans="2:4">
      <c r="B5" s="19" t="s">
        <v>233</v>
      </c>
      <c r="C5" s="19">
        <v>2</v>
      </c>
      <c r="D5" s="52" t="str">
        <f>LEFT(B5,C5)</f>
        <v>Al</v>
      </c>
    </row>
    <row r="6" spans="2:4">
      <c r="B6" s="19" t="s">
        <v>233</v>
      </c>
      <c r="C6" s="19">
        <v>3</v>
      </c>
      <c r="D6" s="52" t="str">
        <f>LEFT(B6,C6)</f>
        <v>Ala</v>
      </c>
    </row>
    <row r="7" spans="2:4">
      <c r="B7" s="19" t="s">
        <v>234</v>
      </c>
      <c r="C7" s="19">
        <v>6</v>
      </c>
      <c r="D7" s="52" t="str">
        <f>LEFT(B7,C7)</f>
        <v>Cardif</v>
      </c>
    </row>
    <row r="8" spans="2:4">
      <c r="B8" s="19" t="s">
        <v>237</v>
      </c>
      <c r="C8" s="19">
        <v>4</v>
      </c>
      <c r="D8" s="52" t="str">
        <f>LEFT(B8,C8)</f>
        <v>ABC1</v>
      </c>
    </row>
    <row r="10" spans="2:4">
      <c r="B10" s="36" t="s">
        <v>318</v>
      </c>
    </row>
    <row r="11" spans="2:4">
      <c r="B11" s="17" t="s">
        <v>134</v>
      </c>
      <c r="C11" s="37" t="s">
        <v>214</v>
      </c>
    </row>
    <row r="12" spans="2:4">
      <c r="B12" s="19" t="s">
        <v>233</v>
      </c>
      <c r="C12" s="19" t="str">
        <f>LEFT(B12,FIND(" ",B12)-1)</f>
        <v>Alan</v>
      </c>
    </row>
    <row r="13" spans="2:4">
      <c r="B13" s="19" t="s">
        <v>238</v>
      </c>
      <c r="C13" s="19" t="str">
        <f t="shared" ref="C13:C14" si="0">LEFT(B13,FIND(" ",B13)-1)</f>
        <v>Bob</v>
      </c>
    </row>
    <row r="14" spans="2:4">
      <c r="B14" s="19" t="s">
        <v>239</v>
      </c>
      <c r="C14" s="19" t="str">
        <f t="shared" si="0"/>
        <v>Carol</v>
      </c>
    </row>
    <row r="16" spans="2:4">
      <c r="B16" s="36" t="s">
        <v>319</v>
      </c>
    </row>
    <row r="17" spans="2:3">
      <c r="B17" s="17" t="s">
        <v>232</v>
      </c>
      <c r="C17" s="37" t="s">
        <v>240</v>
      </c>
    </row>
    <row r="18" spans="2:3">
      <c r="B18" s="19" t="s">
        <v>233</v>
      </c>
      <c r="C18" s="19">
        <f>LEN(B18)</f>
        <v>10</v>
      </c>
    </row>
    <row r="19" spans="2:3">
      <c r="B19" s="19" t="s">
        <v>238</v>
      </c>
      <c r="C19" s="19">
        <f>LEN(B19)</f>
        <v>9</v>
      </c>
    </row>
    <row r="20" spans="2:3">
      <c r="B20" s="19" t="s">
        <v>239</v>
      </c>
      <c r="C20" s="19">
        <f t="shared" ref="C20:C22" si="1">LEN(B20)</f>
        <v>14</v>
      </c>
    </row>
    <row r="21" spans="2:3">
      <c r="B21" s="19" t="s">
        <v>234</v>
      </c>
      <c r="C21" s="19">
        <f t="shared" si="1"/>
        <v>7</v>
      </c>
    </row>
    <row r="22" spans="2:3">
      <c r="B22" s="19" t="s">
        <v>237</v>
      </c>
      <c r="C22" s="19">
        <f t="shared" si="1"/>
        <v>6</v>
      </c>
    </row>
    <row r="24" spans="2:3">
      <c r="B24" s="36" t="s">
        <v>320</v>
      </c>
    </row>
    <row r="25" spans="2:3">
      <c r="B25" s="17" t="s">
        <v>241</v>
      </c>
      <c r="C25" s="37" t="s">
        <v>242</v>
      </c>
    </row>
    <row r="26" spans="2:3">
      <c r="B26" s="19" t="s">
        <v>245</v>
      </c>
      <c r="C26" s="19" t="str">
        <f>LOWER(B26)</f>
        <v>alan jonen</v>
      </c>
    </row>
    <row r="27" spans="2:3">
      <c r="B27" s="19" t="s">
        <v>243</v>
      </c>
      <c r="C27" s="19" t="str">
        <f t="shared" ref="C27:C30" si="2">LOWER(B27)</f>
        <v>carol williams</v>
      </c>
    </row>
    <row r="28" spans="2:3">
      <c r="B28" s="19" t="s">
        <v>244</v>
      </c>
      <c r="C28" s="19" t="str">
        <f t="shared" si="2"/>
        <v>cardiff</v>
      </c>
    </row>
    <row r="29" spans="2:3">
      <c r="B29" s="19" t="s">
        <v>246</v>
      </c>
      <c r="C29" s="19" t="str">
        <f t="shared" si="2"/>
        <v>bob smith</v>
      </c>
    </row>
    <row r="30" spans="2:3">
      <c r="B30" s="19" t="s">
        <v>237</v>
      </c>
      <c r="C30" s="19" t="str">
        <f t="shared" si="2"/>
        <v>abc123</v>
      </c>
    </row>
    <row r="32" spans="2:3">
      <c r="B32" s="36" t="s">
        <v>321</v>
      </c>
    </row>
    <row r="33" spans="2:4">
      <c r="B33" s="17" t="s">
        <v>247</v>
      </c>
      <c r="C33" s="17" t="s">
        <v>248</v>
      </c>
      <c r="D33" s="37" t="s">
        <v>249</v>
      </c>
    </row>
    <row r="34" spans="2:4">
      <c r="B34" s="19">
        <v>3</v>
      </c>
      <c r="C34" s="19">
        <v>2</v>
      </c>
      <c r="D34" s="19">
        <f>POWER(B34,C34)</f>
        <v>9</v>
      </c>
    </row>
    <row r="35" spans="2:4">
      <c r="B35" s="19">
        <v>3</v>
      </c>
      <c r="C35" s="19">
        <v>4</v>
      </c>
      <c r="D35" s="19">
        <f>POWER(B35,C35)</f>
        <v>81</v>
      </c>
    </row>
    <row r="36" spans="2:4">
      <c r="B36" s="19">
        <v>5</v>
      </c>
      <c r="C36" s="19">
        <v>2</v>
      </c>
      <c r="D36" s="19">
        <f>POWER(B36,C36)</f>
        <v>25</v>
      </c>
    </row>
    <row r="37" spans="2:4">
      <c r="B37" s="19">
        <v>5</v>
      </c>
      <c r="C37" s="19">
        <v>4</v>
      </c>
      <c r="D37" s="19">
        <f>POWER(B37,C37)</f>
        <v>625</v>
      </c>
    </row>
    <row r="39" spans="2:4">
      <c r="B39" s="36" t="s">
        <v>323</v>
      </c>
    </row>
    <row r="40" spans="2:4">
      <c r="B40" s="17" t="s">
        <v>247</v>
      </c>
      <c r="C40" s="17" t="s">
        <v>248</v>
      </c>
      <c r="D40" s="37" t="s">
        <v>250</v>
      </c>
    </row>
    <row r="41" spans="2:4">
      <c r="B41" s="19">
        <v>2</v>
      </c>
      <c r="C41" s="19">
        <v>3</v>
      </c>
      <c r="D41" s="19">
        <f>PRODUCT(B41,C41)</f>
        <v>6</v>
      </c>
    </row>
    <row r="42" spans="2:4">
      <c r="B42" s="19">
        <v>5</v>
      </c>
      <c r="C42" s="19">
        <v>10</v>
      </c>
      <c r="D42" s="19">
        <f>PRODUCT(B42,C42)</f>
        <v>50</v>
      </c>
    </row>
    <row r="43" spans="2:4">
      <c r="B43" s="19">
        <v>3</v>
      </c>
      <c r="C43" s="19">
        <v>7</v>
      </c>
      <c r="D43" s="19">
        <f>PRODUCT(B43,C43)</f>
        <v>21</v>
      </c>
    </row>
    <row r="45" spans="2:4">
      <c r="B45" s="36" t="s">
        <v>322</v>
      </c>
    </row>
    <row r="46" spans="2:4">
      <c r="B46" s="17" t="s">
        <v>251</v>
      </c>
      <c r="C46" s="37" t="s">
        <v>252</v>
      </c>
    </row>
    <row r="47" spans="2:4">
      <c r="B47" s="19" t="s">
        <v>253</v>
      </c>
      <c r="C47" s="19" t="str">
        <f>PROPER(B47)</f>
        <v>Alan Jones</v>
      </c>
    </row>
    <row r="48" spans="2:4">
      <c r="B48" s="19" t="s">
        <v>254</v>
      </c>
      <c r="C48" s="19" t="str">
        <f t="shared" ref="C48:C51" si="3">PROPER(B48)</f>
        <v>Bob Smith</v>
      </c>
    </row>
    <row r="49" spans="2:5">
      <c r="B49" s="19" t="s">
        <v>255</v>
      </c>
      <c r="C49" s="19" t="str">
        <f t="shared" si="3"/>
        <v>Carol Williams</v>
      </c>
    </row>
    <row r="50" spans="2:5">
      <c r="B50" s="19" t="s">
        <v>256</v>
      </c>
      <c r="C50" s="19" t="str">
        <f t="shared" si="3"/>
        <v>Cardiff</v>
      </c>
    </row>
    <row r="51" spans="2:5">
      <c r="B51" s="19" t="s">
        <v>237</v>
      </c>
      <c r="C51" s="19" t="str">
        <f t="shared" si="3"/>
        <v>Abc123</v>
      </c>
    </row>
    <row r="53" spans="2:5">
      <c r="B53" s="7" t="s">
        <v>324</v>
      </c>
    </row>
    <row r="54" spans="2:5" ht="26.4">
      <c r="B54" s="20" t="s">
        <v>257</v>
      </c>
      <c r="C54" s="20" t="s">
        <v>258</v>
      </c>
      <c r="D54" s="73" t="s">
        <v>259</v>
      </c>
      <c r="E54" s="16"/>
    </row>
    <row r="55" spans="2:5">
      <c r="B55" s="19" t="s">
        <v>27</v>
      </c>
      <c r="C55" s="19">
        <v>3</v>
      </c>
      <c r="D55" s="19" t="str">
        <f>REPT(B55,C55)</f>
        <v>AAA</v>
      </c>
    </row>
    <row r="56" spans="2:5">
      <c r="B56" s="19" t="s">
        <v>260</v>
      </c>
      <c r="C56" s="19">
        <v>3</v>
      </c>
      <c r="D56" s="19" t="str">
        <f t="shared" ref="D56:D58" si="4">REPT(B56,C56)</f>
        <v>ABABAB</v>
      </c>
    </row>
    <row r="57" spans="2:5">
      <c r="B57" s="19" t="s">
        <v>261</v>
      </c>
      <c r="C57" s="19">
        <v>10</v>
      </c>
      <c r="D57" s="19" t="str">
        <f t="shared" si="4"/>
        <v>----------</v>
      </c>
    </row>
    <row r="58" spans="2:5">
      <c r="B58" s="19" t="s">
        <v>262</v>
      </c>
      <c r="C58" s="19">
        <v>10</v>
      </c>
      <c r="D58" s="19" t="str">
        <f t="shared" si="4"/>
        <v>||||||||||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85C4-35A8-4EC5-8E99-AB1FA45A5767}">
  <dimension ref="B2:K67"/>
  <sheetViews>
    <sheetView topLeftCell="A45" workbookViewId="0">
      <selection activeCell="B19" sqref="B19"/>
    </sheetView>
  </sheetViews>
  <sheetFormatPr defaultRowHeight="13.2"/>
  <cols>
    <col min="1" max="3" width="8.88671875" style="23"/>
    <col min="4" max="4" width="8.88671875" style="23" customWidth="1"/>
    <col min="5" max="10" width="8.88671875" style="23"/>
    <col min="11" max="11" width="14.21875" style="23" customWidth="1"/>
    <col min="12" max="16384" width="8.88671875" style="23"/>
  </cols>
  <sheetData>
    <row r="2" spans="2:11">
      <c r="B2" s="39" t="s">
        <v>263</v>
      </c>
      <c r="C2" s="39" t="s">
        <v>264</v>
      </c>
      <c r="D2" s="39" t="s">
        <v>265</v>
      </c>
      <c r="E2" s="39" t="s">
        <v>266</v>
      </c>
      <c r="F2" s="39" t="s">
        <v>267</v>
      </c>
      <c r="G2" s="39" t="s">
        <v>268</v>
      </c>
      <c r="H2" s="39" t="s">
        <v>269</v>
      </c>
      <c r="I2" s="39" t="s">
        <v>270</v>
      </c>
      <c r="J2" s="39" t="s">
        <v>271</v>
      </c>
      <c r="K2" s="39" t="s">
        <v>272</v>
      </c>
    </row>
    <row r="3" spans="2:11">
      <c r="B3" s="25" t="s">
        <v>273</v>
      </c>
      <c r="C3" s="25">
        <v>2000</v>
      </c>
      <c r="D3" s="25">
        <v>1500</v>
      </c>
      <c r="E3" s="25">
        <v>300</v>
      </c>
      <c r="F3" s="25">
        <v>1400</v>
      </c>
      <c r="G3" s="25">
        <v>1000</v>
      </c>
      <c r="H3" s="25">
        <v>7600</v>
      </c>
      <c r="I3" s="25">
        <v>7600</v>
      </c>
      <c r="J3" s="25">
        <v>10000</v>
      </c>
      <c r="K3" s="25" t="s">
        <v>279</v>
      </c>
    </row>
    <row r="4" spans="2:11">
      <c r="B4" s="25" t="s">
        <v>97</v>
      </c>
      <c r="C4" s="25">
        <v>5000</v>
      </c>
      <c r="D4" s="25">
        <v>1200</v>
      </c>
      <c r="E4" s="25">
        <v>1200</v>
      </c>
      <c r="F4" s="25">
        <v>1200</v>
      </c>
      <c r="G4" s="25">
        <v>1200</v>
      </c>
      <c r="H4" s="25">
        <v>2800</v>
      </c>
      <c r="I4" s="25">
        <v>11900</v>
      </c>
      <c r="J4" s="25">
        <v>12000</v>
      </c>
      <c r="K4" s="25" t="s">
        <v>279</v>
      </c>
    </row>
    <row r="5" spans="2:11">
      <c r="B5" s="25" t="s">
        <v>95</v>
      </c>
      <c r="C5" s="25">
        <v>3000</v>
      </c>
      <c r="D5" s="25">
        <v>800</v>
      </c>
      <c r="E5" s="25">
        <v>800</v>
      </c>
      <c r="F5" s="25">
        <v>3000</v>
      </c>
      <c r="G5" s="25">
        <v>3000</v>
      </c>
      <c r="H5" s="25">
        <v>3500</v>
      </c>
      <c r="I5" s="25">
        <v>13000</v>
      </c>
      <c r="J5" s="25">
        <v>18000</v>
      </c>
      <c r="K5" s="25" t="s">
        <v>279</v>
      </c>
    </row>
    <row r="6" spans="2:11">
      <c r="B6" s="25" t="s">
        <v>13</v>
      </c>
      <c r="C6" s="25">
        <v>1000</v>
      </c>
      <c r="D6" s="25">
        <v>900</v>
      </c>
      <c r="E6" s="25">
        <v>900</v>
      </c>
      <c r="F6" s="25">
        <v>5000</v>
      </c>
      <c r="G6" s="25">
        <v>5000</v>
      </c>
      <c r="H6" s="25">
        <v>1200</v>
      </c>
      <c r="I6" s="25">
        <v>11300</v>
      </c>
      <c r="J6" s="25">
        <v>10000</v>
      </c>
      <c r="K6" s="25" t="s">
        <v>280</v>
      </c>
    </row>
    <row r="7" spans="2:11">
      <c r="B7" s="25" t="s">
        <v>10</v>
      </c>
      <c r="C7" s="25">
        <v>500</v>
      </c>
      <c r="D7" s="25">
        <v>1000</v>
      </c>
      <c r="E7" s="25">
        <v>1000</v>
      </c>
      <c r="F7" s="25">
        <v>8000</v>
      </c>
      <c r="G7" s="25">
        <v>8000</v>
      </c>
      <c r="H7" s="25">
        <v>1400</v>
      </c>
      <c r="I7" s="25">
        <v>14900</v>
      </c>
      <c r="J7" s="25">
        <v>12000</v>
      </c>
      <c r="K7" s="25" t="s">
        <v>280</v>
      </c>
    </row>
    <row r="8" spans="2:11">
      <c r="B8" s="25" t="s">
        <v>9</v>
      </c>
      <c r="C8" s="25">
        <v>800</v>
      </c>
      <c r="D8" s="25">
        <v>500</v>
      </c>
      <c r="E8" s="25">
        <v>500</v>
      </c>
      <c r="F8" s="25">
        <v>1900</v>
      </c>
      <c r="G8" s="25">
        <v>1900</v>
      </c>
      <c r="H8" s="25">
        <v>1800</v>
      </c>
      <c r="I8" s="25">
        <v>9200</v>
      </c>
      <c r="J8" s="25">
        <v>10000</v>
      </c>
      <c r="K8" s="25" t="s">
        <v>279</v>
      </c>
    </row>
    <row r="9" spans="2:11">
      <c r="B9" s="25" t="s">
        <v>274</v>
      </c>
      <c r="C9" s="25">
        <v>1200</v>
      </c>
      <c r="D9" s="25">
        <v>1400</v>
      </c>
      <c r="E9" s="25">
        <v>1400</v>
      </c>
      <c r="F9" s="25">
        <v>700</v>
      </c>
      <c r="G9" s="25">
        <v>700</v>
      </c>
      <c r="H9" s="25">
        <v>7000</v>
      </c>
      <c r="I9" s="25">
        <v>14300</v>
      </c>
      <c r="J9" s="25">
        <v>12000</v>
      </c>
      <c r="K9" s="25" t="s">
        <v>280</v>
      </c>
    </row>
    <row r="10" spans="2:11">
      <c r="B10" s="25" t="s">
        <v>275</v>
      </c>
      <c r="C10" s="25">
        <v>1500</v>
      </c>
      <c r="D10" s="25">
        <v>18000</v>
      </c>
      <c r="E10" s="25">
        <v>1800</v>
      </c>
      <c r="F10" s="25">
        <v>1800</v>
      </c>
      <c r="G10" s="25">
        <v>1800</v>
      </c>
      <c r="H10" s="25">
        <v>1500</v>
      </c>
      <c r="I10" s="25">
        <v>8700</v>
      </c>
      <c r="J10" s="25">
        <v>10000</v>
      </c>
      <c r="K10" s="25" t="s">
        <v>279</v>
      </c>
    </row>
    <row r="11" spans="2:11">
      <c r="B11" s="25" t="s">
        <v>276</v>
      </c>
      <c r="C11" s="25">
        <v>1800</v>
      </c>
      <c r="D11" s="25">
        <v>2500</v>
      </c>
      <c r="E11" s="25">
        <v>2500</v>
      </c>
      <c r="F11" s="25">
        <v>1500</v>
      </c>
      <c r="G11" s="25">
        <v>1500</v>
      </c>
      <c r="H11" s="25">
        <v>1800</v>
      </c>
      <c r="I11" s="25">
        <v>12100</v>
      </c>
      <c r="J11" s="25">
        <v>12000</v>
      </c>
      <c r="K11" s="25" t="s">
        <v>280</v>
      </c>
    </row>
    <row r="12" spans="2:11">
      <c r="B12" s="25" t="s">
        <v>277</v>
      </c>
      <c r="C12" s="25">
        <v>200</v>
      </c>
      <c r="D12" s="25">
        <v>3000</v>
      </c>
      <c r="E12" s="25">
        <v>3000</v>
      </c>
      <c r="F12" s="25">
        <v>1200</v>
      </c>
      <c r="G12" s="25">
        <v>1200</v>
      </c>
      <c r="H12" s="25">
        <v>3000</v>
      </c>
      <c r="I12" s="25">
        <v>10800</v>
      </c>
      <c r="J12" s="25">
        <v>10000</v>
      </c>
      <c r="K12" s="25" t="s">
        <v>280</v>
      </c>
    </row>
    <row r="13" spans="2:11">
      <c r="B13" s="25" t="s">
        <v>278</v>
      </c>
      <c r="C13" s="25">
        <v>1600</v>
      </c>
      <c r="D13" s="25">
        <v>1200</v>
      </c>
      <c r="E13" s="25">
        <v>1200</v>
      </c>
      <c r="F13" s="25">
        <v>800</v>
      </c>
      <c r="G13" s="25">
        <v>800</v>
      </c>
      <c r="H13" s="25">
        <v>8100</v>
      </c>
      <c r="I13" s="25">
        <v>8100</v>
      </c>
      <c r="J13" s="25">
        <v>10000</v>
      </c>
      <c r="K13" s="25" t="s">
        <v>279</v>
      </c>
    </row>
    <row r="17" spans="2:4" ht="14.4">
      <c r="B17" s="38" t="s">
        <v>281</v>
      </c>
    </row>
    <row r="19" spans="2:4" ht="26.4">
      <c r="B19" s="28" t="s">
        <v>282</v>
      </c>
    </row>
    <row r="20" spans="2:4">
      <c r="B20" s="29">
        <f>COUNTA(B3:B13)</f>
        <v>11</v>
      </c>
    </row>
    <row r="23" spans="2:4">
      <c r="B23" s="22" t="s">
        <v>283</v>
      </c>
      <c r="C23" s="22" t="s">
        <v>284</v>
      </c>
      <c r="D23" s="22" t="s">
        <v>249</v>
      </c>
    </row>
    <row r="24" spans="2:4">
      <c r="B24" s="24" t="s">
        <v>285</v>
      </c>
      <c r="C24" s="25">
        <f>VLOOKUP(B24,$B$3:$K$13,9,0)</f>
        <v>12000</v>
      </c>
      <c r="D24" s="25" t="str">
        <f>VLOOKUP(B24,$B$3:$K$13,10,0)</f>
        <v>ACHIVED</v>
      </c>
    </row>
    <row r="27" spans="2:4" ht="14.4">
      <c r="B27" s="38" t="s">
        <v>286</v>
      </c>
    </row>
    <row r="29" spans="2:4" ht="26.4">
      <c r="B29" s="26" t="s">
        <v>283</v>
      </c>
      <c r="C29" s="26" t="s">
        <v>284</v>
      </c>
      <c r="D29" s="26" t="s">
        <v>249</v>
      </c>
    </row>
    <row r="30" spans="2:4" ht="39.6">
      <c r="B30" s="28" t="s">
        <v>287</v>
      </c>
      <c r="C30" s="29">
        <f>VLOOKUP(B30,$B$3:$K$13,9,0)</f>
        <v>18000</v>
      </c>
      <c r="D30" s="29" t="str">
        <f>VLOOKUP(B30,$B$3:$K$13,10,0)</f>
        <v>NOT ACHIVED</v>
      </c>
    </row>
    <row r="31" spans="2:4" ht="26.4">
      <c r="B31" s="28" t="s">
        <v>288</v>
      </c>
      <c r="C31" s="29">
        <f t="shared" ref="C31:C32" si="0">VLOOKUP(B31,$B$3:$K$13,9,0)</f>
        <v>10000</v>
      </c>
      <c r="D31" s="29" t="str">
        <f t="shared" ref="D31:D32" si="1">VLOOKUP(B31,$B$3:$K$13,10,0)</f>
        <v>ACHIVED</v>
      </c>
    </row>
    <row r="32" spans="2:4" ht="39.6">
      <c r="B32" s="28" t="s">
        <v>31</v>
      </c>
      <c r="C32" s="29">
        <f t="shared" si="0"/>
        <v>10000</v>
      </c>
      <c r="D32" s="29" t="str">
        <f t="shared" si="1"/>
        <v>NOT ACHIVED</v>
      </c>
    </row>
    <row r="34" spans="2:4" ht="14.4">
      <c r="B34" s="38" t="s">
        <v>289</v>
      </c>
    </row>
    <row r="35" spans="2:4">
      <c r="B35" s="24" t="s">
        <v>283</v>
      </c>
    </row>
    <row r="36" spans="2:4">
      <c r="B36" s="25">
        <f>COUNTIF(B2:K13,"Achived")</f>
        <v>5</v>
      </c>
    </row>
    <row r="39" spans="2:4" ht="14.4">
      <c r="B39" s="38" t="s">
        <v>290</v>
      </c>
    </row>
    <row r="41" spans="2:4">
      <c r="B41" s="22" t="s">
        <v>147</v>
      </c>
      <c r="C41" s="22" t="s">
        <v>291</v>
      </c>
      <c r="D41" s="22" t="s">
        <v>292</v>
      </c>
    </row>
    <row r="42" spans="2:4">
      <c r="B42" s="24">
        <v>2000</v>
      </c>
      <c r="C42" s="25" t="e">
        <f>VLOOKUP(B42,$B$3:$K$13,2,0)</f>
        <v>#N/A</v>
      </c>
      <c r="D42" s="25"/>
    </row>
    <row r="43" spans="2:4">
      <c r="B43" s="24">
        <v>2500</v>
      </c>
      <c r="C43" s="25" t="str">
        <f>LOOKUP(B43,C2:C13,B2:B13)</f>
        <v>SHASHI</v>
      </c>
      <c r="D43" s="25"/>
    </row>
    <row r="46" spans="2:4" ht="14.4">
      <c r="B46" s="38" t="s">
        <v>293</v>
      </c>
    </row>
    <row r="47" spans="2:4" ht="14.4">
      <c r="B47" s="41" t="s">
        <v>294</v>
      </c>
    </row>
    <row r="48" spans="2:4">
      <c r="B48" s="40"/>
    </row>
    <row r="49" spans="2:11">
      <c r="B49" s="22" t="s">
        <v>291</v>
      </c>
      <c r="C49" s="25">
        <f>COUNTIF(C3:C13,"&gt;2000")</f>
        <v>2</v>
      </c>
    </row>
    <row r="50" spans="2:11">
      <c r="B50" s="22" t="s">
        <v>176</v>
      </c>
      <c r="C50" s="25">
        <f>COUNTIF(E3:E13,"&lt;=1500")</f>
        <v>8</v>
      </c>
    </row>
    <row r="53" spans="2:11" ht="14.4">
      <c r="B53" s="38" t="s">
        <v>295</v>
      </c>
    </row>
    <row r="54" spans="2:11" ht="14.4">
      <c r="B54" s="11" t="s">
        <v>296</v>
      </c>
    </row>
    <row r="55" spans="2:11" ht="14.4">
      <c r="B55" s="12" t="s">
        <v>297</v>
      </c>
    </row>
    <row r="56" spans="2:11">
      <c r="B56" s="22" t="s">
        <v>263</v>
      </c>
      <c r="C56" s="22" t="s">
        <v>264</v>
      </c>
      <c r="D56" s="22" t="s">
        <v>265</v>
      </c>
      <c r="E56" s="22" t="s">
        <v>266</v>
      </c>
      <c r="F56" s="22" t="s">
        <v>267</v>
      </c>
      <c r="G56" s="22" t="s">
        <v>268</v>
      </c>
      <c r="H56" s="22" t="s">
        <v>269</v>
      </c>
      <c r="I56" s="22" t="s">
        <v>270</v>
      </c>
      <c r="J56" s="22" t="s">
        <v>271</v>
      </c>
      <c r="K56" s="22" t="s">
        <v>272</v>
      </c>
    </row>
    <row r="57" spans="2:11">
      <c r="B57" s="25" t="s">
        <v>273</v>
      </c>
      <c r="C57" s="25">
        <v>2000</v>
      </c>
      <c r="D57" s="25">
        <v>1500</v>
      </c>
      <c r="E57" s="25">
        <v>300</v>
      </c>
      <c r="F57" s="25">
        <v>1400</v>
      </c>
      <c r="G57" s="25">
        <v>1000</v>
      </c>
      <c r="H57" s="25">
        <v>7600</v>
      </c>
      <c r="I57" s="25">
        <v>7600</v>
      </c>
      <c r="J57" s="25">
        <v>10000</v>
      </c>
      <c r="K57" s="25" t="s">
        <v>279</v>
      </c>
    </row>
    <row r="58" spans="2:11">
      <c r="B58" s="25" t="s">
        <v>97</v>
      </c>
      <c r="C58" s="25">
        <v>5000</v>
      </c>
      <c r="D58" s="25">
        <v>1200</v>
      </c>
      <c r="E58" s="25">
        <v>1200</v>
      </c>
      <c r="F58" s="25">
        <v>1200</v>
      </c>
      <c r="G58" s="25">
        <v>1200</v>
      </c>
      <c r="H58" s="25">
        <v>2800</v>
      </c>
      <c r="I58" s="25">
        <v>11900</v>
      </c>
      <c r="J58" s="25">
        <v>12000</v>
      </c>
      <c r="K58" s="25" t="s">
        <v>279</v>
      </c>
    </row>
    <row r="59" spans="2:11">
      <c r="B59" s="25" t="s">
        <v>95</v>
      </c>
      <c r="C59" s="25">
        <v>3000</v>
      </c>
      <c r="D59" s="25">
        <v>800</v>
      </c>
      <c r="E59" s="25">
        <v>800</v>
      </c>
      <c r="F59" s="25">
        <v>3000</v>
      </c>
      <c r="G59" s="25">
        <v>3000</v>
      </c>
      <c r="H59" s="25">
        <v>3500</v>
      </c>
      <c r="I59" s="25">
        <v>13000</v>
      </c>
      <c r="J59" s="25">
        <v>18000</v>
      </c>
      <c r="K59" s="25" t="s">
        <v>279</v>
      </c>
    </row>
    <row r="60" spans="2:11">
      <c r="B60" s="25" t="s">
        <v>13</v>
      </c>
      <c r="C60" s="25">
        <v>1000</v>
      </c>
      <c r="D60" s="25">
        <v>900</v>
      </c>
      <c r="E60" s="25">
        <v>900</v>
      </c>
      <c r="F60" s="25">
        <v>5000</v>
      </c>
      <c r="G60" s="25">
        <v>5000</v>
      </c>
      <c r="H60" s="25">
        <v>1200</v>
      </c>
      <c r="I60" s="25">
        <v>11300</v>
      </c>
      <c r="J60" s="25">
        <v>10000</v>
      </c>
      <c r="K60" s="25" t="s">
        <v>280</v>
      </c>
    </row>
    <row r="61" spans="2:11">
      <c r="B61" s="25" t="s">
        <v>10</v>
      </c>
      <c r="C61" s="25">
        <v>500</v>
      </c>
      <c r="D61" s="25">
        <v>1000</v>
      </c>
      <c r="E61" s="25">
        <v>1000</v>
      </c>
      <c r="F61" s="25">
        <v>8000</v>
      </c>
      <c r="G61" s="25">
        <v>8000</v>
      </c>
      <c r="H61" s="25">
        <v>1400</v>
      </c>
      <c r="I61" s="25">
        <v>14900</v>
      </c>
      <c r="J61" s="25">
        <v>12000</v>
      </c>
      <c r="K61" s="25" t="s">
        <v>280</v>
      </c>
    </row>
    <row r="62" spans="2:11">
      <c r="B62" s="25" t="s">
        <v>9</v>
      </c>
      <c r="C62" s="25">
        <v>800</v>
      </c>
      <c r="D62" s="25">
        <v>500</v>
      </c>
      <c r="E62" s="25">
        <v>500</v>
      </c>
      <c r="F62" s="25">
        <v>1900</v>
      </c>
      <c r="G62" s="25">
        <v>1900</v>
      </c>
      <c r="H62" s="25">
        <v>1800</v>
      </c>
      <c r="I62" s="25">
        <v>9200</v>
      </c>
      <c r="J62" s="25">
        <v>10000</v>
      </c>
      <c r="K62" s="25" t="s">
        <v>279</v>
      </c>
    </row>
    <row r="63" spans="2:11">
      <c r="B63" s="25" t="s">
        <v>274</v>
      </c>
      <c r="C63" s="25">
        <v>1200</v>
      </c>
      <c r="D63" s="25">
        <v>1400</v>
      </c>
      <c r="E63" s="25">
        <v>1400</v>
      </c>
      <c r="F63" s="25">
        <v>700</v>
      </c>
      <c r="G63" s="25">
        <v>700</v>
      </c>
      <c r="H63" s="25">
        <v>7000</v>
      </c>
      <c r="I63" s="25">
        <v>14300</v>
      </c>
      <c r="J63" s="25">
        <v>12000</v>
      </c>
      <c r="K63" s="25" t="s">
        <v>280</v>
      </c>
    </row>
    <row r="64" spans="2:11">
      <c r="B64" s="25" t="s">
        <v>275</v>
      </c>
      <c r="C64" s="25">
        <v>1500</v>
      </c>
      <c r="D64" s="25">
        <v>18000</v>
      </c>
      <c r="E64" s="25">
        <v>1800</v>
      </c>
      <c r="F64" s="25">
        <v>1800</v>
      </c>
      <c r="G64" s="25">
        <v>1800</v>
      </c>
      <c r="H64" s="25">
        <v>1500</v>
      </c>
      <c r="I64" s="25">
        <v>8700</v>
      </c>
      <c r="J64" s="25">
        <v>10000</v>
      </c>
      <c r="K64" s="25" t="s">
        <v>279</v>
      </c>
    </row>
    <row r="65" spans="2:11">
      <c r="B65" s="25" t="s">
        <v>276</v>
      </c>
      <c r="C65" s="25">
        <v>1800</v>
      </c>
      <c r="D65" s="25">
        <v>2500</v>
      </c>
      <c r="E65" s="25">
        <v>2500</v>
      </c>
      <c r="F65" s="25">
        <v>1500</v>
      </c>
      <c r="G65" s="25">
        <v>1500</v>
      </c>
      <c r="H65" s="25">
        <v>1800</v>
      </c>
      <c r="I65" s="25">
        <v>12100</v>
      </c>
      <c r="J65" s="25">
        <v>12000</v>
      </c>
      <c r="K65" s="25" t="s">
        <v>280</v>
      </c>
    </row>
    <row r="66" spans="2:11">
      <c r="B66" s="25" t="s">
        <v>277</v>
      </c>
      <c r="C66" s="25">
        <v>200</v>
      </c>
      <c r="D66" s="25">
        <v>3000</v>
      </c>
      <c r="E66" s="25">
        <v>3000</v>
      </c>
      <c r="F66" s="25">
        <v>1200</v>
      </c>
      <c r="G66" s="25">
        <v>1200</v>
      </c>
      <c r="H66" s="25">
        <v>3000</v>
      </c>
      <c r="I66" s="25">
        <v>10800</v>
      </c>
      <c r="J66" s="25">
        <v>10000</v>
      </c>
      <c r="K66" s="25" t="s">
        <v>280</v>
      </c>
    </row>
    <row r="67" spans="2:11">
      <c r="B67" s="25" t="s">
        <v>278</v>
      </c>
      <c r="C67" s="25">
        <v>1600</v>
      </c>
      <c r="D67" s="25">
        <v>1200</v>
      </c>
      <c r="E67" s="25">
        <v>1200</v>
      </c>
      <c r="F67" s="25">
        <v>800</v>
      </c>
      <c r="G67" s="25">
        <v>800</v>
      </c>
      <c r="H67" s="25">
        <v>8100</v>
      </c>
      <c r="I67" s="25">
        <v>8100</v>
      </c>
      <c r="J67" s="25">
        <v>10000</v>
      </c>
      <c r="K67" s="25" t="s">
        <v>279</v>
      </c>
    </row>
  </sheetData>
  <conditionalFormatting sqref="C56:C67">
    <cfRule type="cellIs" dxfId="0" priority="1" operator="between">
      <formula>2000</formula>
      <formula>5000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EC48-6F9E-4451-AEEF-28C34BCEE26E}">
  <dimension ref="B2:I44"/>
  <sheetViews>
    <sheetView topLeftCell="A54" workbookViewId="0">
      <selection activeCell="B44" sqref="B44"/>
    </sheetView>
  </sheetViews>
  <sheetFormatPr defaultRowHeight="13.8"/>
  <cols>
    <col min="1" max="1" width="8.88671875" style="31"/>
    <col min="2" max="2" width="9" style="31" bestFit="1" customWidth="1"/>
    <col min="3" max="3" width="11.21875" style="31" bestFit="1" customWidth="1"/>
    <col min="4" max="6" width="9" style="31" bestFit="1" customWidth="1"/>
    <col min="7" max="7" width="8.88671875" style="31" customWidth="1"/>
    <col min="8" max="16384" width="8.88671875" style="31"/>
  </cols>
  <sheetData>
    <row r="2" spans="2:6" s="31" customFormat="1">
      <c r="B2" s="30" t="s">
        <v>132</v>
      </c>
      <c r="C2" s="30" t="s">
        <v>298</v>
      </c>
      <c r="D2" s="30" t="s">
        <v>299</v>
      </c>
      <c r="E2" s="30" t="s">
        <v>300</v>
      </c>
      <c r="F2" s="30" t="s">
        <v>301</v>
      </c>
    </row>
    <row r="3" spans="2:6" s="31" customFormat="1">
      <c r="B3" s="32" t="s">
        <v>302</v>
      </c>
      <c r="C3" s="33">
        <v>29479</v>
      </c>
      <c r="D3" s="32">
        <f ca="1">DATEDIF(C3,  TODAY(), "md")</f>
        <v>1</v>
      </c>
      <c r="E3" s="32">
        <v>3</v>
      </c>
      <c r="F3" s="32">
        <v>40</v>
      </c>
    </row>
    <row r="4" spans="2:6" s="31" customFormat="1">
      <c r="B4" s="32" t="s">
        <v>303</v>
      </c>
      <c r="C4" s="33">
        <v>29818</v>
      </c>
      <c r="D4" s="32">
        <f t="shared" ref="D4:D13" ca="1" si="0">DATEDIF(C4,  TODAY(), "md")</f>
        <v>26</v>
      </c>
      <c r="E4" s="32">
        <f t="shared" ref="E4:E13" ca="1" si="1">DATEDIF(C4, TODAY(), "YM")</f>
        <v>10</v>
      </c>
      <c r="F4" s="32">
        <f ca="1">DATEDIF(C4, TODAY(), "y")</f>
        <v>41</v>
      </c>
    </row>
    <row r="5" spans="2:6" s="31" customFormat="1">
      <c r="B5" s="32" t="s">
        <v>287</v>
      </c>
      <c r="C5" s="33">
        <v>37909</v>
      </c>
      <c r="D5" s="32">
        <f t="shared" ca="1" si="0"/>
        <v>1</v>
      </c>
      <c r="E5" s="32">
        <f t="shared" ca="1" si="1"/>
        <v>9</v>
      </c>
      <c r="F5" s="32">
        <f t="shared" ref="F5:F12" ca="1" si="2">DATEDIF(C5, TODAY(), "y")</f>
        <v>19</v>
      </c>
    </row>
    <row r="6" spans="2:6" s="31" customFormat="1">
      <c r="B6" s="32" t="s">
        <v>288</v>
      </c>
      <c r="C6" s="33">
        <v>33018</v>
      </c>
      <c r="D6" s="32">
        <f t="shared" ca="1" si="0"/>
        <v>21</v>
      </c>
      <c r="E6" s="32">
        <f t="shared" ca="1" si="1"/>
        <v>1</v>
      </c>
      <c r="F6" s="32">
        <f t="shared" ca="1" si="2"/>
        <v>33</v>
      </c>
    </row>
    <row r="7" spans="2:6" s="31" customFormat="1">
      <c r="B7" s="32" t="s">
        <v>304</v>
      </c>
      <c r="C7" s="33">
        <v>33840</v>
      </c>
      <c r="D7" s="32">
        <f t="shared" ca="1" si="0"/>
        <v>22</v>
      </c>
      <c r="E7" s="32">
        <f t="shared" ca="1" si="1"/>
        <v>10</v>
      </c>
      <c r="F7" s="32">
        <f t="shared" ca="1" si="2"/>
        <v>30</v>
      </c>
    </row>
    <row r="8" spans="2:6" s="31" customFormat="1">
      <c r="B8" s="32" t="s">
        <v>31</v>
      </c>
      <c r="C8" s="33">
        <v>36030</v>
      </c>
      <c r="D8" s="32">
        <f t="shared" ca="1" si="0"/>
        <v>23</v>
      </c>
      <c r="E8" s="32">
        <f t="shared" ca="1" si="1"/>
        <v>10</v>
      </c>
      <c r="F8" s="32">
        <f t="shared" ca="1" si="2"/>
        <v>24</v>
      </c>
    </row>
    <row r="9" spans="2:6" s="31" customFormat="1">
      <c r="B9" s="32" t="s">
        <v>285</v>
      </c>
      <c r="C9" s="33">
        <v>29353</v>
      </c>
      <c r="D9" s="32">
        <f t="shared" ca="1" si="0"/>
        <v>4</v>
      </c>
      <c r="E9" s="32">
        <f t="shared" ca="1" si="1"/>
        <v>2</v>
      </c>
      <c r="F9" s="32">
        <f t="shared" ca="1" si="2"/>
        <v>43</v>
      </c>
    </row>
    <row r="10" spans="2:6" s="31" customFormat="1">
      <c r="B10" s="32" t="s">
        <v>305</v>
      </c>
      <c r="C10" s="33">
        <v>38429</v>
      </c>
      <c r="D10" s="32">
        <f t="shared" ca="1" si="0"/>
        <v>28</v>
      </c>
      <c r="E10" s="32">
        <f t="shared" ca="1" si="1"/>
        <v>3</v>
      </c>
      <c r="F10" s="32">
        <f t="shared" ca="1" si="2"/>
        <v>18</v>
      </c>
    </row>
    <row r="11" spans="2:6" s="31" customFormat="1">
      <c r="B11" s="32" t="s">
        <v>306</v>
      </c>
      <c r="C11" s="33">
        <v>39309</v>
      </c>
      <c r="D11" s="32">
        <f t="shared" ca="1" si="0"/>
        <v>1</v>
      </c>
      <c r="E11" s="32">
        <f t="shared" ca="1" si="1"/>
        <v>11</v>
      </c>
      <c r="F11" s="32">
        <f t="shared" ca="1" si="2"/>
        <v>15</v>
      </c>
    </row>
    <row r="12" spans="2:6" s="31" customFormat="1">
      <c r="B12" s="32" t="s">
        <v>307</v>
      </c>
      <c r="C12" s="33">
        <v>40313</v>
      </c>
      <c r="D12" s="32">
        <f t="shared" ca="1" si="0"/>
        <v>1</v>
      </c>
      <c r="E12" s="32">
        <f t="shared" ca="1" si="1"/>
        <v>2</v>
      </c>
      <c r="F12" s="32">
        <f t="shared" ca="1" si="2"/>
        <v>13</v>
      </c>
    </row>
    <row r="13" spans="2:6" s="31" customFormat="1">
      <c r="B13" s="32" t="s">
        <v>308</v>
      </c>
      <c r="C13" s="33">
        <v>34196</v>
      </c>
      <c r="D13" s="32">
        <f t="shared" ca="1" si="0"/>
        <v>1</v>
      </c>
      <c r="E13" s="32">
        <f t="shared" ca="1" si="1"/>
        <v>11</v>
      </c>
      <c r="F13" s="32">
        <f ca="1">DATEDIF(C13, TODAY(), "y")</f>
        <v>29</v>
      </c>
    </row>
    <row r="15" spans="2:6" s="31" customFormat="1" ht="14.4">
      <c r="B15" s="12" t="s">
        <v>309</v>
      </c>
      <c r="C15" s="34"/>
      <c r="D15" s="34"/>
      <c r="E15" s="34"/>
    </row>
    <row r="16" spans="2:6" s="31" customFormat="1">
      <c r="B16" s="31">
        <f>COUNTA(B3:B13)</f>
        <v>11</v>
      </c>
    </row>
    <row r="19" spans="2:9" s="31" customFormat="1">
      <c r="B19" s="34" t="s">
        <v>310</v>
      </c>
      <c r="C19" s="34"/>
      <c r="D19" s="34"/>
      <c r="E19" s="34"/>
      <c r="F19" s="34"/>
    </row>
    <row r="20" spans="2:9" s="31" customFormat="1">
      <c r="B20" s="31">
        <f ca="1">DATEDIF(C12, TODAY(), "Y")</f>
        <v>13</v>
      </c>
    </row>
    <row r="23" spans="2:9" s="31" customFormat="1">
      <c r="B23" s="34" t="s">
        <v>311</v>
      </c>
      <c r="C23" s="34"/>
      <c r="D23" s="34"/>
      <c r="E23" s="34"/>
      <c r="F23" s="34"/>
      <c r="G23" s="34"/>
    </row>
    <row r="24" spans="2:9" s="31" customFormat="1">
      <c r="B24" s="31">
        <f ca="1">COUNTIF(F3:F13, "&gt;20")</f>
        <v>7</v>
      </c>
    </row>
    <row r="25" spans="2:9" s="31" customFormat="1"/>
    <row r="27" spans="2:9" s="31" customFormat="1">
      <c r="B27" s="34" t="s">
        <v>314</v>
      </c>
      <c r="C27" s="34"/>
      <c r="D27" s="34"/>
      <c r="E27" s="34"/>
      <c r="F27" s="34"/>
      <c r="G27" s="34"/>
      <c r="H27" s="34"/>
      <c r="I27" s="34"/>
    </row>
    <row r="28" spans="2:9" s="31" customFormat="1"/>
    <row r="29" spans="2:9" s="31" customFormat="1" ht="41.4">
      <c r="B29" s="30" t="s">
        <v>132</v>
      </c>
      <c r="C29" s="30" t="s">
        <v>298</v>
      </c>
      <c r="D29" s="30" t="s">
        <v>299</v>
      </c>
      <c r="E29" s="30" t="s">
        <v>300</v>
      </c>
      <c r="F29" s="30" t="s">
        <v>301</v>
      </c>
      <c r="G29" s="35" t="s">
        <v>312</v>
      </c>
    </row>
    <row r="30" spans="2:9" s="31" customFormat="1">
      <c r="B30" s="32" t="s">
        <v>302</v>
      </c>
      <c r="C30" s="33">
        <v>29479</v>
      </c>
      <c r="D30" s="32">
        <f ca="1">DATEDIF(C30,  TODAY(), "md")</f>
        <v>1</v>
      </c>
      <c r="E30" s="32">
        <v>3</v>
      </c>
      <c r="F30" s="32">
        <v>40</v>
      </c>
      <c r="G30" s="32" t="str">
        <f>IF(F30&gt;20,"ADULT","CHILD")</f>
        <v>ADULT</v>
      </c>
    </row>
    <row r="31" spans="2:9" s="31" customFormat="1">
      <c r="B31" s="32" t="s">
        <v>303</v>
      </c>
      <c r="C31" s="33">
        <v>29818</v>
      </c>
      <c r="D31" s="32">
        <f t="shared" ref="D31:D40" ca="1" si="3">DATEDIF(C31,  TODAY(), "md")</f>
        <v>26</v>
      </c>
      <c r="E31" s="32">
        <f t="shared" ref="E31:E40" ca="1" si="4">DATEDIF(C31, TODAY(), "YM")</f>
        <v>10</v>
      </c>
      <c r="F31" s="32">
        <f ca="1">DATEDIF(C31, TODAY(), "y")</f>
        <v>41</v>
      </c>
      <c r="G31" s="32" t="str">
        <f t="shared" ref="G31:G40" ca="1" si="5">IF(F31&gt;20,"ADULT","CHILD")</f>
        <v>ADULT</v>
      </c>
    </row>
    <row r="32" spans="2:9" s="31" customFormat="1">
      <c r="B32" s="32" t="s">
        <v>287</v>
      </c>
      <c r="C32" s="33">
        <v>37909</v>
      </c>
      <c r="D32" s="32">
        <f t="shared" ca="1" si="3"/>
        <v>1</v>
      </c>
      <c r="E32" s="32">
        <f t="shared" ca="1" si="4"/>
        <v>9</v>
      </c>
      <c r="F32" s="32">
        <f t="shared" ref="F32:F39" ca="1" si="6">DATEDIF(C32, TODAY(), "y")</f>
        <v>19</v>
      </c>
      <c r="G32" s="32" t="str">
        <f t="shared" ca="1" si="5"/>
        <v>CHILD</v>
      </c>
    </row>
    <row r="33" spans="2:7" s="31" customFormat="1">
      <c r="B33" s="32" t="s">
        <v>288</v>
      </c>
      <c r="C33" s="33">
        <v>33018</v>
      </c>
      <c r="D33" s="32">
        <f t="shared" ca="1" si="3"/>
        <v>21</v>
      </c>
      <c r="E33" s="32">
        <f t="shared" ca="1" si="4"/>
        <v>1</v>
      </c>
      <c r="F33" s="32">
        <f t="shared" ca="1" si="6"/>
        <v>33</v>
      </c>
      <c r="G33" s="32" t="str">
        <f t="shared" ca="1" si="5"/>
        <v>ADULT</v>
      </c>
    </row>
    <row r="34" spans="2:7" s="31" customFormat="1">
      <c r="B34" s="32" t="s">
        <v>304</v>
      </c>
      <c r="C34" s="33">
        <v>33840</v>
      </c>
      <c r="D34" s="32">
        <f t="shared" ca="1" si="3"/>
        <v>22</v>
      </c>
      <c r="E34" s="32">
        <f t="shared" ca="1" si="4"/>
        <v>10</v>
      </c>
      <c r="F34" s="32">
        <f t="shared" ca="1" si="6"/>
        <v>30</v>
      </c>
      <c r="G34" s="32" t="str">
        <f t="shared" ca="1" si="5"/>
        <v>ADULT</v>
      </c>
    </row>
    <row r="35" spans="2:7" s="31" customFormat="1">
      <c r="B35" s="32" t="s">
        <v>31</v>
      </c>
      <c r="C35" s="33">
        <v>36030</v>
      </c>
      <c r="D35" s="32">
        <f t="shared" ca="1" si="3"/>
        <v>23</v>
      </c>
      <c r="E35" s="32">
        <f t="shared" ca="1" si="4"/>
        <v>10</v>
      </c>
      <c r="F35" s="32">
        <f t="shared" ca="1" si="6"/>
        <v>24</v>
      </c>
      <c r="G35" s="32" t="str">
        <f t="shared" ca="1" si="5"/>
        <v>ADULT</v>
      </c>
    </row>
    <row r="36" spans="2:7" s="31" customFormat="1">
      <c r="B36" s="32" t="s">
        <v>285</v>
      </c>
      <c r="C36" s="33">
        <v>29353</v>
      </c>
      <c r="D36" s="32">
        <f t="shared" ca="1" si="3"/>
        <v>4</v>
      </c>
      <c r="E36" s="32">
        <f t="shared" ca="1" si="4"/>
        <v>2</v>
      </c>
      <c r="F36" s="32">
        <f t="shared" ca="1" si="6"/>
        <v>43</v>
      </c>
      <c r="G36" s="32" t="str">
        <f t="shared" ca="1" si="5"/>
        <v>ADULT</v>
      </c>
    </row>
    <row r="37" spans="2:7" s="31" customFormat="1">
      <c r="B37" s="32" t="s">
        <v>305</v>
      </c>
      <c r="C37" s="33">
        <v>38429</v>
      </c>
      <c r="D37" s="32">
        <f t="shared" ca="1" si="3"/>
        <v>28</v>
      </c>
      <c r="E37" s="32">
        <f t="shared" ca="1" si="4"/>
        <v>3</v>
      </c>
      <c r="F37" s="32">
        <f t="shared" ca="1" si="6"/>
        <v>18</v>
      </c>
      <c r="G37" s="32" t="str">
        <f t="shared" ca="1" si="5"/>
        <v>CHILD</v>
      </c>
    </row>
    <row r="38" spans="2:7" s="31" customFormat="1">
      <c r="B38" s="32" t="s">
        <v>306</v>
      </c>
      <c r="C38" s="33">
        <v>39309</v>
      </c>
      <c r="D38" s="32">
        <f t="shared" ca="1" si="3"/>
        <v>1</v>
      </c>
      <c r="E38" s="32">
        <f t="shared" ca="1" si="4"/>
        <v>11</v>
      </c>
      <c r="F38" s="32">
        <f t="shared" ca="1" si="6"/>
        <v>15</v>
      </c>
      <c r="G38" s="32" t="str">
        <f t="shared" ca="1" si="5"/>
        <v>CHILD</v>
      </c>
    </row>
    <row r="39" spans="2:7" s="31" customFormat="1">
      <c r="B39" s="32" t="s">
        <v>307</v>
      </c>
      <c r="C39" s="33">
        <v>40313</v>
      </c>
      <c r="D39" s="32">
        <f t="shared" ca="1" si="3"/>
        <v>1</v>
      </c>
      <c r="E39" s="32">
        <f t="shared" ca="1" si="4"/>
        <v>2</v>
      </c>
      <c r="F39" s="32">
        <f t="shared" ca="1" si="6"/>
        <v>13</v>
      </c>
      <c r="G39" s="32" t="str">
        <f t="shared" ca="1" si="5"/>
        <v>CHILD</v>
      </c>
    </row>
    <row r="40" spans="2:7" s="31" customFormat="1">
      <c r="B40" s="32" t="s">
        <v>308</v>
      </c>
      <c r="C40" s="33">
        <v>34196</v>
      </c>
      <c r="D40" s="32">
        <f t="shared" ca="1" si="3"/>
        <v>1</v>
      </c>
      <c r="E40" s="32">
        <f t="shared" ca="1" si="4"/>
        <v>11</v>
      </c>
      <c r="F40" s="32">
        <f ca="1">DATEDIF(C40, TODAY(), "y")</f>
        <v>29</v>
      </c>
      <c r="G40" s="32" t="str">
        <f t="shared" ca="1" si="5"/>
        <v>ADULT</v>
      </c>
    </row>
    <row r="41" spans="2:7" s="31" customFormat="1"/>
    <row r="42" spans="2:7" s="31" customFormat="1"/>
    <row r="43" spans="2:7" s="31" customFormat="1">
      <c r="B43" s="34" t="s">
        <v>313</v>
      </c>
      <c r="C43" s="34"/>
      <c r="D43" s="34"/>
      <c r="E43" s="34"/>
      <c r="F43" s="34"/>
    </row>
    <row r="44" spans="2:7" s="31" customFormat="1">
      <c r="B44" s="31">
        <f ca="1">COUNTIF(F30:F40, "&gt;=25")</f>
        <v>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3"/>
  <sheetViews>
    <sheetView tabSelected="1" topLeftCell="A43" workbookViewId="0">
      <selection activeCell="F54" sqref="A1:XFD1048576"/>
    </sheetView>
  </sheetViews>
  <sheetFormatPr defaultColWidth="12.6640625" defaultRowHeight="15.75" customHeight="1"/>
  <sheetData>
    <row r="1" spans="1:7" ht="13.2">
      <c r="A1" s="14"/>
    </row>
    <row r="2" spans="1:7" ht="13.2">
      <c r="A2" s="15"/>
      <c r="B2" s="3"/>
      <c r="C2" s="3"/>
      <c r="D2" s="3"/>
      <c r="E2" s="3"/>
      <c r="F2" s="3"/>
      <c r="G2" s="3"/>
    </row>
    <row r="3" spans="1:7" ht="13.2">
      <c r="A3" s="15"/>
      <c r="B3" s="3"/>
      <c r="C3" s="3"/>
      <c r="D3" s="3"/>
      <c r="E3" s="1"/>
      <c r="F3" s="1"/>
      <c r="G3" s="1"/>
    </row>
    <row r="4" spans="1:7" ht="13.2">
      <c r="A4" s="15"/>
      <c r="B4" s="3"/>
      <c r="C4" s="3"/>
      <c r="D4" s="3"/>
      <c r="E4" s="1"/>
      <c r="F4" s="1"/>
      <c r="G4" s="1"/>
    </row>
    <row r="5" spans="1:7" ht="13.2">
      <c r="A5" s="15"/>
      <c r="B5" s="3"/>
      <c r="C5" s="3"/>
      <c r="D5" s="3"/>
      <c r="E5" s="1"/>
      <c r="F5" s="1"/>
      <c r="G5" s="1"/>
    </row>
    <row r="6" spans="1:7" ht="13.2">
      <c r="A6" s="15"/>
      <c r="B6" s="3"/>
      <c r="C6" s="3"/>
      <c r="D6" s="3"/>
      <c r="E6" s="1"/>
      <c r="F6" s="1"/>
      <c r="G6" s="1"/>
    </row>
    <row r="7" spans="1:7" ht="13.2">
      <c r="A7" s="15"/>
      <c r="B7" s="3"/>
      <c r="C7" s="3"/>
      <c r="D7" s="3"/>
      <c r="E7" s="1"/>
      <c r="F7" s="1"/>
      <c r="G7" s="1"/>
    </row>
    <row r="8" spans="1:7" ht="13.2">
      <c r="A8" s="15"/>
      <c r="B8" s="3"/>
      <c r="C8" s="3"/>
      <c r="D8" s="3"/>
      <c r="E8" s="1"/>
      <c r="F8" s="1"/>
      <c r="G8" s="1"/>
    </row>
    <row r="12" spans="1:7" ht="13.2">
      <c r="A12" s="14"/>
      <c r="B12" s="3"/>
      <c r="C12" s="3"/>
      <c r="D12" s="3"/>
    </row>
    <row r="13" spans="1:7" ht="13.2">
      <c r="A13" s="15"/>
      <c r="B13" s="3"/>
      <c r="C13" s="3"/>
    </row>
    <row r="14" spans="1:7" ht="13.2">
      <c r="A14" s="15"/>
      <c r="B14" s="3"/>
      <c r="C14" s="3"/>
    </row>
    <row r="15" spans="1:7" ht="13.2">
      <c r="A15" s="15"/>
      <c r="B15" s="3"/>
      <c r="C15" s="3"/>
    </row>
    <row r="16" spans="1:7" ht="13.2">
      <c r="A16" s="15"/>
      <c r="B16" s="3"/>
      <c r="C16" s="3"/>
    </row>
    <row r="17" spans="1:3" ht="13.2">
      <c r="A17" s="15"/>
      <c r="B17" s="3"/>
      <c r="C17" s="3"/>
    </row>
    <row r="18" spans="1:3" ht="13.2">
      <c r="A18" s="15"/>
      <c r="B18" s="3"/>
      <c r="C18" s="3"/>
    </row>
    <row r="19" spans="1:3" ht="15.75" customHeight="1">
      <c r="A19" s="15"/>
    </row>
    <row r="23" spans="1:3" ht="13.2">
      <c r="A23" s="14"/>
      <c r="B23" s="3"/>
    </row>
    <row r="24" spans="1:3" ht="13.2">
      <c r="A24" s="15"/>
      <c r="B24" s="3"/>
    </row>
    <row r="25" spans="1:3" ht="13.2">
      <c r="A25" s="15"/>
      <c r="B25" s="3"/>
    </row>
    <row r="26" spans="1:3" ht="13.2">
      <c r="A26" s="15"/>
      <c r="B26" s="3"/>
      <c r="C26" s="4"/>
    </row>
    <row r="27" spans="1:3" ht="13.2">
      <c r="A27" s="15"/>
      <c r="B27" s="3"/>
    </row>
    <row r="28" spans="1:3" ht="13.2">
      <c r="A28" s="15"/>
      <c r="B28" s="3"/>
    </row>
    <row r="29" spans="1:3" ht="13.2">
      <c r="A29" s="15"/>
      <c r="B29" s="3"/>
    </row>
    <row r="30" spans="1:3" ht="15.75" customHeight="1">
      <c r="A30" s="15"/>
    </row>
    <row r="34" spans="1:6" ht="13.2">
      <c r="A34" s="14"/>
      <c r="B34" s="3"/>
      <c r="C34" s="3"/>
      <c r="D34" s="3"/>
      <c r="E34" s="3"/>
      <c r="F34" s="3"/>
    </row>
    <row r="35" spans="1:6" ht="13.2">
      <c r="A35" s="15"/>
      <c r="B35" s="3"/>
      <c r="C35" s="3"/>
      <c r="D35" s="5"/>
      <c r="E35" s="6"/>
      <c r="F35" s="4"/>
    </row>
    <row r="36" spans="1:6" ht="13.2">
      <c r="A36" s="15"/>
      <c r="B36" s="3"/>
      <c r="C36" s="3"/>
      <c r="D36" s="5"/>
      <c r="E36" s="6"/>
      <c r="F36" s="4"/>
    </row>
    <row r="37" spans="1:6" ht="13.2">
      <c r="A37" s="15"/>
      <c r="B37" s="3"/>
      <c r="C37" s="3"/>
      <c r="D37" s="5"/>
      <c r="E37" s="6"/>
      <c r="F37" s="4"/>
    </row>
    <row r="38" spans="1:6" ht="13.2">
      <c r="A38" s="15"/>
      <c r="B38" s="3"/>
      <c r="C38" s="3"/>
      <c r="D38" s="5"/>
      <c r="E38" s="6"/>
      <c r="F38" s="4"/>
    </row>
    <row r="39" spans="1:6" ht="13.2">
      <c r="A39" s="15"/>
      <c r="B39" s="3"/>
      <c r="C39" s="3"/>
      <c r="D39" s="5"/>
      <c r="E39" s="6"/>
      <c r="F39" s="4"/>
    </row>
    <row r="40" spans="1:6" ht="13.2">
      <c r="A40" s="15"/>
      <c r="B40" s="3"/>
      <c r="C40" s="3"/>
      <c r="D40" s="5"/>
      <c r="E40" s="6"/>
      <c r="F40" s="4"/>
    </row>
    <row r="41" spans="1:6" ht="15.75" customHeight="1">
      <c r="A41" s="15"/>
    </row>
    <row r="45" spans="1:6" ht="13.2">
      <c r="A45" s="14"/>
      <c r="B45" s="3"/>
      <c r="C45" s="3"/>
      <c r="D45" s="3"/>
    </row>
    <row r="46" spans="1:6" ht="13.2">
      <c r="A46" s="15"/>
      <c r="B46" s="3"/>
      <c r="C46" s="3"/>
      <c r="D46" s="1"/>
    </row>
    <row r="47" spans="1:6" ht="13.2">
      <c r="A47" s="15"/>
      <c r="B47" s="3"/>
      <c r="C47" s="3"/>
      <c r="D47" s="1"/>
    </row>
    <row r="48" spans="1:6" ht="13.2">
      <c r="A48" s="15"/>
      <c r="B48" s="3"/>
      <c r="C48" s="3"/>
      <c r="D48" s="1"/>
    </row>
    <row r="49" spans="1:4" ht="13.2">
      <c r="A49" s="15"/>
      <c r="B49" s="3"/>
      <c r="C49" s="3"/>
      <c r="D49" s="1"/>
    </row>
    <row r="50" spans="1:4" ht="13.2">
      <c r="A50" s="15"/>
      <c r="B50" s="3"/>
      <c r="C50" s="3"/>
      <c r="D50" s="1"/>
    </row>
    <row r="51" spans="1:4" ht="13.2">
      <c r="A51" s="15"/>
      <c r="B51" s="3"/>
      <c r="C51" s="3"/>
      <c r="D51" s="1"/>
    </row>
    <row r="52" spans="1:4" ht="15.75" customHeight="1">
      <c r="A52" s="15"/>
    </row>
    <row r="56" spans="1:4" ht="13.2">
      <c r="A56" s="14"/>
      <c r="B56" s="3"/>
    </row>
    <row r="57" spans="1:4" ht="13.2">
      <c r="A57" s="15"/>
      <c r="B57" s="3"/>
    </row>
    <row r="58" spans="1:4" ht="13.2">
      <c r="A58" s="15"/>
      <c r="B58" s="3"/>
    </row>
    <row r="59" spans="1:4" ht="13.2">
      <c r="A59" s="15"/>
      <c r="B59" s="3"/>
    </row>
    <row r="60" spans="1:4" ht="13.2">
      <c r="A60" s="15"/>
      <c r="B60" s="3"/>
    </row>
    <row r="61" spans="1:4" ht="13.2">
      <c r="A61" s="15"/>
      <c r="B61" s="3"/>
    </row>
    <row r="62" spans="1:4" ht="13.2">
      <c r="A62" s="15"/>
      <c r="B62" s="3"/>
    </row>
    <row r="63" spans="1:4" ht="15.75" customHeight="1">
      <c r="A63" s="15"/>
    </row>
  </sheetData>
  <mergeCells count="6">
    <mergeCell ref="A56:A63"/>
    <mergeCell ref="A1:A8"/>
    <mergeCell ref="A12:A19"/>
    <mergeCell ref="A23:A30"/>
    <mergeCell ref="A34:A41"/>
    <mergeCell ref="A45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52"/>
  <sheetViews>
    <sheetView topLeftCell="A40" workbookViewId="0">
      <selection activeCell="E58" sqref="A1:XFD1048576"/>
    </sheetView>
  </sheetViews>
  <sheetFormatPr defaultColWidth="12.6640625" defaultRowHeight="15.75" customHeight="1"/>
  <cols>
    <col min="1" max="2" width="12.6640625" style="23"/>
    <col min="3" max="3" width="16.44140625" style="23" customWidth="1"/>
    <col min="4" max="16384" width="12.6640625" style="23"/>
  </cols>
  <sheetData>
    <row r="2" spans="2:7">
      <c r="B2" s="59" t="s">
        <v>40</v>
      </c>
      <c r="C2" s="59" t="s">
        <v>41</v>
      </c>
      <c r="D2" s="59" t="s">
        <v>42</v>
      </c>
      <c r="E2" s="59" t="s">
        <v>43</v>
      </c>
      <c r="F2" s="59" t="s">
        <v>44</v>
      </c>
      <c r="G2" s="59" t="s">
        <v>23</v>
      </c>
    </row>
    <row r="3" spans="2:7">
      <c r="B3" s="58">
        <v>1</v>
      </c>
      <c r="C3" s="58" t="s">
        <v>45</v>
      </c>
      <c r="D3" s="58">
        <v>20</v>
      </c>
      <c r="E3" s="58">
        <v>40000</v>
      </c>
      <c r="F3" s="58">
        <f>(D3*E3)</f>
        <v>800000</v>
      </c>
      <c r="G3" s="25"/>
    </row>
    <row r="4" spans="2:7">
      <c r="B4" s="58">
        <v>2</v>
      </c>
      <c r="C4" s="58" t="s">
        <v>46</v>
      </c>
      <c r="D4" s="58">
        <v>30</v>
      </c>
      <c r="E4" s="58">
        <v>20000</v>
      </c>
      <c r="F4" s="58">
        <f t="shared" ref="F4:F12" si="0">D4*E4</f>
        <v>600000</v>
      </c>
      <c r="G4" s="25"/>
    </row>
    <row r="5" spans="2:7">
      <c r="B5" s="58">
        <v>3</v>
      </c>
      <c r="C5" s="58" t="s">
        <v>47</v>
      </c>
      <c r="D5" s="58">
        <v>15</v>
      </c>
      <c r="E5" s="58">
        <v>10000</v>
      </c>
      <c r="F5" s="58">
        <f t="shared" si="0"/>
        <v>150000</v>
      </c>
      <c r="G5" s="25"/>
    </row>
    <row r="6" spans="2:7">
      <c r="B6" s="58">
        <v>4</v>
      </c>
      <c r="C6" s="58" t="s">
        <v>48</v>
      </c>
      <c r="D6" s="58">
        <v>14</v>
      </c>
      <c r="E6" s="58">
        <v>15000</v>
      </c>
      <c r="F6" s="58">
        <f t="shared" si="0"/>
        <v>210000</v>
      </c>
      <c r="G6" s="25"/>
    </row>
    <row r="7" spans="2:7">
      <c r="B7" s="58">
        <v>5</v>
      </c>
      <c r="C7" s="58" t="s">
        <v>49</v>
      </c>
      <c r="D7" s="58">
        <v>18</v>
      </c>
      <c r="E7" s="58">
        <v>20000</v>
      </c>
      <c r="F7" s="58">
        <f t="shared" si="0"/>
        <v>360000</v>
      </c>
      <c r="G7" s="25"/>
    </row>
    <row r="8" spans="2:7">
      <c r="B8" s="58">
        <v>6</v>
      </c>
      <c r="C8" s="58" t="s">
        <v>50</v>
      </c>
      <c r="D8" s="58">
        <v>17</v>
      </c>
      <c r="E8" s="58">
        <v>2000</v>
      </c>
      <c r="F8" s="58">
        <f t="shared" si="0"/>
        <v>34000</v>
      </c>
      <c r="G8" s="25"/>
    </row>
    <row r="9" spans="2:7">
      <c r="B9" s="58">
        <v>7</v>
      </c>
      <c r="C9" s="58" t="s">
        <v>51</v>
      </c>
      <c r="D9" s="58">
        <v>10</v>
      </c>
      <c r="E9" s="58">
        <v>25000</v>
      </c>
      <c r="F9" s="58">
        <f t="shared" si="0"/>
        <v>250000</v>
      </c>
      <c r="G9" s="25"/>
    </row>
    <row r="10" spans="2:7">
      <c r="B10" s="58">
        <v>8</v>
      </c>
      <c r="C10" s="58" t="s">
        <v>52</v>
      </c>
      <c r="D10" s="58">
        <v>5</v>
      </c>
      <c r="E10" s="58">
        <v>250</v>
      </c>
      <c r="F10" s="58">
        <f t="shared" si="0"/>
        <v>1250</v>
      </c>
      <c r="G10" s="25"/>
    </row>
    <row r="11" spans="2:7">
      <c r="B11" s="58">
        <v>9</v>
      </c>
      <c r="C11" s="58" t="s">
        <v>53</v>
      </c>
      <c r="D11" s="58">
        <v>25</v>
      </c>
      <c r="E11" s="58">
        <v>100</v>
      </c>
      <c r="F11" s="58">
        <f t="shared" si="0"/>
        <v>2500</v>
      </c>
      <c r="G11" s="25"/>
    </row>
    <row r="12" spans="2:7">
      <c r="B12" s="58">
        <v>10</v>
      </c>
      <c r="C12" s="58" t="s">
        <v>54</v>
      </c>
      <c r="D12" s="58">
        <v>30</v>
      </c>
      <c r="E12" s="58">
        <v>12000</v>
      </c>
      <c r="F12" s="58">
        <f t="shared" si="0"/>
        <v>360000</v>
      </c>
      <c r="G12" s="25"/>
    </row>
    <row r="15" spans="2:7">
      <c r="B15" s="55" t="s">
        <v>55</v>
      </c>
    </row>
    <row r="16" spans="2:7">
      <c r="B16" s="59" t="s">
        <v>42</v>
      </c>
      <c r="C16" s="59" t="s">
        <v>43</v>
      </c>
      <c r="D16" s="59" t="s">
        <v>44</v>
      </c>
    </row>
    <row r="17" spans="2:4">
      <c r="B17" s="58">
        <v>20</v>
      </c>
      <c r="C17" s="58">
        <v>40000</v>
      </c>
      <c r="D17" s="58">
        <f>(B17*C17)</f>
        <v>800000</v>
      </c>
    </row>
    <row r="18" spans="2:4">
      <c r="B18" s="58">
        <v>30</v>
      </c>
      <c r="C18" s="58">
        <v>20000</v>
      </c>
      <c r="D18" s="58">
        <f t="shared" ref="D18:D26" si="1">B18*C18</f>
        <v>600000</v>
      </c>
    </row>
    <row r="19" spans="2:4">
      <c r="B19" s="58">
        <v>15</v>
      </c>
      <c r="C19" s="58">
        <v>10000</v>
      </c>
      <c r="D19" s="58">
        <f t="shared" si="1"/>
        <v>150000</v>
      </c>
    </row>
    <row r="20" spans="2:4">
      <c r="B20" s="58">
        <v>14</v>
      </c>
      <c r="C20" s="58">
        <v>15000</v>
      </c>
      <c r="D20" s="58">
        <f t="shared" si="1"/>
        <v>210000</v>
      </c>
    </row>
    <row r="21" spans="2:4">
      <c r="B21" s="58">
        <v>18</v>
      </c>
      <c r="C21" s="58">
        <v>20000</v>
      </c>
      <c r="D21" s="58">
        <f t="shared" si="1"/>
        <v>360000</v>
      </c>
    </row>
    <row r="22" spans="2:4">
      <c r="B22" s="58">
        <v>17</v>
      </c>
      <c r="C22" s="58">
        <v>2000</v>
      </c>
      <c r="D22" s="58">
        <f t="shared" si="1"/>
        <v>34000</v>
      </c>
    </row>
    <row r="23" spans="2:4">
      <c r="B23" s="58">
        <v>10</v>
      </c>
      <c r="C23" s="58">
        <v>25000</v>
      </c>
      <c r="D23" s="58">
        <f t="shared" si="1"/>
        <v>250000</v>
      </c>
    </row>
    <row r="24" spans="2:4">
      <c r="B24" s="58">
        <v>5</v>
      </c>
      <c r="C24" s="58">
        <v>250</v>
      </c>
      <c r="D24" s="58">
        <f t="shared" si="1"/>
        <v>1250</v>
      </c>
    </row>
    <row r="25" spans="2:4">
      <c r="B25" s="58">
        <v>25</v>
      </c>
      <c r="C25" s="58">
        <v>100</v>
      </c>
      <c r="D25" s="58">
        <f t="shared" si="1"/>
        <v>2500</v>
      </c>
    </row>
    <row r="26" spans="2:4">
      <c r="B26" s="58">
        <v>30</v>
      </c>
      <c r="C26" s="58">
        <v>12000</v>
      </c>
      <c r="D26" s="58">
        <f t="shared" si="1"/>
        <v>360000</v>
      </c>
    </row>
    <row r="28" spans="2:4">
      <c r="B28" s="55" t="s">
        <v>56</v>
      </c>
    </row>
    <row r="29" spans="2:4">
      <c r="B29" s="59" t="s">
        <v>57</v>
      </c>
    </row>
    <row r="30" spans="2:4">
      <c r="B30" s="58">
        <f>COUNTA(C3:C12)</f>
        <v>10</v>
      </c>
    </row>
    <row r="32" spans="2:4">
      <c r="B32" s="55" t="s">
        <v>58</v>
      </c>
    </row>
    <row r="33" spans="1:4">
      <c r="B33" s="25"/>
      <c r="C33" s="59" t="s">
        <v>59</v>
      </c>
      <c r="D33" s="59" t="s">
        <v>60</v>
      </c>
    </row>
    <row r="34" spans="1:4">
      <c r="B34" s="59" t="s">
        <v>41</v>
      </c>
      <c r="C34" s="58">
        <f>COUNTIF(D3:D12,"&gt;20")</f>
        <v>3</v>
      </c>
      <c r="D34" s="58">
        <f>COUNTIF(D3:D12,"&lt;20")</f>
        <v>6</v>
      </c>
    </row>
    <row r="36" spans="1:4">
      <c r="B36" s="55" t="s">
        <v>61</v>
      </c>
    </row>
    <row r="37" spans="1:4">
      <c r="A37" s="25"/>
      <c r="B37" s="59" t="s">
        <v>62</v>
      </c>
      <c r="C37" s="59" t="s">
        <v>43</v>
      </c>
      <c r="D37" s="59" t="s">
        <v>44</v>
      </c>
    </row>
    <row r="38" spans="1:4">
      <c r="A38" s="59" t="s">
        <v>51</v>
      </c>
      <c r="B38" s="58">
        <f>SUMIF(C3:C12,A38,D3:D12)</f>
        <v>10</v>
      </c>
      <c r="C38" s="58">
        <f>SUMIF(C3:C12,A38,E3:E12)</f>
        <v>25000</v>
      </c>
      <c r="D38" s="58">
        <f>SUMIF(C3:C12,A38,F3:F12)</f>
        <v>250000</v>
      </c>
    </row>
    <row r="40" spans="1:4">
      <c r="B40" s="55" t="s">
        <v>63</v>
      </c>
    </row>
    <row r="41" spans="1:4">
      <c r="A41" s="61"/>
    </row>
    <row r="42" spans="1:4">
      <c r="B42" s="62" t="s">
        <v>41</v>
      </c>
    </row>
    <row r="43" spans="1:4">
      <c r="B43" s="58" t="s">
        <v>45</v>
      </c>
      <c r="C43" s="58" t="str">
        <f>IF(F3&gt;500000,"Expensive","Lets Buy It")</f>
        <v>Expensive</v>
      </c>
    </row>
    <row r="44" spans="1:4">
      <c r="B44" s="58" t="s">
        <v>46</v>
      </c>
      <c r="C44" s="58" t="str">
        <f>IF(F3&gt;500000,"Expensive","Lets Buy It")</f>
        <v>Expensive</v>
      </c>
    </row>
    <row r="45" spans="1:4">
      <c r="B45" s="58" t="s">
        <v>47</v>
      </c>
      <c r="C45" s="58" t="str">
        <f>IF(E13&gt;500000,"Expensive","Lets Buy It")</f>
        <v>Lets Buy It</v>
      </c>
    </row>
    <row r="46" spans="1:4">
      <c r="B46" s="58" t="s">
        <v>48</v>
      </c>
      <c r="C46" s="58" t="str">
        <f>IF(F6&gt;500000,"Expensive","Lets Buy It")</f>
        <v>Lets Buy It</v>
      </c>
    </row>
    <row r="47" spans="1:4">
      <c r="B47" s="58" t="s">
        <v>49</v>
      </c>
      <c r="C47" s="58" t="str">
        <f>IF(F7&gt;500000,"Expensive","Lets Buy It")</f>
        <v>Lets Buy It</v>
      </c>
    </row>
    <row r="48" spans="1:4">
      <c r="B48" s="58" t="s">
        <v>50</v>
      </c>
      <c r="C48" s="58" t="str">
        <f>IF(F8&gt;500000,"Expensive","Lets Buy It")</f>
        <v>Lets Buy It</v>
      </c>
    </row>
    <row r="49" spans="2:3">
      <c r="B49" s="58" t="s">
        <v>51</v>
      </c>
      <c r="C49" s="58" t="str">
        <f t="shared" ref="C49:C52" si="2">IF(F9&gt;500000,"Expensive","Lets Buy It")</f>
        <v>Lets Buy It</v>
      </c>
    </row>
    <row r="50" spans="2:3">
      <c r="B50" s="58" t="s">
        <v>52</v>
      </c>
      <c r="C50" s="58" t="str">
        <f t="shared" si="2"/>
        <v>Lets Buy It</v>
      </c>
    </row>
    <row r="51" spans="2:3">
      <c r="B51" s="58" t="s">
        <v>53</v>
      </c>
      <c r="C51" s="58" t="str">
        <f t="shared" si="2"/>
        <v>Lets Buy It</v>
      </c>
    </row>
    <row r="52" spans="2:3">
      <c r="B52" s="58" t="s">
        <v>54</v>
      </c>
      <c r="C52" s="58" t="str">
        <f t="shared" si="2"/>
        <v>Lets Buy 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51"/>
  <sheetViews>
    <sheetView workbookViewId="0">
      <selection activeCell="I16" activeCellId="1" sqref="B1:H11 A1:XFD1048576"/>
    </sheetView>
  </sheetViews>
  <sheetFormatPr defaultColWidth="12.6640625" defaultRowHeight="15.75" customHeight="1"/>
  <cols>
    <col min="1" max="1" width="8.21875" style="23" customWidth="1"/>
    <col min="2" max="2" width="12.6640625" style="23" customWidth="1"/>
    <col min="3" max="8" width="9.5546875" style="23" customWidth="1"/>
    <col min="9" max="16384" width="12.6640625" style="23"/>
  </cols>
  <sheetData>
    <row r="2" spans="2:8" ht="13.2">
      <c r="B2" s="63" t="s">
        <v>64</v>
      </c>
      <c r="C2" s="63" t="s">
        <v>65</v>
      </c>
      <c r="D2" s="63" t="s">
        <v>66</v>
      </c>
      <c r="E2" s="63" t="s">
        <v>67</v>
      </c>
      <c r="F2" s="63" t="s">
        <v>68</v>
      </c>
      <c r="G2" s="63" t="s">
        <v>20</v>
      </c>
      <c r="H2" s="63" t="s">
        <v>23</v>
      </c>
    </row>
    <row r="3" spans="2:8" ht="13.2">
      <c r="B3" s="58" t="s">
        <v>38</v>
      </c>
      <c r="C3" s="58">
        <v>20</v>
      </c>
      <c r="D3" s="58">
        <v>15</v>
      </c>
      <c r="E3" s="58">
        <v>20</v>
      </c>
      <c r="F3" s="58">
        <f>SUM(C3:E3)</f>
        <v>55</v>
      </c>
      <c r="G3" s="58">
        <f>AVERAGE(C3:E3)</f>
        <v>18.333333333333332</v>
      </c>
      <c r="H3" s="25" t="str">
        <f>IF(G3&gt;20,"A",IF(G3&gt;15,"B","C"))</f>
        <v>B</v>
      </c>
    </row>
    <row r="4" spans="2:8" ht="13.2">
      <c r="B4" s="58" t="s">
        <v>39</v>
      </c>
      <c r="C4" s="58">
        <v>30</v>
      </c>
      <c r="D4" s="58">
        <v>12</v>
      </c>
      <c r="E4" s="58">
        <v>15</v>
      </c>
      <c r="F4" s="25">
        <f>C4+D4+E4</f>
        <v>57</v>
      </c>
      <c r="G4" s="25">
        <f>AVERAGE(C4:E4)</f>
        <v>19</v>
      </c>
      <c r="H4" s="25" t="str">
        <f t="shared" ref="H4:H10" si="0">IF(G4&gt;20,"A",IF(G4&gt;15,"B","C"))</f>
        <v>B</v>
      </c>
    </row>
    <row r="5" spans="2:8" ht="13.2">
      <c r="B5" s="58" t="s">
        <v>69</v>
      </c>
      <c r="C5" s="58">
        <v>15</v>
      </c>
      <c r="D5" s="58">
        <v>14</v>
      </c>
      <c r="E5" s="58">
        <v>14</v>
      </c>
      <c r="F5" s="58">
        <f t="shared" ref="F5" si="1">SUM(C5:E5)</f>
        <v>43</v>
      </c>
      <c r="G5" s="25">
        <f>AVERAGE(C5:E5)</f>
        <v>14.333333333333334</v>
      </c>
      <c r="H5" s="25" t="str">
        <f t="shared" si="0"/>
        <v>C</v>
      </c>
    </row>
    <row r="6" spans="2:8" ht="13.2">
      <c r="B6" s="58" t="s">
        <v>70</v>
      </c>
      <c r="C6" s="58">
        <v>12</v>
      </c>
      <c r="D6" s="58">
        <v>17</v>
      </c>
      <c r="E6" s="58">
        <v>17</v>
      </c>
      <c r="F6" s="25">
        <f t="shared" ref="F6" si="2">C6+D6+E6</f>
        <v>46</v>
      </c>
      <c r="G6" s="25">
        <f>AVERAGE(C6:E6)</f>
        <v>15.333333333333334</v>
      </c>
      <c r="H6" s="25" t="str">
        <f t="shared" si="0"/>
        <v>B</v>
      </c>
    </row>
    <row r="7" spans="2:8" ht="13.2">
      <c r="B7" s="58" t="s">
        <v>71</v>
      </c>
      <c r="C7" s="58">
        <v>14</v>
      </c>
      <c r="D7" s="58">
        <v>18</v>
      </c>
      <c r="E7" s="58">
        <v>18</v>
      </c>
      <c r="F7" s="58">
        <f t="shared" ref="F7" si="3">SUM(C7:E7)</f>
        <v>50</v>
      </c>
      <c r="G7" s="25">
        <f t="shared" ref="G7:G11" si="4">AVERAGE(C7:E7)</f>
        <v>16.666666666666668</v>
      </c>
      <c r="H7" s="25" t="str">
        <f t="shared" si="0"/>
        <v>B</v>
      </c>
    </row>
    <row r="8" spans="2:8" ht="13.2">
      <c r="B8" s="58" t="s">
        <v>72</v>
      </c>
      <c r="C8" s="58">
        <v>16</v>
      </c>
      <c r="D8" s="58">
        <v>25</v>
      </c>
      <c r="E8" s="58">
        <v>20</v>
      </c>
      <c r="F8" s="25">
        <f t="shared" ref="F8" si="5">C8+D8+E8</f>
        <v>61</v>
      </c>
      <c r="G8" s="25">
        <f t="shared" si="4"/>
        <v>20.333333333333332</v>
      </c>
      <c r="H8" s="25" t="str">
        <f t="shared" si="0"/>
        <v>A</v>
      </c>
    </row>
    <row r="9" spans="2:8" ht="13.2">
      <c r="B9" s="58" t="s">
        <v>73</v>
      </c>
      <c r="C9" s="58">
        <v>18</v>
      </c>
      <c r="D9" s="58">
        <v>21</v>
      </c>
      <c r="E9" s="58">
        <v>22</v>
      </c>
      <c r="F9" s="58">
        <f t="shared" ref="F9" si="6">SUM(C9:E9)</f>
        <v>61</v>
      </c>
      <c r="G9" s="25">
        <f t="shared" si="4"/>
        <v>20.333333333333332</v>
      </c>
      <c r="H9" s="25" t="str">
        <f t="shared" si="0"/>
        <v>A</v>
      </c>
    </row>
    <row r="10" spans="2:8" ht="13.2">
      <c r="B10" s="58" t="s">
        <v>74</v>
      </c>
      <c r="C10" s="58">
        <v>17</v>
      </c>
      <c r="D10" s="58">
        <v>23</v>
      </c>
      <c r="E10" s="58">
        <v>13</v>
      </c>
      <c r="F10" s="25">
        <f t="shared" ref="F10" si="7">C10+D10+E10</f>
        <v>53</v>
      </c>
      <c r="G10" s="25">
        <f t="shared" si="4"/>
        <v>17.666666666666668</v>
      </c>
      <c r="H10" s="25" t="str">
        <f t="shared" si="0"/>
        <v>B</v>
      </c>
    </row>
    <row r="11" spans="2:8" ht="13.2">
      <c r="B11" s="58" t="s">
        <v>75</v>
      </c>
      <c r="C11" s="58">
        <v>20</v>
      </c>
      <c r="D11" s="58">
        <v>25</v>
      </c>
      <c r="E11" s="58">
        <v>25</v>
      </c>
      <c r="F11" s="58">
        <f t="shared" ref="F11" si="8">SUM(C11:E11)</f>
        <v>70</v>
      </c>
      <c r="G11" s="25">
        <f t="shared" si="4"/>
        <v>23.333333333333332</v>
      </c>
      <c r="H11" s="25" t="str">
        <f>IF(G11&gt;20,"A",IF(G11&gt;15,"B","C"))</f>
        <v>A</v>
      </c>
    </row>
    <row r="13" spans="2:8" ht="13.2">
      <c r="B13" s="55" t="s">
        <v>76</v>
      </c>
    </row>
    <row r="14" spans="2:8" ht="13.2">
      <c r="B14" s="59" t="s">
        <v>77</v>
      </c>
    </row>
    <row r="15" spans="2:8" ht="13.2">
      <c r="B15" s="58">
        <f>COUNTA(B3:B11)</f>
        <v>9</v>
      </c>
    </row>
    <row r="18" spans="2:3" ht="13.2">
      <c r="B18" s="55" t="s">
        <v>78</v>
      </c>
    </row>
    <row r="19" spans="2:3" ht="26.4">
      <c r="B19" s="60" t="s">
        <v>79</v>
      </c>
    </row>
    <row r="20" spans="2:3" ht="13.2">
      <c r="B20" s="58">
        <f>COUNTIF(C3:C11,"&gt;20")</f>
        <v>1</v>
      </c>
    </row>
    <row r="23" spans="2:3" ht="13.2">
      <c r="B23" s="55" t="s">
        <v>80</v>
      </c>
    </row>
    <row r="24" spans="2:3" ht="15.75" customHeight="1">
      <c r="B24" s="22" t="s">
        <v>64</v>
      </c>
      <c r="C24" s="22" t="s">
        <v>23</v>
      </c>
    </row>
    <row r="25" spans="2:3" ht="15.75" customHeight="1">
      <c r="B25" s="24" t="s">
        <v>38</v>
      </c>
      <c r="C25" s="25" t="str">
        <f>VLOOKUP(B25,B2:H11,7,0)</f>
        <v>B</v>
      </c>
    </row>
    <row r="26" spans="2:3" ht="15.75" customHeight="1">
      <c r="B26" s="24" t="s">
        <v>39</v>
      </c>
      <c r="C26" s="25" t="str">
        <f>VLOOKUP(B26,B2:H11,7,0)</f>
        <v>B</v>
      </c>
    </row>
    <row r="27" spans="2:3" ht="15.75" customHeight="1">
      <c r="B27" s="24" t="s">
        <v>69</v>
      </c>
      <c r="C27" s="25" t="str">
        <f>VLOOKUP(B27,B2:H11,7,0)</f>
        <v>C</v>
      </c>
    </row>
    <row r="31" spans="2:3" ht="15.75" customHeight="1">
      <c r="B31" s="53" t="s">
        <v>135</v>
      </c>
    </row>
    <row r="33" spans="2:8" ht="15.75" customHeight="1">
      <c r="B33" s="63" t="s">
        <v>64</v>
      </c>
      <c r="C33" s="63" t="s">
        <v>65</v>
      </c>
      <c r="D33" s="63" t="s">
        <v>66</v>
      </c>
      <c r="E33" s="63" t="s">
        <v>67</v>
      </c>
      <c r="F33" s="63" t="s">
        <v>68</v>
      </c>
      <c r="G33" s="63" t="s">
        <v>20</v>
      </c>
      <c r="H33" s="63" t="s">
        <v>23</v>
      </c>
    </row>
    <row r="34" spans="2:8" ht="15.75" customHeight="1">
      <c r="B34" s="58" t="s">
        <v>38</v>
      </c>
      <c r="C34" s="58">
        <v>20</v>
      </c>
      <c r="D34" s="58">
        <v>15</v>
      </c>
      <c r="E34" s="58">
        <v>20</v>
      </c>
      <c r="F34" s="58">
        <f>SUM(C34:E34)</f>
        <v>55</v>
      </c>
      <c r="G34" s="58">
        <f>AVERAGE(C34:E34)</f>
        <v>18.333333333333332</v>
      </c>
      <c r="H34" s="25" t="str">
        <f>IF(G34&gt;20,"A",IF(G34&gt;15,"B","C"))</f>
        <v>B</v>
      </c>
    </row>
    <row r="35" spans="2:8" ht="15.75" customHeight="1">
      <c r="B35" s="58" t="s">
        <v>39</v>
      </c>
      <c r="C35" s="58">
        <v>30</v>
      </c>
      <c r="D35" s="58">
        <v>12</v>
      </c>
      <c r="E35" s="58">
        <v>15</v>
      </c>
      <c r="F35" s="25">
        <f>C35+D35+E35</f>
        <v>57</v>
      </c>
      <c r="G35" s="25">
        <f>AVERAGE(C35:E35)</f>
        <v>19</v>
      </c>
      <c r="H35" s="25" t="str">
        <f t="shared" ref="H35:H41" si="9">IF(G35&gt;20,"A",IF(G35&gt;15,"B","C"))</f>
        <v>B</v>
      </c>
    </row>
    <row r="36" spans="2:8" ht="15.75" customHeight="1">
      <c r="B36" s="58" t="s">
        <v>69</v>
      </c>
      <c r="C36" s="58">
        <v>15</v>
      </c>
      <c r="D36" s="58">
        <v>14</v>
      </c>
      <c r="E36" s="58">
        <v>14</v>
      </c>
      <c r="F36" s="58">
        <f t="shared" ref="F36" si="10">SUM(C36:E36)</f>
        <v>43</v>
      </c>
      <c r="G36" s="25">
        <f>AVERAGE(C36:E36)</f>
        <v>14.333333333333334</v>
      </c>
      <c r="H36" s="25" t="str">
        <f t="shared" si="9"/>
        <v>C</v>
      </c>
    </row>
    <row r="37" spans="2:8" ht="15.75" customHeight="1">
      <c r="B37" s="58" t="s">
        <v>70</v>
      </c>
      <c r="C37" s="58">
        <v>12</v>
      </c>
      <c r="D37" s="58">
        <v>17</v>
      </c>
      <c r="E37" s="58">
        <v>17</v>
      </c>
      <c r="F37" s="25">
        <f t="shared" ref="F37" si="11">C37+D37+E37</f>
        <v>46</v>
      </c>
      <c r="G37" s="25">
        <f>AVERAGE(C37:E37)</f>
        <v>15.333333333333334</v>
      </c>
      <c r="H37" s="25" t="str">
        <f t="shared" si="9"/>
        <v>B</v>
      </c>
    </row>
    <row r="38" spans="2:8" ht="15.75" customHeight="1">
      <c r="B38" s="58" t="s">
        <v>71</v>
      </c>
      <c r="C38" s="58">
        <v>14</v>
      </c>
      <c r="D38" s="58">
        <v>18</v>
      </c>
      <c r="E38" s="58">
        <v>18</v>
      </c>
      <c r="F38" s="58">
        <f t="shared" ref="F38" si="12">SUM(C38:E38)</f>
        <v>50</v>
      </c>
      <c r="G38" s="25">
        <f t="shared" ref="G38:G42" si="13">AVERAGE(C38:E38)</f>
        <v>16.666666666666668</v>
      </c>
      <c r="H38" s="25" t="str">
        <f t="shared" si="9"/>
        <v>B</v>
      </c>
    </row>
    <row r="39" spans="2:8" ht="15.75" customHeight="1">
      <c r="B39" s="58" t="s">
        <v>72</v>
      </c>
      <c r="C39" s="58">
        <v>16</v>
      </c>
      <c r="D39" s="58">
        <v>25</v>
      </c>
      <c r="E39" s="58">
        <v>20</v>
      </c>
      <c r="F39" s="25">
        <f t="shared" ref="F39" si="14">C39+D39+E39</f>
        <v>61</v>
      </c>
      <c r="G39" s="25">
        <f t="shared" si="13"/>
        <v>20.333333333333332</v>
      </c>
      <c r="H39" s="25" t="str">
        <f t="shared" si="9"/>
        <v>A</v>
      </c>
    </row>
    <row r="40" spans="2:8" ht="15.75" customHeight="1">
      <c r="B40" s="58" t="s">
        <v>73</v>
      </c>
      <c r="C40" s="58">
        <v>18</v>
      </c>
      <c r="D40" s="58">
        <v>21</v>
      </c>
      <c r="E40" s="58">
        <v>22</v>
      </c>
      <c r="F40" s="58">
        <f t="shared" ref="F40" si="15">SUM(C40:E40)</f>
        <v>61</v>
      </c>
      <c r="G40" s="25">
        <f t="shared" si="13"/>
        <v>20.333333333333332</v>
      </c>
      <c r="H40" s="25" t="str">
        <f t="shared" si="9"/>
        <v>A</v>
      </c>
    </row>
    <row r="41" spans="2:8" ht="15.75" customHeight="1">
      <c r="B41" s="58" t="s">
        <v>74</v>
      </c>
      <c r="C41" s="58">
        <v>17</v>
      </c>
      <c r="D41" s="58">
        <v>23</v>
      </c>
      <c r="E41" s="58">
        <v>13</v>
      </c>
      <c r="F41" s="25">
        <f t="shared" ref="F41" si="16">C41+D41+E41</f>
        <v>53</v>
      </c>
      <c r="G41" s="25">
        <f t="shared" si="13"/>
        <v>17.666666666666668</v>
      </c>
      <c r="H41" s="25" t="str">
        <f t="shared" si="9"/>
        <v>B</v>
      </c>
    </row>
    <row r="42" spans="2:8" ht="15.75" customHeight="1">
      <c r="B42" s="58" t="s">
        <v>75</v>
      </c>
      <c r="C42" s="58">
        <v>20</v>
      </c>
      <c r="D42" s="58">
        <v>25</v>
      </c>
      <c r="E42" s="58">
        <v>25</v>
      </c>
      <c r="F42" s="58">
        <f t="shared" ref="F42" si="17">SUM(C42:E42)</f>
        <v>70</v>
      </c>
      <c r="G42" s="25">
        <f t="shared" si="13"/>
        <v>23.333333333333332</v>
      </c>
      <c r="H42" s="25" t="str">
        <f>IF(G42&gt;20,"A",IF(G42&gt;15,"B","C"))</f>
        <v>A</v>
      </c>
    </row>
    <row r="46" spans="2:8" ht="15.75" customHeight="1">
      <c r="B46" s="53" t="s">
        <v>316</v>
      </c>
    </row>
    <row r="48" spans="2:8" ht="15.75" customHeight="1">
      <c r="B48" s="22" t="s">
        <v>77</v>
      </c>
      <c r="C48" s="22" t="s">
        <v>68</v>
      </c>
      <c r="D48" s="22" t="s">
        <v>20</v>
      </c>
    </row>
    <row r="49" spans="2:4" ht="15.75" customHeight="1">
      <c r="B49" s="24" t="s">
        <v>70</v>
      </c>
      <c r="C49" s="25">
        <f>VLOOKUP(B49,B33:H42,5,0)</f>
        <v>46</v>
      </c>
      <c r="D49" s="25">
        <f>VLOOKUP(B49,B33:H42,6,0)</f>
        <v>15.333333333333334</v>
      </c>
    </row>
    <row r="50" spans="2:4" ht="15.75" customHeight="1">
      <c r="B50" s="24" t="s">
        <v>69</v>
      </c>
      <c r="C50" s="25">
        <f>VLOOKUP(B50,B33:H42,5,0)</f>
        <v>43</v>
      </c>
      <c r="D50" s="25">
        <f>VLOOKUP(B50,B33:H42,6,0)</f>
        <v>14.333333333333334</v>
      </c>
    </row>
    <row r="51" spans="2:4" ht="15.75" customHeight="1">
      <c r="B51" s="24" t="s">
        <v>39</v>
      </c>
      <c r="C51" s="25">
        <f>VLOOKUP(B51,B33:H42,5,0)</f>
        <v>57</v>
      </c>
      <c r="D51" s="25">
        <f>VLOOKUP(B51,B33:H42,6,0)</f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K48"/>
  <sheetViews>
    <sheetView workbookViewId="0">
      <selection activeCell="B15" sqref="B15"/>
    </sheetView>
  </sheetViews>
  <sheetFormatPr defaultColWidth="12.6640625" defaultRowHeight="15.75" customHeight="1"/>
  <cols>
    <col min="1" max="1" width="7.44140625" customWidth="1"/>
    <col min="2" max="2" width="11.33203125" customWidth="1"/>
    <col min="3" max="3" width="15.6640625" customWidth="1"/>
    <col min="5" max="5" width="8.6640625" customWidth="1"/>
    <col min="6" max="6" width="9.33203125" customWidth="1"/>
    <col min="7" max="7" width="10" customWidth="1"/>
    <col min="8" max="8" width="9.33203125" customWidth="1"/>
    <col min="9" max="9" width="8.33203125" customWidth="1"/>
    <col min="10" max="10" width="11.44140625" customWidth="1"/>
  </cols>
  <sheetData>
    <row r="2" spans="2:11" ht="13.2">
      <c r="B2" s="48" t="s">
        <v>81</v>
      </c>
      <c r="C2" s="48" t="s">
        <v>82</v>
      </c>
      <c r="D2" s="48" t="s">
        <v>83</v>
      </c>
      <c r="E2" s="48" t="s">
        <v>84</v>
      </c>
      <c r="F2" s="48" t="s">
        <v>85</v>
      </c>
      <c r="G2" s="48" t="s">
        <v>86</v>
      </c>
      <c r="H2" s="48" t="s">
        <v>87</v>
      </c>
      <c r="I2" s="48" t="s">
        <v>68</v>
      </c>
      <c r="J2" s="48" t="s">
        <v>23</v>
      </c>
      <c r="K2" s="48" t="s">
        <v>88</v>
      </c>
    </row>
    <row r="3" spans="2:11" ht="13.2">
      <c r="B3" s="49" t="s">
        <v>8</v>
      </c>
      <c r="C3" s="49" t="s">
        <v>51</v>
      </c>
      <c r="D3" s="49" t="s">
        <v>89</v>
      </c>
      <c r="E3" s="49">
        <v>5000</v>
      </c>
      <c r="F3" s="50">
        <f t="shared" ref="F3:F10" si="0">E3*2.5/100</f>
        <v>125</v>
      </c>
      <c r="G3" s="50">
        <f t="shared" ref="G3:G10" si="1">E3*3.5/100</f>
        <v>175</v>
      </c>
      <c r="H3" s="50">
        <f>(E3)*(1.5/100)</f>
        <v>75</v>
      </c>
      <c r="I3" s="50">
        <f>E3+G3+H3</f>
        <v>5250</v>
      </c>
      <c r="J3" s="50" t="str">
        <f t="shared" ref="J3:J10" si="2">IF(E3&gt;20000,"A",IF(E3&gt;=10000,"B","C"))</f>
        <v>C</v>
      </c>
      <c r="K3" s="19"/>
    </row>
    <row r="4" spans="2:11" ht="13.2">
      <c r="B4" s="49" t="s">
        <v>90</v>
      </c>
      <c r="C4" s="49" t="s">
        <v>51</v>
      </c>
      <c r="D4" s="49" t="s">
        <v>91</v>
      </c>
      <c r="E4" s="49">
        <v>8000</v>
      </c>
      <c r="F4" s="50">
        <f t="shared" si="0"/>
        <v>200</v>
      </c>
      <c r="G4" s="50">
        <f t="shared" si="1"/>
        <v>280</v>
      </c>
      <c r="H4" s="50">
        <f t="shared" ref="H4:H10" si="3">E4*1.5/100</f>
        <v>120</v>
      </c>
      <c r="I4" s="50">
        <f t="shared" ref="I4:I10" si="4">E4+F4+G4</f>
        <v>8480</v>
      </c>
      <c r="J4" s="50" t="str">
        <f t="shared" si="2"/>
        <v>C</v>
      </c>
      <c r="K4" s="50">
        <f>E4-H4</f>
        <v>7880</v>
      </c>
    </row>
    <row r="5" spans="2:11" ht="13.2">
      <c r="B5" s="49" t="s">
        <v>10</v>
      </c>
      <c r="C5" s="49" t="s">
        <v>51</v>
      </c>
      <c r="D5" s="49" t="s">
        <v>92</v>
      </c>
      <c r="E5" s="49">
        <v>3000</v>
      </c>
      <c r="F5" s="50">
        <f t="shared" si="0"/>
        <v>75</v>
      </c>
      <c r="G5" s="50">
        <f t="shared" si="1"/>
        <v>105</v>
      </c>
      <c r="H5" s="50">
        <f t="shared" si="3"/>
        <v>45</v>
      </c>
      <c r="I5" s="50">
        <f t="shared" si="4"/>
        <v>3180</v>
      </c>
      <c r="J5" s="50" t="str">
        <f t="shared" si="2"/>
        <v>C</v>
      </c>
      <c r="K5" s="19"/>
    </row>
    <row r="6" spans="2:11" ht="13.2">
      <c r="B6" s="49" t="s">
        <v>13</v>
      </c>
      <c r="C6" s="49" t="s">
        <v>93</v>
      </c>
      <c r="D6" s="49" t="s">
        <v>94</v>
      </c>
      <c r="E6" s="49">
        <v>6000</v>
      </c>
      <c r="F6" s="50">
        <f t="shared" si="0"/>
        <v>150</v>
      </c>
      <c r="G6" s="50">
        <f t="shared" si="1"/>
        <v>210</v>
      </c>
      <c r="H6" s="50">
        <f t="shared" si="3"/>
        <v>90</v>
      </c>
      <c r="I6" s="50">
        <f t="shared" si="4"/>
        <v>6360</v>
      </c>
      <c r="J6" s="50" t="str">
        <f t="shared" si="2"/>
        <v>C</v>
      </c>
      <c r="K6" s="19"/>
    </row>
    <row r="7" spans="2:11" ht="13.2">
      <c r="B7" s="49" t="s">
        <v>95</v>
      </c>
      <c r="C7" s="49" t="s">
        <v>93</v>
      </c>
      <c r="D7" s="49" t="s">
        <v>96</v>
      </c>
      <c r="E7" s="49">
        <v>8000</v>
      </c>
      <c r="F7" s="50">
        <f t="shared" si="0"/>
        <v>200</v>
      </c>
      <c r="G7" s="50">
        <f t="shared" si="1"/>
        <v>280</v>
      </c>
      <c r="H7" s="50">
        <f t="shared" si="3"/>
        <v>120</v>
      </c>
      <c r="I7" s="50">
        <f t="shared" si="4"/>
        <v>8480</v>
      </c>
      <c r="J7" s="50" t="str">
        <f t="shared" si="2"/>
        <v>C</v>
      </c>
      <c r="K7" s="19"/>
    </row>
    <row r="8" spans="2:11" ht="13.2">
      <c r="B8" s="49" t="s">
        <v>97</v>
      </c>
      <c r="C8" s="49" t="s">
        <v>93</v>
      </c>
      <c r="D8" s="49" t="s">
        <v>98</v>
      </c>
      <c r="E8" s="49">
        <v>9000</v>
      </c>
      <c r="F8" s="50">
        <f t="shared" si="0"/>
        <v>225</v>
      </c>
      <c r="G8" s="50">
        <f t="shared" si="1"/>
        <v>315</v>
      </c>
      <c r="H8" s="50">
        <f t="shared" si="3"/>
        <v>135</v>
      </c>
      <c r="I8" s="50">
        <f t="shared" si="4"/>
        <v>9540</v>
      </c>
      <c r="J8" s="50" t="str">
        <f t="shared" si="2"/>
        <v>C</v>
      </c>
      <c r="K8" s="19"/>
    </row>
    <row r="9" spans="2:11" ht="13.2">
      <c r="B9" s="49" t="s">
        <v>99</v>
      </c>
      <c r="C9" s="49" t="s">
        <v>100</v>
      </c>
      <c r="D9" s="49" t="s">
        <v>89</v>
      </c>
      <c r="E9" s="49">
        <v>10000</v>
      </c>
      <c r="F9" s="50">
        <f t="shared" si="0"/>
        <v>250</v>
      </c>
      <c r="G9" s="50">
        <f t="shared" si="1"/>
        <v>350</v>
      </c>
      <c r="H9" s="50">
        <f t="shared" si="3"/>
        <v>150</v>
      </c>
      <c r="I9" s="50">
        <f t="shared" si="4"/>
        <v>10600</v>
      </c>
      <c r="J9" s="50" t="str">
        <f t="shared" si="2"/>
        <v>B</v>
      </c>
      <c r="K9" s="19"/>
    </row>
    <row r="10" spans="2:11" ht="13.2">
      <c r="B10" s="49" t="s">
        <v>101</v>
      </c>
      <c r="C10" s="49" t="s">
        <v>100</v>
      </c>
      <c r="D10" s="49" t="s">
        <v>94</v>
      </c>
      <c r="E10" s="49">
        <v>5000</v>
      </c>
      <c r="F10" s="50">
        <f t="shared" si="0"/>
        <v>125</v>
      </c>
      <c r="G10" s="50">
        <f t="shared" si="1"/>
        <v>175</v>
      </c>
      <c r="H10" s="50">
        <f t="shared" si="3"/>
        <v>75</v>
      </c>
      <c r="I10" s="50">
        <f t="shared" si="4"/>
        <v>5300</v>
      </c>
      <c r="J10" s="50" t="str">
        <f t="shared" si="2"/>
        <v>C</v>
      </c>
      <c r="K10" s="19"/>
    </row>
    <row r="13" spans="2:11" ht="13.2">
      <c r="B13" s="36" t="s">
        <v>102</v>
      </c>
    </row>
    <row r="14" spans="2:11" ht="13.2">
      <c r="C14" s="48" t="s">
        <v>82</v>
      </c>
      <c r="D14" s="48" t="s">
        <v>103</v>
      </c>
    </row>
    <row r="15" spans="2:11" ht="13.2">
      <c r="C15" s="52" t="s">
        <v>51</v>
      </c>
      <c r="D15" s="49">
        <f>COUNTIF(C3:C10,C15)</f>
        <v>3</v>
      </c>
    </row>
    <row r="16" spans="2:11" ht="13.2">
      <c r="C16" s="52" t="s">
        <v>93</v>
      </c>
      <c r="D16" s="50">
        <f>COUNTIF(C3:C10,C16)</f>
        <v>3</v>
      </c>
    </row>
    <row r="17" spans="2:4" ht="13.2">
      <c r="C17" s="49" t="s">
        <v>100</v>
      </c>
      <c r="D17" s="50">
        <f>COUNTIF(C3:C10,C17)</f>
        <v>2</v>
      </c>
    </row>
    <row r="20" spans="2:4" ht="13.2">
      <c r="B20" s="36" t="s">
        <v>104</v>
      </c>
    </row>
    <row r="21" spans="2:4" ht="13.2">
      <c r="C21" s="2" t="s">
        <v>105</v>
      </c>
    </row>
    <row r="22" spans="2:4" ht="13.2">
      <c r="B22" s="49" t="s">
        <v>51</v>
      </c>
      <c r="C22" s="50">
        <f>SUMIF(C3:C10,B22,E3:E10)</f>
        <v>16000</v>
      </c>
    </row>
    <row r="25" spans="2:4" ht="13.2">
      <c r="B25" s="21" t="s">
        <v>315</v>
      </c>
    </row>
    <row r="26" spans="2:4" ht="15.75" customHeight="1">
      <c r="B26" s="19"/>
      <c r="C26" s="18" t="s">
        <v>23</v>
      </c>
    </row>
    <row r="27" spans="2:4" ht="15.75" customHeight="1">
      <c r="B27" s="18" t="s">
        <v>10</v>
      </c>
      <c r="C27" s="19" t="str">
        <f>VLOOKUP(B27,B2:J10,9,0)</f>
        <v>C</v>
      </c>
    </row>
    <row r="28" spans="2:4" ht="15.75" customHeight="1">
      <c r="B28" s="18" t="s">
        <v>99</v>
      </c>
      <c r="C28" s="19" t="str">
        <f>VLOOKUP(B28,B2:J10,9,0)</f>
        <v>B</v>
      </c>
    </row>
    <row r="31" spans="2:4" ht="13.2">
      <c r="B31" s="36" t="s">
        <v>106</v>
      </c>
    </row>
    <row r="33" spans="2:10" ht="13.2">
      <c r="B33" s="48" t="s">
        <v>81</v>
      </c>
      <c r="C33" s="48" t="s">
        <v>82</v>
      </c>
      <c r="D33" s="48" t="s">
        <v>83</v>
      </c>
      <c r="E33" s="48" t="s">
        <v>84</v>
      </c>
      <c r="F33" s="48" t="s">
        <v>85</v>
      </c>
      <c r="G33" s="48" t="s">
        <v>86</v>
      </c>
      <c r="H33" s="48" t="s">
        <v>87</v>
      </c>
      <c r="I33" s="48" t="s">
        <v>68</v>
      </c>
      <c r="J33" s="48" t="s">
        <v>23</v>
      </c>
    </row>
    <row r="34" spans="2:10" ht="13.2">
      <c r="B34" s="49" t="s">
        <v>8</v>
      </c>
      <c r="C34" s="49" t="s">
        <v>51</v>
      </c>
      <c r="D34" s="49" t="s">
        <v>89</v>
      </c>
      <c r="E34" s="49">
        <v>5000</v>
      </c>
      <c r="F34" s="50">
        <f t="shared" ref="F34:F41" si="5">E34*2.5/100</f>
        <v>125</v>
      </c>
      <c r="G34" s="50">
        <f t="shared" ref="G34:G41" si="6">E34*3.5/100</f>
        <v>175</v>
      </c>
      <c r="H34" s="50">
        <f>(E34)*(1.5/100)</f>
        <v>75</v>
      </c>
      <c r="I34" s="50">
        <f>E34+G34+H34</f>
        <v>5250</v>
      </c>
      <c r="J34" s="50" t="str">
        <f t="shared" ref="J34:J41" si="7">IF(E34&gt;20000,"A",IF(E34&gt;=10000,"B","C"))</f>
        <v>C</v>
      </c>
    </row>
    <row r="35" spans="2:10" ht="13.2">
      <c r="B35" s="49" t="s">
        <v>90</v>
      </c>
      <c r="C35" s="49" t="s">
        <v>51</v>
      </c>
      <c r="D35" s="49" t="s">
        <v>91</v>
      </c>
      <c r="E35" s="49">
        <v>8000</v>
      </c>
      <c r="F35" s="50">
        <f t="shared" si="5"/>
        <v>200</v>
      </c>
      <c r="G35" s="50">
        <f t="shared" si="6"/>
        <v>280</v>
      </c>
      <c r="H35" s="50">
        <f t="shared" ref="H35:H41" si="8">E35*1.5/100</f>
        <v>120</v>
      </c>
      <c r="I35" s="50">
        <f t="shared" ref="I35:I41" si="9">E35+F35+G35</f>
        <v>8480</v>
      </c>
      <c r="J35" s="50" t="str">
        <f t="shared" si="7"/>
        <v>C</v>
      </c>
    </row>
    <row r="36" spans="2:10" ht="13.2">
      <c r="B36" s="49" t="s">
        <v>10</v>
      </c>
      <c r="C36" s="49" t="s">
        <v>51</v>
      </c>
      <c r="D36" s="49" t="s">
        <v>92</v>
      </c>
      <c r="E36" s="49">
        <v>3000</v>
      </c>
      <c r="F36" s="50">
        <f t="shared" si="5"/>
        <v>75</v>
      </c>
      <c r="G36" s="50">
        <f t="shared" si="6"/>
        <v>105</v>
      </c>
      <c r="H36" s="50">
        <f t="shared" si="8"/>
        <v>45</v>
      </c>
      <c r="I36" s="50">
        <f t="shared" si="9"/>
        <v>3180</v>
      </c>
      <c r="J36" s="50" t="str">
        <f t="shared" si="7"/>
        <v>C</v>
      </c>
    </row>
    <row r="37" spans="2:10" ht="13.2">
      <c r="B37" s="49" t="s">
        <v>13</v>
      </c>
      <c r="C37" s="49" t="s">
        <v>93</v>
      </c>
      <c r="D37" s="49" t="s">
        <v>94</v>
      </c>
      <c r="E37" s="49">
        <v>6000</v>
      </c>
      <c r="F37" s="50">
        <f t="shared" si="5"/>
        <v>150</v>
      </c>
      <c r="G37" s="50">
        <f t="shared" si="6"/>
        <v>210</v>
      </c>
      <c r="H37" s="50">
        <f t="shared" si="8"/>
        <v>90</v>
      </c>
      <c r="I37" s="50">
        <f t="shared" si="9"/>
        <v>6360</v>
      </c>
      <c r="J37" s="50" t="str">
        <f t="shared" si="7"/>
        <v>C</v>
      </c>
    </row>
    <row r="38" spans="2:10" ht="13.2">
      <c r="B38" s="49" t="s">
        <v>95</v>
      </c>
      <c r="C38" s="49" t="s">
        <v>93</v>
      </c>
      <c r="D38" s="49" t="s">
        <v>96</v>
      </c>
      <c r="E38" s="49">
        <v>8000</v>
      </c>
      <c r="F38" s="50">
        <f t="shared" si="5"/>
        <v>200</v>
      </c>
      <c r="G38" s="50">
        <f t="shared" si="6"/>
        <v>280</v>
      </c>
      <c r="H38" s="50">
        <f t="shared" si="8"/>
        <v>120</v>
      </c>
      <c r="I38" s="50">
        <f t="shared" si="9"/>
        <v>8480</v>
      </c>
      <c r="J38" s="50" t="str">
        <f t="shared" si="7"/>
        <v>C</v>
      </c>
    </row>
    <row r="39" spans="2:10" ht="13.2">
      <c r="B39" s="49" t="s">
        <v>97</v>
      </c>
      <c r="C39" s="49" t="s">
        <v>93</v>
      </c>
      <c r="D39" s="49" t="s">
        <v>98</v>
      </c>
      <c r="E39" s="49">
        <v>9000</v>
      </c>
      <c r="F39" s="50">
        <f t="shared" si="5"/>
        <v>225</v>
      </c>
      <c r="G39" s="50">
        <f t="shared" si="6"/>
        <v>315</v>
      </c>
      <c r="H39" s="50">
        <f t="shared" si="8"/>
        <v>135</v>
      </c>
      <c r="I39" s="50">
        <f t="shared" si="9"/>
        <v>9540</v>
      </c>
      <c r="J39" s="50" t="str">
        <f t="shared" si="7"/>
        <v>C</v>
      </c>
    </row>
    <row r="40" spans="2:10" ht="13.2">
      <c r="B40" s="49" t="s">
        <v>99</v>
      </c>
      <c r="C40" s="49" t="s">
        <v>100</v>
      </c>
      <c r="D40" s="49" t="s">
        <v>89</v>
      </c>
      <c r="E40" s="49">
        <v>10000</v>
      </c>
      <c r="F40" s="50">
        <f t="shared" si="5"/>
        <v>250</v>
      </c>
      <c r="G40" s="50">
        <f t="shared" si="6"/>
        <v>350</v>
      </c>
      <c r="H40" s="50">
        <f t="shared" si="8"/>
        <v>150</v>
      </c>
      <c r="I40" s="50">
        <f t="shared" si="9"/>
        <v>10600</v>
      </c>
      <c r="J40" s="50" t="str">
        <f t="shared" si="7"/>
        <v>B</v>
      </c>
    </row>
    <row r="41" spans="2:10" ht="13.2">
      <c r="B41" s="49" t="s">
        <v>101</v>
      </c>
      <c r="C41" s="49" t="s">
        <v>100</v>
      </c>
      <c r="D41" s="49" t="s">
        <v>94</v>
      </c>
      <c r="E41" s="49">
        <v>5000</v>
      </c>
      <c r="F41" s="50">
        <f t="shared" si="5"/>
        <v>125</v>
      </c>
      <c r="G41" s="50">
        <f t="shared" si="6"/>
        <v>175</v>
      </c>
      <c r="H41" s="50">
        <f t="shared" si="8"/>
        <v>75</v>
      </c>
      <c r="I41" s="50">
        <f t="shared" si="9"/>
        <v>5300</v>
      </c>
      <c r="J41" s="50" t="str">
        <f t="shared" si="7"/>
        <v>C</v>
      </c>
    </row>
    <row r="44" spans="2:10" ht="15.75" customHeight="1">
      <c r="B44" s="53" t="s">
        <v>136</v>
      </c>
    </row>
    <row r="46" spans="2:10" ht="15.75" customHeight="1">
      <c r="C46" s="19"/>
      <c r="D46" s="17" t="s">
        <v>26</v>
      </c>
    </row>
    <row r="47" spans="2:10" ht="15.75" customHeight="1">
      <c r="C47" s="17" t="s">
        <v>89</v>
      </c>
      <c r="D47" s="19">
        <f>COUNTIF(B33:J41,C47)</f>
        <v>2</v>
      </c>
    </row>
    <row r="48" spans="2:10" ht="15.75" customHeight="1">
      <c r="C48" s="17" t="s">
        <v>94</v>
      </c>
      <c r="D48" s="19">
        <f>COUNTIF(B33:J41,C48)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1"/>
  <sheetViews>
    <sheetView workbookViewId="0">
      <selection activeCell="C1" sqref="C1:C1048576"/>
    </sheetView>
  </sheetViews>
  <sheetFormatPr defaultColWidth="12.6640625" defaultRowHeight="15.75" customHeight="1"/>
  <cols>
    <col min="3" max="3" width="12.6640625" style="68"/>
  </cols>
  <sheetData>
    <row r="2" spans="2:4" ht="13.8">
      <c r="B2" s="47" t="s">
        <v>107</v>
      </c>
      <c r="C2" s="64" t="s">
        <v>108</v>
      </c>
      <c r="D2" s="48" t="s">
        <v>109</v>
      </c>
    </row>
    <row r="3" spans="2:4" ht="13.2">
      <c r="B3" s="49" t="s">
        <v>110</v>
      </c>
      <c r="C3" s="65">
        <v>42370</v>
      </c>
      <c r="D3" s="49">
        <v>800</v>
      </c>
    </row>
    <row r="4" spans="2:4" ht="13.2">
      <c r="B4" s="49" t="s">
        <v>111</v>
      </c>
      <c r="C4" s="65">
        <v>42709</v>
      </c>
      <c r="D4" s="49">
        <v>2000</v>
      </c>
    </row>
    <row r="5" spans="2:4" ht="13.2">
      <c r="B5" s="49" t="s">
        <v>110</v>
      </c>
      <c r="C5" s="66" t="s">
        <v>112</v>
      </c>
      <c r="D5" s="49">
        <v>500</v>
      </c>
    </row>
    <row r="6" spans="2:4" ht="13.2">
      <c r="B6" s="49" t="s">
        <v>113</v>
      </c>
      <c r="C6" s="66" t="s">
        <v>114</v>
      </c>
      <c r="D6" s="49">
        <v>800</v>
      </c>
    </row>
    <row r="7" spans="2:4" ht="13.2">
      <c r="B7" s="49" t="s">
        <v>113</v>
      </c>
      <c r="C7" s="65">
        <v>42645</v>
      </c>
      <c r="D7" s="49">
        <v>1000</v>
      </c>
    </row>
    <row r="8" spans="2:4" ht="13.2">
      <c r="B8" s="49" t="s">
        <v>115</v>
      </c>
      <c r="C8" s="65">
        <v>42587</v>
      </c>
      <c r="D8" s="49">
        <v>1000</v>
      </c>
    </row>
    <row r="9" spans="2:4" ht="13.2">
      <c r="B9" s="49" t="s">
        <v>111</v>
      </c>
      <c r="C9" s="65">
        <v>42645</v>
      </c>
      <c r="D9" s="49">
        <v>1200</v>
      </c>
    </row>
    <row r="10" spans="2:4" ht="13.2">
      <c r="B10" s="49" t="s">
        <v>111</v>
      </c>
      <c r="C10" s="66" t="s">
        <v>116</v>
      </c>
      <c r="D10" s="49">
        <v>1500</v>
      </c>
    </row>
    <row r="11" spans="2:4" ht="13.2">
      <c r="B11" s="49" t="s">
        <v>117</v>
      </c>
      <c r="C11" s="65">
        <v>42650</v>
      </c>
      <c r="D11" s="49">
        <v>1800</v>
      </c>
    </row>
    <row r="12" spans="2:4" ht="13.2">
      <c r="B12" s="49" t="s">
        <v>111</v>
      </c>
      <c r="C12" s="65">
        <v>42644</v>
      </c>
      <c r="D12" s="49">
        <v>2000</v>
      </c>
    </row>
    <row r="13" spans="2:4" ht="13.2">
      <c r="B13" s="49" t="s">
        <v>117</v>
      </c>
      <c r="C13" s="66" t="s">
        <v>118</v>
      </c>
      <c r="D13" s="49">
        <v>1500</v>
      </c>
    </row>
    <row r="14" spans="2:4" ht="15.75" customHeight="1">
      <c r="B14" s="19"/>
      <c r="C14" s="67"/>
      <c r="D14" s="19"/>
    </row>
    <row r="15" spans="2:4" ht="13.2">
      <c r="B15" s="49" t="s">
        <v>117</v>
      </c>
      <c r="C15" s="65">
        <v>42705</v>
      </c>
      <c r="D15" s="49">
        <v>1000</v>
      </c>
    </row>
    <row r="16" spans="2:4" ht="13.2">
      <c r="B16" s="49" t="s">
        <v>115</v>
      </c>
      <c r="C16" s="65">
        <v>42370</v>
      </c>
      <c r="D16" s="49">
        <v>1200</v>
      </c>
    </row>
    <row r="17" spans="2:4" ht="13.2">
      <c r="B17" s="49" t="s">
        <v>115</v>
      </c>
      <c r="C17" s="65">
        <v>42648</v>
      </c>
      <c r="D17" s="49">
        <v>1500</v>
      </c>
    </row>
    <row r="18" spans="2:4" ht="13.2">
      <c r="B18" s="49" t="s">
        <v>115</v>
      </c>
      <c r="C18" s="65">
        <v>42648</v>
      </c>
      <c r="D18" s="49">
        <v>1800</v>
      </c>
    </row>
    <row r="19" spans="2:4" ht="13.2">
      <c r="B19" s="49" t="s">
        <v>110</v>
      </c>
      <c r="C19" s="65">
        <v>42648</v>
      </c>
      <c r="D19" s="49">
        <v>1000</v>
      </c>
    </row>
    <row r="20" spans="2:4" ht="13.2">
      <c r="B20" s="49" t="s">
        <v>110</v>
      </c>
      <c r="C20" s="66" t="s">
        <v>119</v>
      </c>
      <c r="D20" s="49">
        <v>1200</v>
      </c>
    </row>
    <row r="21" spans="2:4" ht="13.2">
      <c r="B21" s="49" t="s">
        <v>111</v>
      </c>
      <c r="C21" s="66" t="s">
        <v>120</v>
      </c>
      <c r="D21" s="49">
        <v>1500</v>
      </c>
    </row>
    <row r="22" spans="2:4" ht="13.2">
      <c r="B22" s="49" t="s">
        <v>115</v>
      </c>
      <c r="C22" s="66" t="s">
        <v>121</v>
      </c>
      <c r="D22" s="49">
        <v>1800</v>
      </c>
    </row>
    <row r="25" spans="2:4" ht="13.2">
      <c r="B25" s="36" t="s">
        <v>122</v>
      </c>
    </row>
    <row r="26" spans="2:4" ht="13.2">
      <c r="B26" s="50">
        <f>COUNTA(B3:B22)</f>
        <v>19</v>
      </c>
    </row>
    <row r="28" spans="2:4" ht="13.2">
      <c r="B28" s="36" t="s">
        <v>123</v>
      </c>
    </row>
    <row r="29" spans="2:4" ht="13.2">
      <c r="B29" s="48" t="s">
        <v>110</v>
      </c>
      <c r="C29" s="66">
        <f>COUNTIF(B3:B22,B29)</f>
        <v>4</v>
      </c>
    </row>
    <row r="30" spans="2:4" ht="13.2">
      <c r="B30" s="48" t="s">
        <v>115</v>
      </c>
      <c r="C30" s="66">
        <f>COUNTIF(B3:B22,B30)</f>
        <v>5</v>
      </c>
    </row>
    <row r="31" spans="2:4" ht="13.2">
      <c r="B31" s="48" t="s">
        <v>111</v>
      </c>
      <c r="C31" s="66">
        <f>COUNTIF(B3:B22,B31)</f>
        <v>5</v>
      </c>
    </row>
    <row r="33" spans="2:4" ht="15.75" customHeight="1">
      <c r="B33" s="51" t="s">
        <v>124</v>
      </c>
    </row>
    <row r="34" spans="2:4" ht="13.2">
      <c r="B34" s="49" t="s">
        <v>125</v>
      </c>
      <c r="C34" s="66">
        <f>COUNTIF(D3:D22,"&gt;1000")</f>
        <v>12</v>
      </c>
    </row>
    <row r="35" spans="2:4" ht="13.2">
      <c r="B35" s="49" t="s">
        <v>126</v>
      </c>
      <c r="C35" s="66">
        <f>COUNTIF(D3:D22,"&gt;=1000")</f>
        <v>16</v>
      </c>
    </row>
    <row r="37" spans="2:4" ht="13.2">
      <c r="B37" s="36" t="s">
        <v>127</v>
      </c>
    </row>
    <row r="38" spans="2:4" ht="13.2">
      <c r="B38" s="3"/>
    </row>
    <row r="39" spans="2:4" ht="15.75" customHeight="1">
      <c r="B39" s="47" t="s">
        <v>107</v>
      </c>
      <c r="C39" s="64" t="s">
        <v>108</v>
      </c>
      <c r="D39" s="48" t="s">
        <v>109</v>
      </c>
    </row>
    <row r="40" spans="2:4" ht="15.75" customHeight="1">
      <c r="B40" s="52" t="s">
        <v>110</v>
      </c>
      <c r="C40" s="65">
        <v>42370</v>
      </c>
      <c r="D40" s="49">
        <v>800</v>
      </c>
    </row>
    <row r="41" spans="2:4" ht="15.75" customHeight="1">
      <c r="B41" s="49" t="s">
        <v>111</v>
      </c>
      <c r="C41" s="65">
        <v>42709</v>
      </c>
      <c r="D41" s="49">
        <v>2000</v>
      </c>
    </row>
    <row r="42" spans="2:4" ht="15.75" customHeight="1">
      <c r="B42" s="49" t="s">
        <v>110</v>
      </c>
      <c r="C42" s="66" t="s">
        <v>112</v>
      </c>
      <c r="D42" s="49">
        <v>500</v>
      </c>
    </row>
    <row r="43" spans="2:4" ht="15.75" customHeight="1">
      <c r="B43" s="49" t="s">
        <v>113</v>
      </c>
      <c r="C43" s="66" t="s">
        <v>114</v>
      </c>
      <c r="D43" s="49">
        <v>800</v>
      </c>
    </row>
    <row r="44" spans="2:4" ht="15.75" customHeight="1">
      <c r="B44" s="49" t="s">
        <v>113</v>
      </c>
      <c r="C44" s="65">
        <v>42645</v>
      </c>
      <c r="D44" s="49">
        <v>1000</v>
      </c>
    </row>
    <row r="45" spans="2:4" ht="15.75" customHeight="1">
      <c r="B45" s="49" t="s">
        <v>115</v>
      </c>
      <c r="C45" s="65">
        <v>42587</v>
      </c>
      <c r="D45" s="49">
        <v>1000</v>
      </c>
    </row>
    <row r="46" spans="2:4" ht="15.75" customHeight="1">
      <c r="B46" s="49" t="s">
        <v>111</v>
      </c>
      <c r="C46" s="65">
        <v>42645</v>
      </c>
      <c r="D46" s="49">
        <v>1200</v>
      </c>
    </row>
    <row r="47" spans="2:4" ht="15.75" customHeight="1">
      <c r="B47" s="49" t="s">
        <v>111</v>
      </c>
      <c r="C47" s="66" t="s">
        <v>116</v>
      </c>
      <c r="D47" s="49">
        <v>1500</v>
      </c>
    </row>
    <row r="48" spans="2:4" ht="15.75" customHeight="1">
      <c r="B48" s="49" t="s">
        <v>117</v>
      </c>
      <c r="C48" s="65">
        <v>42650</v>
      </c>
      <c r="D48" s="49">
        <v>1800</v>
      </c>
    </row>
    <row r="49" spans="2:5" ht="15.75" customHeight="1">
      <c r="B49" s="49" t="s">
        <v>111</v>
      </c>
      <c r="C49" s="65">
        <v>42644</v>
      </c>
      <c r="D49" s="49">
        <v>2000</v>
      </c>
    </row>
    <row r="50" spans="2:5" ht="15.75" customHeight="1">
      <c r="B50" s="49" t="s">
        <v>117</v>
      </c>
      <c r="C50" s="66" t="s">
        <v>118</v>
      </c>
      <c r="D50" s="49">
        <v>1500</v>
      </c>
    </row>
    <row r="51" spans="2:5" ht="15.75" customHeight="1">
      <c r="B51" s="19"/>
      <c r="C51" s="67"/>
      <c r="D51" s="19"/>
    </row>
    <row r="52" spans="2:5" ht="13.2">
      <c r="B52" s="49" t="s">
        <v>117</v>
      </c>
      <c r="C52" s="65">
        <v>42705</v>
      </c>
      <c r="D52" s="49">
        <v>1000</v>
      </c>
    </row>
    <row r="53" spans="2:5" ht="15.75" customHeight="1">
      <c r="B53" s="49" t="s">
        <v>115</v>
      </c>
      <c r="C53" s="65">
        <v>42370</v>
      </c>
      <c r="D53" s="49">
        <v>1200</v>
      </c>
    </row>
    <row r="54" spans="2:5" ht="15.75" customHeight="1">
      <c r="B54" s="49" t="s">
        <v>115</v>
      </c>
      <c r="C54" s="65">
        <v>42648</v>
      </c>
      <c r="D54" s="49">
        <v>1500</v>
      </c>
    </row>
    <row r="55" spans="2:5" ht="15.75" customHeight="1">
      <c r="B55" s="49" t="s">
        <v>115</v>
      </c>
      <c r="C55" s="65">
        <v>42648</v>
      </c>
      <c r="D55" s="49">
        <v>1800</v>
      </c>
    </row>
    <row r="56" spans="2:5" ht="15.75" customHeight="1">
      <c r="B56" s="49" t="s">
        <v>110</v>
      </c>
      <c r="C56" s="65">
        <v>42648</v>
      </c>
      <c r="D56" s="49">
        <v>1000</v>
      </c>
    </row>
    <row r="57" spans="2:5" ht="13.2">
      <c r="B57" s="49" t="s">
        <v>110</v>
      </c>
      <c r="C57" s="66" t="s">
        <v>119</v>
      </c>
      <c r="D57" s="49">
        <v>1200</v>
      </c>
    </row>
    <row r="58" spans="2:5" ht="15.75" customHeight="1">
      <c r="B58" s="49" t="s">
        <v>111</v>
      </c>
      <c r="C58" s="66" t="s">
        <v>120</v>
      </c>
      <c r="D58" s="49">
        <v>1500</v>
      </c>
    </row>
    <row r="59" spans="2:5" ht="13.2">
      <c r="B59" s="52" t="s">
        <v>115</v>
      </c>
      <c r="C59" s="66" t="s">
        <v>121</v>
      </c>
      <c r="D59" s="49">
        <v>1800</v>
      </c>
    </row>
    <row r="60" spans="2:5" ht="13.2">
      <c r="B60" s="19"/>
      <c r="C60" s="67"/>
      <c r="D60" s="19"/>
    </row>
    <row r="62" spans="2:5" ht="15.75" customHeight="1">
      <c r="B62" s="36" t="s">
        <v>128</v>
      </c>
    </row>
    <row r="64" spans="2:5" ht="15.75" customHeight="1">
      <c r="B64" s="17" t="s">
        <v>137</v>
      </c>
      <c r="C64" s="67">
        <v>15</v>
      </c>
      <c r="D64" s="19">
        <v>18</v>
      </c>
      <c r="E64" s="19">
        <v>20</v>
      </c>
    </row>
    <row r="65" spans="2:5" ht="15.75" customHeight="1">
      <c r="B65" s="17" t="s">
        <v>138</v>
      </c>
      <c r="C65" s="69" t="str">
        <f>INDEX(B40:D59,15,1)</f>
        <v>WINDOW</v>
      </c>
      <c r="D65" s="19" t="str">
        <f>INDEX(B40:D59,18,1)</f>
        <v>BRAKES</v>
      </c>
      <c r="E65" s="18" t="str">
        <f>INDEX(B40:D59,20,1)</f>
        <v>WINDOW</v>
      </c>
    </row>
    <row r="69" spans="2:5" ht="15.75" customHeight="1">
      <c r="B69" s="36" t="s">
        <v>129</v>
      </c>
    </row>
    <row r="70" spans="2:5" ht="15.75" customHeight="1">
      <c r="B70" s="48" t="s">
        <v>130</v>
      </c>
      <c r="C70" s="66">
        <f ca="1">SUMIF(B3:D22,B70,D3:D22)</f>
        <v>7300</v>
      </c>
    </row>
    <row r="71" spans="2:5" ht="15.75" customHeight="1">
      <c r="B71" s="48" t="s">
        <v>131</v>
      </c>
      <c r="C71" s="66">
        <f ca="1">SUMIF(B3:D22,B20,D3:D22)</f>
        <v>3500</v>
      </c>
    </row>
  </sheetData>
  <conditionalFormatting sqref="F41 B41:D41 B46:D47 B58:D58 B49:D49">
    <cfRule type="cellIs" dxfId="1" priority="1" operator="between">
      <formula>500</formula>
      <formula>2000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53D2-F4EB-4266-A5BB-7F644ED92796}">
  <dimension ref="B2:R16"/>
  <sheetViews>
    <sheetView workbookViewId="0">
      <selection activeCell="B2" sqref="B2:E16"/>
    </sheetView>
  </sheetViews>
  <sheetFormatPr defaultRowHeight="13.2"/>
  <cols>
    <col min="2" max="2" width="12.6640625" customWidth="1"/>
    <col min="3" max="3" width="17.21875" customWidth="1"/>
    <col min="4" max="4" width="9.77734375" customWidth="1"/>
    <col min="5" max="5" width="12.6640625" customWidth="1"/>
    <col min="13" max="13" width="13.88671875" bestFit="1" customWidth="1"/>
    <col min="14" max="14" width="16.21875" bestFit="1" customWidth="1"/>
    <col min="15" max="17" width="5.44140625" bestFit="1" customWidth="1"/>
    <col min="18" max="18" width="11.33203125" bestFit="1" customWidth="1"/>
    <col min="19" max="19" width="9.109375" bestFit="1" customWidth="1"/>
    <col min="20" max="20" width="8.21875" bestFit="1" customWidth="1"/>
    <col min="21" max="21" width="10.33203125" bestFit="1" customWidth="1"/>
    <col min="22" max="22" width="7.33203125" bestFit="1" customWidth="1"/>
    <col min="23" max="23" width="6.5546875" bestFit="1" customWidth="1"/>
    <col min="24" max="24" width="8.21875" bestFit="1" customWidth="1"/>
    <col min="25" max="25" width="10.33203125" bestFit="1" customWidth="1"/>
    <col min="26" max="26" width="7.33203125" bestFit="1" customWidth="1"/>
    <col min="27" max="27" width="8.5546875" bestFit="1" customWidth="1"/>
    <col min="28" max="28" width="6.21875" bestFit="1" customWidth="1"/>
    <col min="29" max="29" width="8.21875" bestFit="1" customWidth="1"/>
    <col min="30" max="30" width="10.33203125" bestFit="1" customWidth="1"/>
    <col min="31" max="31" width="11.33203125" bestFit="1" customWidth="1"/>
  </cols>
  <sheetData>
    <row r="2" spans="2:18">
      <c r="B2" s="22" t="s">
        <v>133</v>
      </c>
      <c r="C2" s="22" t="s">
        <v>147</v>
      </c>
      <c r="D2" s="22" t="s">
        <v>148</v>
      </c>
      <c r="E2" s="22" t="s">
        <v>149</v>
      </c>
      <c r="M2" s="8" t="s">
        <v>133</v>
      </c>
      <c r="N2" t="s">
        <v>168</v>
      </c>
    </row>
    <row r="3" spans="2:18">
      <c r="B3" s="24" t="s">
        <v>139</v>
      </c>
      <c r="C3" s="24" t="s">
        <v>143</v>
      </c>
      <c r="D3" s="24" t="s">
        <v>150</v>
      </c>
      <c r="E3" s="24" t="s">
        <v>152</v>
      </c>
    </row>
    <row r="4" spans="2:18">
      <c r="B4" s="24" t="s">
        <v>140</v>
      </c>
      <c r="C4" s="25" t="s">
        <v>144</v>
      </c>
      <c r="D4" s="24" t="s">
        <v>151</v>
      </c>
      <c r="E4" s="24" t="s">
        <v>153</v>
      </c>
      <c r="M4" s="8" t="s">
        <v>172</v>
      </c>
      <c r="N4" s="8" t="s">
        <v>169</v>
      </c>
    </row>
    <row r="5" spans="2:18">
      <c r="B5" s="24" t="s">
        <v>141</v>
      </c>
      <c r="C5" s="24" t="s">
        <v>145</v>
      </c>
      <c r="D5" s="24" t="s">
        <v>150</v>
      </c>
      <c r="E5" s="24" t="s">
        <v>154</v>
      </c>
      <c r="M5" s="8" t="s">
        <v>171</v>
      </c>
      <c r="N5" t="s">
        <v>158</v>
      </c>
      <c r="O5" t="s">
        <v>154</v>
      </c>
      <c r="P5" t="s">
        <v>152</v>
      </c>
      <c r="Q5" t="s">
        <v>153</v>
      </c>
      <c r="R5" t="s">
        <v>170</v>
      </c>
    </row>
    <row r="6" spans="2:18">
      <c r="B6" s="24" t="s">
        <v>142</v>
      </c>
      <c r="C6" s="24" t="s">
        <v>146</v>
      </c>
      <c r="D6" s="24" t="s">
        <v>151</v>
      </c>
      <c r="E6" s="24" t="s">
        <v>152</v>
      </c>
      <c r="M6" s="9" t="s">
        <v>150</v>
      </c>
      <c r="N6" s="10">
        <v>2</v>
      </c>
      <c r="O6" s="10">
        <v>2</v>
      </c>
      <c r="P6" s="10">
        <v>1</v>
      </c>
      <c r="Q6" s="10">
        <v>1</v>
      </c>
      <c r="R6" s="10">
        <v>6</v>
      </c>
    </row>
    <row r="7" spans="2:18">
      <c r="B7" s="24" t="s">
        <v>155</v>
      </c>
      <c r="C7" s="24" t="s">
        <v>156</v>
      </c>
      <c r="D7" s="24" t="s">
        <v>151</v>
      </c>
      <c r="E7" s="24" t="s">
        <v>153</v>
      </c>
      <c r="M7" s="9" t="s">
        <v>151</v>
      </c>
      <c r="N7" s="10">
        <v>1</v>
      </c>
      <c r="O7" s="10">
        <v>1</v>
      </c>
      <c r="P7" s="10">
        <v>3</v>
      </c>
      <c r="Q7" s="10">
        <v>3</v>
      </c>
      <c r="R7" s="10">
        <v>8</v>
      </c>
    </row>
    <row r="8" spans="2:18">
      <c r="B8" s="24" t="s">
        <v>141</v>
      </c>
      <c r="C8" s="24" t="s">
        <v>157</v>
      </c>
      <c r="D8" s="24" t="s">
        <v>150</v>
      </c>
      <c r="E8" s="24" t="s">
        <v>158</v>
      </c>
      <c r="M8" s="9" t="s">
        <v>170</v>
      </c>
      <c r="N8" s="10">
        <v>3</v>
      </c>
      <c r="O8" s="10">
        <v>3</v>
      </c>
      <c r="P8" s="10">
        <v>4</v>
      </c>
      <c r="Q8" s="10">
        <v>4</v>
      </c>
      <c r="R8" s="10">
        <v>14</v>
      </c>
    </row>
    <row r="9" spans="2:18">
      <c r="B9" s="25" t="s">
        <v>159</v>
      </c>
      <c r="C9" s="24" t="s">
        <v>160</v>
      </c>
      <c r="D9" s="24" t="s">
        <v>150</v>
      </c>
      <c r="E9" s="24" t="s">
        <v>154</v>
      </c>
    </row>
    <row r="10" spans="2:18">
      <c r="B10" s="24" t="s">
        <v>139</v>
      </c>
      <c r="C10" s="24" t="s">
        <v>161</v>
      </c>
      <c r="D10" s="24" t="s">
        <v>151</v>
      </c>
      <c r="E10" s="24" t="s">
        <v>152</v>
      </c>
    </row>
    <row r="11" spans="2:18">
      <c r="B11" s="24" t="s">
        <v>142</v>
      </c>
      <c r="C11" s="24" t="s">
        <v>162</v>
      </c>
      <c r="D11" s="24" t="s">
        <v>151</v>
      </c>
      <c r="E11" s="24" t="s">
        <v>153</v>
      </c>
    </row>
    <row r="12" spans="2:18">
      <c r="B12" s="24" t="s">
        <v>142</v>
      </c>
      <c r="C12" s="24" t="s">
        <v>163</v>
      </c>
      <c r="D12" s="24" t="s">
        <v>150</v>
      </c>
      <c r="E12" s="24" t="s">
        <v>158</v>
      </c>
    </row>
    <row r="13" spans="2:18">
      <c r="B13" s="24" t="s">
        <v>155</v>
      </c>
      <c r="C13" s="24" t="s">
        <v>164</v>
      </c>
      <c r="D13" s="24" t="s">
        <v>151</v>
      </c>
      <c r="E13" s="24" t="s">
        <v>154</v>
      </c>
    </row>
    <row r="14" spans="2:18">
      <c r="B14" s="24" t="s">
        <v>141</v>
      </c>
      <c r="C14" s="24" t="s">
        <v>165</v>
      </c>
      <c r="D14" s="24" t="s">
        <v>151</v>
      </c>
      <c r="E14" s="24" t="s">
        <v>152</v>
      </c>
    </row>
    <row r="15" spans="2:18">
      <c r="B15" s="24" t="s">
        <v>141</v>
      </c>
      <c r="C15" s="24" t="s">
        <v>166</v>
      </c>
      <c r="D15" s="24" t="s">
        <v>150</v>
      </c>
      <c r="E15" s="24" t="s">
        <v>153</v>
      </c>
    </row>
    <row r="16" spans="2:18">
      <c r="B16" s="24" t="s">
        <v>139</v>
      </c>
      <c r="C16" s="24" t="s">
        <v>167</v>
      </c>
      <c r="D16" s="24" t="s">
        <v>151</v>
      </c>
      <c r="E16" s="24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A0ED-FB8E-4B00-BA0F-956EDAD33D29}">
  <dimension ref="B3:H25"/>
  <sheetViews>
    <sheetView workbookViewId="0">
      <selection activeCell="C25" sqref="C25:H25"/>
    </sheetView>
  </sheetViews>
  <sheetFormatPr defaultRowHeight="13.2"/>
  <cols>
    <col min="1" max="16384" width="8.88671875" style="13"/>
  </cols>
  <sheetData>
    <row r="3" spans="2:8">
      <c r="B3" s="17" t="s">
        <v>173</v>
      </c>
      <c r="C3" s="17" t="s">
        <v>174</v>
      </c>
      <c r="D3" s="17" t="s">
        <v>175</v>
      </c>
      <c r="E3" s="17" t="s">
        <v>176</v>
      </c>
      <c r="F3" s="17" t="s">
        <v>177</v>
      </c>
      <c r="G3" s="17" t="s">
        <v>178</v>
      </c>
      <c r="H3" s="17" t="s">
        <v>179</v>
      </c>
    </row>
    <row r="4" spans="2:8">
      <c r="B4" s="17" t="s">
        <v>180</v>
      </c>
      <c r="C4" s="19">
        <v>240</v>
      </c>
      <c r="D4" s="19">
        <v>180</v>
      </c>
      <c r="E4" s="19">
        <v>310</v>
      </c>
      <c r="F4" s="19">
        <v>445</v>
      </c>
      <c r="G4" s="19">
        <v>650</v>
      </c>
      <c r="H4" s="19">
        <v>700</v>
      </c>
    </row>
    <row r="6" spans="2:8">
      <c r="B6" s="17" t="s">
        <v>173</v>
      </c>
      <c r="C6" s="17" t="s">
        <v>177</v>
      </c>
    </row>
    <row r="7" spans="2:8">
      <c r="B7" s="17" t="s">
        <v>180</v>
      </c>
      <c r="C7" s="70">
        <f>HLOOKUP(C6,B3:H4,2,0)</f>
        <v>445</v>
      </c>
    </row>
    <row r="10" spans="2:8">
      <c r="B10" s="17" t="s">
        <v>181</v>
      </c>
      <c r="C10" s="17" t="s">
        <v>182</v>
      </c>
      <c r="D10" s="17" t="s">
        <v>183</v>
      </c>
      <c r="E10" s="17" t="s">
        <v>184</v>
      </c>
      <c r="F10" s="17" t="s">
        <v>185</v>
      </c>
      <c r="G10" s="17" t="s">
        <v>186</v>
      </c>
      <c r="H10" s="17" t="s">
        <v>187</v>
      </c>
    </row>
    <row r="11" spans="2:8">
      <c r="B11" s="17" t="s">
        <v>188</v>
      </c>
      <c r="C11" s="19">
        <v>36</v>
      </c>
      <c r="D11" s="19">
        <v>45</v>
      </c>
      <c r="E11" s="19">
        <v>52</v>
      </c>
      <c r="F11" s="19">
        <v>66</v>
      </c>
      <c r="G11" s="19">
        <v>75</v>
      </c>
      <c r="H11" s="19">
        <v>40</v>
      </c>
    </row>
    <row r="12" spans="2:8">
      <c r="B12" s="17" t="s">
        <v>3</v>
      </c>
      <c r="C12" s="19">
        <v>82</v>
      </c>
      <c r="D12" s="19">
        <v>71</v>
      </c>
      <c r="E12" s="19">
        <v>56</v>
      </c>
      <c r="F12" s="19">
        <v>32</v>
      </c>
      <c r="G12" s="19">
        <v>81</v>
      </c>
      <c r="H12" s="19">
        <v>66</v>
      </c>
    </row>
    <row r="13" spans="2:8">
      <c r="B13" s="17" t="s">
        <v>189</v>
      </c>
      <c r="C13" s="19">
        <v>32</v>
      </c>
      <c r="D13" s="19">
        <v>45</v>
      </c>
      <c r="E13" s="19">
        <v>52</v>
      </c>
      <c r="F13" s="19">
        <v>51</v>
      </c>
      <c r="G13" s="19">
        <v>71</v>
      </c>
      <c r="H13" s="19">
        <v>74</v>
      </c>
    </row>
    <row r="15" spans="2:8">
      <c r="B15" s="16" t="s">
        <v>190</v>
      </c>
    </row>
    <row r="16" spans="2:8">
      <c r="B16" s="17" t="s">
        <v>3</v>
      </c>
      <c r="C16" s="70">
        <f>HLOOKUP(C10,B10:H13,3,0)</f>
        <v>82</v>
      </c>
      <c r="D16" s="70">
        <f>HLOOKUP(D10,C10:I13,3,0)</f>
        <v>71</v>
      </c>
      <c r="E16" s="70">
        <f t="shared" ref="E16:H16" si="0">HLOOKUP(E10,D10:J13,3,0)</f>
        <v>56</v>
      </c>
      <c r="F16" s="70">
        <f t="shared" si="0"/>
        <v>32</v>
      </c>
      <c r="G16" s="70">
        <f t="shared" si="0"/>
        <v>81</v>
      </c>
      <c r="H16" s="70">
        <f t="shared" si="0"/>
        <v>66</v>
      </c>
    </row>
    <row r="19" spans="2:8">
      <c r="B19" s="17" t="s">
        <v>181</v>
      </c>
      <c r="C19" s="17" t="s">
        <v>182</v>
      </c>
      <c r="D19" s="17" t="s">
        <v>183</v>
      </c>
      <c r="E19" s="17" t="s">
        <v>184</v>
      </c>
      <c r="F19" s="17" t="s">
        <v>185</v>
      </c>
      <c r="G19" s="17" t="s">
        <v>186</v>
      </c>
      <c r="H19" s="17" t="s">
        <v>187</v>
      </c>
    </row>
    <row r="20" spans="2:8">
      <c r="B20" s="17" t="s">
        <v>188</v>
      </c>
      <c r="C20" s="19">
        <v>36</v>
      </c>
      <c r="D20" s="19">
        <v>45</v>
      </c>
      <c r="E20" s="19">
        <v>52</v>
      </c>
      <c r="F20" s="19">
        <v>66</v>
      </c>
      <c r="G20" s="19">
        <v>75</v>
      </c>
      <c r="H20" s="19">
        <v>40</v>
      </c>
    </row>
    <row r="21" spans="2:8">
      <c r="B21" s="17" t="s">
        <v>3</v>
      </c>
      <c r="C21" s="19">
        <v>82</v>
      </c>
      <c r="D21" s="19">
        <v>71</v>
      </c>
      <c r="E21" s="19">
        <v>56</v>
      </c>
      <c r="F21" s="19">
        <v>32</v>
      </c>
      <c r="G21" s="19">
        <v>81</v>
      </c>
      <c r="H21" s="19">
        <v>66</v>
      </c>
    </row>
    <row r="22" spans="2:8">
      <c r="B22" s="17" t="s">
        <v>189</v>
      </c>
      <c r="C22" s="19">
        <v>32</v>
      </c>
      <c r="D22" s="19">
        <v>45</v>
      </c>
      <c r="E22" s="19">
        <v>52</v>
      </c>
      <c r="F22" s="19">
        <v>51</v>
      </c>
      <c r="G22" s="19">
        <v>71</v>
      </c>
      <c r="H22" s="19">
        <v>74</v>
      </c>
    </row>
    <row r="24" spans="2:8">
      <c r="B24" s="16" t="s">
        <v>191</v>
      </c>
    </row>
    <row r="25" spans="2:8">
      <c r="B25" s="17" t="s">
        <v>189</v>
      </c>
      <c r="C25" s="70">
        <f>HLOOKUP(C19,B19:H22,4,0)</f>
        <v>32</v>
      </c>
      <c r="D25" s="70">
        <f t="shared" ref="D25:H25" si="1">HLOOKUP(D19,C19:I22,4,0)</f>
        <v>45</v>
      </c>
      <c r="E25" s="70">
        <f t="shared" si="1"/>
        <v>52</v>
      </c>
      <c r="F25" s="70">
        <f t="shared" si="1"/>
        <v>51</v>
      </c>
      <c r="G25" s="70">
        <f t="shared" si="1"/>
        <v>71</v>
      </c>
      <c r="H25" s="70">
        <f t="shared" si="1"/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B789-2D84-4D0B-96ED-4A158D3CD2C9}">
  <dimension ref="B2:J29"/>
  <sheetViews>
    <sheetView topLeftCell="A45" workbookViewId="0">
      <selection activeCell="H20" sqref="H20:H26"/>
    </sheetView>
  </sheetViews>
  <sheetFormatPr defaultRowHeight="13.2"/>
  <cols>
    <col min="1" max="3" width="8.88671875" style="23"/>
    <col min="4" max="4" width="12" style="23" customWidth="1"/>
    <col min="5" max="16384" width="8.88671875" style="23"/>
  </cols>
  <sheetData>
    <row r="2" spans="2:10" s="27" customFormat="1" ht="26.4">
      <c r="B2" s="26" t="s">
        <v>192</v>
      </c>
      <c r="C2" s="26" t="s">
        <v>193</v>
      </c>
      <c r="D2" s="26" t="s">
        <v>194</v>
      </c>
    </row>
    <row r="3" spans="2:10">
      <c r="B3" s="25" t="s">
        <v>203</v>
      </c>
      <c r="C3" s="25" t="s">
        <v>195</v>
      </c>
      <c r="D3" s="25">
        <v>4615</v>
      </c>
    </row>
    <row r="4" spans="2:10">
      <c r="B4" s="25" t="s">
        <v>204</v>
      </c>
      <c r="C4" s="25" t="s">
        <v>196</v>
      </c>
      <c r="D4" s="25">
        <v>2345</v>
      </c>
    </row>
    <row r="5" spans="2:10">
      <c r="B5" s="25" t="s">
        <v>203</v>
      </c>
      <c r="C5" s="25" t="s">
        <v>197</v>
      </c>
      <c r="D5" s="25">
        <v>11282</v>
      </c>
    </row>
    <row r="6" spans="2:10">
      <c r="B6" s="25" t="s">
        <v>204</v>
      </c>
      <c r="C6" s="25" t="s">
        <v>198</v>
      </c>
      <c r="D6" s="25">
        <v>4159</v>
      </c>
    </row>
    <row r="7" spans="2:10">
      <c r="B7" s="25" t="s">
        <v>205</v>
      </c>
      <c r="C7" s="25" t="s">
        <v>199</v>
      </c>
      <c r="D7" s="25">
        <v>7802</v>
      </c>
    </row>
    <row r="8" spans="2:10">
      <c r="B8" s="25" t="s">
        <v>203</v>
      </c>
      <c r="C8" s="25" t="s">
        <v>200</v>
      </c>
      <c r="D8" s="25">
        <v>8486</v>
      </c>
    </row>
    <row r="9" spans="2:10">
      <c r="B9" s="25" t="s">
        <v>204</v>
      </c>
      <c r="C9" s="25" t="s">
        <v>201</v>
      </c>
      <c r="D9" s="25">
        <v>3384</v>
      </c>
    </row>
    <row r="10" spans="2:10">
      <c r="B10" s="25" t="s">
        <v>205</v>
      </c>
      <c r="C10" s="25" t="s">
        <v>202</v>
      </c>
      <c r="D10" s="25">
        <v>3422</v>
      </c>
    </row>
    <row r="12" spans="2:10" s="27" customFormat="1" ht="52.8">
      <c r="B12" s="26" t="s">
        <v>206</v>
      </c>
      <c r="C12" s="26" t="s">
        <v>207</v>
      </c>
      <c r="D12" s="29">
        <v>24383</v>
      </c>
      <c r="H12" s="26" t="s">
        <v>208</v>
      </c>
      <c r="I12" s="26" t="s">
        <v>205</v>
      </c>
      <c r="J12" s="71">
        <f>SUMIF(B3:B10,I12,D3:D10)</f>
        <v>11224</v>
      </c>
    </row>
    <row r="13" spans="2:10" s="27" customFormat="1"/>
    <row r="14" spans="2:10" s="27" customFormat="1" ht="66">
      <c r="B14" s="26" t="s">
        <v>209</v>
      </c>
      <c r="C14" s="26" t="s">
        <v>210</v>
      </c>
      <c r="D14" s="29">
        <v>35607</v>
      </c>
      <c r="F14" s="26" t="s">
        <v>211</v>
      </c>
      <c r="G14" s="26" t="s">
        <v>203</v>
      </c>
      <c r="H14" s="71">
        <f>SUMIF(B3:B10,G14,D3:D10)+SUMIF(B3:B10,G15,D3:D10)</f>
        <v>35607</v>
      </c>
    </row>
    <row r="15" spans="2:10" ht="13.8" thickBot="1">
      <c r="G15" s="44" t="s">
        <v>205</v>
      </c>
    </row>
    <row r="18" spans="2:10" s="27" customFormat="1" ht="26.4">
      <c r="B18" s="26" t="s">
        <v>192</v>
      </c>
      <c r="C18" s="26" t="s">
        <v>193</v>
      </c>
      <c r="D18" s="26" t="s">
        <v>194</v>
      </c>
    </row>
    <row r="19" spans="2:10">
      <c r="B19" s="25" t="s">
        <v>203</v>
      </c>
      <c r="C19" s="25" t="s">
        <v>195</v>
      </c>
      <c r="D19" s="25">
        <v>4615</v>
      </c>
    </row>
    <row r="20" spans="2:10">
      <c r="B20" s="25" t="s">
        <v>204</v>
      </c>
      <c r="C20" s="25" t="s">
        <v>196</v>
      </c>
      <c r="D20" s="25">
        <v>2345</v>
      </c>
    </row>
    <row r="21" spans="2:10">
      <c r="B21" s="25" t="s">
        <v>203</v>
      </c>
      <c r="C21" s="25" t="s">
        <v>197</v>
      </c>
      <c r="D21" s="25">
        <v>11282</v>
      </c>
    </row>
    <row r="22" spans="2:10">
      <c r="B22" s="25" t="s">
        <v>204</v>
      </c>
      <c r="C22" s="25" t="s">
        <v>198</v>
      </c>
      <c r="D22" s="25">
        <v>4159</v>
      </c>
    </row>
    <row r="23" spans="2:10">
      <c r="B23" s="25" t="s">
        <v>205</v>
      </c>
      <c r="C23" s="25" t="s">
        <v>199</v>
      </c>
      <c r="D23" s="25">
        <v>7802</v>
      </c>
    </row>
    <row r="24" spans="2:10">
      <c r="B24" s="25" t="s">
        <v>203</v>
      </c>
      <c r="C24" s="25" t="s">
        <v>200</v>
      </c>
      <c r="D24" s="25">
        <v>8486</v>
      </c>
    </row>
    <row r="25" spans="2:10">
      <c r="B25" s="25" t="s">
        <v>204</v>
      </c>
      <c r="C25" s="25" t="s">
        <v>201</v>
      </c>
      <c r="D25" s="25">
        <v>3384</v>
      </c>
    </row>
    <row r="26" spans="2:10">
      <c r="B26" s="25" t="s">
        <v>205</v>
      </c>
      <c r="C26" s="25" t="s">
        <v>202</v>
      </c>
      <c r="D26" s="25">
        <v>3422</v>
      </c>
    </row>
    <row r="29" spans="2:10" s="27" customFormat="1" ht="66">
      <c r="B29" s="45" t="s">
        <v>209</v>
      </c>
      <c r="C29" s="72">
        <v>35607</v>
      </c>
      <c r="D29" s="46"/>
      <c r="E29" s="26" t="s">
        <v>212</v>
      </c>
      <c r="F29" s="71">
        <f>SUMIF(B19:B26,B20,D19:D26)+SUMIF(B19:B26,B23,D19:D26)</f>
        <v>21112</v>
      </c>
      <c r="J2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C467-9BDC-4447-9684-9A456CE5D829}">
  <dimension ref="B2:L8"/>
  <sheetViews>
    <sheetView topLeftCell="B1" zoomScale="185" workbookViewId="0">
      <selection activeCell="J2" sqref="J2:L8"/>
    </sheetView>
  </sheetViews>
  <sheetFormatPr defaultRowHeight="13.2"/>
  <sheetData>
    <row r="2" spans="2:12">
      <c r="B2" s="17" t="s">
        <v>213</v>
      </c>
      <c r="C2" s="17" t="s">
        <v>214</v>
      </c>
      <c r="D2" s="17" t="s">
        <v>215</v>
      </c>
      <c r="E2" s="17" t="s">
        <v>216</v>
      </c>
      <c r="F2" s="17" t="s">
        <v>217</v>
      </c>
      <c r="G2" s="17" t="s">
        <v>218</v>
      </c>
      <c r="H2" s="16"/>
      <c r="I2" s="16"/>
      <c r="J2" s="17" t="s">
        <v>219</v>
      </c>
      <c r="K2" s="17" t="s">
        <v>217</v>
      </c>
      <c r="L2" s="17" t="s">
        <v>218</v>
      </c>
    </row>
    <row r="3" spans="2:12">
      <c r="B3" s="19">
        <v>1</v>
      </c>
      <c r="C3" s="19" t="s">
        <v>224</v>
      </c>
      <c r="D3" s="19" t="s">
        <v>147</v>
      </c>
      <c r="E3" s="42">
        <v>15625</v>
      </c>
      <c r="F3" s="19">
        <f>VLOOKUP(E3,$J$3:$L$8,2,TRUE)</f>
        <v>0.2</v>
      </c>
      <c r="G3" s="19"/>
      <c r="J3" s="19">
        <v>1</v>
      </c>
      <c r="K3" s="43">
        <v>0.05</v>
      </c>
      <c r="L3" s="19" t="s">
        <v>27</v>
      </c>
    </row>
    <row r="4" spans="2:12">
      <c r="B4" s="19">
        <v>2</v>
      </c>
      <c r="C4" s="19" t="s">
        <v>225</v>
      </c>
      <c r="D4" s="19" t="s">
        <v>147</v>
      </c>
      <c r="E4" s="42">
        <v>12500</v>
      </c>
      <c r="F4" s="19">
        <f>VLOOKUP(E4,$J$3:$L$8,1,TRUE)</f>
        <v>10001</v>
      </c>
      <c r="G4" s="19" t="str">
        <f>VLOOKUP(F4,$J$3:$L$8,3,TRUE)</f>
        <v>C</v>
      </c>
      <c r="J4" s="19">
        <v>5001</v>
      </c>
      <c r="K4" s="43">
        <v>0.1</v>
      </c>
      <c r="L4" s="19" t="s">
        <v>28</v>
      </c>
    </row>
    <row r="5" spans="2:12">
      <c r="B5" s="19">
        <v>3</v>
      </c>
      <c r="C5" s="19" t="s">
        <v>226</v>
      </c>
      <c r="D5" s="19" t="s">
        <v>230</v>
      </c>
      <c r="E5" s="42">
        <v>8750</v>
      </c>
      <c r="F5" s="19">
        <f>VLOOKUP(E5,$J$3:$L$8,1,TRUE)</f>
        <v>5001</v>
      </c>
      <c r="G5" s="19" t="str">
        <f>VLOOKUP(F5,J3:$L$8,3,TRUE)</f>
        <v>B</v>
      </c>
      <c r="J5" s="19">
        <v>10001</v>
      </c>
      <c r="K5" s="43">
        <v>0.15</v>
      </c>
      <c r="L5" s="19" t="s">
        <v>220</v>
      </c>
    </row>
    <row r="6" spans="2:12">
      <c r="B6" s="19">
        <v>4</v>
      </c>
      <c r="C6" s="19" t="s">
        <v>227</v>
      </c>
      <c r="D6" s="19" t="s">
        <v>231</v>
      </c>
      <c r="E6" s="42">
        <v>15000</v>
      </c>
      <c r="F6" s="19">
        <f>VLOOKUP(E6,$J$3:$L$8,1,TRUE)</f>
        <v>10001</v>
      </c>
      <c r="G6" s="19" t="str">
        <f>VLOOKUP(F6,$J$3:$L$8,3,TRUE)</f>
        <v>C</v>
      </c>
      <c r="J6" s="19">
        <v>15001</v>
      </c>
      <c r="K6" s="43">
        <v>0.2</v>
      </c>
      <c r="L6" s="19" t="s">
        <v>221</v>
      </c>
    </row>
    <row r="7" spans="2:12">
      <c r="B7" s="19">
        <v>5</v>
      </c>
      <c r="C7" s="19" t="s">
        <v>228</v>
      </c>
      <c r="D7" s="19" t="s">
        <v>231</v>
      </c>
      <c r="E7" s="42">
        <v>8875</v>
      </c>
      <c r="F7" s="19">
        <f>VLOOKUP(E7,$J$3:$L$8,1,TRUE)</f>
        <v>5001</v>
      </c>
      <c r="G7" s="19" t="str">
        <f>VLOOKUP(F7,$J$3:$L$8,3,TRUE)</f>
        <v>B</v>
      </c>
      <c r="J7" s="19">
        <v>20001</v>
      </c>
      <c r="K7" s="43">
        <v>0.25</v>
      </c>
      <c r="L7" s="19" t="s">
        <v>222</v>
      </c>
    </row>
    <row r="8" spans="2:12">
      <c r="B8" s="19">
        <v>6</v>
      </c>
      <c r="C8" s="19" t="s">
        <v>229</v>
      </c>
      <c r="D8" s="19" t="s">
        <v>231</v>
      </c>
      <c r="E8" s="42">
        <v>8875</v>
      </c>
      <c r="F8" s="19">
        <f>VLOOKUP(E8,J3:$L$8,1,TRUE)</f>
        <v>5001</v>
      </c>
      <c r="G8" s="19" t="str">
        <f>VLOOKUP(F8,$J$3:$L$9,3,TRUE)</f>
        <v>B</v>
      </c>
      <c r="J8" s="19">
        <v>25001</v>
      </c>
      <c r="K8" s="43">
        <v>0.3</v>
      </c>
      <c r="L8" s="19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Assignments 1</vt:lpstr>
      <vt:lpstr>Assignment 2</vt:lpstr>
      <vt:lpstr>Assignment 3</vt:lpstr>
      <vt:lpstr>Assignment 4</vt:lpstr>
      <vt:lpstr>Assignment 6</vt:lpstr>
      <vt:lpstr>Assignment 7</vt:lpstr>
      <vt:lpstr>Assignment 8</vt:lpstr>
      <vt:lpstr>Assignment 9</vt:lpstr>
      <vt:lpstr>Assignment 10 </vt:lpstr>
      <vt:lpstr>Assignment 11</vt:lpstr>
      <vt:lpstr>Assignment 12</vt:lpstr>
      <vt:lpstr>Assignment 13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2023-06-11T16:57:45Z</dcterms:created>
  <dcterms:modified xsi:type="dcterms:W3CDTF">2023-07-16T11:22:09Z</dcterms:modified>
</cp:coreProperties>
</file>