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CONFIDENCIAL\CONTROL POSICION -CONFIDENCIAL-\CONTROL EN LINEA\Histórico Operaciones Sistemas de Negociación\SET FX\2021\Noviembre\24112021\"/>
    </mc:Choice>
  </mc:AlternateContent>
  <bookViews>
    <workbookView xWindow="0" yWindow="840" windowWidth="14370" windowHeight="96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56" i="1" l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<sst xmlns="http://schemas.openxmlformats.org/spreadsheetml/2006/main" count="4915" uniqueCount="13">
  <si>
    <t>Hora</t>
  </si>
  <si>
    <t>Precio</t>
  </si>
  <si>
    <t>Monto</t>
  </si>
  <si>
    <t>R</t>
  </si>
  <si>
    <t>Ori</t>
  </si>
  <si>
    <t>P</t>
  </si>
  <si>
    <t/>
  </si>
  <si>
    <t>T</t>
  </si>
  <si>
    <t>S</t>
  </si>
  <si>
    <t>O</t>
  </si>
  <si>
    <t>U</t>
  </si>
  <si>
    <t>F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</si>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</sst>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2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6"/>
  <sheetViews>
    <sheetView tabSelected="1" workbookViewId="0"/>
  </sheetViews>
  <sheetFormatPr baseColWidth="10" defaultRowHeight="15" x14ac:dyDescent="0.25"/>
  <cols>
    <col min="1" max="1" width="10.7109375" style="1" customWidth="1"/>
    <col min="2" max="2" width="11.7109375" style="2" customWidth="1"/>
    <col min="3" max="3" width="13.7109375" style="2" customWidth="1"/>
    <col min="4" max="4" width="3.7109375" style="1" customWidth="1"/>
    <col min="5" max="5" width="4.7109375" style="3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</row>
    <row r="2" spans="1:5" x14ac:dyDescent="0.25">
      <c r="A2" s="7">
        <f>TIME(12,59,58)</f>
        <v>0.54164351851851855</v>
      </c>
      <c r="B2" s="8">
        <v>3974.5</v>
      </c>
      <c r="C2" s="9">
        <v>500000</v>
      </c>
      <c r="D2" s="10" t="s">
        <v>5</v>
      </c>
      <c r="E2" s="11" t="s">
        <v>6</v>
      </c>
    </row>
    <row r="3" spans="1:5" x14ac:dyDescent="0.25">
      <c r="A3" s="7">
        <f>TIME(12,59,49)</f>
        <v>0.54153935185185187</v>
      </c>
      <c r="B3" s="8">
        <v>3975</v>
      </c>
      <c r="C3" s="9">
        <v>250000</v>
      </c>
      <c r="D3" s="10" t="s">
        <v>5</v>
      </c>
      <c r="E3" s="11" t="s">
        <v>6</v>
      </c>
    </row>
    <row r="4" spans="1:5" x14ac:dyDescent="0.25">
      <c r="A4" s="7">
        <f>TIME(12,59,48)</f>
        <v>0.54152777777777772</v>
      </c>
      <c r="B4" s="8">
        <v>3975</v>
      </c>
      <c r="C4" s="9">
        <v>250000</v>
      </c>
      <c r="D4" s="10" t="s">
        <v>5</v>
      </c>
      <c r="E4" s="11" t="s">
        <v>6</v>
      </c>
    </row>
    <row r="5" spans="1:5" x14ac:dyDescent="0.25">
      <c r="A5" s="7">
        <f>TIME(12,59,29)</f>
        <v>0.54130787037037031</v>
      </c>
      <c r="B5" s="8">
        <v>3976.4</v>
      </c>
      <c r="C5" s="9">
        <v>250000</v>
      </c>
      <c r="D5" s="10" t="s">
        <v>7</v>
      </c>
      <c r="E5" s="11" t="s">
        <v>6</v>
      </c>
    </row>
    <row r="6" spans="1:5" x14ac:dyDescent="0.25">
      <c r="A6" s="7">
        <f>TIME(12,58,37)</f>
        <v>0.54070601851851852</v>
      </c>
      <c r="B6" s="8">
        <v>3974</v>
      </c>
      <c r="C6" s="9">
        <v>250000</v>
      </c>
      <c r="D6" s="10" t="s">
        <v>5</v>
      </c>
      <c r="E6" s="11" t="s">
        <v>6</v>
      </c>
    </row>
    <row r="7" spans="1:5" x14ac:dyDescent="0.25">
      <c r="A7" s="7">
        <f>TIME(12,58,37)</f>
        <v>0.54070601851851852</v>
      </c>
      <c r="B7" s="8">
        <v>3977</v>
      </c>
      <c r="C7" s="9">
        <v>250000</v>
      </c>
      <c r="D7" s="10" t="s">
        <v>5</v>
      </c>
      <c r="E7" s="11" t="s">
        <v>6</v>
      </c>
    </row>
    <row r="8" spans="1:5" x14ac:dyDescent="0.25">
      <c r="A8" s="7">
        <f>TIME(12,58,37)</f>
        <v>0.54070601851851852</v>
      </c>
      <c r="B8" s="8">
        <v>3977</v>
      </c>
      <c r="C8" s="9">
        <v>250000</v>
      </c>
      <c r="D8" s="10" t="s">
        <v>5</v>
      </c>
      <c r="E8" s="11" t="s">
        <v>6</v>
      </c>
    </row>
    <row r="9" spans="1:5" x14ac:dyDescent="0.25">
      <c r="A9" s="7">
        <f>TIME(12,58,36)</f>
        <v>0.54069444444444448</v>
      </c>
      <c r="B9" s="8">
        <v>3977</v>
      </c>
      <c r="C9" s="9">
        <v>250000</v>
      </c>
      <c r="D9" s="10" t="s">
        <v>5</v>
      </c>
      <c r="E9" s="11" t="s">
        <v>6</v>
      </c>
    </row>
    <row r="10" spans="1:5" x14ac:dyDescent="0.25">
      <c r="A10" s="7">
        <f>TIME(12,58,36)</f>
        <v>0.54069444444444448</v>
      </c>
      <c r="B10" s="8">
        <v>3977</v>
      </c>
      <c r="C10" s="9">
        <v>250000</v>
      </c>
      <c r="D10" s="10" t="s">
        <v>5</v>
      </c>
      <c r="E10" s="11" t="s">
        <v>6</v>
      </c>
    </row>
    <row r="11" spans="1:5" x14ac:dyDescent="0.25">
      <c r="A11" s="7">
        <f>TIME(12,58,36)</f>
        <v>0.54069444444444448</v>
      </c>
      <c r="B11" s="8">
        <v>3977</v>
      </c>
      <c r="C11" s="9">
        <v>250000</v>
      </c>
      <c r="D11" s="10" t="s">
        <v>5</v>
      </c>
      <c r="E11" s="11" t="s">
        <v>6</v>
      </c>
    </row>
    <row r="12" spans="1:5" x14ac:dyDescent="0.25">
      <c r="A12" s="7">
        <f>TIME(12,58,35)</f>
        <v>0.54068287037037044</v>
      </c>
      <c r="B12" s="8">
        <v>3977</v>
      </c>
      <c r="C12" s="9">
        <v>250000</v>
      </c>
      <c r="D12" s="10" t="s">
        <v>5</v>
      </c>
      <c r="E12" s="11" t="s">
        <v>6</v>
      </c>
    </row>
    <row r="13" spans="1:5" x14ac:dyDescent="0.25">
      <c r="A13" s="7">
        <f>TIME(12,58,34)</f>
        <v>0.54067129629629629</v>
      </c>
      <c r="B13" s="8">
        <v>3977</v>
      </c>
      <c r="C13" s="9">
        <v>250000</v>
      </c>
      <c r="D13" s="10" t="s">
        <v>5</v>
      </c>
      <c r="E13" s="11" t="s">
        <v>6</v>
      </c>
    </row>
    <row r="14" spans="1:5" x14ac:dyDescent="0.25">
      <c r="A14" s="7">
        <f>TIME(12,58,32)</f>
        <v>0.5406481481481481</v>
      </c>
      <c r="B14" s="8">
        <v>3977</v>
      </c>
      <c r="C14" s="9">
        <v>250000</v>
      </c>
      <c r="D14" s="10" t="s">
        <v>5</v>
      </c>
      <c r="E14" s="11" t="s">
        <v>6</v>
      </c>
    </row>
    <row r="15" spans="1:5" x14ac:dyDescent="0.25">
      <c r="A15" s="7">
        <f t="shared" ref="A15:A20" si="0">TIME(12,58,29)</f>
        <v>0.54061342592592598</v>
      </c>
      <c r="B15" s="8">
        <v>3977</v>
      </c>
      <c r="C15" s="9">
        <v>250000</v>
      </c>
      <c r="D15" s="10" t="s">
        <v>7</v>
      </c>
      <c r="E15" s="11" t="s">
        <v>6</v>
      </c>
    </row>
    <row r="16" spans="1:5" x14ac:dyDescent="0.25">
      <c r="A16" s="7">
        <f t="shared" si="0"/>
        <v>0.54061342592592598</v>
      </c>
      <c r="B16" s="8">
        <v>3977</v>
      </c>
      <c r="C16" s="9">
        <v>250000</v>
      </c>
      <c r="D16" s="10" t="s">
        <v>7</v>
      </c>
      <c r="E16" s="11" t="s">
        <v>6</v>
      </c>
    </row>
    <row r="17" spans="1:5" x14ac:dyDescent="0.25">
      <c r="A17" s="7">
        <f t="shared" si="0"/>
        <v>0.54061342592592598</v>
      </c>
      <c r="B17" s="8">
        <v>3976.45</v>
      </c>
      <c r="C17" s="9">
        <v>500000</v>
      </c>
      <c r="D17" s="10" t="s">
        <v>7</v>
      </c>
      <c r="E17" s="11" t="s">
        <v>6</v>
      </c>
    </row>
    <row r="18" spans="1:5" x14ac:dyDescent="0.25">
      <c r="A18" s="7">
        <f t="shared" si="0"/>
        <v>0.54061342592592598</v>
      </c>
      <c r="B18" s="8">
        <v>3975</v>
      </c>
      <c r="C18" s="9">
        <v>250000</v>
      </c>
      <c r="D18" s="10" t="s">
        <v>7</v>
      </c>
      <c r="E18" s="11" t="s">
        <v>6</v>
      </c>
    </row>
    <row r="19" spans="1:5" x14ac:dyDescent="0.25">
      <c r="A19" s="7">
        <f t="shared" si="0"/>
        <v>0.54061342592592598</v>
      </c>
      <c r="B19" s="8">
        <v>3974.97</v>
      </c>
      <c r="C19" s="9">
        <v>500000</v>
      </c>
      <c r="D19" s="10" t="s">
        <v>7</v>
      </c>
      <c r="E19" s="11" t="s">
        <v>6</v>
      </c>
    </row>
    <row r="20" spans="1:5" x14ac:dyDescent="0.25">
      <c r="A20" s="7">
        <f t="shared" si="0"/>
        <v>0.54061342592592598</v>
      </c>
      <c r="B20" s="8">
        <v>3974.6</v>
      </c>
      <c r="C20" s="9">
        <v>250000</v>
      </c>
      <c r="D20" s="10" t="s">
        <v>7</v>
      </c>
      <c r="E20" s="11" t="s">
        <v>6</v>
      </c>
    </row>
    <row r="21" spans="1:5" x14ac:dyDescent="0.25">
      <c r="A21" s="7">
        <f>TIME(12,58,22)</f>
        <v>0.54053240740740738</v>
      </c>
      <c r="B21" s="8">
        <v>3974.5</v>
      </c>
      <c r="C21" s="9">
        <v>250000</v>
      </c>
      <c r="D21" s="10" t="s">
        <v>7</v>
      </c>
      <c r="E21" s="11" t="s">
        <v>6</v>
      </c>
    </row>
    <row r="22" spans="1:5" x14ac:dyDescent="0.25">
      <c r="A22" s="7">
        <f>TIME(12,58,21)</f>
        <v>0.54052083333333334</v>
      </c>
      <c r="B22" s="8">
        <v>3974.5</v>
      </c>
      <c r="C22" s="9">
        <v>250000</v>
      </c>
      <c r="D22" s="10" t="s">
        <v>7</v>
      </c>
      <c r="E22" s="11" t="s">
        <v>6</v>
      </c>
    </row>
    <row r="23" spans="1:5" x14ac:dyDescent="0.25">
      <c r="A23" s="7">
        <f>TIME(12,58,21)</f>
        <v>0.54052083333333334</v>
      </c>
      <c r="B23" s="8">
        <v>3974.45</v>
      </c>
      <c r="C23" s="9">
        <v>250000</v>
      </c>
      <c r="D23" s="10" t="s">
        <v>7</v>
      </c>
      <c r="E23" s="11" t="s">
        <v>6</v>
      </c>
    </row>
    <row r="24" spans="1:5" x14ac:dyDescent="0.25">
      <c r="A24" s="7">
        <f>TIME(12,58,20)</f>
        <v>0.54050925925925919</v>
      </c>
      <c r="B24" s="8">
        <v>3974</v>
      </c>
      <c r="C24" s="9">
        <v>250000</v>
      </c>
      <c r="D24" s="10" t="s">
        <v>7</v>
      </c>
      <c r="E24" s="11" t="s">
        <v>6</v>
      </c>
    </row>
    <row r="25" spans="1:5" x14ac:dyDescent="0.25">
      <c r="A25" s="7">
        <f>TIME(12,58,19)</f>
        <v>0.54049768518518515</v>
      </c>
      <c r="B25" s="8">
        <v>3973</v>
      </c>
      <c r="C25" s="9">
        <v>250000</v>
      </c>
      <c r="D25" s="10" t="s">
        <v>7</v>
      </c>
      <c r="E25" s="11" t="s">
        <v>6</v>
      </c>
    </row>
    <row r="26" spans="1:5" x14ac:dyDescent="0.25">
      <c r="A26" s="7">
        <f>TIME(12,57,12)</f>
        <v>0.53972222222222221</v>
      </c>
      <c r="B26" s="8">
        <v>3970.3</v>
      </c>
      <c r="C26" s="9">
        <v>250000</v>
      </c>
      <c r="D26" s="10" t="s">
        <v>5</v>
      </c>
      <c r="E26" s="11" t="s">
        <v>6</v>
      </c>
    </row>
    <row r="27" spans="1:5" x14ac:dyDescent="0.25">
      <c r="A27" s="7">
        <f>TIME(12,56,51)</f>
        <v>0.53947916666666662</v>
      </c>
      <c r="B27" s="8">
        <v>3970.1</v>
      </c>
      <c r="C27" s="9">
        <v>250000</v>
      </c>
      <c r="D27" s="10" t="s">
        <v>5</v>
      </c>
      <c r="E27" s="11" t="s">
        <v>6</v>
      </c>
    </row>
    <row r="28" spans="1:5" x14ac:dyDescent="0.25">
      <c r="A28" s="7">
        <f>TIME(12,56,47)</f>
        <v>0.53943287037037035</v>
      </c>
      <c r="B28" s="8">
        <v>3973</v>
      </c>
      <c r="C28" s="9">
        <v>100000</v>
      </c>
      <c r="D28" s="10" t="s">
        <v>3</v>
      </c>
      <c r="E28" s="11" t="s">
        <v>8</v>
      </c>
    </row>
    <row r="29" spans="1:5" x14ac:dyDescent="0.25">
      <c r="A29" s="7">
        <f>TIME(12,56,0)</f>
        <v>0.53888888888888886</v>
      </c>
      <c r="B29" s="8">
        <v>3973</v>
      </c>
      <c r="C29" s="9">
        <v>400000</v>
      </c>
      <c r="D29" s="10" t="s">
        <v>3</v>
      </c>
      <c r="E29" s="11" t="s">
        <v>9</v>
      </c>
    </row>
    <row r="30" spans="1:5" x14ac:dyDescent="0.25">
      <c r="A30" s="7">
        <f t="shared" ref="A30:A37" si="1">TIME(12,55,42)</f>
        <v>0.5386805555555555</v>
      </c>
      <c r="B30" s="8">
        <v>3970</v>
      </c>
      <c r="C30" s="9">
        <v>250000</v>
      </c>
      <c r="D30" s="10" t="s">
        <v>5</v>
      </c>
      <c r="E30" s="11" t="s">
        <v>6</v>
      </c>
    </row>
    <row r="31" spans="1:5" x14ac:dyDescent="0.25">
      <c r="A31" s="7">
        <f t="shared" si="1"/>
        <v>0.5386805555555555</v>
      </c>
      <c r="B31" s="8">
        <v>3970</v>
      </c>
      <c r="C31" s="9">
        <v>250000</v>
      </c>
      <c r="D31" s="10" t="s">
        <v>5</v>
      </c>
      <c r="E31" s="11" t="s">
        <v>6</v>
      </c>
    </row>
    <row r="32" spans="1:5" x14ac:dyDescent="0.25">
      <c r="A32" s="7">
        <f t="shared" si="1"/>
        <v>0.5386805555555555</v>
      </c>
      <c r="B32" s="8">
        <v>3970.5</v>
      </c>
      <c r="C32" s="9">
        <v>500000</v>
      </c>
      <c r="D32" s="10" t="s">
        <v>5</v>
      </c>
      <c r="E32" s="11" t="s">
        <v>6</v>
      </c>
    </row>
    <row r="33" spans="1:5" x14ac:dyDescent="0.25">
      <c r="A33" s="7">
        <f t="shared" si="1"/>
        <v>0.5386805555555555</v>
      </c>
      <c r="B33" s="8">
        <v>3971</v>
      </c>
      <c r="C33" s="9">
        <v>250000</v>
      </c>
      <c r="D33" s="10" t="s">
        <v>5</v>
      </c>
      <c r="E33" s="11" t="s">
        <v>6</v>
      </c>
    </row>
    <row r="34" spans="1:5" x14ac:dyDescent="0.25">
      <c r="A34" s="7">
        <f t="shared" si="1"/>
        <v>0.5386805555555555</v>
      </c>
      <c r="B34" s="8">
        <v>3971.45</v>
      </c>
      <c r="C34" s="9">
        <v>250000</v>
      </c>
      <c r="D34" s="10" t="s">
        <v>5</v>
      </c>
      <c r="E34" s="11" t="s">
        <v>6</v>
      </c>
    </row>
    <row r="35" spans="1:5" x14ac:dyDescent="0.25">
      <c r="A35" s="7">
        <f t="shared" si="1"/>
        <v>0.5386805555555555</v>
      </c>
      <c r="B35" s="8">
        <v>3971.8</v>
      </c>
      <c r="C35" s="9">
        <v>1750000</v>
      </c>
      <c r="D35" s="10" t="s">
        <v>5</v>
      </c>
      <c r="E35" s="11" t="s">
        <v>6</v>
      </c>
    </row>
    <row r="36" spans="1:5" x14ac:dyDescent="0.25">
      <c r="A36" s="7">
        <f t="shared" si="1"/>
        <v>0.5386805555555555</v>
      </c>
      <c r="B36" s="8">
        <v>3972</v>
      </c>
      <c r="C36" s="9">
        <v>750000</v>
      </c>
      <c r="D36" s="10" t="s">
        <v>5</v>
      </c>
      <c r="E36" s="11" t="s">
        <v>6</v>
      </c>
    </row>
    <row r="37" spans="1:5" x14ac:dyDescent="0.25">
      <c r="A37" s="7">
        <f t="shared" si="1"/>
        <v>0.5386805555555555</v>
      </c>
      <c r="B37" s="8">
        <v>3973</v>
      </c>
      <c r="C37" s="9">
        <v>250000</v>
      </c>
      <c r="D37" s="10" t="s">
        <v>5</v>
      </c>
      <c r="E37" s="11" t="s">
        <v>6</v>
      </c>
    </row>
    <row r="38" spans="1:5" x14ac:dyDescent="0.25">
      <c r="A38" s="7">
        <f>TIME(12,55,41)</f>
        <v>0.53866898148148146</v>
      </c>
      <c r="B38" s="8">
        <v>3973</v>
      </c>
      <c r="C38" s="9">
        <v>250000</v>
      </c>
      <c r="D38" s="10" t="s">
        <v>5</v>
      </c>
      <c r="E38" s="11" t="s">
        <v>6</v>
      </c>
    </row>
    <row r="39" spans="1:5" x14ac:dyDescent="0.25">
      <c r="A39" s="7">
        <f>TIME(12,55,40)</f>
        <v>0.53865740740740742</v>
      </c>
      <c r="B39" s="8">
        <v>3973</v>
      </c>
      <c r="C39" s="9">
        <v>500000</v>
      </c>
      <c r="D39" s="10" t="s">
        <v>5</v>
      </c>
      <c r="E39" s="11" t="s">
        <v>6</v>
      </c>
    </row>
    <row r="40" spans="1:5" x14ac:dyDescent="0.25">
      <c r="A40" s="7">
        <f>TIME(12,55,36)</f>
        <v>0.53861111111111104</v>
      </c>
      <c r="B40" s="8">
        <v>3973.2</v>
      </c>
      <c r="C40" s="9">
        <v>250000</v>
      </c>
      <c r="D40" s="10" t="s">
        <v>5</v>
      </c>
      <c r="E40" s="11" t="s">
        <v>6</v>
      </c>
    </row>
    <row r="41" spans="1:5" x14ac:dyDescent="0.25">
      <c r="A41" s="7">
        <f>TIME(12,54,36)</f>
        <v>0.53791666666666671</v>
      </c>
      <c r="B41" s="8">
        <v>3973.1</v>
      </c>
      <c r="C41" s="9">
        <v>250000</v>
      </c>
      <c r="D41" s="10" t="s">
        <v>5</v>
      </c>
      <c r="E41" s="11" t="s">
        <v>6</v>
      </c>
    </row>
    <row r="42" spans="1:5" x14ac:dyDescent="0.25">
      <c r="A42" s="7">
        <f>TIME(12,54,30)</f>
        <v>0.53784722222222225</v>
      </c>
      <c r="B42" s="8">
        <v>3973.5</v>
      </c>
      <c r="C42" s="9">
        <v>250000</v>
      </c>
      <c r="D42" s="10" t="s">
        <v>5</v>
      </c>
      <c r="E42" s="11" t="s">
        <v>6</v>
      </c>
    </row>
    <row r="43" spans="1:5" x14ac:dyDescent="0.25">
      <c r="A43" s="7">
        <f>TIME(12,54,28)</f>
        <v>0.53782407407407407</v>
      </c>
      <c r="B43" s="8">
        <v>3973.5</v>
      </c>
      <c r="C43" s="9">
        <v>250000</v>
      </c>
      <c r="D43" s="10" t="s">
        <v>5</v>
      </c>
      <c r="E43" s="11" t="s">
        <v>6</v>
      </c>
    </row>
    <row r="44" spans="1:5" x14ac:dyDescent="0.25">
      <c r="A44" s="7">
        <f>TIME(12,53,48)</f>
        <v>0.53736111111111107</v>
      </c>
      <c r="B44" s="8">
        <v>3975</v>
      </c>
      <c r="C44" s="9">
        <v>50000</v>
      </c>
      <c r="D44" s="10" t="s">
        <v>3</v>
      </c>
      <c r="E44" s="11" t="s">
        <v>8</v>
      </c>
    </row>
    <row r="45" spans="1:5" x14ac:dyDescent="0.25">
      <c r="A45" s="7">
        <f>TIME(12,53,48)</f>
        <v>0.53736111111111107</v>
      </c>
      <c r="B45" s="8">
        <v>3975</v>
      </c>
      <c r="C45" s="9">
        <v>380000</v>
      </c>
      <c r="D45" s="10" t="s">
        <v>3</v>
      </c>
      <c r="E45" s="11" t="s">
        <v>9</v>
      </c>
    </row>
    <row r="46" spans="1:5" x14ac:dyDescent="0.25">
      <c r="A46" s="7">
        <f>TIME(12,53,28)</f>
        <v>0.53712962962962962</v>
      </c>
      <c r="B46" s="8">
        <v>3974.05</v>
      </c>
      <c r="C46" s="9">
        <v>500000</v>
      </c>
      <c r="D46" s="10" t="s">
        <v>5</v>
      </c>
      <c r="E46" s="11" t="s">
        <v>6</v>
      </c>
    </row>
    <row r="47" spans="1:5" x14ac:dyDescent="0.25">
      <c r="A47" s="7">
        <f>TIME(12,53,27)</f>
        <v>0.53711805555555558</v>
      </c>
      <c r="B47" s="8">
        <v>3974.05</v>
      </c>
      <c r="C47" s="9">
        <v>500000</v>
      </c>
      <c r="D47" s="10" t="s">
        <v>5</v>
      </c>
      <c r="E47" s="11" t="s">
        <v>6</v>
      </c>
    </row>
    <row r="48" spans="1:5" x14ac:dyDescent="0.25">
      <c r="A48" s="7">
        <f>TIME(12,53,26)</f>
        <v>0.53710648148148155</v>
      </c>
      <c r="B48" s="8">
        <v>3974.05</v>
      </c>
      <c r="C48" s="9">
        <v>2000000</v>
      </c>
      <c r="D48" s="10" t="s">
        <v>5</v>
      </c>
      <c r="E48" s="11" t="s">
        <v>6</v>
      </c>
    </row>
    <row r="49" spans="1:5" x14ac:dyDescent="0.25">
      <c r="A49" s="7">
        <f>TIME(12,53,26)</f>
        <v>0.53710648148148155</v>
      </c>
      <c r="B49" s="8">
        <v>3974.05</v>
      </c>
      <c r="C49" s="9">
        <v>250000</v>
      </c>
      <c r="D49" s="10" t="s">
        <v>5</v>
      </c>
      <c r="E49" s="11" t="s">
        <v>6</v>
      </c>
    </row>
    <row r="50" spans="1:5" x14ac:dyDescent="0.25">
      <c r="A50" s="7">
        <f>TIME(12,53,26)</f>
        <v>0.53710648148148155</v>
      </c>
      <c r="B50" s="8">
        <v>3974.3</v>
      </c>
      <c r="C50" s="9">
        <v>250000</v>
      </c>
      <c r="D50" s="10" t="s">
        <v>5</v>
      </c>
      <c r="E50" s="11" t="s">
        <v>6</v>
      </c>
    </row>
    <row r="51" spans="1:5" x14ac:dyDescent="0.25">
      <c r="A51" s="7">
        <f>TIME(12,53,26)</f>
        <v>0.53710648148148155</v>
      </c>
      <c r="B51" s="8">
        <v>3974.5</v>
      </c>
      <c r="C51" s="9">
        <v>1000000</v>
      </c>
      <c r="D51" s="10" t="s">
        <v>5</v>
      </c>
      <c r="E51" s="11" t="s">
        <v>6</v>
      </c>
    </row>
    <row r="52" spans="1:5" x14ac:dyDescent="0.25">
      <c r="A52" s="7">
        <f>TIME(12,53,23)</f>
        <v>0.53707175925925921</v>
      </c>
      <c r="B52" s="8">
        <v>3974</v>
      </c>
      <c r="C52" s="9">
        <v>2160000</v>
      </c>
      <c r="D52" s="10" t="s">
        <v>3</v>
      </c>
      <c r="E52" s="11" t="s">
        <v>9</v>
      </c>
    </row>
    <row r="53" spans="1:5" x14ac:dyDescent="0.25">
      <c r="A53" s="7">
        <f>TIME(12,53,3)</f>
        <v>0.53684027777777776</v>
      </c>
      <c r="B53" s="8">
        <v>3975</v>
      </c>
      <c r="C53" s="9">
        <v>250000</v>
      </c>
      <c r="D53" s="10" t="s">
        <v>5</v>
      </c>
      <c r="E53" s="11" t="s">
        <v>6</v>
      </c>
    </row>
    <row r="54" spans="1:5" x14ac:dyDescent="0.25">
      <c r="A54" s="7">
        <f>TIME(12,52,50)</f>
        <v>0.53668981481481481</v>
      </c>
      <c r="B54" s="8">
        <v>3974.5</v>
      </c>
      <c r="C54" s="9">
        <v>190000</v>
      </c>
      <c r="D54" s="10" t="s">
        <v>3</v>
      </c>
      <c r="E54" s="11" t="s">
        <v>8</v>
      </c>
    </row>
    <row r="55" spans="1:5" x14ac:dyDescent="0.25">
      <c r="A55" s="7">
        <f>TIME(12,52,44)</f>
        <v>0.53662037037037036</v>
      </c>
      <c r="B55" s="8">
        <v>3975</v>
      </c>
      <c r="C55" s="9">
        <v>250000</v>
      </c>
      <c r="D55" s="10" t="s">
        <v>7</v>
      </c>
      <c r="E55" s="11" t="s">
        <v>6</v>
      </c>
    </row>
    <row r="56" spans="1:5" x14ac:dyDescent="0.25">
      <c r="A56" s="7">
        <f>TIME(12,52,40)</f>
        <v>0.53657407407407409</v>
      </c>
      <c r="B56" s="8">
        <v>3974.5</v>
      </c>
      <c r="C56" s="9">
        <v>500000</v>
      </c>
      <c r="D56" s="10" t="s">
        <v>5</v>
      </c>
      <c r="E56" s="11" t="s">
        <v>6</v>
      </c>
    </row>
    <row r="57" spans="1:5" x14ac:dyDescent="0.25">
      <c r="A57" s="7">
        <f>TIME(12,52,30)</f>
        <v>0.53645833333333337</v>
      </c>
      <c r="B57" s="8">
        <v>3975</v>
      </c>
      <c r="C57" s="9">
        <v>300000</v>
      </c>
      <c r="D57" s="10" t="s">
        <v>3</v>
      </c>
      <c r="E57" s="11" t="s">
        <v>10</v>
      </c>
    </row>
    <row r="58" spans="1:5" x14ac:dyDescent="0.25">
      <c r="A58" s="7">
        <f>TIME(12,52,23)</f>
        <v>0.53637731481481488</v>
      </c>
      <c r="B58" s="8">
        <v>3974.5</v>
      </c>
      <c r="C58" s="9">
        <v>250000</v>
      </c>
      <c r="D58" s="10" t="s">
        <v>5</v>
      </c>
      <c r="E58" s="11" t="s">
        <v>6</v>
      </c>
    </row>
    <row r="59" spans="1:5" x14ac:dyDescent="0.25">
      <c r="A59" s="7">
        <f>TIME(12,52,23)</f>
        <v>0.53637731481481488</v>
      </c>
      <c r="B59" s="8">
        <v>3975</v>
      </c>
      <c r="C59" s="9">
        <v>250000</v>
      </c>
      <c r="D59" s="10" t="s">
        <v>5</v>
      </c>
      <c r="E59" s="11" t="s">
        <v>6</v>
      </c>
    </row>
    <row r="60" spans="1:5" x14ac:dyDescent="0.25">
      <c r="A60" s="7">
        <f>TIME(12,52,22)</f>
        <v>0.53636574074074073</v>
      </c>
      <c r="B60" s="8">
        <v>3975</v>
      </c>
      <c r="C60" s="9">
        <v>250000</v>
      </c>
      <c r="D60" s="10" t="s">
        <v>5</v>
      </c>
      <c r="E60" s="11" t="s">
        <v>6</v>
      </c>
    </row>
    <row r="61" spans="1:5" x14ac:dyDescent="0.25">
      <c r="A61" s="7">
        <f>TIME(12,52,22)</f>
        <v>0.53636574074074073</v>
      </c>
      <c r="B61" s="8">
        <v>3975</v>
      </c>
      <c r="C61" s="9">
        <v>250000</v>
      </c>
      <c r="D61" s="10" t="s">
        <v>5</v>
      </c>
      <c r="E61" s="11" t="s">
        <v>6</v>
      </c>
    </row>
    <row r="62" spans="1:5" x14ac:dyDescent="0.25">
      <c r="A62" s="7">
        <f>TIME(12,52,22)</f>
        <v>0.53636574074074073</v>
      </c>
      <c r="B62" s="8">
        <v>3975</v>
      </c>
      <c r="C62" s="9">
        <v>250000</v>
      </c>
      <c r="D62" s="10" t="s">
        <v>5</v>
      </c>
      <c r="E62" s="11" t="s">
        <v>6</v>
      </c>
    </row>
    <row r="63" spans="1:5" x14ac:dyDescent="0.25">
      <c r="A63" s="7">
        <f>TIME(12,52,22)</f>
        <v>0.53636574074074073</v>
      </c>
      <c r="B63" s="8">
        <v>3975</v>
      </c>
      <c r="C63" s="9">
        <v>250000</v>
      </c>
      <c r="D63" s="10" t="s">
        <v>5</v>
      </c>
      <c r="E63" s="11" t="s">
        <v>6</v>
      </c>
    </row>
    <row r="64" spans="1:5" x14ac:dyDescent="0.25">
      <c r="A64" s="7">
        <f>TIME(12,52,22)</f>
        <v>0.53636574074074073</v>
      </c>
      <c r="B64" s="8">
        <v>3975</v>
      </c>
      <c r="C64" s="9">
        <v>250000</v>
      </c>
      <c r="D64" s="10" t="s">
        <v>5</v>
      </c>
      <c r="E64" s="11" t="s">
        <v>6</v>
      </c>
    </row>
    <row r="65" spans="1:5" x14ac:dyDescent="0.25">
      <c r="A65" s="7">
        <f>TIME(12,52,21)</f>
        <v>0.53635416666666669</v>
      </c>
      <c r="B65" s="8">
        <v>3975</v>
      </c>
      <c r="C65" s="9">
        <v>250000</v>
      </c>
      <c r="D65" s="10" t="s">
        <v>5</v>
      </c>
      <c r="E65" s="11" t="s">
        <v>6</v>
      </c>
    </row>
    <row r="66" spans="1:5" x14ac:dyDescent="0.25">
      <c r="A66" s="7">
        <f>TIME(12,52,21)</f>
        <v>0.53635416666666669</v>
      </c>
      <c r="B66" s="8">
        <v>3975</v>
      </c>
      <c r="C66" s="9">
        <v>250000</v>
      </c>
      <c r="D66" s="10" t="s">
        <v>5</v>
      </c>
      <c r="E66" s="11" t="s">
        <v>6</v>
      </c>
    </row>
    <row r="67" spans="1:5" x14ac:dyDescent="0.25">
      <c r="A67" s="7">
        <f>TIME(12,52,21)</f>
        <v>0.53635416666666669</v>
      </c>
      <c r="B67" s="8">
        <v>3975</v>
      </c>
      <c r="C67" s="9">
        <v>250000</v>
      </c>
      <c r="D67" s="10" t="s">
        <v>5</v>
      </c>
      <c r="E67" s="11" t="s">
        <v>6</v>
      </c>
    </row>
    <row r="68" spans="1:5" x14ac:dyDescent="0.25">
      <c r="A68" s="7">
        <f>TIME(12,52,21)</f>
        <v>0.53635416666666669</v>
      </c>
      <c r="B68" s="8">
        <v>3975</v>
      </c>
      <c r="C68" s="9">
        <v>250000</v>
      </c>
      <c r="D68" s="10" t="s">
        <v>5</v>
      </c>
      <c r="E68" s="11" t="s">
        <v>6</v>
      </c>
    </row>
    <row r="69" spans="1:5" x14ac:dyDescent="0.25">
      <c r="A69" s="7">
        <f>TIME(12,52,19)</f>
        <v>0.5363310185185185</v>
      </c>
      <c r="B69" s="8">
        <v>3975</v>
      </c>
      <c r="C69" s="9">
        <v>250000</v>
      </c>
      <c r="D69" s="10" t="s">
        <v>5</v>
      </c>
      <c r="E69" s="11" t="s">
        <v>6</v>
      </c>
    </row>
    <row r="70" spans="1:5" x14ac:dyDescent="0.25">
      <c r="A70" s="7">
        <f>TIME(12,52,18)</f>
        <v>0.53631944444444446</v>
      </c>
      <c r="B70" s="8">
        <v>3975</v>
      </c>
      <c r="C70" s="9">
        <v>250000</v>
      </c>
      <c r="D70" s="10" t="s">
        <v>5</v>
      </c>
      <c r="E70" s="11" t="s">
        <v>6</v>
      </c>
    </row>
    <row r="71" spans="1:5" x14ac:dyDescent="0.25">
      <c r="A71" s="7">
        <f>TIME(12,52,17)</f>
        <v>0.53630787037037042</v>
      </c>
      <c r="B71" s="8">
        <v>3974.5</v>
      </c>
      <c r="C71" s="9">
        <v>250000</v>
      </c>
      <c r="D71" s="10" t="s">
        <v>5</v>
      </c>
      <c r="E71" s="11" t="s">
        <v>6</v>
      </c>
    </row>
    <row r="72" spans="1:5" x14ac:dyDescent="0.25">
      <c r="A72" s="7">
        <f>TIME(12,52,16)</f>
        <v>0.53629629629629627</v>
      </c>
      <c r="B72" s="8">
        <v>3974.59</v>
      </c>
      <c r="C72" s="9">
        <v>250000</v>
      </c>
      <c r="D72" s="10" t="s">
        <v>5</v>
      </c>
      <c r="E72" s="11" t="s">
        <v>6</v>
      </c>
    </row>
    <row r="73" spans="1:5" x14ac:dyDescent="0.25">
      <c r="A73" s="7">
        <f>TIME(12,52,14)</f>
        <v>0.53627314814814808</v>
      </c>
      <c r="B73" s="8">
        <v>3975</v>
      </c>
      <c r="C73" s="9">
        <v>250000</v>
      </c>
      <c r="D73" s="10" t="s">
        <v>7</v>
      </c>
      <c r="E73" s="11" t="s">
        <v>6</v>
      </c>
    </row>
    <row r="74" spans="1:5" x14ac:dyDescent="0.25">
      <c r="A74" s="7">
        <f>TIME(12,52,9)</f>
        <v>0.53621527777777778</v>
      </c>
      <c r="B74" s="8">
        <v>3975</v>
      </c>
      <c r="C74" s="9">
        <v>250000</v>
      </c>
      <c r="D74" s="10" t="s">
        <v>5</v>
      </c>
      <c r="E74" s="11" t="s">
        <v>6</v>
      </c>
    </row>
    <row r="75" spans="1:5" x14ac:dyDescent="0.25">
      <c r="A75" s="7">
        <f>TIME(12,52,9)</f>
        <v>0.53621527777777778</v>
      </c>
      <c r="B75" s="8">
        <v>3975.5</v>
      </c>
      <c r="C75" s="9">
        <v>500000</v>
      </c>
      <c r="D75" s="10" t="s">
        <v>5</v>
      </c>
      <c r="E75" s="11" t="s">
        <v>6</v>
      </c>
    </row>
    <row r="76" spans="1:5" x14ac:dyDescent="0.25">
      <c r="A76" s="7">
        <f>TIME(12,52,5)</f>
        <v>0.53616898148148151</v>
      </c>
      <c r="B76" s="8">
        <v>3975.05</v>
      </c>
      <c r="C76" s="9">
        <v>250000</v>
      </c>
      <c r="D76" s="10" t="s">
        <v>5</v>
      </c>
      <c r="E76" s="11" t="s">
        <v>6</v>
      </c>
    </row>
    <row r="77" spans="1:5" x14ac:dyDescent="0.25">
      <c r="A77" s="7">
        <f>TIME(12,52,4)</f>
        <v>0.53615740740740747</v>
      </c>
      <c r="B77" s="8">
        <v>3975.5</v>
      </c>
      <c r="C77" s="9">
        <v>250000</v>
      </c>
      <c r="D77" s="10" t="s">
        <v>5</v>
      </c>
      <c r="E77" s="11" t="s">
        <v>6</v>
      </c>
    </row>
    <row r="78" spans="1:5" x14ac:dyDescent="0.25">
      <c r="A78" s="7">
        <f>TIME(12,52,3)</f>
        <v>0.53614583333333332</v>
      </c>
      <c r="B78" s="8">
        <v>3976.05</v>
      </c>
      <c r="C78" s="9">
        <v>250000</v>
      </c>
      <c r="D78" s="10" t="s">
        <v>5</v>
      </c>
      <c r="E78" s="11" t="s">
        <v>6</v>
      </c>
    </row>
    <row r="79" spans="1:5" x14ac:dyDescent="0.25">
      <c r="A79" s="7">
        <f>TIME(12,52,3)</f>
        <v>0.53614583333333332</v>
      </c>
      <c r="B79" s="8">
        <v>3976.25</v>
      </c>
      <c r="C79" s="9">
        <v>1000000</v>
      </c>
      <c r="D79" s="10" t="s">
        <v>5</v>
      </c>
      <c r="E79" s="11" t="s">
        <v>6</v>
      </c>
    </row>
    <row r="80" spans="1:5" x14ac:dyDescent="0.25">
      <c r="A80" s="7">
        <f>TIME(12,52,3)</f>
        <v>0.53614583333333332</v>
      </c>
      <c r="B80" s="8">
        <v>3976.5</v>
      </c>
      <c r="C80" s="9">
        <v>1500000</v>
      </c>
      <c r="D80" s="10" t="s">
        <v>5</v>
      </c>
      <c r="E80" s="11" t="s">
        <v>6</v>
      </c>
    </row>
    <row r="81" spans="1:5" x14ac:dyDescent="0.25">
      <c r="A81" s="7">
        <f>TIME(12,51,53)</f>
        <v>0.5360300925925926</v>
      </c>
      <c r="B81" s="8">
        <v>3977</v>
      </c>
      <c r="C81" s="9">
        <v>500000</v>
      </c>
      <c r="D81" s="10" t="s">
        <v>5</v>
      </c>
      <c r="E81" s="11" t="s">
        <v>6</v>
      </c>
    </row>
    <row r="82" spans="1:5" x14ac:dyDescent="0.25">
      <c r="A82" s="7">
        <f>TIME(12,51,17)</f>
        <v>0.53561342592592587</v>
      </c>
      <c r="B82" s="8">
        <v>3978</v>
      </c>
      <c r="C82" s="9">
        <v>250000</v>
      </c>
      <c r="D82" s="10" t="s">
        <v>7</v>
      </c>
      <c r="E82" s="11" t="s">
        <v>6</v>
      </c>
    </row>
    <row r="83" spans="1:5" x14ac:dyDescent="0.25">
      <c r="A83" s="7">
        <f>TIME(12,51,3)</f>
        <v>0.53545138888888888</v>
      </c>
      <c r="B83" s="8">
        <v>3977</v>
      </c>
      <c r="C83" s="9">
        <v>1000000</v>
      </c>
      <c r="D83" s="10" t="s">
        <v>5</v>
      </c>
      <c r="E83" s="11" t="s">
        <v>6</v>
      </c>
    </row>
    <row r="84" spans="1:5" x14ac:dyDescent="0.25">
      <c r="A84" s="7">
        <f>TIME(12,50,56)</f>
        <v>0.53537037037037039</v>
      </c>
      <c r="B84" s="8">
        <v>3979.7</v>
      </c>
      <c r="C84" s="9">
        <v>250000</v>
      </c>
      <c r="D84" s="10" t="s">
        <v>7</v>
      </c>
      <c r="E84" s="11" t="s">
        <v>6</v>
      </c>
    </row>
    <row r="85" spans="1:5" x14ac:dyDescent="0.25">
      <c r="A85" s="7">
        <f>TIME(12,50,56)</f>
        <v>0.53537037037037039</v>
      </c>
      <c r="B85" s="8">
        <v>3977.99</v>
      </c>
      <c r="C85" s="9">
        <v>250000</v>
      </c>
      <c r="D85" s="10" t="s">
        <v>7</v>
      </c>
      <c r="E85" s="11" t="s">
        <v>6</v>
      </c>
    </row>
    <row r="86" spans="1:5" x14ac:dyDescent="0.25">
      <c r="A86" s="7">
        <f>TIME(12,50,56)</f>
        <v>0.53537037037037039</v>
      </c>
      <c r="B86" s="8">
        <v>3977.98</v>
      </c>
      <c r="C86" s="9">
        <v>250000</v>
      </c>
      <c r="D86" s="10" t="s">
        <v>7</v>
      </c>
      <c r="E86" s="11" t="s">
        <v>6</v>
      </c>
    </row>
    <row r="87" spans="1:5" x14ac:dyDescent="0.25">
      <c r="A87" s="7">
        <f>TIME(12,50,47)</f>
        <v>0.5352662037037037</v>
      </c>
      <c r="B87" s="8">
        <v>3977</v>
      </c>
      <c r="C87" s="9">
        <v>250000</v>
      </c>
      <c r="D87" s="10" t="s">
        <v>5</v>
      </c>
      <c r="E87" s="11" t="s">
        <v>6</v>
      </c>
    </row>
    <row r="88" spans="1:5" x14ac:dyDescent="0.25">
      <c r="A88" s="7">
        <f>TIME(12,50,31)</f>
        <v>0.53508101851851853</v>
      </c>
      <c r="B88" s="8">
        <v>3977</v>
      </c>
      <c r="C88" s="9">
        <v>250000</v>
      </c>
      <c r="D88" s="10" t="s">
        <v>3</v>
      </c>
      <c r="E88" s="11" t="s">
        <v>9</v>
      </c>
    </row>
    <row r="89" spans="1:5" x14ac:dyDescent="0.25">
      <c r="A89" s="7">
        <f>TIME(12,50,22)</f>
        <v>0.53497685185185184</v>
      </c>
      <c r="B89" s="8">
        <v>3978</v>
      </c>
      <c r="C89" s="9">
        <v>250000</v>
      </c>
      <c r="D89" s="10" t="s">
        <v>7</v>
      </c>
      <c r="E89" s="11" t="s">
        <v>6</v>
      </c>
    </row>
    <row r="90" spans="1:5" x14ac:dyDescent="0.25">
      <c r="A90" s="7">
        <f>TIME(12,50,11)</f>
        <v>0.53484953703703708</v>
      </c>
      <c r="B90" s="8">
        <v>3977.1</v>
      </c>
      <c r="C90" s="9">
        <v>1000000</v>
      </c>
      <c r="D90" s="10" t="s">
        <v>11</v>
      </c>
      <c r="E90" s="11" t="s">
        <v>12</v>
      </c>
    </row>
    <row r="91" spans="1:5" x14ac:dyDescent="0.25">
      <c r="A91" s="7">
        <f>TIME(12,50,10)</f>
        <v>0.53483796296296293</v>
      </c>
      <c r="B91" s="8">
        <v>3977.1</v>
      </c>
      <c r="C91" s="9">
        <v>1000000</v>
      </c>
      <c r="D91" s="10" t="s">
        <v>11</v>
      </c>
      <c r="E91" s="11" t="s">
        <v>12</v>
      </c>
    </row>
    <row r="92" spans="1:5" x14ac:dyDescent="0.25">
      <c r="A92" s="7">
        <f>TIME(12,50,6)</f>
        <v>0.53479166666666667</v>
      </c>
      <c r="B92" s="8">
        <v>3978</v>
      </c>
      <c r="C92" s="9">
        <v>250000</v>
      </c>
      <c r="D92" s="10" t="s">
        <v>7</v>
      </c>
      <c r="E92" s="11" t="s">
        <v>6</v>
      </c>
    </row>
    <row r="93" spans="1:5" x14ac:dyDescent="0.25">
      <c r="A93" s="7">
        <f>TIME(12,50,5)</f>
        <v>0.53478009259259263</v>
      </c>
      <c r="B93" s="8">
        <v>3977.1</v>
      </c>
      <c r="C93" s="9">
        <v>1000000</v>
      </c>
      <c r="D93" s="10" t="s">
        <v>11</v>
      </c>
      <c r="E93" s="11" t="s">
        <v>12</v>
      </c>
    </row>
    <row r="94" spans="1:5" x14ac:dyDescent="0.25">
      <c r="A94" s="7">
        <f>TIME(12,50,3)</f>
        <v>0.53475694444444444</v>
      </c>
      <c r="B94" s="8">
        <v>3978</v>
      </c>
      <c r="C94" s="9">
        <v>250000</v>
      </c>
      <c r="D94" s="10" t="s">
        <v>7</v>
      </c>
      <c r="E94" s="11" t="s">
        <v>6</v>
      </c>
    </row>
    <row r="95" spans="1:5" x14ac:dyDescent="0.25">
      <c r="A95" s="7">
        <f>TIME(12,50,0)</f>
        <v>0.53472222222222221</v>
      </c>
      <c r="B95" s="8">
        <v>3977</v>
      </c>
      <c r="C95" s="9">
        <v>550000</v>
      </c>
      <c r="D95" s="10" t="s">
        <v>3</v>
      </c>
      <c r="E95" s="11" t="s">
        <v>9</v>
      </c>
    </row>
    <row r="96" spans="1:5" x14ac:dyDescent="0.25">
      <c r="A96" s="7">
        <f>TIME(12,49,55)</f>
        <v>0.53466435185185179</v>
      </c>
      <c r="B96" s="8">
        <v>3977.1</v>
      </c>
      <c r="C96" s="9">
        <v>1000000</v>
      </c>
      <c r="D96" s="10" t="s">
        <v>11</v>
      </c>
      <c r="E96" s="11" t="s">
        <v>12</v>
      </c>
    </row>
    <row r="97" spans="1:5" x14ac:dyDescent="0.25">
      <c r="A97" s="7">
        <f>TIME(12,49,51)</f>
        <v>0.53461805555555553</v>
      </c>
      <c r="B97" s="8">
        <v>3977.1</v>
      </c>
      <c r="C97" s="9">
        <v>1000000</v>
      </c>
      <c r="D97" s="10" t="s">
        <v>11</v>
      </c>
      <c r="E97" s="11" t="s">
        <v>12</v>
      </c>
    </row>
    <row r="98" spans="1:5" x14ac:dyDescent="0.25">
      <c r="A98" s="7">
        <f>TIME(12,49,50)</f>
        <v>0.53460648148148149</v>
      </c>
      <c r="B98" s="8">
        <v>3977.1</v>
      </c>
      <c r="C98" s="9">
        <v>1000000</v>
      </c>
      <c r="D98" s="10" t="s">
        <v>11</v>
      </c>
      <c r="E98" s="11" t="s">
        <v>12</v>
      </c>
    </row>
    <row r="99" spans="1:5" x14ac:dyDescent="0.25">
      <c r="A99" s="7">
        <f>TIME(12,48,22)</f>
        <v>0.53358796296296296</v>
      </c>
      <c r="B99" s="8">
        <v>3976.09</v>
      </c>
      <c r="C99" s="9">
        <v>250000</v>
      </c>
      <c r="D99" s="10" t="s">
        <v>5</v>
      </c>
      <c r="E99" s="11" t="s">
        <v>6</v>
      </c>
    </row>
    <row r="100" spans="1:5" x14ac:dyDescent="0.25">
      <c r="A100" s="7">
        <f>TIME(12,48,21)</f>
        <v>0.53357638888888892</v>
      </c>
      <c r="B100" s="8">
        <v>3976.1</v>
      </c>
      <c r="C100" s="9">
        <v>250000</v>
      </c>
      <c r="D100" s="10" t="s">
        <v>5</v>
      </c>
      <c r="E100" s="11" t="s">
        <v>6</v>
      </c>
    </row>
    <row r="101" spans="1:5" x14ac:dyDescent="0.25">
      <c r="A101" s="7">
        <f>TIME(12,47,52)</f>
        <v>0.53324074074074079</v>
      </c>
      <c r="B101" s="8">
        <v>3976</v>
      </c>
      <c r="C101" s="9">
        <v>250000</v>
      </c>
      <c r="D101" s="10" t="s">
        <v>5</v>
      </c>
      <c r="E101" s="11" t="s">
        <v>6</v>
      </c>
    </row>
    <row r="102" spans="1:5" x14ac:dyDescent="0.25">
      <c r="A102" s="7">
        <f>TIME(12,47,51)</f>
        <v>0.53322916666666664</v>
      </c>
      <c r="B102" s="8">
        <v>3976</v>
      </c>
      <c r="C102" s="9">
        <v>250000</v>
      </c>
      <c r="D102" s="10" t="s">
        <v>5</v>
      </c>
      <c r="E102" s="11" t="s">
        <v>6</v>
      </c>
    </row>
    <row r="103" spans="1:5" x14ac:dyDescent="0.25">
      <c r="A103" s="7">
        <f>TIME(12,47,50)</f>
        <v>0.5332175925925926</v>
      </c>
      <c r="B103" s="8">
        <v>3976.43</v>
      </c>
      <c r="C103" s="9">
        <v>250000</v>
      </c>
      <c r="D103" s="10" t="s">
        <v>5</v>
      </c>
      <c r="E103" s="11" t="s">
        <v>6</v>
      </c>
    </row>
    <row r="104" spans="1:5" x14ac:dyDescent="0.25">
      <c r="A104" s="7">
        <f>TIME(12,47,50)</f>
        <v>0.5332175925925926</v>
      </c>
      <c r="B104" s="8">
        <v>3976.5</v>
      </c>
      <c r="C104" s="9">
        <v>250000</v>
      </c>
      <c r="D104" s="10" t="s">
        <v>5</v>
      </c>
      <c r="E104" s="11" t="s">
        <v>6</v>
      </c>
    </row>
    <row r="105" spans="1:5" x14ac:dyDescent="0.25">
      <c r="A105" s="7">
        <f>TIME(12,47,49)</f>
        <v>0.53320601851851845</v>
      </c>
      <c r="B105" s="8">
        <v>3976.5</v>
      </c>
      <c r="C105" s="9">
        <v>250000</v>
      </c>
      <c r="D105" s="10" t="s">
        <v>5</v>
      </c>
      <c r="E105" s="11" t="s">
        <v>6</v>
      </c>
    </row>
    <row r="106" spans="1:5" x14ac:dyDescent="0.25">
      <c r="A106" s="7">
        <f>TIME(12,47,48)</f>
        <v>0.53319444444444442</v>
      </c>
      <c r="B106" s="8">
        <v>3976.5</v>
      </c>
      <c r="C106" s="9">
        <v>250000</v>
      </c>
      <c r="D106" s="10" t="s">
        <v>5</v>
      </c>
      <c r="E106" s="11" t="s">
        <v>6</v>
      </c>
    </row>
    <row r="107" spans="1:5" x14ac:dyDescent="0.25">
      <c r="A107" s="7">
        <f>TIME(12,47,48)</f>
        <v>0.53319444444444442</v>
      </c>
      <c r="B107" s="8">
        <v>3978</v>
      </c>
      <c r="C107" s="9">
        <v>250000</v>
      </c>
      <c r="D107" s="10" t="s">
        <v>5</v>
      </c>
      <c r="E107" s="11" t="s">
        <v>6</v>
      </c>
    </row>
    <row r="108" spans="1:5" x14ac:dyDescent="0.25">
      <c r="A108" s="7">
        <f>TIME(12,47,47)</f>
        <v>0.53318287037037038</v>
      </c>
      <c r="B108" s="8">
        <v>3978</v>
      </c>
      <c r="C108" s="9">
        <v>750000</v>
      </c>
      <c r="D108" s="10" t="s">
        <v>5</v>
      </c>
      <c r="E108" s="11" t="s">
        <v>6</v>
      </c>
    </row>
    <row r="109" spans="1:5" x14ac:dyDescent="0.25">
      <c r="A109" s="7">
        <f>TIME(12,47,46)</f>
        <v>0.53317129629629634</v>
      </c>
      <c r="B109" s="8">
        <v>3978</v>
      </c>
      <c r="C109" s="9">
        <v>250000</v>
      </c>
      <c r="D109" s="10" t="s">
        <v>5</v>
      </c>
      <c r="E109" s="11" t="s">
        <v>6</v>
      </c>
    </row>
    <row r="110" spans="1:5" x14ac:dyDescent="0.25">
      <c r="A110" s="7">
        <f>TIME(12,47,45)</f>
        <v>0.53315972222222219</v>
      </c>
      <c r="B110" s="8">
        <v>3978</v>
      </c>
      <c r="C110" s="9">
        <v>250000</v>
      </c>
      <c r="D110" s="10" t="s">
        <v>5</v>
      </c>
      <c r="E110" s="11" t="s">
        <v>6</v>
      </c>
    </row>
    <row r="111" spans="1:5" x14ac:dyDescent="0.25">
      <c r="A111" s="7">
        <f>TIME(12,47,45)</f>
        <v>0.53315972222222219</v>
      </c>
      <c r="B111" s="8">
        <v>3978</v>
      </c>
      <c r="C111" s="9">
        <v>250000</v>
      </c>
      <c r="D111" s="10" t="s">
        <v>5</v>
      </c>
      <c r="E111" s="11" t="s">
        <v>6</v>
      </c>
    </row>
    <row r="112" spans="1:5" x14ac:dyDescent="0.25">
      <c r="A112" s="7">
        <f>TIME(12,47,35)</f>
        <v>0.53304398148148147</v>
      </c>
      <c r="B112" s="8">
        <v>3978.01</v>
      </c>
      <c r="C112" s="9">
        <v>250000</v>
      </c>
      <c r="D112" s="10" t="s">
        <v>5</v>
      </c>
      <c r="E112" s="11" t="s">
        <v>6</v>
      </c>
    </row>
    <row r="113" spans="1:5" x14ac:dyDescent="0.25">
      <c r="A113" s="7">
        <f>TIME(12,47,21)</f>
        <v>0.53288194444444448</v>
      </c>
      <c r="B113" s="8">
        <v>3978.03</v>
      </c>
      <c r="C113" s="9">
        <v>250000</v>
      </c>
      <c r="D113" s="10" t="s">
        <v>5</v>
      </c>
      <c r="E113" s="11" t="s">
        <v>6</v>
      </c>
    </row>
    <row r="114" spans="1:5" x14ac:dyDescent="0.25">
      <c r="A114" s="7">
        <f>TIME(12,47,15)</f>
        <v>0.53281250000000002</v>
      </c>
      <c r="B114" s="8">
        <v>3980</v>
      </c>
      <c r="C114" s="9">
        <v>250000</v>
      </c>
      <c r="D114" s="10" t="s">
        <v>7</v>
      </c>
      <c r="E114" s="11" t="s">
        <v>6</v>
      </c>
    </row>
    <row r="115" spans="1:5" x14ac:dyDescent="0.25">
      <c r="A115" s="7">
        <f>TIME(12,46,59)</f>
        <v>0.53262731481481485</v>
      </c>
      <c r="B115" s="8">
        <v>3978</v>
      </c>
      <c r="C115" s="9">
        <v>250000</v>
      </c>
      <c r="D115" s="10" t="s">
        <v>5</v>
      </c>
      <c r="E115" s="11" t="s">
        <v>6</v>
      </c>
    </row>
    <row r="116" spans="1:5" x14ac:dyDescent="0.25">
      <c r="A116" s="7">
        <f>TIME(12,46,59)</f>
        <v>0.53262731481481485</v>
      </c>
      <c r="B116" s="8">
        <v>3978</v>
      </c>
      <c r="C116" s="9">
        <v>250000</v>
      </c>
      <c r="D116" s="10" t="s">
        <v>5</v>
      </c>
      <c r="E116" s="11" t="s">
        <v>6</v>
      </c>
    </row>
    <row r="117" spans="1:5" x14ac:dyDescent="0.25">
      <c r="A117" s="7">
        <f>TIME(12,46,58)</f>
        <v>0.5326157407407407</v>
      </c>
      <c r="B117" s="8">
        <v>3978</v>
      </c>
      <c r="C117" s="9">
        <v>1250000</v>
      </c>
      <c r="D117" s="10" t="s">
        <v>5</v>
      </c>
      <c r="E117" s="11" t="s">
        <v>6</v>
      </c>
    </row>
    <row r="118" spans="1:5" x14ac:dyDescent="0.25">
      <c r="A118" s="7">
        <f>TIME(12,46,58)</f>
        <v>0.5326157407407407</v>
      </c>
      <c r="B118" s="8">
        <v>3978</v>
      </c>
      <c r="C118" s="9">
        <v>1500000</v>
      </c>
      <c r="D118" s="10" t="s">
        <v>5</v>
      </c>
      <c r="E118" s="11" t="s">
        <v>6</v>
      </c>
    </row>
    <row r="119" spans="1:5" x14ac:dyDescent="0.25">
      <c r="A119" s="7">
        <f>TIME(12,46,58)</f>
        <v>0.5326157407407407</v>
      </c>
      <c r="B119" s="8">
        <v>3978.5</v>
      </c>
      <c r="C119" s="9">
        <v>500000</v>
      </c>
      <c r="D119" s="10" t="s">
        <v>5</v>
      </c>
      <c r="E119" s="11" t="s">
        <v>6</v>
      </c>
    </row>
    <row r="120" spans="1:5" x14ac:dyDescent="0.25">
      <c r="A120" s="7">
        <f>TIME(12,46,58)</f>
        <v>0.5326157407407407</v>
      </c>
      <c r="B120" s="8">
        <v>3979.4</v>
      </c>
      <c r="C120" s="9">
        <v>250000</v>
      </c>
      <c r="D120" s="10" t="s">
        <v>5</v>
      </c>
      <c r="E120" s="11" t="s">
        <v>6</v>
      </c>
    </row>
    <row r="121" spans="1:5" x14ac:dyDescent="0.25">
      <c r="A121" s="7">
        <f>TIME(12,46,53)</f>
        <v>0.53255787037037039</v>
      </c>
      <c r="B121" s="8">
        <v>3980.7</v>
      </c>
      <c r="C121" s="9">
        <v>250000</v>
      </c>
      <c r="D121" s="10" t="s">
        <v>5</v>
      </c>
      <c r="E121" s="11" t="s">
        <v>6</v>
      </c>
    </row>
    <row r="122" spans="1:5" x14ac:dyDescent="0.25">
      <c r="A122" s="7">
        <f>TIME(12,46,53)</f>
        <v>0.53255787037037039</v>
      </c>
      <c r="B122" s="8">
        <v>3981</v>
      </c>
      <c r="C122" s="9">
        <v>250000</v>
      </c>
      <c r="D122" s="10" t="s">
        <v>5</v>
      </c>
      <c r="E122" s="11" t="s">
        <v>6</v>
      </c>
    </row>
    <row r="123" spans="1:5" x14ac:dyDescent="0.25">
      <c r="A123" s="7">
        <f>TIME(12,46,53)</f>
        <v>0.53255787037037039</v>
      </c>
      <c r="B123" s="8">
        <v>3981</v>
      </c>
      <c r="C123" s="9">
        <v>1000000</v>
      </c>
      <c r="D123" s="10" t="s">
        <v>5</v>
      </c>
      <c r="E123" s="11" t="s">
        <v>6</v>
      </c>
    </row>
    <row r="124" spans="1:5" x14ac:dyDescent="0.25">
      <c r="A124" s="7">
        <f>TIME(12,46,50)</f>
        <v>0.53252314814814816</v>
      </c>
      <c r="B124" s="8">
        <v>3981.01</v>
      </c>
      <c r="C124" s="9">
        <v>250000</v>
      </c>
      <c r="D124" s="10" t="s">
        <v>5</v>
      </c>
      <c r="E124" s="11" t="s">
        <v>6</v>
      </c>
    </row>
    <row r="125" spans="1:5" x14ac:dyDescent="0.25">
      <c r="A125" s="7">
        <f>TIME(12,46,44)</f>
        <v>0.53245370370370371</v>
      </c>
      <c r="B125" s="8">
        <v>3981.05</v>
      </c>
      <c r="C125" s="9">
        <v>250000</v>
      </c>
      <c r="D125" s="10" t="s">
        <v>5</v>
      </c>
      <c r="E125" s="11" t="s">
        <v>6</v>
      </c>
    </row>
    <row r="126" spans="1:5" x14ac:dyDescent="0.25">
      <c r="A126" s="7">
        <f>TIME(12,46,43)</f>
        <v>0.53244212962962967</v>
      </c>
      <c r="B126" s="8">
        <v>3981.05</v>
      </c>
      <c r="C126" s="9">
        <v>250000</v>
      </c>
      <c r="D126" s="10" t="s">
        <v>5</v>
      </c>
      <c r="E126" s="11" t="s">
        <v>6</v>
      </c>
    </row>
    <row r="127" spans="1:5" x14ac:dyDescent="0.25">
      <c r="A127" s="7">
        <f>TIME(12,46,35)</f>
        <v>0.53234953703703702</v>
      </c>
      <c r="B127" s="8">
        <v>3981.45</v>
      </c>
      <c r="C127" s="9">
        <v>1500000</v>
      </c>
      <c r="D127" s="10" t="s">
        <v>5</v>
      </c>
      <c r="E127" s="11" t="s">
        <v>6</v>
      </c>
    </row>
    <row r="128" spans="1:5" x14ac:dyDescent="0.25">
      <c r="A128" s="7">
        <f>TIME(12,46,33)</f>
        <v>0.53232638888888884</v>
      </c>
      <c r="B128" s="8">
        <v>3981.45</v>
      </c>
      <c r="C128" s="9">
        <v>250000</v>
      </c>
      <c r="D128" s="10" t="s">
        <v>5</v>
      </c>
      <c r="E128" s="11" t="s">
        <v>6</v>
      </c>
    </row>
    <row r="129" spans="1:5" x14ac:dyDescent="0.25">
      <c r="A129" s="7">
        <f>TIME(12,46,0)</f>
        <v>0.53194444444444444</v>
      </c>
      <c r="B129" s="8">
        <v>3982</v>
      </c>
      <c r="C129" s="9">
        <v>4000000</v>
      </c>
      <c r="D129" s="10" t="s">
        <v>3</v>
      </c>
      <c r="E129" s="11" t="s">
        <v>9</v>
      </c>
    </row>
    <row r="130" spans="1:5" x14ac:dyDescent="0.25">
      <c r="A130" s="7">
        <f>TIME(12,39,40)</f>
        <v>0.52754629629629635</v>
      </c>
      <c r="B130" s="8">
        <v>3982</v>
      </c>
      <c r="C130" s="9">
        <v>750000</v>
      </c>
      <c r="D130" s="10" t="s">
        <v>5</v>
      </c>
      <c r="E130" s="11" t="s">
        <v>6</v>
      </c>
    </row>
    <row r="131" spans="1:5" x14ac:dyDescent="0.25">
      <c r="A131" s="7">
        <f>TIME(12,39,36)</f>
        <v>0.52749999999999997</v>
      </c>
      <c r="B131" s="8">
        <v>3982</v>
      </c>
      <c r="C131" s="9">
        <v>830000</v>
      </c>
      <c r="D131" s="10" t="s">
        <v>3</v>
      </c>
      <c r="E131" s="11" t="s">
        <v>9</v>
      </c>
    </row>
    <row r="132" spans="1:5" x14ac:dyDescent="0.25">
      <c r="A132" s="7">
        <f>TIME(12,39,26)</f>
        <v>0.52738425925925925</v>
      </c>
      <c r="B132" s="8">
        <v>3982</v>
      </c>
      <c r="C132" s="9">
        <v>250000</v>
      </c>
      <c r="D132" s="10" t="s">
        <v>5</v>
      </c>
      <c r="E132" s="11" t="s">
        <v>6</v>
      </c>
    </row>
    <row r="133" spans="1:5" x14ac:dyDescent="0.25">
      <c r="A133" s="7">
        <f>TIME(12,39,0)</f>
        <v>0.52708333333333335</v>
      </c>
      <c r="B133" s="8">
        <v>3983</v>
      </c>
      <c r="C133" s="9">
        <v>5000000</v>
      </c>
      <c r="D133" s="10" t="s">
        <v>3</v>
      </c>
      <c r="E133" s="11" t="s">
        <v>9</v>
      </c>
    </row>
    <row r="134" spans="1:5" x14ac:dyDescent="0.25">
      <c r="A134" s="7">
        <f>TIME(12,36,55)</f>
        <v>0.52563657407407405</v>
      </c>
      <c r="B134" s="8">
        <v>3983</v>
      </c>
      <c r="C134" s="9">
        <v>3000000</v>
      </c>
      <c r="D134" s="10" t="s">
        <v>3</v>
      </c>
      <c r="E134" s="11" t="s">
        <v>9</v>
      </c>
    </row>
    <row r="135" spans="1:5" x14ac:dyDescent="0.25">
      <c r="A135" s="7">
        <f>TIME(12,36,0)</f>
        <v>0.52500000000000002</v>
      </c>
      <c r="B135" s="8">
        <v>3983</v>
      </c>
      <c r="C135" s="9">
        <v>5000000</v>
      </c>
      <c r="D135" s="10" t="s">
        <v>3</v>
      </c>
      <c r="E135" s="11" t="s">
        <v>9</v>
      </c>
    </row>
    <row r="136" spans="1:5" x14ac:dyDescent="0.25">
      <c r="A136" s="7">
        <f>TIME(12,35,6)</f>
        <v>0.52437500000000004</v>
      </c>
      <c r="B136" s="8">
        <v>3983</v>
      </c>
      <c r="C136" s="9">
        <v>250000</v>
      </c>
      <c r="D136" s="10" t="s">
        <v>7</v>
      </c>
      <c r="E136" s="11" t="s">
        <v>6</v>
      </c>
    </row>
    <row r="137" spans="1:5" x14ac:dyDescent="0.25">
      <c r="A137" s="7">
        <f>TIME(12,34,54)</f>
        <v>0.52423611111111112</v>
      </c>
      <c r="B137" s="8">
        <v>3983.2</v>
      </c>
      <c r="C137" s="9">
        <v>1000000</v>
      </c>
      <c r="D137" s="10" t="s">
        <v>11</v>
      </c>
      <c r="E137" s="11" t="s">
        <v>12</v>
      </c>
    </row>
    <row r="138" spans="1:5" x14ac:dyDescent="0.25">
      <c r="A138" s="7">
        <f>TIME(12,34,52)</f>
        <v>0.52421296296296294</v>
      </c>
      <c r="B138" s="8">
        <v>3983.2</v>
      </c>
      <c r="C138" s="9">
        <v>1000000</v>
      </c>
      <c r="D138" s="10" t="s">
        <v>11</v>
      </c>
      <c r="E138" s="11" t="s">
        <v>12</v>
      </c>
    </row>
    <row r="139" spans="1:5" x14ac:dyDescent="0.25">
      <c r="A139" s="7">
        <f t="shared" ref="A139:A146" si="2">TIME(12,33,28)</f>
        <v>0.52324074074074078</v>
      </c>
      <c r="B139" s="8">
        <v>3984.45</v>
      </c>
      <c r="C139" s="9">
        <v>750000</v>
      </c>
      <c r="D139" s="10" t="s">
        <v>7</v>
      </c>
      <c r="E139" s="11" t="s">
        <v>6</v>
      </c>
    </row>
    <row r="140" spans="1:5" x14ac:dyDescent="0.25">
      <c r="A140" s="7">
        <f t="shared" si="2"/>
        <v>0.52324074074074078</v>
      </c>
      <c r="B140" s="8">
        <v>3984.4</v>
      </c>
      <c r="C140" s="9">
        <v>250000</v>
      </c>
      <c r="D140" s="10" t="s">
        <v>7</v>
      </c>
      <c r="E140" s="11" t="s">
        <v>6</v>
      </c>
    </row>
    <row r="141" spans="1:5" x14ac:dyDescent="0.25">
      <c r="A141" s="7">
        <f t="shared" si="2"/>
        <v>0.52324074074074078</v>
      </c>
      <c r="B141" s="8">
        <v>3984</v>
      </c>
      <c r="C141" s="9">
        <v>500000</v>
      </c>
      <c r="D141" s="10" t="s">
        <v>7</v>
      </c>
      <c r="E141" s="11" t="s">
        <v>6</v>
      </c>
    </row>
    <row r="142" spans="1:5" x14ac:dyDescent="0.25">
      <c r="A142" s="7">
        <f t="shared" si="2"/>
        <v>0.52324074074074078</v>
      </c>
      <c r="B142" s="8">
        <v>3984</v>
      </c>
      <c r="C142" s="9">
        <v>250000</v>
      </c>
      <c r="D142" s="10" t="s">
        <v>7</v>
      </c>
      <c r="E142" s="11" t="s">
        <v>6</v>
      </c>
    </row>
    <row r="143" spans="1:5" x14ac:dyDescent="0.25">
      <c r="A143" s="7">
        <f t="shared" si="2"/>
        <v>0.52324074074074078</v>
      </c>
      <c r="B143" s="8">
        <v>3983.95</v>
      </c>
      <c r="C143" s="9">
        <v>250000</v>
      </c>
      <c r="D143" s="10" t="s">
        <v>7</v>
      </c>
      <c r="E143" s="11" t="s">
        <v>6</v>
      </c>
    </row>
    <row r="144" spans="1:5" x14ac:dyDescent="0.25">
      <c r="A144" s="7">
        <f t="shared" si="2"/>
        <v>0.52324074074074078</v>
      </c>
      <c r="B144" s="8">
        <v>3983.9</v>
      </c>
      <c r="C144" s="9">
        <v>250000</v>
      </c>
      <c r="D144" s="10" t="s">
        <v>7</v>
      </c>
      <c r="E144" s="11" t="s">
        <v>6</v>
      </c>
    </row>
    <row r="145" spans="1:5" x14ac:dyDescent="0.25">
      <c r="A145" s="7">
        <f t="shared" si="2"/>
        <v>0.52324074074074078</v>
      </c>
      <c r="B145" s="8">
        <v>3983.8</v>
      </c>
      <c r="C145" s="9">
        <v>250000</v>
      </c>
      <c r="D145" s="10" t="s">
        <v>7</v>
      </c>
      <c r="E145" s="11" t="s">
        <v>6</v>
      </c>
    </row>
    <row r="146" spans="1:5" x14ac:dyDescent="0.25">
      <c r="A146" s="7">
        <f t="shared" si="2"/>
        <v>0.52324074074074078</v>
      </c>
      <c r="B146" s="8">
        <v>3983.5</v>
      </c>
      <c r="C146" s="9">
        <v>500000</v>
      </c>
      <c r="D146" s="10" t="s">
        <v>7</v>
      </c>
      <c r="E146" s="11" t="s">
        <v>6</v>
      </c>
    </row>
    <row r="147" spans="1:5" x14ac:dyDescent="0.25">
      <c r="A147" s="7">
        <f>TIME(12,33,10)</f>
        <v>0.52303240740740742</v>
      </c>
      <c r="B147" s="8">
        <v>3981</v>
      </c>
      <c r="C147" s="9">
        <v>250000</v>
      </c>
      <c r="D147" s="10" t="s">
        <v>5</v>
      </c>
      <c r="E147" s="11" t="s">
        <v>6</v>
      </c>
    </row>
    <row r="148" spans="1:5" x14ac:dyDescent="0.25">
      <c r="A148" s="7">
        <f>TIME(12,33,10)</f>
        <v>0.52303240740740742</v>
      </c>
      <c r="B148" s="8">
        <v>3981</v>
      </c>
      <c r="C148" s="9">
        <v>250000</v>
      </c>
      <c r="D148" s="10" t="s">
        <v>5</v>
      </c>
      <c r="E148" s="11" t="s">
        <v>6</v>
      </c>
    </row>
    <row r="149" spans="1:5" x14ac:dyDescent="0.25">
      <c r="A149" s="7">
        <f>TIME(12,33,3)</f>
        <v>0.52295138888888892</v>
      </c>
      <c r="B149" s="8">
        <v>3981.2</v>
      </c>
      <c r="C149" s="9">
        <v>250000</v>
      </c>
      <c r="D149" s="10" t="s">
        <v>5</v>
      </c>
      <c r="E149" s="11" t="s">
        <v>6</v>
      </c>
    </row>
    <row r="150" spans="1:5" x14ac:dyDescent="0.25">
      <c r="A150" s="7">
        <f>TIME(12,33,3)</f>
        <v>0.52295138888888892</v>
      </c>
      <c r="B150" s="8">
        <v>3981.6</v>
      </c>
      <c r="C150" s="9">
        <v>250000</v>
      </c>
      <c r="D150" s="10" t="s">
        <v>5</v>
      </c>
      <c r="E150" s="11" t="s">
        <v>6</v>
      </c>
    </row>
    <row r="151" spans="1:5" x14ac:dyDescent="0.25">
      <c r="A151" s="7">
        <f>TIME(12,33,1)</f>
        <v>0.52292824074074074</v>
      </c>
      <c r="B151" s="8">
        <v>3981.6</v>
      </c>
      <c r="C151" s="9">
        <v>1500000</v>
      </c>
      <c r="D151" s="10" t="s">
        <v>5</v>
      </c>
      <c r="E151" s="11" t="s">
        <v>6</v>
      </c>
    </row>
    <row r="152" spans="1:5" x14ac:dyDescent="0.25">
      <c r="A152" s="7">
        <f>TIME(12,32,35)</f>
        <v>0.52262731481481484</v>
      </c>
      <c r="B152" s="8">
        <v>3981.6</v>
      </c>
      <c r="C152" s="9">
        <v>250000</v>
      </c>
      <c r="D152" s="10" t="s">
        <v>5</v>
      </c>
      <c r="E152" s="11" t="s">
        <v>6</v>
      </c>
    </row>
    <row r="153" spans="1:5" x14ac:dyDescent="0.25">
      <c r="A153" s="7">
        <f>TIME(12,32,35)</f>
        <v>0.52262731481481484</v>
      </c>
      <c r="B153" s="8">
        <v>3983.85</v>
      </c>
      <c r="C153" s="9">
        <v>250000</v>
      </c>
      <c r="D153" s="10" t="s">
        <v>7</v>
      </c>
      <c r="E153" s="11" t="s">
        <v>6</v>
      </c>
    </row>
    <row r="154" spans="1:5" x14ac:dyDescent="0.25">
      <c r="A154" s="7">
        <f>TIME(12,31,1)</f>
        <v>0.52153935185185185</v>
      </c>
      <c r="B154" s="8">
        <v>3983.3</v>
      </c>
      <c r="C154" s="9">
        <v>250000</v>
      </c>
      <c r="D154" s="10" t="s">
        <v>5</v>
      </c>
      <c r="E154" s="11" t="s">
        <v>6</v>
      </c>
    </row>
    <row r="155" spans="1:5" x14ac:dyDescent="0.25">
      <c r="A155" s="7">
        <f>TIME(12,30,22)</f>
        <v>0.52108796296296289</v>
      </c>
      <c r="B155" s="8">
        <v>3983.05</v>
      </c>
      <c r="C155" s="9">
        <v>250000</v>
      </c>
      <c r="D155" s="10" t="s">
        <v>5</v>
      </c>
      <c r="E155" s="11" t="s">
        <v>6</v>
      </c>
    </row>
    <row r="156" spans="1:5" x14ac:dyDescent="0.25">
      <c r="A156" s="7">
        <f>TIME(12,30,16)</f>
        <v>0.52101851851851855</v>
      </c>
      <c r="B156" s="8">
        <v>3984.4</v>
      </c>
      <c r="C156" s="9">
        <v>250000</v>
      </c>
      <c r="D156" s="10" t="s">
        <v>7</v>
      </c>
      <c r="E156" s="11" t="s">
        <v>6</v>
      </c>
    </row>
    <row r="157" spans="1:5" x14ac:dyDescent="0.25">
      <c r="A157" s="7">
        <f>TIME(12,29,9)</f>
        <v>0.52024305555555561</v>
      </c>
      <c r="B157" s="8">
        <v>3984</v>
      </c>
      <c r="C157" s="9">
        <v>250000</v>
      </c>
      <c r="D157" s="10" t="s">
        <v>7</v>
      </c>
      <c r="E157" s="11" t="s">
        <v>6</v>
      </c>
    </row>
    <row r="158" spans="1:5" x14ac:dyDescent="0.25">
      <c r="A158" s="7">
        <f>TIME(12,29,9)</f>
        <v>0.52024305555555561</v>
      </c>
      <c r="B158" s="8">
        <v>3983.7</v>
      </c>
      <c r="C158" s="9">
        <v>250000</v>
      </c>
      <c r="D158" s="10" t="s">
        <v>7</v>
      </c>
      <c r="E158" s="11" t="s">
        <v>6</v>
      </c>
    </row>
    <row r="159" spans="1:5" x14ac:dyDescent="0.25">
      <c r="A159" s="7">
        <f>TIME(12,29,9)</f>
        <v>0.52024305555555561</v>
      </c>
      <c r="B159" s="8">
        <v>3983.7</v>
      </c>
      <c r="C159" s="9">
        <v>250000</v>
      </c>
      <c r="D159" s="10" t="s">
        <v>7</v>
      </c>
      <c r="E159" s="11" t="s">
        <v>6</v>
      </c>
    </row>
    <row r="160" spans="1:5" x14ac:dyDescent="0.25">
      <c r="A160" s="7">
        <f>TIME(12,29,9)</f>
        <v>0.52024305555555561</v>
      </c>
      <c r="B160" s="8">
        <v>3983.7</v>
      </c>
      <c r="C160" s="9">
        <v>250000</v>
      </c>
      <c r="D160" s="10" t="s">
        <v>7</v>
      </c>
      <c r="E160" s="11" t="s">
        <v>6</v>
      </c>
    </row>
    <row r="161" spans="1:5" x14ac:dyDescent="0.25">
      <c r="A161" s="7">
        <f>TIME(12,29,8)</f>
        <v>0.52023148148148146</v>
      </c>
      <c r="B161" s="8">
        <v>3983.65</v>
      </c>
      <c r="C161" s="9">
        <v>250000</v>
      </c>
      <c r="D161" s="10" t="s">
        <v>7</v>
      </c>
      <c r="E161" s="11" t="s">
        <v>6</v>
      </c>
    </row>
    <row r="162" spans="1:5" x14ac:dyDescent="0.25">
      <c r="A162" s="7">
        <f>TIME(12,29,8)</f>
        <v>0.52023148148148146</v>
      </c>
      <c r="B162" s="8">
        <v>3983.65</v>
      </c>
      <c r="C162" s="9">
        <v>250000</v>
      </c>
      <c r="D162" s="10" t="s">
        <v>7</v>
      </c>
      <c r="E162" s="11" t="s">
        <v>6</v>
      </c>
    </row>
    <row r="163" spans="1:5" x14ac:dyDescent="0.25">
      <c r="A163" s="7">
        <f>TIME(12,28,21)</f>
        <v>0.51968749999999997</v>
      </c>
      <c r="B163" s="8">
        <v>3982.3</v>
      </c>
      <c r="C163" s="9">
        <v>1000000</v>
      </c>
      <c r="D163" s="10" t="s">
        <v>11</v>
      </c>
      <c r="E163" s="11" t="s">
        <v>12</v>
      </c>
    </row>
    <row r="164" spans="1:5" x14ac:dyDescent="0.25">
      <c r="A164" s="7">
        <f>TIME(12,28,7)</f>
        <v>0.51952546296296298</v>
      </c>
      <c r="B164" s="8">
        <v>3982.3</v>
      </c>
      <c r="C164" s="9">
        <v>1000000</v>
      </c>
      <c r="D164" s="10" t="s">
        <v>11</v>
      </c>
      <c r="E164" s="11" t="s">
        <v>12</v>
      </c>
    </row>
    <row r="165" spans="1:5" x14ac:dyDescent="0.25">
      <c r="A165" s="7">
        <f>TIME(12,28,3)</f>
        <v>0.5194791666666666</v>
      </c>
      <c r="B165" s="8">
        <v>3983.3</v>
      </c>
      <c r="C165" s="9">
        <v>500000</v>
      </c>
      <c r="D165" s="10" t="s">
        <v>7</v>
      </c>
      <c r="E165" s="11" t="s">
        <v>6</v>
      </c>
    </row>
    <row r="166" spans="1:5" x14ac:dyDescent="0.25">
      <c r="A166" s="7">
        <f>TIME(12,28,3)</f>
        <v>0.5194791666666666</v>
      </c>
      <c r="B166" s="8">
        <v>3983</v>
      </c>
      <c r="C166" s="9">
        <v>1000000</v>
      </c>
      <c r="D166" s="10" t="s">
        <v>7</v>
      </c>
      <c r="E166" s="11" t="s">
        <v>6</v>
      </c>
    </row>
    <row r="167" spans="1:5" x14ac:dyDescent="0.25">
      <c r="A167" s="7">
        <f>TIME(12,27,59)</f>
        <v>0.51943287037037034</v>
      </c>
      <c r="B167" s="8">
        <v>3981.6</v>
      </c>
      <c r="C167" s="9">
        <v>500000</v>
      </c>
      <c r="D167" s="10" t="s">
        <v>5</v>
      </c>
      <c r="E167" s="11" t="s">
        <v>6</v>
      </c>
    </row>
    <row r="168" spans="1:5" x14ac:dyDescent="0.25">
      <c r="A168" s="7">
        <f>TIME(12,27,59)</f>
        <v>0.51943287037037034</v>
      </c>
      <c r="B168" s="8">
        <v>3982.16</v>
      </c>
      <c r="C168" s="9">
        <v>250000</v>
      </c>
      <c r="D168" s="10" t="s">
        <v>5</v>
      </c>
      <c r="E168" s="11" t="s">
        <v>6</v>
      </c>
    </row>
    <row r="169" spans="1:5" x14ac:dyDescent="0.25">
      <c r="A169" s="7">
        <f>TIME(12,27,58)</f>
        <v>0.5194212962962963</v>
      </c>
      <c r="B169" s="8">
        <v>3982.16</v>
      </c>
      <c r="C169" s="9">
        <v>250000</v>
      </c>
      <c r="D169" s="10" t="s">
        <v>5</v>
      </c>
      <c r="E169" s="11" t="s">
        <v>6</v>
      </c>
    </row>
    <row r="170" spans="1:5" x14ac:dyDescent="0.25">
      <c r="A170" s="7">
        <f>TIME(12,27,58)</f>
        <v>0.5194212962962963</v>
      </c>
      <c r="B170" s="8">
        <v>3982.17</v>
      </c>
      <c r="C170" s="9">
        <v>250000</v>
      </c>
      <c r="D170" s="10" t="s">
        <v>5</v>
      </c>
      <c r="E170" s="11" t="s">
        <v>6</v>
      </c>
    </row>
    <row r="171" spans="1:5" x14ac:dyDescent="0.25">
      <c r="A171" s="7">
        <f>TIME(12,27,54)</f>
        <v>0.51937500000000003</v>
      </c>
      <c r="B171" s="8">
        <v>3982.18</v>
      </c>
      <c r="C171" s="9">
        <v>250000</v>
      </c>
      <c r="D171" s="10" t="s">
        <v>5</v>
      </c>
      <c r="E171" s="11" t="s">
        <v>6</v>
      </c>
    </row>
    <row r="172" spans="1:5" x14ac:dyDescent="0.25">
      <c r="A172" s="7">
        <f>TIME(12,27,33)</f>
        <v>0.51913194444444444</v>
      </c>
      <c r="B172" s="8">
        <v>3982.19</v>
      </c>
      <c r="C172" s="9">
        <v>250000</v>
      </c>
      <c r="D172" s="10" t="s">
        <v>5</v>
      </c>
      <c r="E172" s="11" t="s">
        <v>6</v>
      </c>
    </row>
    <row r="173" spans="1:5" x14ac:dyDescent="0.25">
      <c r="A173" s="7">
        <f>TIME(12,27,33)</f>
        <v>0.51913194444444444</v>
      </c>
      <c r="B173" s="8">
        <v>3982.5</v>
      </c>
      <c r="C173" s="9">
        <v>250000</v>
      </c>
      <c r="D173" s="10" t="s">
        <v>5</v>
      </c>
      <c r="E173" s="11" t="s">
        <v>6</v>
      </c>
    </row>
    <row r="174" spans="1:5" x14ac:dyDescent="0.25">
      <c r="A174" s="7">
        <f>TIME(12,27,32)</f>
        <v>0.5191203703703704</v>
      </c>
      <c r="B174" s="8">
        <v>3982.55</v>
      </c>
      <c r="C174" s="9">
        <v>250000</v>
      </c>
      <c r="D174" s="10" t="s">
        <v>5</v>
      </c>
      <c r="E174" s="11" t="s">
        <v>6</v>
      </c>
    </row>
    <row r="175" spans="1:5" x14ac:dyDescent="0.25">
      <c r="A175" s="7">
        <f>TIME(12,27,10)</f>
        <v>0.51886574074074077</v>
      </c>
      <c r="B175" s="8">
        <v>3982.6</v>
      </c>
      <c r="C175" s="9">
        <v>250000</v>
      </c>
      <c r="D175" s="10" t="s">
        <v>5</v>
      </c>
      <c r="E175" s="11" t="s">
        <v>6</v>
      </c>
    </row>
    <row r="176" spans="1:5" x14ac:dyDescent="0.25">
      <c r="A176" s="7">
        <f>TIME(12,27,9)</f>
        <v>0.51885416666666673</v>
      </c>
      <c r="B176" s="8">
        <v>3982.6</v>
      </c>
      <c r="C176" s="9">
        <v>250000</v>
      </c>
      <c r="D176" s="10" t="s">
        <v>5</v>
      </c>
      <c r="E176" s="11" t="s">
        <v>6</v>
      </c>
    </row>
    <row r="177" spans="1:5" x14ac:dyDescent="0.25">
      <c r="A177" s="7">
        <f>TIME(12,27,8)</f>
        <v>0.51884259259259258</v>
      </c>
      <c r="B177" s="8">
        <v>3982.6</v>
      </c>
      <c r="C177" s="9">
        <v>250000</v>
      </c>
      <c r="D177" s="10" t="s">
        <v>5</v>
      </c>
      <c r="E177" s="11" t="s">
        <v>6</v>
      </c>
    </row>
    <row r="178" spans="1:5" x14ac:dyDescent="0.25">
      <c r="A178" s="7">
        <f t="shared" ref="A178:A183" si="3">TIME(12,25,23)</f>
        <v>0.51762731481481483</v>
      </c>
      <c r="B178" s="8">
        <v>3984.5</v>
      </c>
      <c r="C178" s="9">
        <v>250000</v>
      </c>
      <c r="D178" s="10" t="s">
        <v>7</v>
      </c>
      <c r="E178" s="11" t="s">
        <v>6</v>
      </c>
    </row>
    <row r="179" spans="1:5" x14ac:dyDescent="0.25">
      <c r="A179" s="7">
        <f t="shared" si="3"/>
        <v>0.51762731481481483</v>
      </c>
      <c r="B179" s="8">
        <v>3984.5</v>
      </c>
      <c r="C179" s="9">
        <v>250000</v>
      </c>
      <c r="D179" s="10" t="s">
        <v>7</v>
      </c>
      <c r="E179" s="11" t="s">
        <v>6</v>
      </c>
    </row>
    <row r="180" spans="1:5" x14ac:dyDescent="0.25">
      <c r="A180" s="7">
        <f t="shared" si="3"/>
        <v>0.51762731481481483</v>
      </c>
      <c r="B180" s="8">
        <v>3984.45</v>
      </c>
      <c r="C180" s="9">
        <v>250000</v>
      </c>
      <c r="D180" s="10" t="s">
        <v>7</v>
      </c>
      <c r="E180" s="11" t="s">
        <v>6</v>
      </c>
    </row>
    <row r="181" spans="1:5" x14ac:dyDescent="0.25">
      <c r="A181" s="7">
        <f t="shared" si="3"/>
        <v>0.51762731481481483</v>
      </c>
      <c r="B181" s="8">
        <v>3984.44</v>
      </c>
      <c r="C181" s="9">
        <v>500000</v>
      </c>
      <c r="D181" s="10" t="s">
        <v>7</v>
      </c>
      <c r="E181" s="11" t="s">
        <v>6</v>
      </c>
    </row>
    <row r="182" spans="1:5" x14ac:dyDescent="0.25">
      <c r="A182" s="7">
        <f t="shared" si="3"/>
        <v>0.51762731481481483</v>
      </c>
      <c r="B182" s="8">
        <v>3984.01</v>
      </c>
      <c r="C182" s="9">
        <v>500000</v>
      </c>
      <c r="D182" s="10" t="s">
        <v>7</v>
      </c>
      <c r="E182" s="11" t="s">
        <v>6</v>
      </c>
    </row>
    <row r="183" spans="1:5" x14ac:dyDescent="0.25">
      <c r="A183" s="7">
        <f t="shared" si="3"/>
        <v>0.51762731481481483</v>
      </c>
      <c r="B183" s="8">
        <v>3984</v>
      </c>
      <c r="C183" s="9">
        <v>500000</v>
      </c>
      <c r="D183" s="10" t="s">
        <v>7</v>
      </c>
      <c r="E183" s="11" t="s">
        <v>6</v>
      </c>
    </row>
    <row r="184" spans="1:5" x14ac:dyDescent="0.25">
      <c r="A184" s="7">
        <f>TIME(12,25,22)</f>
        <v>0.51761574074074079</v>
      </c>
      <c r="B184" s="8">
        <v>3984</v>
      </c>
      <c r="C184" s="9">
        <v>500000</v>
      </c>
      <c r="D184" s="10" t="s">
        <v>7</v>
      </c>
      <c r="E184" s="11" t="s">
        <v>6</v>
      </c>
    </row>
    <row r="185" spans="1:5" x14ac:dyDescent="0.25">
      <c r="A185" s="7">
        <f>TIME(12,25,22)</f>
        <v>0.51761574074074079</v>
      </c>
      <c r="B185" s="8">
        <v>3983.9</v>
      </c>
      <c r="C185" s="9">
        <v>250000</v>
      </c>
      <c r="D185" s="10" t="s">
        <v>7</v>
      </c>
      <c r="E185" s="11" t="s">
        <v>6</v>
      </c>
    </row>
    <row r="186" spans="1:5" x14ac:dyDescent="0.25">
      <c r="A186" s="7">
        <f>TIME(12,25,22)</f>
        <v>0.51761574074074079</v>
      </c>
      <c r="B186" s="8">
        <v>3983.9</v>
      </c>
      <c r="C186" s="9">
        <v>250000</v>
      </c>
      <c r="D186" s="10" t="s">
        <v>7</v>
      </c>
      <c r="E186" s="11" t="s">
        <v>6</v>
      </c>
    </row>
    <row r="187" spans="1:5" x14ac:dyDescent="0.25">
      <c r="A187" s="7">
        <f>TIME(12,25,21)</f>
        <v>0.51760416666666664</v>
      </c>
      <c r="B187" s="8">
        <v>3983.9</v>
      </c>
      <c r="C187" s="9">
        <v>250000</v>
      </c>
      <c r="D187" s="10" t="s">
        <v>7</v>
      </c>
      <c r="E187" s="11" t="s">
        <v>6</v>
      </c>
    </row>
    <row r="188" spans="1:5" x14ac:dyDescent="0.25">
      <c r="A188" s="7">
        <f>TIME(12,25,21)</f>
        <v>0.51760416666666664</v>
      </c>
      <c r="B188" s="8">
        <v>3983.9</v>
      </c>
      <c r="C188" s="9">
        <v>250000</v>
      </c>
      <c r="D188" s="10" t="s">
        <v>7</v>
      </c>
      <c r="E188" s="11" t="s">
        <v>6</v>
      </c>
    </row>
    <row r="189" spans="1:5" x14ac:dyDescent="0.25">
      <c r="A189" s="7">
        <f>TIME(12,25,21)</f>
        <v>0.51760416666666664</v>
      </c>
      <c r="B189" s="8">
        <v>3983.9</v>
      </c>
      <c r="C189" s="9">
        <v>250000</v>
      </c>
      <c r="D189" s="10" t="s">
        <v>7</v>
      </c>
      <c r="E189" s="11" t="s">
        <v>6</v>
      </c>
    </row>
    <row r="190" spans="1:5" x14ac:dyDescent="0.25">
      <c r="A190" s="7">
        <f>TIME(12,25,11)</f>
        <v>0.51748842592592592</v>
      </c>
      <c r="B190" s="8">
        <v>3983.5</v>
      </c>
      <c r="C190" s="9">
        <v>250000</v>
      </c>
      <c r="D190" s="10" t="s">
        <v>7</v>
      </c>
      <c r="E190" s="11" t="s">
        <v>6</v>
      </c>
    </row>
    <row r="191" spans="1:5" x14ac:dyDescent="0.25">
      <c r="A191" s="7">
        <f>TIME(12,25,0)</f>
        <v>0.51736111111111105</v>
      </c>
      <c r="B191" s="8">
        <v>3984.5</v>
      </c>
      <c r="C191" s="9">
        <v>10000000</v>
      </c>
      <c r="D191" s="10" t="s">
        <v>3</v>
      </c>
      <c r="E191" s="11" t="s">
        <v>11</v>
      </c>
    </row>
    <row r="192" spans="1:5" x14ac:dyDescent="0.25">
      <c r="A192" s="7">
        <f>TIME(12,25,0)</f>
        <v>0.51736111111111105</v>
      </c>
      <c r="B192" s="8">
        <v>3984.5</v>
      </c>
      <c r="C192" s="9">
        <v>10000000</v>
      </c>
      <c r="D192" s="10" t="s">
        <v>3</v>
      </c>
      <c r="E192" s="11" t="s">
        <v>11</v>
      </c>
    </row>
    <row r="193" spans="1:5" x14ac:dyDescent="0.25">
      <c r="A193" s="7">
        <f>TIME(12,24,30)</f>
        <v>0.51701388888888888</v>
      </c>
      <c r="B193" s="8">
        <v>3982.5</v>
      </c>
      <c r="C193" s="9">
        <v>500000</v>
      </c>
      <c r="D193" s="10" t="s">
        <v>5</v>
      </c>
      <c r="E193" s="11" t="s">
        <v>6</v>
      </c>
    </row>
    <row r="194" spans="1:5" x14ac:dyDescent="0.25">
      <c r="A194" s="7">
        <f>TIME(12,24,30)</f>
        <v>0.51701388888888888</v>
      </c>
      <c r="B194" s="8">
        <v>3982.59</v>
      </c>
      <c r="C194" s="9">
        <v>250000</v>
      </c>
      <c r="D194" s="10" t="s">
        <v>5</v>
      </c>
      <c r="E194" s="11" t="s">
        <v>6</v>
      </c>
    </row>
    <row r="195" spans="1:5" x14ac:dyDescent="0.25">
      <c r="A195" s="7">
        <f>TIME(12,24,21)</f>
        <v>0.5169097222222222</v>
      </c>
      <c r="B195" s="8">
        <v>3983</v>
      </c>
      <c r="C195" s="9">
        <v>5000000</v>
      </c>
      <c r="D195" s="10" t="s">
        <v>3</v>
      </c>
      <c r="E195" s="11" t="s">
        <v>9</v>
      </c>
    </row>
    <row r="196" spans="1:5" x14ac:dyDescent="0.25">
      <c r="A196" s="7">
        <f>TIME(12,24,16)</f>
        <v>0.51685185185185178</v>
      </c>
      <c r="B196" s="8">
        <v>3982.79</v>
      </c>
      <c r="C196" s="9">
        <v>250000</v>
      </c>
      <c r="D196" s="10" t="s">
        <v>5</v>
      </c>
      <c r="E196" s="11" t="s">
        <v>6</v>
      </c>
    </row>
    <row r="197" spans="1:5" x14ac:dyDescent="0.25">
      <c r="A197" s="7">
        <f>TIME(12,24,15)</f>
        <v>0.51684027777777775</v>
      </c>
      <c r="B197" s="8">
        <v>3983.25</v>
      </c>
      <c r="C197" s="9">
        <v>500000</v>
      </c>
      <c r="D197" s="10" t="s">
        <v>5</v>
      </c>
      <c r="E197" s="11" t="s">
        <v>6</v>
      </c>
    </row>
    <row r="198" spans="1:5" x14ac:dyDescent="0.25">
      <c r="A198" s="7">
        <f>TIME(12,24,0)</f>
        <v>0.51666666666666672</v>
      </c>
      <c r="B198" s="8">
        <v>3983</v>
      </c>
      <c r="C198" s="9">
        <v>250000</v>
      </c>
      <c r="D198" s="10" t="s">
        <v>3</v>
      </c>
      <c r="E198" s="11" t="s">
        <v>9</v>
      </c>
    </row>
    <row r="199" spans="1:5" x14ac:dyDescent="0.25">
      <c r="A199" s="7">
        <f>TIME(12,23,44)</f>
        <v>0.51648148148148143</v>
      </c>
      <c r="B199" s="8">
        <v>3982.9</v>
      </c>
      <c r="C199" s="9">
        <v>250000</v>
      </c>
      <c r="D199" s="10" t="s">
        <v>5</v>
      </c>
      <c r="E199" s="11" t="s">
        <v>6</v>
      </c>
    </row>
    <row r="200" spans="1:5" x14ac:dyDescent="0.25">
      <c r="A200" s="7">
        <f>TIME(12,23,43)</f>
        <v>0.51646990740740739</v>
      </c>
      <c r="B200" s="8">
        <v>3983</v>
      </c>
      <c r="C200" s="9">
        <v>250000</v>
      </c>
      <c r="D200" s="10" t="s">
        <v>5</v>
      </c>
      <c r="E200" s="11" t="s">
        <v>6</v>
      </c>
    </row>
    <row r="201" spans="1:5" x14ac:dyDescent="0.25">
      <c r="A201" s="7">
        <f>TIME(12,23,42)</f>
        <v>0.51645833333333335</v>
      </c>
      <c r="B201" s="8">
        <v>3983.25</v>
      </c>
      <c r="C201" s="9">
        <v>500000</v>
      </c>
      <c r="D201" s="10" t="s">
        <v>5</v>
      </c>
      <c r="E201" s="11" t="s">
        <v>6</v>
      </c>
    </row>
    <row r="202" spans="1:5" x14ac:dyDescent="0.25">
      <c r="A202" s="7">
        <f>TIME(12,23,12)</f>
        <v>0.51611111111111108</v>
      </c>
      <c r="B202" s="8">
        <v>3983</v>
      </c>
      <c r="C202" s="9">
        <v>250000</v>
      </c>
      <c r="D202" s="10" t="s">
        <v>7</v>
      </c>
      <c r="E202" s="11" t="s">
        <v>6</v>
      </c>
    </row>
    <row r="203" spans="1:5" x14ac:dyDescent="0.25">
      <c r="A203" s="7">
        <f>TIME(12,23,10)</f>
        <v>0.516087962962963</v>
      </c>
      <c r="B203" s="8">
        <v>3983</v>
      </c>
      <c r="C203" s="9">
        <v>250000</v>
      </c>
      <c r="D203" s="10" t="s">
        <v>7</v>
      </c>
      <c r="E203" s="11" t="s">
        <v>6</v>
      </c>
    </row>
    <row r="204" spans="1:5" x14ac:dyDescent="0.25">
      <c r="A204" s="7">
        <f>TIME(12,23,0)</f>
        <v>0.51597222222222217</v>
      </c>
      <c r="B204" s="8">
        <v>3983</v>
      </c>
      <c r="C204" s="9">
        <v>250000</v>
      </c>
      <c r="D204" s="10" t="s">
        <v>3</v>
      </c>
      <c r="E204" s="11" t="s">
        <v>9</v>
      </c>
    </row>
    <row r="205" spans="1:5" x14ac:dyDescent="0.25">
      <c r="A205" s="7">
        <f>TIME(12,22,51)</f>
        <v>0.51586805555555559</v>
      </c>
      <c r="B205" s="8">
        <v>3984</v>
      </c>
      <c r="C205" s="9">
        <v>250000</v>
      </c>
      <c r="D205" s="10" t="s">
        <v>7</v>
      </c>
      <c r="E205" s="11" t="s">
        <v>6</v>
      </c>
    </row>
    <row r="206" spans="1:5" x14ac:dyDescent="0.25">
      <c r="A206" s="7">
        <f>TIME(12,22,48)</f>
        <v>0.51583333333333337</v>
      </c>
      <c r="B206" s="8">
        <v>3983.96</v>
      </c>
      <c r="C206" s="9">
        <v>500000</v>
      </c>
      <c r="D206" s="10" t="s">
        <v>7</v>
      </c>
      <c r="E206" s="11" t="s">
        <v>6</v>
      </c>
    </row>
    <row r="207" spans="1:5" x14ac:dyDescent="0.25">
      <c r="A207" s="7">
        <f>TIME(12,22,47)</f>
        <v>0.51582175925925922</v>
      </c>
      <c r="B207" s="8">
        <v>3984</v>
      </c>
      <c r="C207" s="9">
        <v>500000</v>
      </c>
      <c r="D207" s="10" t="s">
        <v>7</v>
      </c>
      <c r="E207" s="11" t="s">
        <v>6</v>
      </c>
    </row>
    <row r="208" spans="1:5" x14ac:dyDescent="0.25">
      <c r="A208" s="7">
        <f>TIME(12,22,47)</f>
        <v>0.51582175925925922</v>
      </c>
      <c r="B208" s="8">
        <v>3984</v>
      </c>
      <c r="C208" s="9">
        <v>250000</v>
      </c>
      <c r="D208" s="10" t="s">
        <v>7</v>
      </c>
      <c r="E208" s="11" t="s">
        <v>6</v>
      </c>
    </row>
    <row r="209" spans="1:5" x14ac:dyDescent="0.25">
      <c r="A209" s="7">
        <f>TIME(12,22,47)</f>
        <v>0.51582175925925922</v>
      </c>
      <c r="B209" s="8">
        <v>3984</v>
      </c>
      <c r="C209" s="9">
        <v>250000</v>
      </c>
      <c r="D209" s="10" t="s">
        <v>7</v>
      </c>
      <c r="E209" s="11" t="s">
        <v>6</v>
      </c>
    </row>
    <row r="210" spans="1:5" x14ac:dyDescent="0.25">
      <c r="A210" s="7">
        <f>TIME(12,22,46)</f>
        <v>0.51581018518518518</v>
      </c>
      <c r="B210" s="8">
        <v>3984</v>
      </c>
      <c r="C210" s="9">
        <v>500000</v>
      </c>
      <c r="D210" s="10" t="s">
        <v>7</v>
      </c>
      <c r="E210" s="11" t="s">
        <v>6</v>
      </c>
    </row>
    <row r="211" spans="1:5" x14ac:dyDescent="0.25">
      <c r="A211" s="7">
        <f>TIME(12,22,46)</f>
        <v>0.51581018518518518</v>
      </c>
      <c r="B211" s="8">
        <v>3984</v>
      </c>
      <c r="C211" s="9">
        <v>500000</v>
      </c>
      <c r="D211" s="10" t="s">
        <v>7</v>
      </c>
      <c r="E211" s="11" t="s">
        <v>6</v>
      </c>
    </row>
    <row r="212" spans="1:5" x14ac:dyDescent="0.25">
      <c r="A212" s="7">
        <f>TIME(12,22,46)</f>
        <v>0.51581018518518518</v>
      </c>
      <c r="B212" s="8">
        <v>3983.97</v>
      </c>
      <c r="C212" s="9">
        <v>250000</v>
      </c>
      <c r="D212" s="10" t="s">
        <v>7</v>
      </c>
      <c r="E212" s="11" t="s">
        <v>6</v>
      </c>
    </row>
    <row r="213" spans="1:5" x14ac:dyDescent="0.25">
      <c r="A213" s="7">
        <f>TIME(12,22,45)</f>
        <v>0.51579861111111114</v>
      </c>
      <c r="B213" s="8">
        <v>3983.88</v>
      </c>
      <c r="C213" s="9">
        <v>250000</v>
      </c>
      <c r="D213" s="10" t="s">
        <v>7</v>
      </c>
      <c r="E213" s="11" t="s">
        <v>6</v>
      </c>
    </row>
    <row r="214" spans="1:5" x14ac:dyDescent="0.25">
      <c r="A214" s="7">
        <f>TIME(12,22,44)</f>
        <v>0.5157870370370371</v>
      </c>
      <c r="B214" s="8">
        <v>3983.88</v>
      </c>
      <c r="C214" s="9">
        <v>250000</v>
      </c>
      <c r="D214" s="10" t="s">
        <v>7</v>
      </c>
      <c r="E214" s="11" t="s">
        <v>6</v>
      </c>
    </row>
    <row r="215" spans="1:5" x14ac:dyDescent="0.25">
      <c r="A215" s="7">
        <f>TIME(12,22,44)</f>
        <v>0.5157870370370371</v>
      </c>
      <c r="B215" s="8">
        <v>3983.88</v>
      </c>
      <c r="C215" s="9">
        <v>250000</v>
      </c>
      <c r="D215" s="10" t="s">
        <v>7</v>
      </c>
      <c r="E215" s="11" t="s">
        <v>6</v>
      </c>
    </row>
    <row r="216" spans="1:5" x14ac:dyDescent="0.25">
      <c r="A216" s="7">
        <f>TIME(12,22,43)</f>
        <v>0.51577546296296295</v>
      </c>
      <c r="B216" s="8">
        <v>3983.5</v>
      </c>
      <c r="C216" s="9">
        <v>250000</v>
      </c>
      <c r="D216" s="10" t="s">
        <v>7</v>
      </c>
      <c r="E216" s="11" t="s">
        <v>6</v>
      </c>
    </row>
    <row r="217" spans="1:5" x14ac:dyDescent="0.25">
      <c r="A217" s="7">
        <f>TIME(12,22,26)</f>
        <v>0.51557870370370373</v>
      </c>
      <c r="B217" s="8">
        <v>3983.55</v>
      </c>
      <c r="C217" s="9">
        <v>250000</v>
      </c>
      <c r="D217" s="10" t="s">
        <v>7</v>
      </c>
      <c r="E217" s="11" t="s">
        <v>6</v>
      </c>
    </row>
    <row r="218" spans="1:5" x14ac:dyDescent="0.25">
      <c r="A218" s="7">
        <f>TIME(12,22,1)</f>
        <v>0.51528935185185187</v>
      </c>
      <c r="B218" s="8">
        <v>3982.59</v>
      </c>
      <c r="C218" s="9">
        <v>250000</v>
      </c>
      <c r="D218" s="10" t="s">
        <v>5</v>
      </c>
      <c r="E218" s="11" t="s">
        <v>6</v>
      </c>
    </row>
    <row r="219" spans="1:5" x14ac:dyDescent="0.25">
      <c r="A219" s="7">
        <f>TIME(12,21,35)</f>
        <v>0.51498842592592597</v>
      </c>
      <c r="B219" s="8">
        <v>3983.5</v>
      </c>
      <c r="C219" s="9">
        <v>250000</v>
      </c>
      <c r="D219" s="10" t="s">
        <v>7</v>
      </c>
      <c r="E219" s="11" t="s">
        <v>6</v>
      </c>
    </row>
    <row r="220" spans="1:5" x14ac:dyDescent="0.25">
      <c r="A220" s="7">
        <f>TIME(12,21,35)</f>
        <v>0.51498842592592597</v>
      </c>
      <c r="B220" s="8">
        <v>3983.54</v>
      </c>
      <c r="C220" s="9">
        <v>250000</v>
      </c>
      <c r="D220" s="10" t="s">
        <v>7</v>
      </c>
      <c r="E220" s="11" t="s">
        <v>6</v>
      </c>
    </row>
    <row r="221" spans="1:5" x14ac:dyDescent="0.25">
      <c r="A221" s="7">
        <f>TIME(12,21,20)</f>
        <v>0.51481481481481484</v>
      </c>
      <c r="B221" s="8">
        <v>3983.5</v>
      </c>
      <c r="C221" s="9">
        <v>250000</v>
      </c>
      <c r="D221" s="10" t="s">
        <v>7</v>
      </c>
      <c r="E221" s="11" t="s">
        <v>6</v>
      </c>
    </row>
    <row r="222" spans="1:5" x14ac:dyDescent="0.25">
      <c r="A222" s="7">
        <f>TIME(12,21,20)</f>
        <v>0.51481481481481484</v>
      </c>
      <c r="B222" s="8">
        <v>3983</v>
      </c>
      <c r="C222" s="9">
        <v>1500000</v>
      </c>
      <c r="D222" s="10" t="s">
        <v>7</v>
      </c>
      <c r="E222" s="11" t="s">
        <v>6</v>
      </c>
    </row>
    <row r="223" spans="1:5" x14ac:dyDescent="0.25">
      <c r="A223" s="7">
        <f>TIME(12,21,19)</f>
        <v>0.51480324074074069</v>
      </c>
      <c r="B223" s="8">
        <v>3983</v>
      </c>
      <c r="C223" s="9">
        <v>250000</v>
      </c>
      <c r="D223" s="10" t="s">
        <v>7</v>
      </c>
      <c r="E223" s="11" t="s">
        <v>6</v>
      </c>
    </row>
    <row r="224" spans="1:5" x14ac:dyDescent="0.25">
      <c r="A224" s="7">
        <f>TIME(12,21,19)</f>
        <v>0.51480324074074069</v>
      </c>
      <c r="B224" s="8">
        <v>3983</v>
      </c>
      <c r="C224" s="9">
        <v>1250000</v>
      </c>
      <c r="D224" s="10" t="s">
        <v>7</v>
      </c>
      <c r="E224" s="11" t="s">
        <v>6</v>
      </c>
    </row>
    <row r="225" spans="1:5" x14ac:dyDescent="0.25">
      <c r="A225" s="7">
        <f>TIME(12,21,19)</f>
        <v>0.51480324074074069</v>
      </c>
      <c r="B225" s="8">
        <v>3983</v>
      </c>
      <c r="C225" s="9">
        <v>250000</v>
      </c>
      <c r="D225" s="10" t="s">
        <v>7</v>
      </c>
      <c r="E225" s="11" t="s">
        <v>6</v>
      </c>
    </row>
    <row r="226" spans="1:5" x14ac:dyDescent="0.25">
      <c r="A226" s="7">
        <f>TIME(12,21,19)</f>
        <v>0.51480324074074069</v>
      </c>
      <c r="B226" s="8">
        <v>3982.97</v>
      </c>
      <c r="C226" s="9">
        <v>250000</v>
      </c>
      <c r="D226" s="10" t="s">
        <v>7</v>
      </c>
      <c r="E226" s="11" t="s">
        <v>6</v>
      </c>
    </row>
    <row r="227" spans="1:5" x14ac:dyDescent="0.25">
      <c r="A227" s="7">
        <f>TIME(12,21,19)</f>
        <v>0.51480324074074069</v>
      </c>
      <c r="B227" s="8">
        <v>3982.95</v>
      </c>
      <c r="C227" s="9">
        <v>250000</v>
      </c>
      <c r="D227" s="10" t="s">
        <v>7</v>
      </c>
      <c r="E227" s="11" t="s">
        <v>6</v>
      </c>
    </row>
    <row r="228" spans="1:5" x14ac:dyDescent="0.25">
      <c r="A228" s="7">
        <f>TIME(12,21,18)</f>
        <v>0.51479166666666665</v>
      </c>
      <c r="B228" s="8">
        <v>3982.9</v>
      </c>
      <c r="C228" s="9">
        <v>500000</v>
      </c>
      <c r="D228" s="10" t="s">
        <v>7</v>
      </c>
      <c r="E228" s="11" t="s">
        <v>6</v>
      </c>
    </row>
    <row r="229" spans="1:5" x14ac:dyDescent="0.25">
      <c r="A229" s="7">
        <f>TIME(12,21,18)</f>
        <v>0.51479166666666665</v>
      </c>
      <c r="B229" s="8">
        <v>3982.9</v>
      </c>
      <c r="C229" s="9">
        <v>500000</v>
      </c>
      <c r="D229" s="10" t="s">
        <v>7</v>
      </c>
      <c r="E229" s="11" t="s">
        <v>6</v>
      </c>
    </row>
    <row r="230" spans="1:5" x14ac:dyDescent="0.25">
      <c r="A230" s="7">
        <f>TIME(12,21,18)</f>
        <v>0.51479166666666665</v>
      </c>
      <c r="B230" s="8">
        <v>3982.7</v>
      </c>
      <c r="C230" s="9">
        <v>500000</v>
      </c>
      <c r="D230" s="10" t="s">
        <v>7</v>
      </c>
      <c r="E230" s="11" t="s">
        <v>6</v>
      </c>
    </row>
    <row r="231" spans="1:5" x14ac:dyDescent="0.25">
      <c r="A231" s="7">
        <f>TIME(12,21,18)</f>
        <v>0.51479166666666665</v>
      </c>
      <c r="B231" s="8">
        <v>3982.5</v>
      </c>
      <c r="C231" s="9">
        <v>2000000</v>
      </c>
      <c r="D231" s="10" t="s">
        <v>7</v>
      </c>
      <c r="E231" s="11" t="s">
        <v>6</v>
      </c>
    </row>
    <row r="232" spans="1:5" x14ac:dyDescent="0.25">
      <c r="A232" s="7">
        <f>TIME(12,21,18)</f>
        <v>0.51479166666666665</v>
      </c>
      <c r="B232" s="8">
        <v>3982.2</v>
      </c>
      <c r="C232" s="9">
        <v>250000</v>
      </c>
      <c r="D232" s="10" t="s">
        <v>7</v>
      </c>
      <c r="E232" s="11" t="s">
        <v>6</v>
      </c>
    </row>
    <row r="233" spans="1:5" x14ac:dyDescent="0.25">
      <c r="A233" s="7">
        <f>TIME(12,21,16)</f>
        <v>0.51476851851851857</v>
      </c>
      <c r="B233" s="8">
        <v>3982</v>
      </c>
      <c r="C233" s="9">
        <v>250000</v>
      </c>
      <c r="D233" s="10" t="s">
        <v>7</v>
      </c>
      <c r="E233" s="11" t="s">
        <v>6</v>
      </c>
    </row>
    <row r="234" spans="1:5" x14ac:dyDescent="0.25">
      <c r="A234" s="7">
        <f>TIME(12,21,10)</f>
        <v>0.51469907407407411</v>
      </c>
      <c r="B234" s="8">
        <v>3982</v>
      </c>
      <c r="C234" s="9">
        <v>250000</v>
      </c>
      <c r="D234" s="10" t="s">
        <v>7</v>
      </c>
      <c r="E234" s="11" t="s">
        <v>6</v>
      </c>
    </row>
    <row r="235" spans="1:5" x14ac:dyDescent="0.25">
      <c r="A235" s="7">
        <f>TIME(12,21,7)</f>
        <v>0.51466435185185189</v>
      </c>
      <c r="B235" s="8">
        <v>3981.09</v>
      </c>
      <c r="C235" s="9">
        <v>250000</v>
      </c>
      <c r="D235" s="10" t="s">
        <v>5</v>
      </c>
      <c r="E235" s="11" t="s">
        <v>6</v>
      </c>
    </row>
    <row r="236" spans="1:5" x14ac:dyDescent="0.25">
      <c r="A236" s="7">
        <f>TIME(12,21,6)</f>
        <v>0.51465277777777774</v>
      </c>
      <c r="B236" s="8">
        <v>3981.95</v>
      </c>
      <c r="C236" s="9">
        <v>250000</v>
      </c>
      <c r="D236" s="10" t="s">
        <v>7</v>
      </c>
      <c r="E236" s="11" t="s">
        <v>6</v>
      </c>
    </row>
    <row r="237" spans="1:5" x14ac:dyDescent="0.25">
      <c r="A237" s="7">
        <f>TIME(12,21,6)</f>
        <v>0.51465277777777774</v>
      </c>
      <c r="B237" s="8">
        <v>3981.94</v>
      </c>
      <c r="C237" s="9">
        <v>500000</v>
      </c>
      <c r="D237" s="10" t="s">
        <v>7</v>
      </c>
      <c r="E237" s="11" t="s">
        <v>6</v>
      </c>
    </row>
    <row r="238" spans="1:5" x14ac:dyDescent="0.25">
      <c r="A238" s="7">
        <f>TIME(12,20,49)</f>
        <v>0.51445601851851852</v>
      </c>
      <c r="B238" s="8">
        <v>3981.09</v>
      </c>
      <c r="C238" s="9">
        <v>250000</v>
      </c>
      <c r="D238" s="10" t="s">
        <v>5</v>
      </c>
      <c r="E238" s="11" t="s">
        <v>6</v>
      </c>
    </row>
    <row r="239" spans="1:5" x14ac:dyDescent="0.25">
      <c r="A239" s="7">
        <f>TIME(12,20,28)</f>
        <v>0.51421296296296293</v>
      </c>
      <c r="B239" s="8">
        <v>3981.7</v>
      </c>
      <c r="C239" s="9">
        <v>250000</v>
      </c>
      <c r="D239" s="10" t="s">
        <v>7</v>
      </c>
      <c r="E239" s="11" t="s">
        <v>6</v>
      </c>
    </row>
    <row r="240" spans="1:5" x14ac:dyDescent="0.25">
      <c r="A240" s="7">
        <f>TIME(12,20,28)</f>
        <v>0.51421296296296293</v>
      </c>
      <c r="B240" s="8">
        <v>3981.69</v>
      </c>
      <c r="C240" s="9">
        <v>500000</v>
      </c>
      <c r="D240" s="10" t="s">
        <v>7</v>
      </c>
      <c r="E240" s="11" t="s">
        <v>6</v>
      </c>
    </row>
    <row r="241" spans="1:5" x14ac:dyDescent="0.25">
      <c r="A241" s="7">
        <f>TIME(12,20,27)</f>
        <v>0.51420138888888889</v>
      </c>
      <c r="B241" s="8">
        <v>3981.51</v>
      </c>
      <c r="C241" s="9">
        <v>500000</v>
      </c>
      <c r="D241" s="10" t="s">
        <v>7</v>
      </c>
      <c r="E241" s="11" t="s">
        <v>6</v>
      </c>
    </row>
    <row r="242" spans="1:5" x14ac:dyDescent="0.25">
      <c r="A242" s="7">
        <f>TIME(12,20,27)</f>
        <v>0.51420138888888889</v>
      </c>
      <c r="B242" s="8">
        <v>3981.4</v>
      </c>
      <c r="C242" s="9">
        <v>250000</v>
      </c>
      <c r="D242" s="10" t="s">
        <v>7</v>
      </c>
      <c r="E242" s="11" t="s">
        <v>6</v>
      </c>
    </row>
    <row r="243" spans="1:5" x14ac:dyDescent="0.25">
      <c r="A243" s="7">
        <f>TIME(12,20,20)</f>
        <v>0.51412037037037039</v>
      </c>
      <c r="B243" s="8">
        <v>3981</v>
      </c>
      <c r="C243" s="9">
        <v>1500000</v>
      </c>
      <c r="D243" s="10" t="s">
        <v>5</v>
      </c>
      <c r="E243" s="11" t="s">
        <v>6</v>
      </c>
    </row>
    <row r="244" spans="1:5" x14ac:dyDescent="0.25">
      <c r="A244" s="7">
        <f>TIME(12,20,16)</f>
        <v>0.51407407407407402</v>
      </c>
      <c r="B244" s="8">
        <v>3981</v>
      </c>
      <c r="C244" s="9">
        <v>250000</v>
      </c>
      <c r="D244" s="10" t="s">
        <v>5</v>
      </c>
      <c r="E244" s="11" t="s">
        <v>6</v>
      </c>
    </row>
    <row r="245" spans="1:5" x14ac:dyDescent="0.25">
      <c r="A245" s="7">
        <f>TIME(12,20,9)</f>
        <v>0.51399305555555552</v>
      </c>
      <c r="B245" s="8">
        <v>3981.09</v>
      </c>
      <c r="C245" s="9">
        <v>250000</v>
      </c>
      <c r="D245" s="10" t="s">
        <v>5</v>
      </c>
      <c r="E245" s="11" t="s">
        <v>6</v>
      </c>
    </row>
    <row r="246" spans="1:5" x14ac:dyDescent="0.25">
      <c r="A246" s="7">
        <f>TIME(12,20,0)</f>
        <v>0.51388888888888895</v>
      </c>
      <c r="B246" s="8">
        <v>3981.45</v>
      </c>
      <c r="C246" s="9">
        <v>250000</v>
      </c>
      <c r="D246" s="10" t="s">
        <v>7</v>
      </c>
      <c r="E246" s="11" t="s">
        <v>6</v>
      </c>
    </row>
    <row r="247" spans="1:5" x14ac:dyDescent="0.25">
      <c r="A247" s="7">
        <f>TIME(12,19,52)</f>
        <v>0.51379629629629631</v>
      </c>
      <c r="B247" s="8">
        <v>3981.4</v>
      </c>
      <c r="C247" s="9">
        <v>500000</v>
      </c>
      <c r="D247" s="10" t="s">
        <v>7</v>
      </c>
      <c r="E247" s="11" t="s">
        <v>6</v>
      </c>
    </row>
    <row r="248" spans="1:5" x14ac:dyDescent="0.25">
      <c r="A248" s="7">
        <f>TIME(12,19,50)</f>
        <v>0.51377314814814812</v>
      </c>
      <c r="B248" s="8">
        <v>3981</v>
      </c>
      <c r="C248" s="9">
        <v>250000</v>
      </c>
      <c r="D248" s="10" t="s">
        <v>7</v>
      </c>
      <c r="E248" s="11" t="s">
        <v>6</v>
      </c>
    </row>
    <row r="249" spans="1:5" x14ac:dyDescent="0.25">
      <c r="A249" s="7">
        <f>TIME(12,19,50)</f>
        <v>0.51377314814814812</v>
      </c>
      <c r="B249" s="8">
        <v>3981</v>
      </c>
      <c r="C249" s="9">
        <v>250000</v>
      </c>
      <c r="D249" s="10" t="s">
        <v>7</v>
      </c>
      <c r="E249" s="11" t="s">
        <v>6</v>
      </c>
    </row>
    <row r="250" spans="1:5" x14ac:dyDescent="0.25">
      <c r="A250" s="7">
        <f>TIME(12,19,50)</f>
        <v>0.51377314814814812</v>
      </c>
      <c r="B250" s="8">
        <v>3980.99</v>
      </c>
      <c r="C250" s="9">
        <v>750000</v>
      </c>
      <c r="D250" s="10" t="s">
        <v>7</v>
      </c>
      <c r="E250" s="11" t="s">
        <v>6</v>
      </c>
    </row>
    <row r="251" spans="1:5" x14ac:dyDescent="0.25">
      <c r="A251" s="7">
        <f>TIME(12,19,50)</f>
        <v>0.51377314814814812</v>
      </c>
      <c r="B251" s="8">
        <v>3980.95</v>
      </c>
      <c r="C251" s="9">
        <v>250000</v>
      </c>
      <c r="D251" s="10" t="s">
        <v>7</v>
      </c>
      <c r="E251" s="11" t="s">
        <v>6</v>
      </c>
    </row>
    <row r="252" spans="1:5" x14ac:dyDescent="0.25">
      <c r="A252" s="7">
        <f>TIME(12,19,50)</f>
        <v>0.51377314814814812</v>
      </c>
      <c r="B252" s="8">
        <v>3980.87</v>
      </c>
      <c r="C252" s="9">
        <v>250000</v>
      </c>
      <c r="D252" s="10" t="s">
        <v>7</v>
      </c>
      <c r="E252" s="11" t="s">
        <v>6</v>
      </c>
    </row>
    <row r="253" spans="1:5" x14ac:dyDescent="0.25">
      <c r="A253" s="7">
        <f>TIME(12,19,41)</f>
        <v>0.51366898148148155</v>
      </c>
      <c r="B253" s="8">
        <v>3980.55</v>
      </c>
      <c r="C253" s="9">
        <v>1000000</v>
      </c>
      <c r="D253" s="10" t="s">
        <v>11</v>
      </c>
      <c r="E253" s="11" t="s">
        <v>12</v>
      </c>
    </row>
    <row r="254" spans="1:5" x14ac:dyDescent="0.25">
      <c r="A254" s="7">
        <f>TIME(12,19,22)</f>
        <v>0.51344907407407414</v>
      </c>
      <c r="B254" s="8">
        <v>3980.9</v>
      </c>
      <c r="C254" s="9">
        <v>250000</v>
      </c>
      <c r="D254" s="10" t="s">
        <v>7</v>
      </c>
      <c r="E254" s="11" t="s">
        <v>6</v>
      </c>
    </row>
    <row r="255" spans="1:5" x14ac:dyDescent="0.25">
      <c r="A255" s="7">
        <f>TIME(12,19,21)</f>
        <v>0.51343749999999999</v>
      </c>
      <c r="B255" s="8">
        <v>3980.5</v>
      </c>
      <c r="C255" s="9">
        <v>250000</v>
      </c>
      <c r="D255" s="10" t="s">
        <v>7</v>
      </c>
      <c r="E255" s="11" t="s">
        <v>6</v>
      </c>
    </row>
    <row r="256" spans="1:5" x14ac:dyDescent="0.25">
      <c r="A256" s="7">
        <f>TIME(12,19,10)</f>
        <v>0.51331018518518523</v>
      </c>
      <c r="B256" s="8">
        <v>3980.19</v>
      </c>
      <c r="C256" s="9">
        <v>250000</v>
      </c>
      <c r="D256" s="10" t="s">
        <v>5</v>
      </c>
      <c r="E256" s="11" t="s">
        <v>6</v>
      </c>
    </row>
    <row r="257" spans="1:5" x14ac:dyDescent="0.25">
      <c r="A257" s="7">
        <f>TIME(12,19,2)</f>
        <v>0.51321759259259259</v>
      </c>
      <c r="B257" s="8">
        <v>3980.19</v>
      </c>
      <c r="C257" s="9">
        <v>250000</v>
      </c>
      <c r="D257" s="10" t="s">
        <v>5</v>
      </c>
      <c r="E257" s="11" t="s">
        <v>6</v>
      </c>
    </row>
    <row r="258" spans="1:5" x14ac:dyDescent="0.25">
      <c r="A258" s="7">
        <f>TIME(12,18,56)</f>
        <v>0.51314814814814813</v>
      </c>
      <c r="B258" s="8">
        <v>3980.59</v>
      </c>
      <c r="C258" s="9">
        <v>250000</v>
      </c>
      <c r="D258" s="10" t="s">
        <v>5</v>
      </c>
      <c r="E258" s="11" t="s">
        <v>6</v>
      </c>
    </row>
    <row r="259" spans="1:5" x14ac:dyDescent="0.25">
      <c r="A259" s="7">
        <f>TIME(12,18,47)</f>
        <v>0.51304398148148145</v>
      </c>
      <c r="B259" s="8">
        <v>3980.43</v>
      </c>
      <c r="C259" s="9">
        <v>1000000</v>
      </c>
      <c r="D259" s="10" t="s">
        <v>11</v>
      </c>
      <c r="E259" s="11" t="s">
        <v>12</v>
      </c>
    </row>
    <row r="260" spans="1:5" x14ac:dyDescent="0.25">
      <c r="A260" s="7">
        <f>TIME(12,18,40)</f>
        <v>0.51296296296296295</v>
      </c>
      <c r="B260" s="8">
        <v>3980.43</v>
      </c>
      <c r="C260" s="9">
        <v>1000000</v>
      </c>
      <c r="D260" s="10" t="s">
        <v>11</v>
      </c>
      <c r="E260" s="11" t="s">
        <v>12</v>
      </c>
    </row>
    <row r="261" spans="1:5" x14ac:dyDescent="0.25">
      <c r="A261" s="7">
        <f>TIME(12,18,40)</f>
        <v>0.51296296296296295</v>
      </c>
      <c r="B261" s="8">
        <v>3980.43</v>
      </c>
      <c r="C261" s="9">
        <v>1000000</v>
      </c>
      <c r="D261" s="10" t="s">
        <v>11</v>
      </c>
      <c r="E261" s="11" t="s">
        <v>12</v>
      </c>
    </row>
    <row r="262" spans="1:5" x14ac:dyDescent="0.25">
      <c r="A262" s="7">
        <f>TIME(12,18,40)</f>
        <v>0.51296296296296295</v>
      </c>
      <c r="B262" s="8">
        <v>3980.85</v>
      </c>
      <c r="C262" s="9">
        <v>250000</v>
      </c>
      <c r="D262" s="10" t="s">
        <v>7</v>
      </c>
      <c r="E262" s="11" t="s">
        <v>6</v>
      </c>
    </row>
    <row r="263" spans="1:5" x14ac:dyDescent="0.25">
      <c r="A263" s="7">
        <f>TIME(12,18,6)</f>
        <v>0.51256944444444441</v>
      </c>
      <c r="B263" s="8">
        <v>3980</v>
      </c>
      <c r="C263" s="9">
        <v>250000</v>
      </c>
      <c r="D263" s="10" t="s">
        <v>5</v>
      </c>
      <c r="E263" s="11" t="s">
        <v>6</v>
      </c>
    </row>
    <row r="264" spans="1:5" x14ac:dyDescent="0.25">
      <c r="A264" s="7">
        <f>TIME(12,17,59)</f>
        <v>0.51248842592592592</v>
      </c>
      <c r="B264" s="8">
        <v>3980</v>
      </c>
      <c r="C264" s="9">
        <v>500000</v>
      </c>
      <c r="D264" s="10" t="s">
        <v>5</v>
      </c>
      <c r="E264" s="11" t="s">
        <v>6</v>
      </c>
    </row>
    <row r="265" spans="1:5" x14ac:dyDescent="0.25">
      <c r="A265" s="7">
        <f>TIME(12,17,2)</f>
        <v>0.5118287037037037</v>
      </c>
      <c r="B265" s="8">
        <v>3980.7</v>
      </c>
      <c r="C265" s="9">
        <v>250000</v>
      </c>
      <c r="D265" s="10" t="s">
        <v>7</v>
      </c>
      <c r="E265" s="11" t="s">
        <v>6</v>
      </c>
    </row>
    <row r="266" spans="1:5" x14ac:dyDescent="0.25">
      <c r="A266" s="7">
        <f>TIME(12,17,1)</f>
        <v>0.51181712962962966</v>
      </c>
      <c r="B266" s="8">
        <v>3980.7</v>
      </c>
      <c r="C266" s="9">
        <v>250000</v>
      </c>
      <c r="D266" s="10" t="s">
        <v>7</v>
      </c>
      <c r="E266" s="11" t="s">
        <v>6</v>
      </c>
    </row>
    <row r="267" spans="1:5" x14ac:dyDescent="0.25">
      <c r="A267" s="7">
        <f>TIME(12,16,59)</f>
        <v>0.51179398148148147</v>
      </c>
      <c r="B267" s="8">
        <v>3980</v>
      </c>
      <c r="C267" s="9">
        <v>500000</v>
      </c>
      <c r="D267" s="10" t="s">
        <v>5</v>
      </c>
      <c r="E267" s="11" t="s">
        <v>6</v>
      </c>
    </row>
    <row r="268" spans="1:5" x14ac:dyDescent="0.25">
      <c r="A268" s="7">
        <f>TIME(12,16,47)</f>
        <v>0.51165509259259256</v>
      </c>
      <c r="B268" s="8">
        <v>3980</v>
      </c>
      <c r="C268" s="9">
        <v>500000</v>
      </c>
      <c r="D268" s="10" t="s">
        <v>5</v>
      </c>
      <c r="E268" s="11" t="s">
        <v>6</v>
      </c>
    </row>
    <row r="269" spans="1:5" x14ac:dyDescent="0.25">
      <c r="A269" s="7">
        <f>TIME(12,16,38)</f>
        <v>0.51155092592592599</v>
      </c>
      <c r="B269" s="8">
        <v>3980.65</v>
      </c>
      <c r="C269" s="9">
        <v>250000</v>
      </c>
      <c r="D269" s="10" t="s">
        <v>7</v>
      </c>
      <c r="E269" s="11" t="s">
        <v>6</v>
      </c>
    </row>
    <row r="270" spans="1:5" x14ac:dyDescent="0.25">
      <c r="A270" s="7">
        <f>TIME(12,16,36)</f>
        <v>0.5115277777777778</v>
      </c>
      <c r="B270" s="8">
        <v>3980.4</v>
      </c>
      <c r="C270" s="9">
        <v>250000</v>
      </c>
      <c r="D270" s="10" t="s">
        <v>7</v>
      </c>
      <c r="E270" s="11" t="s">
        <v>6</v>
      </c>
    </row>
    <row r="271" spans="1:5" x14ac:dyDescent="0.25">
      <c r="A271" s="7">
        <f>TIME(12,16,11)</f>
        <v>0.51123842592592594</v>
      </c>
      <c r="B271" s="8">
        <v>3979.19</v>
      </c>
      <c r="C271" s="9">
        <v>250000</v>
      </c>
      <c r="D271" s="10" t="s">
        <v>5</v>
      </c>
      <c r="E271" s="11" t="s">
        <v>6</v>
      </c>
    </row>
    <row r="272" spans="1:5" x14ac:dyDescent="0.25">
      <c r="A272" s="7">
        <f>TIME(12,15,43)</f>
        <v>0.51091435185185186</v>
      </c>
      <c r="B272" s="8">
        <v>3979.7</v>
      </c>
      <c r="C272" s="9">
        <v>250000</v>
      </c>
      <c r="D272" s="10" t="s">
        <v>5</v>
      </c>
      <c r="E272" s="11" t="s">
        <v>6</v>
      </c>
    </row>
    <row r="273" spans="1:5" x14ac:dyDescent="0.25">
      <c r="A273" s="7">
        <f>TIME(12,15,37)</f>
        <v>0.5108449074074074</v>
      </c>
      <c r="B273" s="8">
        <v>3979.9</v>
      </c>
      <c r="C273" s="9">
        <v>250000</v>
      </c>
      <c r="D273" s="10" t="s">
        <v>5</v>
      </c>
      <c r="E273" s="11" t="s">
        <v>6</v>
      </c>
    </row>
    <row r="274" spans="1:5" x14ac:dyDescent="0.25">
      <c r="A274" s="7">
        <f>TIME(12,15,36)</f>
        <v>0.51083333333333336</v>
      </c>
      <c r="B274" s="8">
        <v>3980</v>
      </c>
      <c r="C274" s="9">
        <v>250000</v>
      </c>
      <c r="D274" s="10" t="s">
        <v>5</v>
      </c>
      <c r="E274" s="11" t="s">
        <v>6</v>
      </c>
    </row>
    <row r="275" spans="1:5" x14ac:dyDescent="0.25">
      <c r="A275" s="7">
        <f>TIME(12,15,26)</f>
        <v>0.51071759259259253</v>
      </c>
      <c r="B275" s="8">
        <v>3981.5</v>
      </c>
      <c r="C275" s="9">
        <v>250000</v>
      </c>
      <c r="D275" s="10" t="s">
        <v>7</v>
      </c>
      <c r="E275" s="11" t="s">
        <v>6</v>
      </c>
    </row>
    <row r="276" spans="1:5" x14ac:dyDescent="0.25">
      <c r="A276" s="7">
        <f>TIME(12,15,25)</f>
        <v>0.51070601851851849</v>
      </c>
      <c r="B276" s="8">
        <v>3981.5</v>
      </c>
      <c r="C276" s="9">
        <v>250000</v>
      </c>
      <c r="D276" s="10" t="s">
        <v>7</v>
      </c>
      <c r="E276" s="11" t="s">
        <v>6</v>
      </c>
    </row>
    <row r="277" spans="1:5" x14ac:dyDescent="0.25">
      <c r="A277" s="7">
        <f>TIME(12,15,25)</f>
        <v>0.51070601851851849</v>
      </c>
      <c r="B277" s="8">
        <v>3980</v>
      </c>
      <c r="C277" s="9">
        <v>500000</v>
      </c>
      <c r="D277" s="10" t="s">
        <v>5</v>
      </c>
      <c r="E277" s="11" t="s">
        <v>6</v>
      </c>
    </row>
    <row r="278" spans="1:5" x14ac:dyDescent="0.25">
      <c r="A278" s="7">
        <f>TIME(12,15,24)</f>
        <v>0.51069444444444445</v>
      </c>
      <c r="B278" s="8">
        <v>3980.65</v>
      </c>
      <c r="C278" s="9">
        <v>1000000</v>
      </c>
      <c r="D278" s="10" t="s">
        <v>11</v>
      </c>
      <c r="E278" s="11" t="s">
        <v>12</v>
      </c>
    </row>
    <row r="279" spans="1:5" x14ac:dyDescent="0.25">
      <c r="A279" s="7">
        <f>TIME(12,15,9)</f>
        <v>0.51052083333333331</v>
      </c>
      <c r="B279" s="8">
        <v>3980.65</v>
      </c>
      <c r="C279" s="9">
        <v>1000000</v>
      </c>
      <c r="D279" s="10" t="s">
        <v>11</v>
      </c>
      <c r="E279" s="11" t="s">
        <v>12</v>
      </c>
    </row>
    <row r="280" spans="1:5" x14ac:dyDescent="0.25">
      <c r="A280" s="7">
        <f>TIME(12,15,9)</f>
        <v>0.51052083333333331</v>
      </c>
      <c r="B280" s="8">
        <v>3980.65</v>
      </c>
      <c r="C280" s="9">
        <v>1000000</v>
      </c>
      <c r="D280" s="10" t="s">
        <v>11</v>
      </c>
      <c r="E280" s="11" t="s">
        <v>12</v>
      </c>
    </row>
    <row r="281" spans="1:5" x14ac:dyDescent="0.25">
      <c r="A281" s="7">
        <f>TIME(12,15,3)</f>
        <v>0.51045138888888886</v>
      </c>
      <c r="B281" s="8">
        <v>3981.45</v>
      </c>
      <c r="C281" s="9">
        <v>250000</v>
      </c>
      <c r="D281" s="10" t="s">
        <v>7</v>
      </c>
      <c r="E281" s="11" t="s">
        <v>6</v>
      </c>
    </row>
    <row r="282" spans="1:5" x14ac:dyDescent="0.25">
      <c r="A282" s="7">
        <f>TIME(12,15,3)</f>
        <v>0.51045138888888886</v>
      </c>
      <c r="B282" s="8">
        <v>3981.45</v>
      </c>
      <c r="C282" s="9">
        <v>250000</v>
      </c>
      <c r="D282" s="10" t="s">
        <v>7</v>
      </c>
      <c r="E282" s="11" t="s">
        <v>6</v>
      </c>
    </row>
    <row r="283" spans="1:5" x14ac:dyDescent="0.25">
      <c r="A283" s="7">
        <f>TIME(12,15,2)</f>
        <v>0.51043981481481482</v>
      </c>
      <c r="B283" s="8">
        <v>3981</v>
      </c>
      <c r="C283" s="9">
        <v>5000000</v>
      </c>
      <c r="D283" s="10" t="s">
        <v>7</v>
      </c>
      <c r="E283" s="11" t="s">
        <v>6</v>
      </c>
    </row>
    <row r="284" spans="1:5" x14ac:dyDescent="0.25">
      <c r="A284" s="7">
        <f>TIME(12,15,2)</f>
        <v>0.51043981481481482</v>
      </c>
      <c r="B284" s="8">
        <v>3981</v>
      </c>
      <c r="C284" s="9">
        <v>250000</v>
      </c>
      <c r="D284" s="10" t="s">
        <v>7</v>
      </c>
      <c r="E284" s="11" t="s">
        <v>6</v>
      </c>
    </row>
    <row r="285" spans="1:5" x14ac:dyDescent="0.25">
      <c r="A285" s="7">
        <f>TIME(12,14,50)</f>
        <v>0.51030092592592591</v>
      </c>
      <c r="B285" s="8">
        <v>3980.95</v>
      </c>
      <c r="C285" s="9">
        <v>250000</v>
      </c>
      <c r="D285" s="10" t="s">
        <v>7</v>
      </c>
      <c r="E285" s="11" t="s">
        <v>6</v>
      </c>
    </row>
    <row r="286" spans="1:5" x14ac:dyDescent="0.25">
      <c r="A286" s="7">
        <f>TIME(12,14,49)</f>
        <v>0.51028935185185187</v>
      </c>
      <c r="B286" s="8">
        <v>3980.9</v>
      </c>
      <c r="C286" s="9">
        <v>250000</v>
      </c>
      <c r="D286" s="10" t="s">
        <v>7</v>
      </c>
      <c r="E286" s="11" t="s">
        <v>6</v>
      </c>
    </row>
    <row r="287" spans="1:5" x14ac:dyDescent="0.25">
      <c r="A287" s="7">
        <f>TIME(12,14,5)</f>
        <v>0.5097800925925926</v>
      </c>
      <c r="B287" s="8">
        <v>3980</v>
      </c>
      <c r="C287" s="9">
        <v>500000</v>
      </c>
      <c r="D287" s="10" t="s">
        <v>7</v>
      </c>
      <c r="E287" s="11" t="s">
        <v>6</v>
      </c>
    </row>
    <row r="288" spans="1:5" x14ac:dyDescent="0.25">
      <c r="A288" s="7">
        <f>TIME(12,13,38)</f>
        <v>0.50946759259259256</v>
      </c>
      <c r="B288" s="8">
        <v>3980.9</v>
      </c>
      <c r="C288" s="9">
        <v>250000</v>
      </c>
      <c r="D288" s="10" t="s">
        <v>7</v>
      </c>
      <c r="E288" s="11" t="s">
        <v>6</v>
      </c>
    </row>
    <row r="289" spans="1:5" x14ac:dyDescent="0.25">
      <c r="A289" s="7">
        <f>TIME(12,13,27)</f>
        <v>0.50934027777777779</v>
      </c>
      <c r="B289" s="8">
        <v>3980.4</v>
      </c>
      <c r="C289" s="9">
        <v>250000</v>
      </c>
      <c r="D289" s="10" t="s">
        <v>7</v>
      </c>
      <c r="E289" s="11" t="s">
        <v>6</v>
      </c>
    </row>
    <row r="290" spans="1:5" x14ac:dyDescent="0.25">
      <c r="A290" s="7">
        <f>TIME(12,13,26)</f>
        <v>0.50932870370370364</v>
      </c>
      <c r="B290" s="8">
        <v>3980.3</v>
      </c>
      <c r="C290" s="9">
        <v>250000</v>
      </c>
      <c r="D290" s="10" t="s">
        <v>7</v>
      </c>
      <c r="E290" s="11" t="s">
        <v>6</v>
      </c>
    </row>
    <row r="291" spans="1:5" x14ac:dyDescent="0.25">
      <c r="A291" s="7">
        <f>TIME(12,13,25)</f>
        <v>0.50931712962962961</v>
      </c>
      <c r="B291" s="8">
        <v>3980.35</v>
      </c>
      <c r="C291" s="9">
        <v>250000</v>
      </c>
      <c r="D291" s="10" t="s">
        <v>7</v>
      </c>
      <c r="E291" s="11" t="s">
        <v>6</v>
      </c>
    </row>
    <row r="292" spans="1:5" x14ac:dyDescent="0.25">
      <c r="A292" s="7">
        <f>TIME(12,13,24)</f>
        <v>0.50930555555555557</v>
      </c>
      <c r="B292" s="8">
        <v>3980.35</v>
      </c>
      <c r="C292" s="9">
        <v>500000</v>
      </c>
      <c r="D292" s="10" t="s">
        <v>7</v>
      </c>
      <c r="E292" s="11" t="s">
        <v>6</v>
      </c>
    </row>
    <row r="293" spans="1:5" x14ac:dyDescent="0.25">
      <c r="A293" s="7">
        <f>TIME(12,13,23)</f>
        <v>0.50929398148148153</v>
      </c>
      <c r="B293" s="8">
        <v>3980.35</v>
      </c>
      <c r="C293" s="9">
        <v>250000</v>
      </c>
      <c r="D293" s="10" t="s">
        <v>7</v>
      </c>
      <c r="E293" s="11" t="s">
        <v>6</v>
      </c>
    </row>
    <row r="294" spans="1:5" x14ac:dyDescent="0.25">
      <c r="A294" s="7">
        <f>TIME(12,13,23)</f>
        <v>0.50929398148148153</v>
      </c>
      <c r="B294" s="8">
        <v>3980.35</v>
      </c>
      <c r="C294" s="9">
        <v>250000</v>
      </c>
      <c r="D294" s="10" t="s">
        <v>7</v>
      </c>
      <c r="E294" s="11" t="s">
        <v>6</v>
      </c>
    </row>
    <row r="295" spans="1:5" x14ac:dyDescent="0.25">
      <c r="A295" s="7">
        <f>TIME(12,13,23)</f>
        <v>0.50929398148148153</v>
      </c>
      <c r="B295" s="8">
        <v>3980.35</v>
      </c>
      <c r="C295" s="9">
        <v>250000</v>
      </c>
      <c r="D295" s="10" t="s">
        <v>7</v>
      </c>
      <c r="E295" s="11" t="s">
        <v>6</v>
      </c>
    </row>
    <row r="296" spans="1:5" x14ac:dyDescent="0.25">
      <c r="A296" s="7">
        <f>TIME(12,13,23)</f>
        <v>0.50929398148148153</v>
      </c>
      <c r="B296" s="8">
        <v>3980.34</v>
      </c>
      <c r="C296" s="9">
        <v>250000</v>
      </c>
      <c r="D296" s="10" t="s">
        <v>7</v>
      </c>
      <c r="E296" s="11" t="s">
        <v>6</v>
      </c>
    </row>
    <row r="297" spans="1:5" x14ac:dyDescent="0.25">
      <c r="A297" s="7">
        <f>TIME(12,13,22)</f>
        <v>0.50928240740740738</v>
      </c>
      <c r="B297" s="8">
        <v>3980.34</v>
      </c>
      <c r="C297" s="9">
        <v>250000</v>
      </c>
      <c r="D297" s="10" t="s">
        <v>7</v>
      </c>
      <c r="E297" s="11" t="s">
        <v>6</v>
      </c>
    </row>
    <row r="298" spans="1:5" x14ac:dyDescent="0.25">
      <c r="A298" s="7">
        <f>TIME(12,13,20)</f>
        <v>0.50925925925925919</v>
      </c>
      <c r="B298" s="8">
        <v>3980.21</v>
      </c>
      <c r="C298" s="9">
        <v>500000</v>
      </c>
      <c r="D298" s="10" t="s">
        <v>7</v>
      </c>
      <c r="E298" s="11" t="s">
        <v>6</v>
      </c>
    </row>
    <row r="299" spans="1:5" x14ac:dyDescent="0.25">
      <c r="A299" s="7">
        <f>TIME(12,13,20)</f>
        <v>0.50925925925925919</v>
      </c>
      <c r="B299" s="8">
        <v>3980</v>
      </c>
      <c r="C299" s="9">
        <v>250000</v>
      </c>
      <c r="D299" s="10" t="s">
        <v>7</v>
      </c>
      <c r="E299" s="11" t="s">
        <v>6</v>
      </c>
    </row>
    <row r="300" spans="1:5" x14ac:dyDescent="0.25">
      <c r="A300" s="7">
        <f>TIME(12,13,20)</f>
        <v>0.50925925925925919</v>
      </c>
      <c r="B300" s="8">
        <v>3979.99</v>
      </c>
      <c r="C300" s="9">
        <v>250000</v>
      </c>
      <c r="D300" s="10" t="s">
        <v>7</v>
      </c>
      <c r="E300" s="11" t="s">
        <v>6</v>
      </c>
    </row>
    <row r="301" spans="1:5" x14ac:dyDescent="0.25">
      <c r="A301" s="7">
        <f>TIME(12,12,41)</f>
        <v>0.50880787037037034</v>
      </c>
      <c r="B301" s="8">
        <v>3979.95</v>
      </c>
      <c r="C301" s="9">
        <v>500000</v>
      </c>
      <c r="D301" s="10" t="s">
        <v>7</v>
      </c>
      <c r="E301" s="11" t="s">
        <v>6</v>
      </c>
    </row>
    <row r="302" spans="1:5" x14ac:dyDescent="0.25">
      <c r="A302" s="7">
        <f>TIME(12,12,41)</f>
        <v>0.50880787037037034</v>
      </c>
      <c r="B302" s="8">
        <v>3979.9</v>
      </c>
      <c r="C302" s="9">
        <v>1250000</v>
      </c>
      <c r="D302" s="10" t="s">
        <v>7</v>
      </c>
      <c r="E302" s="11" t="s">
        <v>6</v>
      </c>
    </row>
    <row r="303" spans="1:5" x14ac:dyDescent="0.25">
      <c r="A303" s="7">
        <f>TIME(12,12,41)</f>
        <v>0.50880787037037034</v>
      </c>
      <c r="B303" s="8">
        <v>3979.7</v>
      </c>
      <c r="C303" s="9">
        <v>250000</v>
      </c>
      <c r="D303" s="10" t="s">
        <v>7</v>
      </c>
      <c r="E303" s="11" t="s">
        <v>6</v>
      </c>
    </row>
    <row r="304" spans="1:5" x14ac:dyDescent="0.25">
      <c r="A304" s="7">
        <f>TIME(12,12,23)</f>
        <v>0.50859953703703698</v>
      </c>
      <c r="B304" s="8">
        <v>3978.79</v>
      </c>
      <c r="C304" s="9">
        <v>250000</v>
      </c>
      <c r="D304" s="10" t="s">
        <v>5</v>
      </c>
      <c r="E304" s="11" t="s">
        <v>6</v>
      </c>
    </row>
    <row r="305" spans="1:5" x14ac:dyDescent="0.25">
      <c r="A305" s="7">
        <f>TIME(12,12,10)</f>
        <v>0.50844907407407403</v>
      </c>
      <c r="B305" s="8">
        <v>3979.85</v>
      </c>
      <c r="C305" s="9">
        <v>250000</v>
      </c>
      <c r="D305" s="10" t="s">
        <v>7</v>
      </c>
      <c r="E305" s="11" t="s">
        <v>6</v>
      </c>
    </row>
    <row r="306" spans="1:5" x14ac:dyDescent="0.25">
      <c r="A306" s="7">
        <f>TIME(12,12,5)</f>
        <v>0.50839120370370372</v>
      </c>
      <c r="B306" s="8">
        <v>3979.9</v>
      </c>
      <c r="C306" s="9">
        <v>250000</v>
      </c>
      <c r="D306" s="10" t="s">
        <v>7</v>
      </c>
      <c r="E306" s="11" t="s">
        <v>6</v>
      </c>
    </row>
    <row r="307" spans="1:5" x14ac:dyDescent="0.25">
      <c r="A307" s="7">
        <f>TIME(12,12,0)</f>
        <v>0.5083333333333333</v>
      </c>
      <c r="B307" s="8">
        <v>3979.75</v>
      </c>
      <c r="C307" s="9">
        <v>250000</v>
      </c>
      <c r="D307" s="10" t="s">
        <v>7</v>
      </c>
      <c r="E307" s="11" t="s">
        <v>6</v>
      </c>
    </row>
    <row r="308" spans="1:5" x14ac:dyDescent="0.25">
      <c r="A308" s="7">
        <f>TIME(12,11,54)</f>
        <v>0.50826388888888896</v>
      </c>
      <c r="B308" s="8">
        <v>3979.5</v>
      </c>
      <c r="C308" s="9">
        <v>250000</v>
      </c>
      <c r="D308" s="10" t="s">
        <v>7</v>
      </c>
      <c r="E308" s="11" t="s">
        <v>6</v>
      </c>
    </row>
    <row r="309" spans="1:5" x14ac:dyDescent="0.25">
      <c r="A309" s="7">
        <f>TIME(12,11,46)</f>
        <v>0.50817129629629632</v>
      </c>
      <c r="B309" s="8">
        <v>3978.75</v>
      </c>
      <c r="C309" s="9">
        <v>1000000</v>
      </c>
      <c r="D309" s="10" t="s">
        <v>11</v>
      </c>
      <c r="E309" s="11" t="s">
        <v>12</v>
      </c>
    </row>
    <row r="310" spans="1:5" x14ac:dyDescent="0.25">
      <c r="A310" s="7">
        <f>TIME(12,11,45)</f>
        <v>0.50815972222222217</v>
      </c>
      <c r="B310" s="8">
        <v>3978.75</v>
      </c>
      <c r="C310" s="9">
        <v>1000000</v>
      </c>
      <c r="D310" s="10" t="s">
        <v>11</v>
      </c>
      <c r="E310" s="11" t="s">
        <v>12</v>
      </c>
    </row>
    <row r="311" spans="1:5" x14ac:dyDescent="0.25">
      <c r="A311" s="7">
        <f>TIME(12,11,36)</f>
        <v>0.50805555555555559</v>
      </c>
      <c r="B311" s="8">
        <v>3978.75</v>
      </c>
      <c r="C311" s="9">
        <v>1000000</v>
      </c>
      <c r="D311" s="10" t="s">
        <v>11</v>
      </c>
      <c r="E311" s="11" t="s">
        <v>12</v>
      </c>
    </row>
    <row r="312" spans="1:5" x14ac:dyDescent="0.25">
      <c r="A312" s="7">
        <f>TIME(12,11,31)</f>
        <v>0.50799768518518518</v>
      </c>
      <c r="B312" s="8">
        <v>3978.75</v>
      </c>
      <c r="C312" s="9">
        <v>1000000</v>
      </c>
      <c r="D312" s="10" t="s">
        <v>11</v>
      </c>
      <c r="E312" s="11" t="s">
        <v>12</v>
      </c>
    </row>
    <row r="313" spans="1:5" x14ac:dyDescent="0.25">
      <c r="A313" s="7">
        <f>TIME(12,11,24)</f>
        <v>0.50791666666666668</v>
      </c>
      <c r="B313" s="8">
        <v>3978.75</v>
      </c>
      <c r="C313" s="9">
        <v>1000000</v>
      </c>
      <c r="D313" s="10" t="s">
        <v>11</v>
      </c>
      <c r="E313" s="11" t="s">
        <v>12</v>
      </c>
    </row>
    <row r="314" spans="1:5" x14ac:dyDescent="0.25">
      <c r="A314" s="7">
        <f>TIME(12,11,22)</f>
        <v>0.50789351851851849</v>
      </c>
      <c r="B314" s="8">
        <v>3978.75</v>
      </c>
      <c r="C314" s="9">
        <v>1000000</v>
      </c>
      <c r="D314" s="10" t="s">
        <v>11</v>
      </c>
      <c r="E314" s="11" t="s">
        <v>12</v>
      </c>
    </row>
    <row r="315" spans="1:5" x14ac:dyDescent="0.25">
      <c r="A315" s="7">
        <f>TIME(12,11,21)</f>
        <v>0.50788194444444446</v>
      </c>
      <c r="B315" s="8">
        <v>3978.75</v>
      </c>
      <c r="C315" s="9">
        <v>1000000</v>
      </c>
      <c r="D315" s="10" t="s">
        <v>11</v>
      </c>
      <c r="E315" s="11" t="s">
        <v>12</v>
      </c>
    </row>
    <row r="316" spans="1:5" x14ac:dyDescent="0.25">
      <c r="A316" s="7">
        <f>TIME(12,11,21)</f>
        <v>0.50788194444444446</v>
      </c>
      <c r="B316" s="8">
        <v>3978.75</v>
      </c>
      <c r="C316" s="9">
        <v>1000000</v>
      </c>
      <c r="D316" s="10" t="s">
        <v>11</v>
      </c>
      <c r="E316" s="11" t="s">
        <v>12</v>
      </c>
    </row>
    <row r="317" spans="1:5" x14ac:dyDescent="0.25">
      <c r="A317" s="7">
        <f>TIME(12,10,49)</f>
        <v>0.5075115740740741</v>
      </c>
      <c r="B317" s="8">
        <v>3978</v>
      </c>
      <c r="C317" s="9">
        <v>250000</v>
      </c>
      <c r="D317" s="10" t="s">
        <v>5</v>
      </c>
      <c r="E317" s="11" t="s">
        <v>6</v>
      </c>
    </row>
    <row r="318" spans="1:5" x14ac:dyDescent="0.25">
      <c r="A318" s="7">
        <f>TIME(12,9,58)</f>
        <v>0.50692129629629623</v>
      </c>
      <c r="B318" s="8">
        <v>3978</v>
      </c>
      <c r="C318" s="9">
        <v>250000</v>
      </c>
      <c r="D318" s="10" t="s">
        <v>5</v>
      </c>
      <c r="E318" s="11" t="s">
        <v>6</v>
      </c>
    </row>
    <row r="319" spans="1:5" x14ac:dyDescent="0.25">
      <c r="A319" s="7">
        <f>TIME(12,8,36)</f>
        <v>0.50597222222222216</v>
      </c>
      <c r="B319" s="8">
        <v>3978</v>
      </c>
      <c r="C319" s="9">
        <v>250000</v>
      </c>
      <c r="D319" s="10" t="s">
        <v>5</v>
      </c>
      <c r="E319" s="11" t="s">
        <v>6</v>
      </c>
    </row>
    <row r="320" spans="1:5" x14ac:dyDescent="0.25">
      <c r="A320" s="7">
        <f>TIME(12,8,35)</f>
        <v>0.50596064814814812</v>
      </c>
      <c r="B320" s="8">
        <v>3978</v>
      </c>
      <c r="C320" s="9">
        <v>500000</v>
      </c>
      <c r="D320" s="10" t="s">
        <v>5</v>
      </c>
      <c r="E320" s="11" t="s">
        <v>6</v>
      </c>
    </row>
    <row r="321" spans="1:5" x14ac:dyDescent="0.25">
      <c r="A321" s="7">
        <f>TIME(12,8,34)</f>
        <v>0.50594907407407408</v>
      </c>
      <c r="B321" s="8">
        <v>3978</v>
      </c>
      <c r="C321" s="9">
        <v>1500000</v>
      </c>
      <c r="D321" s="10" t="s">
        <v>5</v>
      </c>
      <c r="E321" s="11" t="s">
        <v>6</v>
      </c>
    </row>
    <row r="322" spans="1:5" x14ac:dyDescent="0.25">
      <c r="A322" s="7">
        <f>TIME(12,8,27)</f>
        <v>0.50586805555555558</v>
      </c>
      <c r="B322" s="8">
        <v>3978</v>
      </c>
      <c r="C322" s="9">
        <v>250000</v>
      </c>
      <c r="D322" s="10" t="s">
        <v>5</v>
      </c>
      <c r="E322" s="11" t="s">
        <v>6</v>
      </c>
    </row>
    <row r="323" spans="1:5" x14ac:dyDescent="0.25">
      <c r="A323" s="7">
        <f>TIME(12,8,18)</f>
        <v>0.5057638888888889</v>
      </c>
      <c r="B323" s="8">
        <v>3978</v>
      </c>
      <c r="C323" s="9">
        <v>250000</v>
      </c>
      <c r="D323" s="10" t="s">
        <v>5</v>
      </c>
      <c r="E323" s="11" t="s">
        <v>6</v>
      </c>
    </row>
    <row r="324" spans="1:5" x14ac:dyDescent="0.25">
      <c r="A324" s="7">
        <f>TIME(12,8,4)</f>
        <v>0.5056018518518518</v>
      </c>
      <c r="B324" s="8">
        <v>3978.01</v>
      </c>
      <c r="C324" s="9">
        <v>250000</v>
      </c>
      <c r="D324" s="10" t="s">
        <v>5</v>
      </c>
      <c r="E324" s="11" t="s">
        <v>6</v>
      </c>
    </row>
    <row r="325" spans="1:5" x14ac:dyDescent="0.25">
      <c r="A325" s="7">
        <f>TIME(12,5,57)</f>
        <v>0.50413194444444442</v>
      </c>
      <c r="B325" s="8">
        <v>3980.2</v>
      </c>
      <c r="C325" s="9">
        <v>500000</v>
      </c>
      <c r="D325" s="10" t="s">
        <v>7</v>
      </c>
      <c r="E325" s="11" t="s">
        <v>6</v>
      </c>
    </row>
    <row r="326" spans="1:5" x14ac:dyDescent="0.25">
      <c r="A326" s="7">
        <f>TIME(12,5,57)</f>
        <v>0.50413194444444442</v>
      </c>
      <c r="B326" s="8">
        <v>3980.2</v>
      </c>
      <c r="C326" s="9">
        <v>500000</v>
      </c>
      <c r="D326" s="10" t="s">
        <v>7</v>
      </c>
      <c r="E326" s="11" t="s">
        <v>6</v>
      </c>
    </row>
    <row r="327" spans="1:5" x14ac:dyDescent="0.25">
      <c r="A327" s="7">
        <f>TIME(12,5,56)</f>
        <v>0.50412037037037039</v>
      </c>
      <c r="B327" s="8">
        <v>3980.19</v>
      </c>
      <c r="C327" s="9">
        <v>500000</v>
      </c>
      <c r="D327" s="10" t="s">
        <v>7</v>
      </c>
      <c r="E327" s="11" t="s">
        <v>6</v>
      </c>
    </row>
    <row r="328" spans="1:5" x14ac:dyDescent="0.25">
      <c r="A328" s="7">
        <f>TIME(12,5,56)</f>
        <v>0.50412037037037039</v>
      </c>
      <c r="B328" s="8">
        <v>3980.02</v>
      </c>
      <c r="C328" s="9">
        <v>500000</v>
      </c>
      <c r="D328" s="10" t="s">
        <v>7</v>
      </c>
      <c r="E328" s="11" t="s">
        <v>6</v>
      </c>
    </row>
    <row r="329" spans="1:5" x14ac:dyDescent="0.25">
      <c r="A329" s="7">
        <f>TIME(12,5,55)</f>
        <v>0.50410879629629635</v>
      </c>
      <c r="B329" s="8">
        <v>3980</v>
      </c>
      <c r="C329" s="9">
        <v>2000000</v>
      </c>
      <c r="D329" s="10" t="s">
        <v>7</v>
      </c>
      <c r="E329" s="11" t="s">
        <v>6</v>
      </c>
    </row>
    <row r="330" spans="1:5" x14ac:dyDescent="0.25">
      <c r="A330" s="7">
        <f>TIME(12,5,55)</f>
        <v>0.50410879629629635</v>
      </c>
      <c r="B330" s="8">
        <v>3980</v>
      </c>
      <c r="C330" s="9">
        <v>250000</v>
      </c>
      <c r="D330" s="10" t="s">
        <v>7</v>
      </c>
      <c r="E330" s="11" t="s">
        <v>6</v>
      </c>
    </row>
    <row r="331" spans="1:5" x14ac:dyDescent="0.25">
      <c r="A331" s="7">
        <f>TIME(12,5,55)</f>
        <v>0.50410879629629635</v>
      </c>
      <c r="B331" s="8">
        <v>3979.97</v>
      </c>
      <c r="C331" s="9">
        <v>250000</v>
      </c>
      <c r="D331" s="10" t="s">
        <v>7</v>
      </c>
      <c r="E331" s="11" t="s">
        <v>6</v>
      </c>
    </row>
    <row r="332" spans="1:5" x14ac:dyDescent="0.25">
      <c r="A332" s="7">
        <f>TIME(12,5,55)</f>
        <v>0.50410879629629635</v>
      </c>
      <c r="B332" s="8">
        <v>3979.75</v>
      </c>
      <c r="C332" s="9">
        <v>1500000</v>
      </c>
      <c r="D332" s="10" t="s">
        <v>7</v>
      </c>
      <c r="E332" s="11" t="s">
        <v>6</v>
      </c>
    </row>
    <row r="333" spans="1:5" x14ac:dyDescent="0.25">
      <c r="A333" s="7">
        <f>TIME(12,5,55)</f>
        <v>0.50410879629629635</v>
      </c>
      <c r="B333" s="8">
        <v>3979.5</v>
      </c>
      <c r="C333" s="9">
        <v>250000</v>
      </c>
      <c r="D333" s="10" t="s">
        <v>7</v>
      </c>
      <c r="E333" s="11" t="s">
        <v>6</v>
      </c>
    </row>
    <row r="334" spans="1:5" x14ac:dyDescent="0.25">
      <c r="A334" s="7">
        <f>TIME(12,5,41)</f>
        <v>0.50394675925925925</v>
      </c>
      <c r="B334" s="8">
        <v>3979</v>
      </c>
      <c r="C334" s="9">
        <v>250000</v>
      </c>
      <c r="D334" s="10" t="s">
        <v>7</v>
      </c>
      <c r="E334" s="11" t="s">
        <v>6</v>
      </c>
    </row>
    <row r="335" spans="1:5" x14ac:dyDescent="0.25">
      <c r="A335" s="7">
        <f t="shared" ref="A335:A342" si="4">TIME(12,5,34)</f>
        <v>0.50386574074074075</v>
      </c>
      <c r="B335" s="8">
        <v>3978.95</v>
      </c>
      <c r="C335" s="9">
        <v>1250000</v>
      </c>
      <c r="D335" s="10" t="s">
        <v>7</v>
      </c>
      <c r="E335" s="11" t="s">
        <v>6</v>
      </c>
    </row>
    <row r="336" spans="1:5" x14ac:dyDescent="0.25">
      <c r="A336" s="7">
        <f t="shared" si="4"/>
        <v>0.50386574074074075</v>
      </c>
      <c r="B336" s="8">
        <v>3978.9</v>
      </c>
      <c r="C336" s="9">
        <v>250000</v>
      </c>
      <c r="D336" s="10" t="s">
        <v>7</v>
      </c>
      <c r="E336" s="11" t="s">
        <v>6</v>
      </c>
    </row>
    <row r="337" spans="1:5" x14ac:dyDescent="0.25">
      <c r="A337" s="7">
        <f t="shared" si="4"/>
        <v>0.50386574074074075</v>
      </c>
      <c r="B337" s="8">
        <v>3978.75</v>
      </c>
      <c r="C337" s="9">
        <v>250000</v>
      </c>
      <c r="D337" s="10" t="s">
        <v>7</v>
      </c>
      <c r="E337" s="11" t="s">
        <v>6</v>
      </c>
    </row>
    <row r="338" spans="1:5" x14ac:dyDescent="0.25">
      <c r="A338" s="7">
        <f t="shared" si="4"/>
        <v>0.50386574074074075</v>
      </c>
      <c r="B338" s="8">
        <v>3978.7</v>
      </c>
      <c r="C338" s="9">
        <v>250000</v>
      </c>
      <c r="D338" s="10" t="s">
        <v>7</v>
      </c>
      <c r="E338" s="11" t="s">
        <v>6</v>
      </c>
    </row>
    <row r="339" spans="1:5" x14ac:dyDescent="0.25">
      <c r="A339" s="7">
        <f t="shared" si="4"/>
        <v>0.50386574074074075</v>
      </c>
      <c r="B339" s="8">
        <v>3978.65</v>
      </c>
      <c r="C339" s="9">
        <v>250000</v>
      </c>
      <c r="D339" s="10" t="s">
        <v>7</v>
      </c>
      <c r="E339" s="11" t="s">
        <v>6</v>
      </c>
    </row>
    <row r="340" spans="1:5" x14ac:dyDescent="0.25">
      <c r="A340" s="7">
        <f t="shared" si="4"/>
        <v>0.50386574074074075</v>
      </c>
      <c r="B340" s="8">
        <v>3978.5</v>
      </c>
      <c r="C340" s="9">
        <v>250000</v>
      </c>
      <c r="D340" s="10" t="s">
        <v>7</v>
      </c>
      <c r="E340" s="11" t="s">
        <v>6</v>
      </c>
    </row>
    <row r="341" spans="1:5" x14ac:dyDescent="0.25">
      <c r="A341" s="7">
        <f t="shared" si="4"/>
        <v>0.50386574074074075</v>
      </c>
      <c r="B341" s="8">
        <v>3978.4</v>
      </c>
      <c r="C341" s="9">
        <v>250000</v>
      </c>
      <c r="D341" s="10" t="s">
        <v>7</v>
      </c>
      <c r="E341" s="11" t="s">
        <v>6</v>
      </c>
    </row>
    <row r="342" spans="1:5" x14ac:dyDescent="0.25">
      <c r="A342" s="7">
        <f t="shared" si="4"/>
        <v>0.50386574074074075</v>
      </c>
      <c r="B342" s="8">
        <v>3978.35</v>
      </c>
      <c r="C342" s="9">
        <v>500000</v>
      </c>
      <c r="D342" s="10" t="s">
        <v>7</v>
      </c>
      <c r="E342" s="11" t="s">
        <v>6</v>
      </c>
    </row>
    <row r="343" spans="1:5" x14ac:dyDescent="0.25">
      <c r="A343" s="7">
        <f>TIME(12,5,20)</f>
        <v>0.50370370370370365</v>
      </c>
      <c r="B343" s="8">
        <v>3978</v>
      </c>
      <c r="C343" s="9">
        <v>250000</v>
      </c>
      <c r="D343" s="10" t="s">
        <v>7</v>
      </c>
      <c r="E343" s="11" t="s">
        <v>6</v>
      </c>
    </row>
    <row r="344" spans="1:5" x14ac:dyDescent="0.25">
      <c r="A344" s="7">
        <f>TIME(12,4,42)</f>
        <v>0.50326388888888884</v>
      </c>
      <c r="B344" s="8">
        <v>3978.95</v>
      </c>
      <c r="C344" s="9">
        <v>250000</v>
      </c>
      <c r="D344" s="10" t="s">
        <v>7</v>
      </c>
      <c r="E344" s="11" t="s">
        <v>6</v>
      </c>
    </row>
    <row r="345" spans="1:5" x14ac:dyDescent="0.25">
      <c r="A345" s="7">
        <f>TIME(12,4,41)</f>
        <v>0.50325231481481481</v>
      </c>
      <c r="B345" s="8">
        <v>3978</v>
      </c>
      <c r="C345" s="9">
        <v>500000</v>
      </c>
      <c r="D345" s="10" t="s">
        <v>7</v>
      </c>
      <c r="E345" s="11" t="s">
        <v>6</v>
      </c>
    </row>
    <row r="346" spans="1:5" x14ac:dyDescent="0.25">
      <c r="A346" s="7">
        <f>TIME(12,4,41)</f>
        <v>0.50325231481481481</v>
      </c>
      <c r="B346" s="8">
        <v>3978</v>
      </c>
      <c r="C346" s="9">
        <v>250000</v>
      </c>
      <c r="D346" s="10" t="s">
        <v>7</v>
      </c>
      <c r="E346" s="11" t="s">
        <v>6</v>
      </c>
    </row>
    <row r="347" spans="1:5" x14ac:dyDescent="0.25">
      <c r="A347" s="7">
        <f t="shared" ref="A347:A354" si="5">TIME(12,4,39)</f>
        <v>0.50322916666666673</v>
      </c>
      <c r="B347" s="8">
        <v>3977.97</v>
      </c>
      <c r="C347" s="9">
        <v>250000</v>
      </c>
      <c r="D347" s="10" t="s">
        <v>7</v>
      </c>
      <c r="E347" s="11" t="s">
        <v>6</v>
      </c>
    </row>
    <row r="348" spans="1:5" x14ac:dyDescent="0.25">
      <c r="A348" s="7">
        <f t="shared" si="5"/>
        <v>0.50322916666666673</v>
      </c>
      <c r="B348" s="8">
        <v>3977.96</v>
      </c>
      <c r="C348" s="9">
        <v>500000</v>
      </c>
      <c r="D348" s="10" t="s">
        <v>7</v>
      </c>
      <c r="E348" s="11" t="s">
        <v>6</v>
      </c>
    </row>
    <row r="349" spans="1:5" x14ac:dyDescent="0.25">
      <c r="A349" s="7">
        <f t="shared" si="5"/>
        <v>0.50322916666666673</v>
      </c>
      <c r="B349" s="8">
        <v>3977.85</v>
      </c>
      <c r="C349" s="9">
        <v>250000</v>
      </c>
      <c r="D349" s="10" t="s">
        <v>7</v>
      </c>
      <c r="E349" s="11" t="s">
        <v>6</v>
      </c>
    </row>
    <row r="350" spans="1:5" x14ac:dyDescent="0.25">
      <c r="A350" s="7">
        <f t="shared" si="5"/>
        <v>0.50322916666666673</v>
      </c>
      <c r="B350" s="8">
        <v>3977.75</v>
      </c>
      <c r="C350" s="9">
        <v>1500000</v>
      </c>
      <c r="D350" s="10" t="s">
        <v>7</v>
      </c>
      <c r="E350" s="11" t="s">
        <v>6</v>
      </c>
    </row>
    <row r="351" spans="1:5" x14ac:dyDescent="0.25">
      <c r="A351" s="7">
        <f t="shared" si="5"/>
        <v>0.50322916666666673</v>
      </c>
      <c r="B351" s="8">
        <v>3977.7</v>
      </c>
      <c r="C351" s="9">
        <v>500000</v>
      </c>
      <c r="D351" s="10" t="s">
        <v>7</v>
      </c>
      <c r="E351" s="11" t="s">
        <v>6</v>
      </c>
    </row>
    <row r="352" spans="1:5" x14ac:dyDescent="0.25">
      <c r="A352" s="7">
        <f t="shared" si="5"/>
        <v>0.50322916666666673</v>
      </c>
      <c r="B352" s="8">
        <v>3977.67</v>
      </c>
      <c r="C352" s="9">
        <v>250000</v>
      </c>
      <c r="D352" s="10" t="s">
        <v>7</v>
      </c>
      <c r="E352" s="11" t="s">
        <v>6</v>
      </c>
    </row>
    <row r="353" spans="1:5" x14ac:dyDescent="0.25">
      <c r="A353" s="7">
        <f t="shared" si="5"/>
        <v>0.50322916666666673</v>
      </c>
      <c r="B353" s="8">
        <v>3977.5</v>
      </c>
      <c r="C353" s="9">
        <v>1500000</v>
      </c>
      <c r="D353" s="10" t="s">
        <v>7</v>
      </c>
      <c r="E353" s="11" t="s">
        <v>6</v>
      </c>
    </row>
    <row r="354" spans="1:5" x14ac:dyDescent="0.25">
      <c r="A354" s="7">
        <f t="shared" si="5"/>
        <v>0.50322916666666673</v>
      </c>
      <c r="B354" s="8">
        <v>3977.1</v>
      </c>
      <c r="C354" s="9">
        <v>250000</v>
      </c>
      <c r="D354" s="10" t="s">
        <v>7</v>
      </c>
      <c r="E354" s="11" t="s">
        <v>6</v>
      </c>
    </row>
    <row r="355" spans="1:5" x14ac:dyDescent="0.25">
      <c r="A355" s="7">
        <f>TIME(12,3,55)</f>
        <v>0.50271990740740746</v>
      </c>
      <c r="B355" s="8">
        <v>3977.3</v>
      </c>
      <c r="C355" s="9">
        <v>130000</v>
      </c>
      <c r="D355" s="10" t="s">
        <v>3</v>
      </c>
      <c r="E355" s="11" t="s">
        <v>8</v>
      </c>
    </row>
    <row r="356" spans="1:5" x14ac:dyDescent="0.25">
      <c r="A356" s="7">
        <f>TIME(12,2,40)</f>
        <v>0.50185185185185188</v>
      </c>
      <c r="B356" s="8">
        <v>3977.55</v>
      </c>
      <c r="C356" s="9">
        <v>250000</v>
      </c>
      <c r="D356" s="10" t="s">
        <v>7</v>
      </c>
      <c r="E356" s="11" t="s">
        <v>6</v>
      </c>
    </row>
    <row r="357" spans="1:5" x14ac:dyDescent="0.25">
      <c r="A357" s="7">
        <f>TIME(12,2,16)</f>
        <v>0.50157407407407406</v>
      </c>
      <c r="B357" s="8">
        <v>3977.5</v>
      </c>
      <c r="C357" s="9">
        <v>30000</v>
      </c>
      <c r="D357" s="10" t="s">
        <v>3</v>
      </c>
      <c r="E357" s="11" t="s">
        <v>8</v>
      </c>
    </row>
    <row r="358" spans="1:5" x14ac:dyDescent="0.25">
      <c r="A358" s="7">
        <f>TIME(12,2,12)</f>
        <v>0.50152777777777779</v>
      </c>
      <c r="B358" s="8">
        <v>3976</v>
      </c>
      <c r="C358" s="9">
        <v>500000</v>
      </c>
      <c r="D358" s="10" t="s">
        <v>7</v>
      </c>
      <c r="E358" s="11" t="s">
        <v>6</v>
      </c>
    </row>
    <row r="359" spans="1:5" x14ac:dyDescent="0.25">
      <c r="A359" s="7">
        <f>TIME(12,2,5)</f>
        <v>0.50144675925925919</v>
      </c>
      <c r="B359" s="8">
        <v>3976.99</v>
      </c>
      <c r="C359" s="9">
        <v>250000</v>
      </c>
      <c r="D359" s="10" t="s">
        <v>7</v>
      </c>
      <c r="E359" s="11" t="s">
        <v>6</v>
      </c>
    </row>
    <row r="360" spans="1:5" x14ac:dyDescent="0.25">
      <c r="A360" s="7">
        <f>TIME(12,2,1)</f>
        <v>0.50140046296296303</v>
      </c>
      <c r="B360" s="8">
        <v>3976.3</v>
      </c>
      <c r="C360" s="9">
        <v>250000</v>
      </c>
      <c r="D360" s="10" t="s">
        <v>7</v>
      </c>
      <c r="E360" s="11" t="s">
        <v>6</v>
      </c>
    </row>
    <row r="361" spans="1:5" x14ac:dyDescent="0.25">
      <c r="A361" s="7">
        <f>TIME(12,1,54)</f>
        <v>0.50131944444444443</v>
      </c>
      <c r="B361" s="8">
        <v>3975.5</v>
      </c>
      <c r="C361" s="9">
        <v>500000</v>
      </c>
      <c r="D361" s="10" t="s">
        <v>7</v>
      </c>
      <c r="E361" s="11" t="s">
        <v>6</v>
      </c>
    </row>
    <row r="362" spans="1:5" x14ac:dyDescent="0.25">
      <c r="A362" s="7">
        <f>TIME(12,1,10)</f>
        <v>0.50081018518518516</v>
      </c>
      <c r="B362" s="8">
        <v>3975.1</v>
      </c>
      <c r="C362" s="9">
        <v>450000</v>
      </c>
      <c r="D362" s="10" t="s">
        <v>3</v>
      </c>
      <c r="E362" s="11" t="s">
        <v>8</v>
      </c>
    </row>
    <row r="363" spans="1:5" x14ac:dyDescent="0.25">
      <c r="A363" s="7">
        <f>TIME(12,0,0)</f>
        <v>0.5</v>
      </c>
      <c r="B363" s="8">
        <v>3975.5</v>
      </c>
      <c r="C363" s="9">
        <v>5000000</v>
      </c>
      <c r="D363" s="10" t="s">
        <v>3</v>
      </c>
      <c r="E363" s="11" t="s">
        <v>11</v>
      </c>
    </row>
    <row r="364" spans="1:5" x14ac:dyDescent="0.25">
      <c r="A364" s="7">
        <f>TIME(11,59,47)</f>
        <v>0.49984953703703705</v>
      </c>
      <c r="B364" s="8">
        <v>3975.5</v>
      </c>
      <c r="C364" s="9">
        <v>250000</v>
      </c>
      <c r="D364" s="10" t="s">
        <v>7</v>
      </c>
      <c r="E364" s="11" t="s">
        <v>6</v>
      </c>
    </row>
    <row r="365" spans="1:5" x14ac:dyDescent="0.25">
      <c r="A365" s="7">
        <f>TIME(11,59,43)</f>
        <v>0.49980324074074073</v>
      </c>
      <c r="B365" s="8">
        <v>3975.5</v>
      </c>
      <c r="C365" s="9">
        <v>250000</v>
      </c>
      <c r="D365" s="10" t="s">
        <v>7</v>
      </c>
      <c r="E365" s="11" t="s">
        <v>6</v>
      </c>
    </row>
    <row r="366" spans="1:5" x14ac:dyDescent="0.25">
      <c r="A366" s="7">
        <f>TIME(11,59,43)</f>
        <v>0.49980324074074073</v>
      </c>
      <c r="B366" s="8">
        <v>3975.49</v>
      </c>
      <c r="C366" s="9">
        <v>250000</v>
      </c>
      <c r="D366" s="10" t="s">
        <v>7</v>
      </c>
      <c r="E366" s="11" t="s">
        <v>6</v>
      </c>
    </row>
    <row r="367" spans="1:5" x14ac:dyDescent="0.25">
      <c r="A367" s="7">
        <f>TIME(11,59,42)</f>
        <v>0.49979166666666663</v>
      </c>
      <c r="B367" s="8">
        <v>3975.49</v>
      </c>
      <c r="C367" s="9">
        <v>250000</v>
      </c>
      <c r="D367" s="10" t="s">
        <v>7</v>
      </c>
      <c r="E367" s="11" t="s">
        <v>6</v>
      </c>
    </row>
    <row r="368" spans="1:5" x14ac:dyDescent="0.25">
      <c r="A368" s="7">
        <f>TIME(11,59,42)</f>
        <v>0.49979166666666663</v>
      </c>
      <c r="B368" s="8">
        <v>3975.49</v>
      </c>
      <c r="C368" s="9">
        <v>250000</v>
      </c>
      <c r="D368" s="10" t="s">
        <v>7</v>
      </c>
      <c r="E368" s="11" t="s">
        <v>6</v>
      </c>
    </row>
    <row r="369" spans="1:5" x14ac:dyDescent="0.25">
      <c r="A369" s="7">
        <f>TIME(11,59,42)</f>
        <v>0.49979166666666663</v>
      </c>
      <c r="B369" s="8">
        <v>3975.49</v>
      </c>
      <c r="C369" s="9">
        <v>250000</v>
      </c>
      <c r="D369" s="10" t="s">
        <v>7</v>
      </c>
      <c r="E369" s="11" t="s">
        <v>6</v>
      </c>
    </row>
    <row r="370" spans="1:5" x14ac:dyDescent="0.25">
      <c r="A370" s="7">
        <f>TIME(11,59,41)</f>
        <v>0.4997800925925926</v>
      </c>
      <c r="B370" s="8">
        <v>3975.49</v>
      </c>
      <c r="C370" s="9">
        <v>250000</v>
      </c>
      <c r="D370" s="10" t="s">
        <v>7</v>
      </c>
      <c r="E370" s="11" t="s">
        <v>6</v>
      </c>
    </row>
    <row r="371" spans="1:5" x14ac:dyDescent="0.25">
      <c r="A371" s="7">
        <f>TIME(11,59,40)</f>
        <v>0.4997685185185185</v>
      </c>
      <c r="B371" s="8">
        <v>3975.49</v>
      </c>
      <c r="C371" s="9">
        <v>250000</v>
      </c>
      <c r="D371" s="10" t="s">
        <v>7</v>
      </c>
      <c r="E371" s="11" t="s">
        <v>6</v>
      </c>
    </row>
    <row r="372" spans="1:5" x14ac:dyDescent="0.25">
      <c r="A372" s="7">
        <f>TIME(11,59,40)</f>
        <v>0.4997685185185185</v>
      </c>
      <c r="B372" s="8">
        <v>3975</v>
      </c>
      <c r="C372" s="9">
        <v>250000</v>
      </c>
      <c r="D372" s="10" t="s">
        <v>7</v>
      </c>
      <c r="E372" s="11" t="s">
        <v>6</v>
      </c>
    </row>
    <row r="373" spans="1:5" x14ac:dyDescent="0.25">
      <c r="A373" s="7">
        <f>TIME(11,59,39)</f>
        <v>0.49975694444444446</v>
      </c>
      <c r="B373" s="8">
        <v>3974.97</v>
      </c>
      <c r="C373" s="9">
        <v>250000</v>
      </c>
      <c r="D373" s="10" t="s">
        <v>7</v>
      </c>
      <c r="E373" s="11" t="s">
        <v>6</v>
      </c>
    </row>
    <row r="374" spans="1:5" x14ac:dyDescent="0.25">
      <c r="A374" s="7">
        <f>TIME(11,59,38)</f>
        <v>0.49974537037037042</v>
      </c>
      <c r="B374" s="8">
        <v>3974.99</v>
      </c>
      <c r="C374" s="9">
        <v>500000</v>
      </c>
      <c r="D374" s="10" t="s">
        <v>7</v>
      </c>
      <c r="E374" s="11" t="s">
        <v>6</v>
      </c>
    </row>
    <row r="375" spans="1:5" x14ac:dyDescent="0.25">
      <c r="A375" s="7">
        <f>TIME(11,59,34)</f>
        <v>0.4996990740740741</v>
      </c>
      <c r="B375" s="8">
        <v>3974.9</v>
      </c>
      <c r="C375" s="9">
        <v>250000</v>
      </c>
      <c r="D375" s="10" t="s">
        <v>7</v>
      </c>
      <c r="E375" s="11" t="s">
        <v>6</v>
      </c>
    </row>
    <row r="376" spans="1:5" x14ac:dyDescent="0.25">
      <c r="A376" s="7">
        <f>TIME(11,59,28)</f>
        <v>0.49962962962962965</v>
      </c>
      <c r="B376" s="8">
        <v>3974.95</v>
      </c>
      <c r="C376" s="9">
        <v>250000</v>
      </c>
      <c r="D376" s="10" t="s">
        <v>7</v>
      </c>
      <c r="E376" s="11" t="s">
        <v>6</v>
      </c>
    </row>
    <row r="377" spans="1:5" x14ac:dyDescent="0.25">
      <c r="A377" s="7">
        <f>TIME(11,59,28)</f>
        <v>0.49962962962962965</v>
      </c>
      <c r="B377" s="8">
        <v>3974.9</v>
      </c>
      <c r="C377" s="9">
        <v>250000</v>
      </c>
      <c r="D377" s="10" t="s">
        <v>7</v>
      </c>
      <c r="E377" s="11" t="s">
        <v>6</v>
      </c>
    </row>
    <row r="378" spans="1:5" x14ac:dyDescent="0.25">
      <c r="A378" s="7">
        <f>TIME(11,59,8)</f>
        <v>0.49939814814814815</v>
      </c>
      <c r="B378" s="8">
        <v>3974.67</v>
      </c>
      <c r="C378" s="9">
        <v>250000</v>
      </c>
      <c r="D378" s="10" t="s">
        <v>7</v>
      </c>
      <c r="E378" s="11" t="s">
        <v>6</v>
      </c>
    </row>
    <row r="379" spans="1:5" x14ac:dyDescent="0.25">
      <c r="A379" s="7">
        <f>TIME(11,59,7)</f>
        <v>0.49938657407407411</v>
      </c>
      <c r="B379" s="8">
        <v>3974.85</v>
      </c>
      <c r="C379" s="9">
        <v>250000</v>
      </c>
      <c r="D379" s="10" t="s">
        <v>7</v>
      </c>
      <c r="E379" s="11" t="s">
        <v>6</v>
      </c>
    </row>
    <row r="380" spans="1:5" x14ac:dyDescent="0.25">
      <c r="A380" s="7">
        <f>TIME(11,59,6)</f>
        <v>0.49937499999999996</v>
      </c>
      <c r="B380" s="8">
        <v>3974.85</v>
      </c>
      <c r="C380" s="9">
        <v>250000</v>
      </c>
      <c r="D380" s="10" t="s">
        <v>7</v>
      </c>
      <c r="E380" s="11" t="s">
        <v>6</v>
      </c>
    </row>
    <row r="381" spans="1:5" x14ac:dyDescent="0.25">
      <c r="A381" s="7">
        <f>TIME(11,58,58)</f>
        <v>0.49928240740740742</v>
      </c>
      <c r="B381" s="8">
        <v>3974.6</v>
      </c>
      <c r="C381" s="9">
        <v>250000</v>
      </c>
      <c r="D381" s="10" t="s">
        <v>7</v>
      </c>
      <c r="E381" s="11" t="s">
        <v>6</v>
      </c>
    </row>
    <row r="382" spans="1:5" x14ac:dyDescent="0.25">
      <c r="A382" s="7">
        <f>TIME(11,58,57)</f>
        <v>0.49927083333333333</v>
      </c>
      <c r="B382" s="8">
        <v>3974.6</v>
      </c>
      <c r="C382" s="9">
        <v>250000</v>
      </c>
      <c r="D382" s="10" t="s">
        <v>7</v>
      </c>
      <c r="E382" s="11" t="s">
        <v>6</v>
      </c>
    </row>
    <row r="383" spans="1:5" x14ac:dyDescent="0.25">
      <c r="A383" s="7">
        <f>TIME(11,58,57)</f>
        <v>0.49927083333333333</v>
      </c>
      <c r="B383" s="8">
        <v>3973.95</v>
      </c>
      <c r="C383" s="9">
        <v>250000</v>
      </c>
      <c r="D383" s="10" t="s">
        <v>7</v>
      </c>
      <c r="E383" s="11" t="s">
        <v>6</v>
      </c>
    </row>
    <row r="384" spans="1:5" x14ac:dyDescent="0.25">
      <c r="A384" s="7">
        <f>TIME(11,58,56)</f>
        <v>0.49925925925925929</v>
      </c>
      <c r="B384" s="8">
        <v>3973.95</v>
      </c>
      <c r="C384" s="9">
        <v>250000</v>
      </c>
      <c r="D384" s="10" t="s">
        <v>7</v>
      </c>
      <c r="E384" s="11" t="s">
        <v>6</v>
      </c>
    </row>
    <row r="385" spans="1:5" x14ac:dyDescent="0.25">
      <c r="A385" s="7">
        <f>TIME(11,58,55)</f>
        <v>0.4992476851851852</v>
      </c>
      <c r="B385" s="8">
        <v>3973.95</v>
      </c>
      <c r="C385" s="9">
        <v>250000</v>
      </c>
      <c r="D385" s="10" t="s">
        <v>7</v>
      </c>
      <c r="E385" s="11" t="s">
        <v>6</v>
      </c>
    </row>
    <row r="386" spans="1:5" x14ac:dyDescent="0.25">
      <c r="A386" s="7">
        <f>TIME(11,58,32)</f>
        <v>0.49898148148148147</v>
      </c>
      <c r="B386" s="8">
        <v>3973.45</v>
      </c>
      <c r="C386" s="9">
        <v>250000</v>
      </c>
      <c r="D386" s="10" t="s">
        <v>5</v>
      </c>
      <c r="E386" s="11" t="s">
        <v>6</v>
      </c>
    </row>
    <row r="387" spans="1:5" x14ac:dyDescent="0.25">
      <c r="A387" s="7">
        <f>TIME(11,57,47)</f>
        <v>0.49846064814814817</v>
      </c>
      <c r="B387" s="8">
        <v>3973.9</v>
      </c>
      <c r="C387" s="9">
        <v>250000</v>
      </c>
      <c r="D387" s="10" t="s">
        <v>7</v>
      </c>
      <c r="E387" s="11" t="s">
        <v>6</v>
      </c>
    </row>
    <row r="388" spans="1:5" x14ac:dyDescent="0.25">
      <c r="A388" s="7">
        <f>TIME(11,57,20)</f>
        <v>0.49814814814814817</v>
      </c>
      <c r="B388" s="8">
        <v>3973</v>
      </c>
      <c r="C388" s="9">
        <v>250000</v>
      </c>
      <c r="D388" s="10" t="s">
        <v>5</v>
      </c>
      <c r="E388" s="11" t="s">
        <v>6</v>
      </c>
    </row>
    <row r="389" spans="1:5" x14ac:dyDescent="0.25">
      <c r="A389" s="7">
        <f>TIME(11,57,16)</f>
        <v>0.49810185185185185</v>
      </c>
      <c r="B389" s="8">
        <v>3973</v>
      </c>
      <c r="C389" s="9">
        <v>250000</v>
      </c>
      <c r="D389" s="10" t="s">
        <v>5</v>
      </c>
      <c r="E389" s="11" t="s">
        <v>6</v>
      </c>
    </row>
    <row r="390" spans="1:5" x14ac:dyDescent="0.25">
      <c r="A390" s="7">
        <f>TIME(11,56,54)</f>
        <v>0.49784722222222227</v>
      </c>
      <c r="B390" s="8">
        <v>3972</v>
      </c>
      <c r="C390" s="9">
        <v>10000000</v>
      </c>
      <c r="D390" s="10" t="s">
        <v>3</v>
      </c>
      <c r="E390" s="11" t="s">
        <v>11</v>
      </c>
    </row>
    <row r="391" spans="1:5" x14ac:dyDescent="0.25">
      <c r="A391" s="7">
        <f>TIME(11,56,50)</f>
        <v>0.49780092592592595</v>
      </c>
      <c r="B391" s="8">
        <v>3973.55</v>
      </c>
      <c r="C391" s="9">
        <v>250000</v>
      </c>
      <c r="D391" s="10" t="s">
        <v>7</v>
      </c>
      <c r="E391" s="11" t="s">
        <v>6</v>
      </c>
    </row>
    <row r="392" spans="1:5" x14ac:dyDescent="0.25">
      <c r="A392" s="7">
        <f>TIME(11,56,33)</f>
        <v>0.49760416666666668</v>
      </c>
      <c r="B392" s="8">
        <v>3972</v>
      </c>
      <c r="C392" s="9">
        <v>250000</v>
      </c>
      <c r="D392" s="10" t="s">
        <v>5</v>
      </c>
      <c r="E392" s="11" t="s">
        <v>6</v>
      </c>
    </row>
    <row r="393" spans="1:5" x14ac:dyDescent="0.25">
      <c r="A393" s="7">
        <f>TIME(11,56,18)</f>
        <v>0.49743055555555554</v>
      </c>
      <c r="B393" s="8">
        <v>3971.5</v>
      </c>
      <c r="C393" s="9">
        <v>500000</v>
      </c>
      <c r="D393" s="10" t="s">
        <v>5</v>
      </c>
      <c r="E393" s="11" t="s">
        <v>6</v>
      </c>
    </row>
    <row r="394" spans="1:5" x14ac:dyDescent="0.25">
      <c r="A394" s="7">
        <f>TIME(11,56,0)</f>
        <v>0.49722222222222223</v>
      </c>
      <c r="B394" s="8">
        <v>3974</v>
      </c>
      <c r="C394" s="9">
        <v>5000000</v>
      </c>
      <c r="D394" s="10" t="s">
        <v>3</v>
      </c>
      <c r="E394" s="11" t="s">
        <v>11</v>
      </c>
    </row>
    <row r="395" spans="1:5" x14ac:dyDescent="0.25">
      <c r="A395" s="7">
        <f>TIME(11,55,53)</f>
        <v>0.49714120370370374</v>
      </c>
      <c r="B395" s="8">
        <v>3972.8</v>
      </c>
      <c r="C395" s="9">
        <v>250000</v>
      </c>
      <c r="D395" s="10" t="s">
        <v>5</v>
      </c>
      <c r="E395" s="11" t="s">
        <v>6</v>
      </c>
    </row>
    <row r="396" spans="1:5" x14ac:dyDescent="0.25">
      <c r="A396" s="7">
        <f>TIME(11,55,51)</f>
        <v>0.4971180555555556</v>
      </c>
      <c r="B396" s="8">
        <v>3973.1</v>
      </c>
      <c r="C396" s="9">
        <v>250000</v>
      </c>
      <c r="D396" s="10" t="s">
        <v>5</v>
      </c>
      <c r="E396" s="11" t="s">
        <v>6</v>
      </c>
    </row>
    <row r="397" spans="1:5" x14ac:dyDescent="0.25">
      <c r="A397" s="7">
        <f>TIME(11,55,50)</f>
        <v>0.49710648148148145</v>
      </c>
      <c r="B397" s="8">
        <v>3973.11</v>
      </c>
      <c r="C397" s="9">
        <v>250000</v>
      </c>
      <c r="D397" s="10" t="s">
        <v>5</v>
      </c>
      <c r="E397" s="11" t="s">
        <v>6</v>
      </c>
    </row>
    <row r="398" spans="1:5" x14ac:dyDescent="0.25">
      <c r="A398" s="7">
        <f>TIME(11,55,36)</f>
        <v>0.49694444444444441</v>
      </c>
      <c r="B398" s="8">
        <v>3973.8</v>
      </c>
      <c r="C398" s="9">
        <v>250000</v>
      </c>
      <c r="D398" s="10" t="s">
        <v>7</v>
      </c>
      <c r="E398" s="11" t="s">
        <v>6</v>
      </c>
    </row>
    <row r="399" spans="1:5" x14ac:dyDescent="0.25">
      <c r="A399" s="7">
        <f>TIME(11,54,52)</f>
        <v>0.4964351851851852</v>
      </c>
      <c r="B399" s="8">
        <v>3973.1</v>
      </c>
      <c r="C399" s="9">
        <v>250000</v>
      </c>
      <c r="D399" s="10" t="s">
        <v>7</v>
      </c>
      <c r="E399" s="11" t="s">
        <v>6</v>
      </c>
    </row>
    <row r="400" spans="1:5" x14ac:dyDescent="0.25">
      <c r="A400" s="7">
        <f>TIME(11,53,45)</f>
        <v>0.49565972222222227</v>
      </c>
      <c r="B400" s="8">
        <v>3973</v>
      </c>
      <c r="C400" s="9">
        <v>500000</v>
      </c>
      <c r="D400" s="10" t="s">
        <v>5</v>
      </c>
      <c r="E400" s="11" t="s">
        <v>6</v>
      </c>
    </row>
    <row r="401" spans="1:5" x14ac:dyDescent="0.25">
      <c r="A401" s="7">
        <f>TIME(11,53,44)</f>
        <v>0.49564814814814812</v>
      </c>
      <c r="B401" s="8">
        <v>3973</v>
      </c>
      <c r="C401" s="9">
        <v>250000</v>
      </c>
      <c r="D401" s="10" t="s">
        <v>5</v>
      </c>
      <c r="E401" s="11" t="s">
        <v>6</v>
      </c>
    </row>
    <row r="402" spans="1:5" x14ac:dyDescent="0.25">
      <c r="A402" s="7">
        <f>TIME(11,53,41)</f>
        <v>0.49561342592592594</v>
      </c>
      <c r="B402" s="8">
        <v>3973</v>
      </c>
      <c r="C402" s="9">
        <v>250000</v>
      </c>
      <c r="D402" s="10" t="s">
        <v>5</v>
      </c>
      <c r="E402" s="11" t="s">
        <v>6</v>
      </c>
    </row>
    <row r="403" spans="1:5" x14ac:dyDescent="0.25">
      <c r="A403" s="7">
        <f>TIME(11,53,33)</f>
        <v>0.49552083333333335</v>
      </c>
      <c r="B403" s="8">
        <v>3973.19</v>
      </c>
      <c r="C403" s="9">
        <v>250000</v>
      </c>
      <c r="D403" s="10" t="s">
        <v>5</v>
      </c>
      <c r="E403" s="11" t="s">
        <v>6</v>
      </c>
    </row>
    <row r="404" spans="1:5" x14ac:dyDescent="0.25">
      <c r="A404" s="7">
        <f>TIME(11,52,57)</f>
        <v>0.49510416666666668</v>
      </c>
      <c r="B404" s="8">
        <v>3975</v>
      </c>
      <c r="C404" s="9">
        <v>250000</v>
      </c>
      <c r="D404" s="10" t="s">
        <v>7</v>
      </c>
      <c r="E404" s="11" t="s">
        <v>6</v>
      </c>
    </row>
    <row r="405" spans="1:5" x14ac:dyDescent="0.25">
      <c r="A405" s="7">
        <f>TIME(11,52,56)</f>
        <v>0.49509259259259258</v>
      </c>
      <c r="B405" s="8">
        <v>3975.05</v>
      </c>
      <c r="C405" s="9">
        <v>3000000</v>
      </c>
      <c r="D405" s="10" t="s">
        <v>7</v>
      </c>
      <c r="E405" s="11" t="s">
        <v>6</v>
      </c>
    </row>
    <row r="406" spans="1:5" x14ac:dyDescent="0.25">
      <c r="A406" s="7">
        <f>TIME(11,52,53)</f>
        <v>0.49505787037037036</v>
      </c>
      <c r="B406" s="8">
        <v>3975.05</v>
      </c>
      <c r="C406" s="9">
        <v>500000</v>
      </c>
      <c r="D406" s="10" t="s">
        <v>7</v>
      </c>
      <c r="E406" s="11" t="s">
        <v>6</v>
      </c>
    </row>
    <row r="407" spans="1:5" x14ac:dyDescent="0.25">
      <c r="A407" s="7">
        <f>TIME(11,52,49)</f>
        <v>0.49501157407407409</v>
      </c>
      <c r="B407" s="8">
        <v>3975.05</v>
      </c>
      <c r="C407" s="9">
        <v>250000</v>
      </c>
      <c r="D407" s="10" t="s">
        <v>7</v>
      </c>
      <c r="E407" s="11" t="s">
        <v>6</v>
      </c>
    </row>
    <row r="408" spans="1:5" x14ac:dyDescent="0.25">
      <c r="A408" s="7">
        <f>TIME(11,52,48)</f>
        <v>0.49500000000000005</v>
      </c>
      <c r="B408" s="8">
        <v>3975.05</v>
      </c>
      <c r="C408" s="9">
        <v>250000</v>
      </c>
      <c r="D408" s="10" t="s">
        <v>7</v>
      </c>
      <c r="E408" s="11" t="s">
        <v>6</v>
      </c>
    </row>
    <row r="409" spans="1:5" x14ac:dyDescent="0.25">
      <c r="A409" s="7">
        <f>TIME(11,52,48)</f>
        <v>0.49500000000000005</v>
      </c>
      <c r="B409" s="8">
        <v>3975.05</v>
      </c>
      <c r="C409" s="9">
        <v>250000</v>
      </c>
      <c r="D409" s="10" t="s">
        <v>7</v>
      </c>
      <c r="E409" s="11" t="s">
        <v>6</v>
      </c>
    </row>
    <row r="410" spans="1:5" x14ac:dyDescent="0.25">
      <c r="A410" s="7">
        <f>TIME(11,52,47)</f>
        <v>0.4949884259259259</v>
      </c>
      <c r="B410" s="8">
        <v>3974.85</v>
      </c>
      <c r="C410" s="9">
        <v>250000</v>
      </c>
      <c r="D410" s="10" t="s">
        <v>7</v>
      </c>
      <c r="E410" s="11" t="s">
        <v>6</v>
      </c>
    </row>
    <row r="411" spans="1:5" x14ac:dyDescent="0.25">
      <c r="A411" s="7">
        <f>TIME(11,51,45)</f>
        <v>0.49427083333333338</v>
      </c>
      <c r="B411" s="8">
        <v>3973.7</v>
      </c>
      <c r="C411" s="9">
        <v>250000</v>
      </c>
      <c r="D411" s="10" t="s">
        <v>7</v>
      </c>
      <c r="E411" s="11" t="s">
        <v>6</v>
      </c>
    </row>
    <row r="412" spans="1:5" x14ac:dyDescent="0.25">
      <c r="A412" s="7">
        <f>TIME(11,51,38)</f>
        <v>0.49418981481481478</v>
      </c>
      <c r="B412" s="8">
        <v>3972.73</v>
      </c>
      <c r="C412" s="9">
        <v>1000000</v>
      </c>
      <c r="D412" s="10" t="s">
        <v>11</v>
      </c>
      <c r="E412" s="11" t="s">
        <v>12</v>
      </c>
    </row>
    <row r="413" spans="1:5" x14ac:dyDescent="0.25">
      <c r="A413" s="7">
        <f>TIME(11,49,48)</f>
        <v>0.49291666666666667</v>
      </c>
      <c r="B413" s="8">
        <v>3971.75</v>
      </c>
      <c r="C413" s="9">
        <v>126000</v>
      </c>
      <c r="D413" s="10" t="s">
        <v>3</v>
      </c>
      <c r="E413" s="11" t="s">
        <v>8</v>
      </c>
    </row>
    <row r="414" spans="1:5" x14ac:dyDescent="0.25">
      <c r="A414" s="7">
        <f>TIME(11,49,3)</f>
        <v>0.49239583333333337</v>
      </c>
      <c r="B414" s="8">
        <v>3972.8</v>
      </c>
      <c r="C414" s="9">
        <v>70000</v>
      </c>
      <c r="D414" s="10" t="s">
        <v>3</v>
      </c>
      <c r="E414" s="11" t="s">
        <v>8</v>
      </c>
    </row>
    <row r="415" spans="1:5" x14ac:dyDescent="0.25">
      <c r="A415" s="7">
        <f>TIME(11,48,53)</f>
        <v>0.49228009259259259</v>
      </c>
      <c r="B415" s="8">
        <v>3972</v>
      </c>
      <c r="C415" s="9">
        <v>250000</v>
      </c>
      <c r="D415" s="10" t="s">
        <v>7</v>
      </c>
      <c r="E415" s="11" t="s">
        <v>6</v>
      </c>
    </row>
    <row r="416" spans="1:5" x14ac:dyDescent="0.25">
      <c r="A416" s="7">
        <f>TIME(11,48,45)</f>
        <v>0.4921875</v>
      </c>
      <c r="B416" s="8">
        <v>3971.5</v>
      </c>
      <c r="C416" s="9">
        <v>250000</v>
      </c>
      <c r="D416" s="10" t="s">
        <v>5</v>
      </c>
      <c r="E416" s="11" t="s">
        <v>6</v>
      </c>
    </row>
    <row r="417" spans="1:5" x14ac:dyDescent="0.25">
      <c r="A417" s="7">
        <f>TIME(11,48,43)</f>
        <v>0.49216435185185187</v>
      </c>
      <c r="B417" s="8">
        <v>3971.5</v>
      </c>
      <c r="C417" s="9">
        <v>250000</v>
      </c>
      <c r="D417" s="10" t="s">
        <v>5</v>
      </c>
      <c r="E417" s="11" t="s">
        <v>6</v>
      </c>
    </row>
    <row r="418" spans="1:5" x14ac:dyDescent="0.25">
      <c r="A418" s="7">
        <f>TIME(11,48,27)</f>
        <v>0.49197916666666663</v>
      </c>
      <c r="B418" s="8">
        <v>3971.7</v>
      </c>
      <c r="C418" s="9">
        <v>250000</v>
      </c>
      <c r="D418" s="10" t="s">
        <v>5</v>
      </c>
      <c r="E418" s="11" t="s">
        <v>6</v>
      </c>
    </row>
    <row r="419" spans="1:5" x14ac:dyDescent="0.25">
      <c r="A419" s="7">
        <f>TIME(11,48,23)</f>
        <v>0.49193287037037042</v>
      </c>
      <c r="B419" s="8">
        <v>3971.9</v>
      </c>
      <c r="C419" s="9">
        <v>250000</v>
      </c>
      <c r="D419" s="10" t="s">
        <v>5</v>
      </c>
      <c r="E419" s="11" t="s">
        <v>6</v>
      </c>
    </row>
    <row r="420" spans="1:5" x14ac:dyDescent="0.25">
      <c r="A420" s="7">
        <f>TIME(11,48,23)</f>
        <v>0.49193287037037042</v>
      </c>
      <c r="B420" s="8">
        <v>3972</v>
      </c>
      <c r="C420" s="9">
        <v>500000</v>
      </c>
      <c r="D420" s="10" t="s">
        <v>5</v>
      </c>
      <c r="E420" s="11" t="s">
        <v>6</v>
      </c>
    </row>
    <row r="421" spans="1:5" x14ac:dyDescent="0.25">
      <c r="A421" s="7">
        <f>TIME(11,48,23)</f>
        <v>0.49193287037037042</v>
      </c>
      <c r="B421" s="8">
        <v>3972.05</v>
      </c>
      <c r="C421" s="9">
        <v>250000</v>
      </c>
      <c r="D421" s="10" t="s">
        <v>5</v>
      </c>
      <c r="E421" s="11" t="s">
        <v>6</v>
      </c>
    </row>
    <row r="422" spans="1:5" x14ac:dyDescent="0.25">
      <c r="A422" s="7">
        <f>TIME(11,48,23)</f>
        <v>0.49193287037037042</v>
      </c>
      <c r="B422" s="8">
        <v>3972.1</v>
      </c>
      <c r="C422" s="9">
        <v>250000</v>
      </c>
      <c r="D422" s="10" t="s">
        <v>5</v>
      </c>
      <c r="E422" s="11" t="s">
        <v>6</v>
      </c>
    </row>
    <row r="423" spans="1:5" x14ac:dyDescent="0.25">
      <c r="A423" s="7">
        <f>TIME(11,48,22)</f>
        <v>0.49192129629629627</v>
      </c>
      <c r="B423" s="8">
        <v>3972.1</v>
      </c>
      <c r="C423" s="9">
        <v>250000</v>
      </c>
      <c r="D423" s="10" t="s">
        <v>5</v>
      </c>
      <c r="E423" s="11" t="s">
        <v>6</v>
      </c>
    </row>
    <row r="424" spans="1:5" x14ac:dyDescent="0.25">
      <c r="A424" s="7">
        <f>TIME(11,48,22)</f>
        <v>0.49192129629629627</v>
      </c>
      <c r="B424" s="8">
        <v>3972.1</v>
      </c>
      <c r="C424" s="9">
        <v>250000</v>
      </c>
      <c r="D424" s="10" t="s">
        <v>5</v>
      </c>
      <c r="E424" s="11" t="s">
        <v>6</v>
      </c>
    </row>
    <row r="425" spans="1:5" x14ac:dyDescent="0.25">
      <c r="A425" s="7">
        <f>TIME(11,48,22)</f>
        <v>0.49192129629629627</v>
      </c>
      <c r="B425" s="8">
        <v>3972.1</v>
      </c>
      <c r="C425" s="9">
        <v>250000</v>
      </c>
      <c r="D425" s="10" t="s">
        <v>5</v>
      </c>
      <c r="E425" s="11" t="s">
        <v>6</v>
      </c>
    </row>
    <row r="426" spans="1:5" x14ac:dyDescent="0.25">
      <c r="A426" s="7">
        <f>TIME(11,48,21)</f>
        <v>0.49190972222222223</v>
      </c>
      <c r="B426" s="8">
        <v>3972.25</v>
      </c>
      <c r="C426" s="9">
        <v>250000</v>
      </c>
      <c r="D426" s="10" t="s">
        <v>5</v>
      </c>
      <c r="E426" s="11" t="s">
        <v>6</v>
      </c>
    </row>
    <row r="427" spans="1:5" x14ac:dyDescent="0.25">
      <c r="A427" s="7">
        <f>TIME(11,48,4)</f>
        <v>0.49171296296296302</v>
      </c>
      <c r="B427" s="8">
        <v>3972.95</v>
      </c>
      <c r="C427" s="9">
        <v>250000</v>
      </c>
      <c r="D427" s="10" t="s">
        <v>5</v>
      </c>
      <c r="E427" s="11" t="s">
        <v>6</v>
      </c>
    </row>
    <row r="428" spans="1:5" x14ac:dyDescent="0.25">
      <c r="A428" s="7">
        <f>TIME(11,47,58)</f>
        <v>0.49164351851851856</v>
      </c>
      <c r="B428" s="8">
        <v>3973</v>
      </c>
      <c r="C428" s="9">
        <v>250000</v>
      </c>
      <c r="D428" s="10" t="s">
        <v>5</v>
      </c>
      <c r="E428" s="11" t="s">
        <v>6</v>
      </c>
    </row>
    <row r="429" spans="1:5" x14ac:dyDescent="0.25">
      <c r="A429" s="7">
        <f>TIME(11,47,32)</f>
        <v>0.49134259259259255</v>
      </c>
      <c r="B429" s="8">
        <v>3974</v>
      </c>
      <c r="C429" s="9">
        <v>250000</v>
      </c>
      <c r="D429" s="10" t="s">
        <v>7</v>
      </c>
      <c r="E429" s="11" t="s">
        <v>6</v>
      </c>
    </row>
    <row r="430" spans="1:5" x14ac:dyDescent="0.25">
      <c r="A430" s="7">
        <f>TIME(11,47,13)</f>
        <v>0.49112268518518515</v>
      </c>
      <c r="B430" s="8">
        <v>3973.68</v>
      </c>
      <c r="C430" s="9">
        <v>1000000</v>
      </c>
      <c r="D430" s="10" t="s">
        <v>11</v>
      </c>
      <c r="E430" s="11" t="s">
        <v>12</v>
      </c>
    </row>
    <row r="431" spans="1:5" x14ac:dyDescent="0.25">
      <c r="A431" s="7">
        <f>TIME(11,46,55)</f>
        <v>0.49091435185185189</v>
      </c>
      <c r="B431" s="8">
        <v>3973.68</v>
      </c>
      <c r="C431" s="9">
        <v>1000000</v>
      </c>
      <c r="D431" s="10" t="s">
        <v>11</v>
      </c>
      <c r="E431" s="11" t="s">
        <v>12</v>
      </c>
    </row>
    <row r="432" spans="1:5" x14ac:dyDescent="0.25">
      <c r="A432" s="7">
        <f>TIME(11,46,0)</f>
        <v>0.49027777777777781</v>
      </c>
      <c r="B432" s="8">
        <v>3974</v>
      </c>
      <c r="C432" s="9">
        <v>6000000</v>
      </c>
      <c r="D432" s="10" t="s">
        <v>3</v>
      </c>
      <c r="E432" s="11" t="s">
        <v>11</v>
      </c>
    </row>
    <row r="433" spans="1:5" x14ac:dyDescent="0.25">
      <c r="A433" s="7">
        <f>TIME(11,42,53)</f>
        <v>0.48811342592592594</v>
      </c>
      <c r="B433" s="8">
        <v>3974.7</v>
      </c>
      <c r="C433" s="9">
        <v>500000</v>
      </c>
      <c r="D433" s="10" t="s">
        <v>7</v>
      </c>
      <c r="E433" s="11" t="s">
        <v>6</v>
      </c>
    </row>
    <row r="434" spans="1:5" x14ac:dyDescent="0.25">
      <c r="A434" s="7">
        <f>TIME(11,42,52)</f>
        <v>0.48810185185185184</v>
      </c>
      <c r="B434" s="8">
        <v>3974.5</v>
      </c>
      <c r="C434" s="9">
        <v>250000</v>
      </c>
      <c r="D434" s="10" t="s">
        <v>7</v>
      </c>
      <c r="E434" s="11" t="s">
        <v>6</v>
      </c>
    </row>
    <row r="435" spans="1:5" x14ac:dyDescent="0.25">
      <c r="A435" s="7">
        <f>TIME(11,39,37)</f>
        <v>0.48584490740740738</v>
      </c>
      <c r="B435" s="8">
        <v>3974</v>
      </c>
      <c r="C435" s="9">
        <v>250000</v>
      </c>
      <c r="D435" s="10" t="s">
        <v>5</v>
      </c>
      <c r="E435" s="11" t="s">
        <v>6</v>
      </c>
    </row>
    <row r="436" spans="1:5" x14ac:dyDescent="0.25">
      <c r="A436" s="7">
        <f>TIME(11,39,14)</f>
        <v>0.48557870370370365</v>
      </c>
      <c r="B436" s="8">
        <v>3973.9</v>
      </c>
      <c r="C436" s="9">
        <v>250000</v>
      </c>
      <c r="D436" s="10" t="s">
        <v>7</v>
      </c>
      <c r="E436" s="11" t="s">
        <v>6</v>
      </c>
    </row>
    <row r="437" spans="1:5" x14ac:dyDescent="0.25">
      <c r="A437" s="7">
        <f>TIME(11,39,7)</f>
        <v>0.48549768518518516</v>
      </c>
      <c r="B437" s="8">
        <v>3973.5</v>
      </c>
      <c r="C437" s="9">
        <v>250000</v>
      </c>
      <c r="D437" s="10" t="s">
        <v>7</v>
      </c>
      <c r="E437" s="11" t="s">
        <v>6</v>
      </c>
    </row>
    <row r="438" spans="1:5" x14ac:dyDescent="0.25">
      <c r="A438" s="7">
        <f>TIME(11,38,52)</f>
        <v>0.48532407407407407</v>
      </c>
      <c r="B438" s="8">
        <v>3972</v>
      </c>
      <c r="C438" s="9">
        <v>250000</v>
      </c>
      <c r="D438" s="10" t="s">
        <v>5</v>
      </c>
      <c r="E438" s="11" t="s">
        <v>6</v>
      </c>
    </row>
    <row r="439" spans="1:5" x14ac:dyDescent="0.25">
      <c r="A439" s="7">
        <f>TIME(11,37,34)</f>
        <v>0.48442129629629632</v>
      </c>
      <c r="B439" s="8">
        <v>3972</v>
      </c>
      <c r="C439" s="9">
        <v>250000</v>
      </c>
      <c r="D439" s="10" t="s">
        <v>7</v>
      </c>
      <c r="E439" s="11" t="s">
        <v>6</v>
      </c>
    </row>
    <row r="440" spans="1:5" x14ac:dyDescent="0.25">
      <c r="A440" s="7">
        <f>TIME(11,37,20)</f>
        <v>0.48425925925925922</v>
      </c>
      <c r="B440" s="8">
        <v>3971.2</v>
      </c>
      <c r="C440" s="9">
        <v>250000</v>
      </c>
      <c r="D440" s="10" t="s">
        <v>5</v>
      </c>
      <c r="E440" s="11" t="s">
        <v>6</v>
      </c>
    </row>
    <row r="441" spans="1:5" x14ac:dyDescent="0.25">
      <c r="A441" s="7">
        <f>TIME(11,37,3)</f>
        <v>0.48406250000000001</v>
      </c>
      <c r="B441" s="8">
        <v>3971.65</v>
      </c>
      <c r="C441" s="9">
        <v>250000</v>
      </c>
      <c r="D441" s="10" t="s">
        <v>5</v>
      </c>
      <c r="E441" s="11" t="s">
        <v>6</v>
      </c>
    </row>
    <row r="442" spans="1:5" x14ac:dyDescent="0.25">
      <c r="A442" s="7">
        <f>TIME(11,37,3)</f>
        <v>0.48406250000000001</v>
      </c>
      <c r="B442" s="8">
        <v>3971.65</v>
      </c>
      <c r="C442" s="9">
        <v>250000</v>
      </c>
      <c r="D442" s="10" t="s">
        <v>5</v>
      </c>
      <c r="E442" s="11" t="s">
        <v>6</v>
      </c>
    </row>
    <row r="443" spans="1:5" x14ac:dyDescent="0.25">
      <c r="A443" s="7">
        <f>TIME(11,37,2)</f>
        <v>0.48405092592592597</v>
      </c>
      <c r="B443" s="8">
        <v>3971.65</v>
      </c>
      <c r="C443" s="9">
        <v>250000</v>
      </c>
      <c r="D443" s="10" t="s">
        <v>5</v>
      </c>
      <c r="E443" s="11" t="s">
        <v>6</v>
      </c>
    </row>
    <row r="444" spans="1:5" x14ac:dyDescent="0.25">
      <c r="A444" s="7">
        <f>TIME(11,37,2)</f>
        <v>0.48405092592592597</v>
      </c>
      <c r="B444" s="8">
        <v>3971.8</v>
      </c>
      <c r="C444" s="9">
        <v>250000</v>
      </c>
      <c r="D444" s="10" t="s">
        <v>5</v>
      </c>
      <c r="E444" s="11" t="s">
        <v>6</v>
      </c>
    </row>
    <row r="445" spans="1:5" x14ac:dyDescent="0.25">
      <c r="A445" s="7">
        <f>TIME(11,36,59)</f>
        <v>0.48401620370370368</v>
      </c>
      <c r="B445" s="8">
        <v>3971.8</v>
      </c>
      <c r="C445" s="9">
        <v>250000</v>
      </c>
      <c r="D445" s="10" t="s">
        <v>5</v>
      </c>
      <c r="E445" s="11" t="s">
        <v>6</v>
      </c>
    </row>
    <row r="446" spans="1:5" x14ac:dyDescent="0.25">
      <c r="A446" s="7">
        <f>TIME(11,36,44)</f>
        <v>0.4838425925925926</v>
      </c>
      <c r="B446" s="8">
        <v>3971.65</v>
      </c>
      <c r="C446" s="9">
        <v>250000</v>
      </c>
      <c r="D446" s="10" t="s">
        <v>5</v>
      </c>
      <c r="E446" s="11" t="s">
        <v>6</v>
      </c>
    </row>
    <row r="447" spans="1:5" x14ac:dyDescent="0.25">
      <c r="A447" s="7">
        <f>TIME(11,36,39)</f>
        <v>0.48378472222222224</v>
      </c>
      <c r="B447" s="8">
        <v>3972.25</v>
      </c>
      <c r="C447" s="9">
        <v>250000</v>
      </c>
      <c r="D447" s="10" t="s">
        <v>5</v>
      </c>
      <c r="E447" s="11" t="s">
        <v>6</v>
      </c>
    </row>
    <row r="448" spans="1:5" x14ac:dyDescent="0.25">
      <c r="A448" s="7">
        <f>TIME(11,36,38)</f>
        <v>0.48377314814814815</v>
      </c>
      <c r="B448" s="8">
        <v>3972.25</v>
      </c>
      <c r="C448" s="9">
        <v>250000</v>
      </c>
      <c r="D448" s="10" t="s">
        <v>5</v>
      </c>
      <c r="E448" s="11" t="s">
        <v>6</v>
      </c>
    </row>
    <row r="449" spans="1:5" x14ac:dyDescent="0.25">
      <c r="A449" s="7">
        <f>TIME(11,36,38)</f>
        <v>0.48377314814814815</v>
      </c>
      <c r="B449" s="8">
        <v>3973</v>
      </c>
      <c r="C449" s="9">
        <v>250000</v>
      </c>
      <c r="D449" s="10" t="s">
        <v>5</v>
      </c>
      <c r="E449" s="11" t="s">
        <v>6</v>
      </c>
    </row>
    <row r="450" spans="1:5" x14ac:dyDescent="0.25">
      <c r="A450" s="7">
        <f>TIME(11,36,37)</f>
        <v>0.48376157407407411</v>
      </c>
      <c r="B450" s="8">
        <v>3973</v>
      </c>
      <c r="C450" s="9">
        <v>250000</v>
      </c>
      <c r="D450" s="10" t="s">
        <v>5</v>
      </c>
      <c r="E450" s="11" t="s">
        <v>6</v>
      </c>
    </row>
    <row r="451" spans="1:5" x14ac:dyDescent="0.25">
      <c r="A451" s="7">
        <f>TIME(11,36,37)</f>
        <v>0.48376157407407411</v>
      </c>
      <c r="B451" s="8">
        <v>3973.05</v>
      </c>
      <c r="C451" s="9">
        <v>1000000</v>
      </c>
      <c r="D451" s="10" t="s">
        <v>5</v>
      </c>
      <c r="E451" s="11" t="s">
        <v>6</v>
      </c>
    </row>
    <row r="452" spans="1:5" x14ac:dyDescent="0.25">
      <c r="A452" s="7">
        <f>TIME(11,36,35)</f>
        <v>0.48373842592592592</v>
      </c>
      <c r="B452" s="8">
        <v>3973.5</v>
      </c>
      <c r="C452" s="9">
        <v>500000</v>
      </c>
      <c r="D452" s="10" t="s">
        <v>5</v>
      </c>
      <c r="E452" s="11" t="s">
        <v>6</v>
      </c>
    </row>
    <row r="453" spans="1:5" x14ac:dyDescent="0.25">
      <c r="A453" s="7">
        <f>TIME(11,36,32)</f>
        <v>0.48370370370370369</v>
      </c>
      <c r="B453" s="8">
        <v>3974</v>
      </c>
      <c r="C453" s="9">
        <v>500000</v>
      </c>
      <c r="D453" s="10" t="s">
        <v>5</v>
      </c>
      <c r="E453" s="11" t="s">
        <v>6</v>
      </c>
    </row>
    <row r="454" spans="1:5" x14ac:dyDescent="0.25">
      <c r="A454" s="7">
        <f>TIME(11,36,32)</f>
        <v>0.48370370370370369</v>
      </c>
      <c r="B454" s="8">
        <v>3974</v>
      </c>
      <c r="C454" s="9">
        <v>250000</v>
      </c>
      <c r="D454" s="10" t="s">
        <v>5</v>
      </c>
      <c r="E454" s="11" t="s">
        <v>6</v>
      </c>
    </row>
    <row r="455" spans="1:5" x14ac:dyDescent="0.25">
      <c r="A455" s="7">
        <f>TIME(11,36,0)</f>
        <v>0.48333333333333334</v>
      </c>
      <c r="B455" s="8">
        <v>3975</v>
      </c>
      <c r="C455" s="9">
        <v>5000000</v>
      </c>
      <c r="D455" s="10" t="s">
        <v>3</v>
      </c>
      <c r="E455" s="11" t="s">
        <v>11</v>
      </c>
    </row>
    <row r="456" spans="1:5" x14ac:dyDescent="0.25">
      <c r="A456" s="7">
        <f>TIME(11,36,0)</f>
        <v>0.48333333333333334</v>
      </c>
      <c r="B456" s="8">
        <v>3975</v>
      </c>
      <c r="C456" s="9">
        <v>5000000</v>
      </c>
      <c r="D456" s="10" t="s">
        <v>3</v>
      </c>
      <c r="E456" s="11" t="s">
        <v>11</v>
      </c>
    </row>
    <row r="457" spans="1:5" x14ac:dyDescent="0.25">
      <c r="A457" s="7">
        <f>TIME(11,36,0)</f>
        <v>0.48333333333333334</v>
      </c>
      <c r="B457" s="8">
        <v>3975</v>
      </c>
      <c r="C457" s="9">
        <v>5000000</v>
      </c>
      <c r="D457" s="10" t="s">
        <v>3</v>
      </c>
      <c r="E457" s="11" t="s">
        <v>11</v>
      </c>
    </row>
    <row r="458" spans="1:5" x14ac:dyDescent="0.25">
      <c r="A458" s="7">
        <f>TIME(11,35,56)</f>
        <v>0.48328703703703701</v>
      </c>
      <c r="B458" s="8">
        <v>3975</v>
      </c>
      <c r="C458" s="9">
        <v>250000</v>
      </c>
      <c r="D458" s="10" t="s">
        <v>7</v>
      </c>
      <c r="E458" s="11" t="s">
        <v>6</v>
      </c>
    </row>
    <row r="459" spans="1:5" x14ac:dyDescent="0.25">
      <c r="A459" s="7">
        <f>TIME(11,35,18)</f>
        <v>0.48284722222222221</v>
      </c>
      <c r="B459" s="8">
        <v>3974</v>
      </c>
      <c r="C459" s="9">
        <v>250000</v>
      </c>
      <c r="D459" s="10" t="s">
        <v>5</v>
      </c>
      <c r="E459" s="11" t="s">
        <v>6</v>
      </c>
    </row>
    <row r="460" spans="1:5" x14ac:dyDescent="0.25">
      <c r="A460" s="7">
        <f>TIME(11,34,57)</f>
        <v>0.48260416666666667</v>
      </c>
      <c r="B460" s="8">
        <v>3974</v>
      </c>
      <c r="C460" s="9">
        <v>250000</v>
      </c>
      <c r="D460" s="10" t="s">
        <v>5</v>
      </c>
      <c r="E460" s="11" t="s">
        <v>6</v>
      </c>
    </row>
    <row r="461" spans="1:5" x14ac:dyDescent="0.25">
      <c r="A461" s="7">
        <f>TIME(11,34,41)</f>
        <v>0.48241898148148149</v>
      </c>
      <c r="B461" s="8">
        <v>3973.5</v>
      </c>
      <c r="C461" s="9">
        <v>500000</v>
      </c>
      <c r="D461" s="10" t="s">
        <v>5</v>
      </c>
      <c r="E461" s="11" t="s">
        <v>6</v>
      </c>
    </row>
    <row r="462" spans="1:5" x14ac:dyDescent="0.25">
      <c r="A462" s="7">
        <f>TIME(11,33,13)</f>
        <v>0.48140046296296296</v>
      </c>
      <c r="B462" s="8">
        <v>3973</v>
      </c>
      <c r="C462" s="9">
        <v>250000</v>
      </c>
      <c r="D462" s="10" t="s">
        <v>5</v>
      </c>
      <c r="E462" s="11" t="s">
        <v>6</v>
      </c>
    </row>
    <row r="463" spans="1:5" x14ac:dyDescent="0.25">
      <c r="A463" s="7">
        <f>TIME(11,33,13)</f>
        <v>0.48140046296296296</v>
      </c>
      <c r="B463" s="8">
        <v>3974</v>
      </c>
      <c r="C463" s="9">
        <v>250000</v>
      </c>
      <c r="D463" s="10" t="s">
        <v>5</v>
      </c>
      <c r="E463" s="11" t="s">
        <v>6</v>
      </c>
    </row>
    <row r="464" spans="1:5" x14ac:dyDescent="0.25">
      <c r="A464" s="7">
        <f>TIME(11,33,12)</f>
        <v>0.48138888888888887</v>
      </c>
      <c r="B464" s="8">
        <v>3974.6</v>
      </c>
      <c r="C464" s="9">
        <v>250000</v>
      </c>
      <c r="D464" s="10" t="s">
        <v>5</v>
      </c>
      <c r="E464" s="11" t="s">
        <v>6</v>
      </c>
    </row>
    <row r="465" spans="1:5" x14ac:dyDescent="0.25">
      <c r="A465" s="7">
        <f>TIME(11,33,10)</f>
        <v>0.48136574074074073</v>
      </c>
      <c r="B465" s="8">
        <v>3974.5</v>
      </c>
      <c r="C465" s="9">
        <v>1500000</v>
      </c>
      <c r="D465" s="10" t="s">
        <v>5</v>
      </c>
      <c r="E465" s="11" t="s">
        <v>6</v>
      </c>
    </row>
    <row r="466" spans="1:5" x14ac:dyDescent="0.25">
      <c r="A466" s="7">
        <f>TIME(11,33,5)</f>
        <v>0.48130787037037037</v>
      </c>
      <c r="B466" s="8">
        <v>3974.5</v>
      </c>
      <c r="C466" s="9">
        <v>250000</v>
      </c>
      <c r="D466" s="10" t="s">
        <v>5</v>
      </c>
      <c r="E466" s="11" t="s">
        <v>6</v>
      </c>
    </row>
    <row r="467" spans="1:5" x14ac:dyDescent="0.25">
      <c r="A467" s="7">
        <f>TIME(11,33,4)</f>
        <v>0.48129629629629633</v>
      </c>
      <c r="B467" s="8">
        <v>3974.5</v>
      </c>
      <c r="C467" s="9">
        <v>250000</v>
      </c>
      <c r="D467" s="10" t="s">
        <v>5</v>
      </c>
      <c r="E467" s="11" t="s">
        <v>6</v>
      </c>
    </row>
    <row r="468" spans="1:5" x14ac:dyDescent="0.25">
      <c r="A468" s="7">
        <f>TIME(11,32,58)</f>
        <v>0.48122685185185188</v>
      </c>
      <c r="B468" s="8">
        <v>3974.5</v>
      </c>
      <c r="C468" s="9">
        <v>500000</v>
      </c>
      <c r="D468" s="10" t="s">
        <v>5</v>
      </c>
      <c r="E468" s="11" t="s">
        <v>6</v>
      </c>
    </row>
    <row r="469" spans="1:5" x14ac:dyDescent="0.25">
      <c r="A469" s="7">
        <f>TIME(11,32,58)</f>
        <v>0.48122685185185188</v>
      </c>
      <c r="B469" s="8">
        <v>3974.5</v>
      </c>
      <c r="C469" s="9">
        <v>500000</v>
      </c>
      <c r="D469" s="10" t="s">
        <v>5</v>
      </c>
      <c r="E469" s="11" t="s">
        <v>6</v>
      </c>
    </row>
    <row r="470" spans="1:5" x14ac:dyDescent="0.25">
      <c r="A470" s="7">
        <f>TIME(11,32,57)</f>
        <v>0.48121527777777778</v>
      </c>
      <c r="B470" s="8">
        <v>3974.5</v>
      </c>
      <c r="C470" s="9">
        <v>500000</v>
      </c>
      <c r="D470" s="10" t="s">
        <v>5</v>
      </c>
      <c r="E470" s="11" t="s">
        <v>6</v>
      </c>
    </row>
    <row r="471" spans="1:5" x14ac:dyDescent="0.25">
      <c r="A471" s="7">
        <f>TIME(11,32,57)</f>
        <v>0.48121527777777778</v>
      </c>
      <c r="B471" s="8">
        <v>3974.5</v>
      </c>
      <c r="C471" s="9">
        <v>500000</v>
      </c>
      <c r="D471" s="10" t="s">
        <v>5</v>
      </c>
      <c r="E471" s="11" t="s">
        <v>6</v>
      </c>
    </row>
    <row r="472" spans="1:5" x14ac:dyDescent="0.25">
      <c r="A472" s="7">
        <f>TIME(11,32,57)</f>
        <v>0.48121527777777778</v>
      </c>
      <c r="B472" s="8">
        <v>3974.5</v>
      </c>
      <c r="C472" s="9">
        <v>500000</v>
      </c>
      <c r="D472" s="10" t="s">
        <v>5</v>
      </c>
      <c r="E472" s="11" t="s">
        <v>6</v>
      </c>
    </row>
    <row r="473" spans="1:5" x14ac:dyDescent="0.25">
      <c r="A473" s="7">
        <f>TIME(11,32,57)</f>
        <v>0.48121527777777778</v>
      </c>
      <c r="B473" s="8">
        <v>3974.5</v>
      </c>
      <c r="C473" s="9">
        <v>500000</v>
      </c>
      <c r="D473" s="10" t="s">
        <v>5</v>
      </c>
      <c r="E473" s="11" t="s">
        <v>6</v>
      </c>
    </row>
    <row r="474" spans="1:5" x14ac:dyDescent="0.25">
      <c r="A474" s="7">
        <f t="shared" ref="A474:A479" si="6">TIME(11,32,56)</f>
        <v>0.48120370370370374</v>
      </c>
      <c r="B474" s="8">
        <v>3975</v>
      </c>
      <c r="C474" s="9">
        <v>3500000</v>
      </c>
      <c r="D474" s="10" t="s">
        <v>3</v>
      </c>
      <c r="E474" s="11" t="s">
        <v>9</v>
      </c>
    </row>
    <row r="475" spans="1:5" x14ac:dyDescent="0.25">
      <c r="A475" s="7">
        <f t="shared" si="6"/>
        <v>0.48120370370370374</v>
      </c>
      <c r="B475" s="8">
        <v>3974.5</v>
      </c>
      <c r="C475" s="9">
        <v>500000</v>
      </c>
      <c r="D475" s="10" t="s">
        <v>5</v>
      </c>
      <c r="E475" s="11" t="s">
        <v>6</v>
      </c>
    </row>
    <row r="476" spans="1:5" x14ac:dyDescent="0.25">
      <c r="A476" s="7">
        <f t="shared" si="6"/>
        <v>0.48120370370370374</v>
      </c>
      <c r="B476" s="8">
        <v>3974.5</v>
      </c>
      <c r="C476" s="9">
        <v>500000</v>
      </c>
      <c r="D476" s="10" t="s">
        <v>5</v>
      </c>
      <c r="E476" s="11" t="s">
        <v>6</v>
      </c>
    </row>
    <row r="477" spans="1:5" x14ac:dyDescent="0.25">
      <c r="A477" s="7">
        <f t="shared" si="6"/>
        <v>0.48120370370370374</v>
      </c>
      <c r="B477" s="8">
        <v>3974.5</v>
      </c>
      <c r="C477" s="9">
        <v>250000</v>
      </c>
      <c r="D477" s="10" t="s">
        <v>5</v>
      </c>
      <c r="E477" s="11" t="s">
        <v>6</v>
      </c>
    </row>
    <row r="478" spans="1:5" x14ac:dyDescent="0.25">
      <c r="A478" s="7">
        <f t="shared" si="6"/>
        <v>0.48120370370370374</v>
      </c>
      <c r="B478" s="8">
        <v>3974.5</v>
      </c>
      <c r="C478" s="9">
        <v>500000</v>
      </c>
      <c r="D478" s="10" t="s">
        <v>5</v>
      </c>
      <c r="E478" s="11" t="s">
        <v>6</v>
      </c>
    </row>
    <row r="479" spans="1:5" x14ac:dyDescent="0.25">
      <c r="A479" s="7">
        <f t="shared" si="6"/>
        <v>0.48120370370370374</v>
      </c>
      <c r="B479" s="8">
        <v>3974.5</v>
      </c>
      <c r="C479" s="9">
        <v>250000</v>
      </c>
      <c r="D479" s="10" t="s">
        <v>5</v>
      </c>
      <c r="E479" s="11" t="s">
        <v>6</v>
      </c>
    </row>
    <row r="480" spans="1:5" x14ac:dyDescent="0.25">
      <c r="A480" s="7">
        <f>TIME(11,32,55)</f>
        <v>0.48119212962962959</v>
      </c>
      <c r="B480" s="8">
        <v>3974.5</v>
      </c>
      <c r="C480" s="9">
        <v>500000</v>
      </c>
      <c r="D480" s="10" t="s">
        <v>5</v>
      </c>
      <c r="E480" s="11" t="s">
        <v>6</v>
      </c>
    </row>
    <row r="481" spans="1:5" x14ac:dyDescent="0.25">
      <c r="A481" s="7">
        <f>TIME(11,32,55)</f>
        <v>0.48119212962962959</v>
      </c>
      <c r="B481" s="8">
        <v>3974.5</v>
      </c>
      <c r="C481" s="9">
        <v>500000</v>
      </c>
      <c r="D481" s="10" t="s">
        <v>5</v>
      </c>
      <c r="E481" s="11" t="s">
        <v>6</v>
      </c>
    </row>
    <row r="482" spans="1:5" x14ac:dyDescent="0.25">
      <c r="A482" s="7">
        <f>TIME(11,32,55)</f>
        <v>0.48119212962962959</v>
      </c>
      <c r="B482" s="8">
        <v>3974.5</v>
      </c>
      <c r="C482" s="9">
        <v>500000</v>
      </c>
      <c r="D482" s="10" t="s">
        <v>5</v>
      </c>
      <c r="E482" s="11" t="s">
        <v>6</v>
      </c>
    </row>
    <row r="483" spans="1:5" x14ac:dyDescent="0.25">
      <c r="A483" s="7">
        <f>TIME(11,32,54)</f>
        <v>0.48118055555555556</v>
      </c>
      <c r="B483" s="8">
        <v>3974.55</v>
      </c>
      <c r="C483" s="9">
        <v>250000</v>
      </c>
      <c r="D483" s="10" t="s">
        <v>5</v>
      </c>
      <c r="E483" s="11" t="s">
        <v>6</v>
      </c>
    </row>
    <row r="484" spans="1:5" x14ac:dyDescent="0.25">
      <c r="A484" s="7">
        <f>TIME(11,32,40)</f>
        <v>0.48101851851851851</v>
      </c>
      <c r="B484" s="8">
        <v>3974.5</v>
      </c>
      <c r="C484" s="9">
        <v>500000</v>
      </c>
      <c r="D484" s="10" t="s">
        <v>5</v>
      </c>
      <c r="E484" s="11" t="s">
        <v>6</v>
      </c>
    </row>
    <row r="485" spans="1:5" x14ac:dyDescent="0.25">
      <c r="A485" s="7">
        <f>TIME(11,32,30)</f>
        <v>0.48090277777777773</v>
      </c>
      <c r="B485" s="8">
        <v>3975</v>
      </c>
      <c r="C485" s="9">
        <v>250000</v>
      </c>
      <c r="D485" s="10" t="s">
        <v>7</v>
      </c>
      <c r="E485" s="11" t="s">
        <v>6</v>
      </c>
    </row>
    <row r="486" spans="1:5" x14ac:dyDescent="0.25">
      <c r="A486" s="7">
        <f>TIME(11,32,19)</f>
        <v>0.48077546296296297</v>
      </c>
      <c r="B486" s="8">
        <v>3975</v>
      </c>
      <c r="C486" s="9">
        <v>250000</v>
      </c>
      <c r="D486" s="10" t="s">
        <v>7</v>
      </c>
      <c r="E486" s="11" t="s">
        <v>6</v>
      </c>
    </row>
    <row r="487" spans="1:5" x14ac:dyDescent="0.25">
      <c r="A487" s="7">
        <f>TIME(11,32,18)</f>
        <v>0.48076388888888894</v>
      </c>
      <c r="B487" s="8">
        <v>3975</v>
      </c>
      <c r="C487" s="9">
        <v>250000</v>
      </c>
      <c r="D487" s="10" t="s">
        <v>7</v>
      </c>
      <c r="E487" s="11" t="s">
        <v>6</v>
      </c>
    </row>
    <row r="488" spans="1:5" x14ac:dyDescent="0.25">
      <c r="A488" s="7">
        <f t="shared" ref="A488:A504" si="7">TIME(11,32,7)</f>
        <v>0.48063657407407406</v>
      </c>
      <c r="B488" s="8">
        <v>3974.5</v>
      </c>
      <c r="C488" s="9">
        <v>1000000</v>
      </c>
      <c r="D488" s="10" t="s">
        <v>5</v>
      </c>
      <c r="E488" s="11" t="s">
        <v>6</v>
      </c>
    </row>
    <row r="489" spans="1:5" x14ac:dyDescent="0.25">
      <c r="A489" s="7">
        <f t="shared" si="7"/>
        <v>0.48063657407407406</v>
      </c>
      <c r="B489" s="8">
        <v>3974.9</v>
      </c>
      <c r="C489" s="9">
        <v>250000</v>
      </c>
      <c r="D489" s="10" t="s">
        <v>5</v>
      </c>
      <c r="E489" s="11" t="s">
        <v>6</v>
      </c>
    </row>
    <row r="490" spans="1:5" x14ac:dyDescent="0.25">
      <c r="A490" s="7">
        <f t="shared" si="7"/>
        <v>0.48063657407407406</v>
      </c>
      <c r="B490" s="8">
        <v>3975</v>
      </c>
      <c r="C490" s="9">
        <v>250000</v>
      </c>
      <c r="D490" s="10" t="s">
        <v>5</v>
      </c>
      <c r="E490" s="11" t="s">
        <v>6</v>
      </c>
    </row>
    <row r="491" spans="1:5" x14ac:dyDescent="0.25">
      <c r="A491" s="7">
        <f t="shared" si="7"/>
        <v>0.48063657407407406</v>
      </c>
      <c r="B491" s="8">
        <v>3975</v>
      </c>
      <c r="C491" s="9">
        <v>250000</v>
      </c>
      <c r="D491" s="10" t="s">
        <v>5</v>
      </c>
      <c r="E491" s="11" t="s">
        <v>6</v>
      </c>
    </row>
    <row r="492" spans="1:5" x14ac:dyDescent="0.25">
      <c r="A492" s="7">
        <f t="shared" si="7"/>
        <v>0.48063657407407406</v>
      </c>
      <c r="B492" s="8">
        <v>3975</v>
      </c>
      <c r="C492" s="9">
        <v>250000</v>
      </c>
      <c r="D492" s="10" t="s">
        <v>5</v>
      </c>
      <c r="E492" s="11" t="s">
        <v>6</v>
      </c>
    </row>
    <row r="493" spans="1:5" x14ac:dyDescent="0.25">
      <c r="A493" s="7">
        <f t="shared" si="7"/>
        <v>0.48063657407407406</v>
      </c>
      <c r="B493" s="8">
        <v>3976.25</v>
      </c>
      <c r="C493" s="9">
        <v>5000000</v>
      </c>
      <c r="D493" s="10" t="s">
        <v>5</v>
      </c>
      <c r="E493" s="11" t="s">
        <v>6</v>
      </c>
    </row>
    <row r="494" spans="1:5" x14ac:dyDescent="0.25">
      <c r="A494" s="7">
        <f t="shared" si="7"/>
        <v>0.48063657407407406</v>
      </c>
      <c r="B494" s="8">
        <v>3976.3</v>
      </c>
      <c r="C494" s="9">
        <v>250000</v>
      </c>
      <c r="D494" s="10" t="s">
        <v>5</v>
      </c>
      <c r="E494" s="11" t="s">
        <v>6</v>
      </c>
    </row>
    <row r="495" spans="1:5" x14ac:dyDescent="0.25">
      <c r="A495" s="7">
        <f t="shared" si="7"/>
        <v>0.48063657407407406</v>
      </c>
      <c r="B495" s="8">
        <v>3976.35</v>
      </c>
      <c r="C495" s="9">
        <v>250000</v>
      </c>
      <c r="D495" s="10" t="s">
        <v>5</v>
      </c>
      <c r="E495" s="11" t="s">
        <v>6</v>
      </c>
    </row>
    <row r="496" spans="1:5" x14ac:dyDescent="0.25">
      <c r="A496" s="7">
        <f t="shared" si="7"/>
        <v>0.48063657407407406</v>
      </c>
      <c r="B496" s="8">
        <v>3976.4</v>
      </c>
      <c r="C496" s="9">
        <v>250000</v>
      </c>
      <c r="D496" s="10" t="s">
        <v>5</v>
      </c>
      <c r="E496" s="11" t="s">
        <v>6</v>
      </c>
    </row>
    <row r="497" spans="1:5" x14ac:dyDescent="0.25">
      <c r="A497" s="7">
        <f t="shared" si="7"/>
        <v>0.48063657407407406</v>
      </c>
      <c r="B497" s="8">
        <v>3976.4</v>
      </c>
      <c r="C497" s="9">
        <v>250000</v>
      </c>
      <c r="D497" s="10" t="s">
        <v>5</v>
      </c>
      <c r="E497" s="11" t="s">
        <v>6</v>
      </c>
    </row>
    <row r="498" spans="1:5" x14ac:dyDescent="0.25">
      <c r="A498" s="7">
        <f t="shared" si="7"/>
        <v>0.48063657407407406</v>
      </c>
      <c r="B498" s="8">
        <v>3976.45</v>
      </c>
      <c r="C498" s="9">
        <v>500000</v>
      </c>
      <c r="D498" s="10" t="s">
        <v>5</v>
      </c>
      <c r="E498" s="11" t="s">
        <v>6</v>
      </c>
    </row>
    <row r="499" spans="1:5" x14ac:dyDescent="0.25">
      <c r="A499" s="7">
        <f t="shared" si="7"/>
        <v>0.48063657407407406</v>
      </c>
      <c r="B499" s="8">
        <v>3976.5</v>
      </c>
      <c r="C499" s="9">
        <v>250000</v>
      </c>
      <c r="D499" s="10" t="s">
        <v>5</v>
      </c>
      <c r="E499" s="11" t="s">
        <v>6</v>
      </c>
    </row>
    <row r="500" spans="1:5" x14ac:dyDescent="0.25">
      <c r="A500" s="7">
        <f t="shared" si="7"/>
        <v>0.48063657407407406</v>
      </c>
      <c r="B500" s="8">
        <v>3976.6</v>
      </c>
      <c r="C500" s="9">
        <v>250000</v>
      </c>
      <c r="D500" s="10" t="s">
        <v>5</v>
      </c>
      <c r="E500" s="11" t="s">
        <v>6</v>
      </c>
    </row>
    <row r="501" spans="1:5" x14ac:dyDescent="0.25">
      <c r="A501" s="7">
        <f t="shared" si="7"/>
        <v>0.48063657407407406</v>
      </c>
      <c r="B501" s="8">
        <v>3976.65</v>
      </c>
      <c r="C501" s="9">
        <v>250000</v>
      </c>
      <c r="D501" s="10" t="s">
        <v>5</v>
      </c>
      <c r="E501" s="11" t="s">
        <v>6</v>
      </c>
    </row>
    <row r="502" spans="1:5" x14ac:dyDescent="0.25">
      <c r="A502" s="7">
        <f t="shared" si="7"/>
        <v>0.48063657407407406</v>
      </c>
      <c r="B502" s="8">
        <v>3976.7</v>
      </c>
      <c r="C502" s="9">
        <v>250000</v>
      </c>
      <c r="D502" s="10" t="s">
        <v>5</v>
      </c>
      <c r="E502" s="11" t="s">
        <v>6</v>
      </c>
    </row>
    <row r="503" spans="1:5" x14ac:dyDescent="0.25">
      <c r="A503" s="7">
        <f t="shared" si="7"/>
        <v>0.48063657407407406</v>
      </c>
      <c r="B503" s="8">
        <v>3977.15</v>
      </c>
      <c r="C503" s="9">
        <v>250000</v>
      </c>
      <c r="D503" s="10" t="s">
        <v>5</v>
      </c>
      <c r="E503" s="11" t="s">
        <v>6</v>
      </c>
    </row>
    <row r="504" spans="1:5" x14ac:dyDescent="0.25">
      <c r="A504" s="7">
        <f t="shared" si="7"/>
        <v>0.48063657407407406</v>
      </c>
      <c r="B504" s="8">
        <v>3977.5</v>
      </c>
      <c r="C504" s="9">
        <v>250000</v>
      </c>
      <c r="D504" s="10" t="s">
        <v>5</v>
      </c>
      <c r="E504" s="11" t="s">
        <v>6</v>
      </c>
    </row>
    <row r="505" spans="1:5" x14ac:dyDescent="0.25">
      <c r="A505" s="7">
        <f>TIME(11,32,4)</f>
        <v>0.48060185185185184</v>
      </c>
      <c r="B505" s="8">
        <v>3978.09</v>
      </c>
      <c r="C505" s="9">
        <v>250000</v>
      </c>
      <c r="D505" s="10" t="s">
        <v>5</v>
      </c>
      <c r="E505" s="11" t="s">
        <v>6</v>
      </c>
    </row>
    <row r="506" spans="1:5" x14ac:dyDescent="0.25">
      <c r="A506" s="7">
        <f>TIME(11,32,3)</f>
        <v>0.48059027777777774</v>
      </c>
      <c r="B506" s="8">
        <v>3978.5</v>
      </c>
      <c r="C506" s="9">
        <v>250000</v>
      </c>
      <c r="D506" s="10" t="s">
        <v>7</v>
      </c>
      <c r="E506" s="11" t="s">
        <v>6</v>
      </c>
    </row>
    <row r="507" spans="1:5" x14ac:dyDescent="0.25">
      <c r="A507" s="7">
        <f>TIME(11,32,0)</f>
        <v>0.48055555555555557</v>
      </c>
      <c r="B507" s="8">
        <v>3974</v>
      </c>
      <c r="C507" s="9">
        <v>5000000</v>
      </c>
      <c r="D507" s="10" t="s">
        <v>3</v>
      </c>
      <c r="E507" s="11" t="s">
        <v>11</v>
      </c>
    </row>
    <row r="508" spans="1:5" x14ac:dyDescent="0.25">
      <c r="A508" s="7">
        <f>TIME(11,31,1)</f>
        <v>0.47987268518518517</v>
      </c>
      <c r="B508" s="8">
        <v>3979</v>
      </c>
      <c r="C508" s="9">
        <v>1750000</v>
      </c>
      <c r="D508" s="10" t="s">
        <v>5</v>
      </c>
      <c r="E508" s="11" t="s">
        <v>6</v>
      </c>
    </row>
    <row r="509" spans="1:5" x14ac:dyDescent="0.25">
      <c r="A509" s="7">
        <f>TIME(11,31,0)</f>
        <v>0.47986111111111113</v>
      </c>
      <c r="B509" s="8">
        <v>3979</v>
      </c>
      <c r="C509" s="9">
        <v>5000000</v>
      </c>
      <c r="D509" s="10" t="s">
        <v>3</v>
      </c>
      <c r="E509" s="11" t="s">
        <v>9</v>
      </c>
    </row>
    <row r="510" spans="1:5" x14ac:dyDescent="0.25">
      <c r="A510" s="7">
        <f>TIME(11,31,0)</f>
        <v>0.47986111111111113</v>
      </c>
      <c r="B510" s="8">
        <v>3979</v>
      </c>
      <c r="C510" s="9">
        <v>100000</v>
      </c>
      <c r="D510" s="10" t="s">
        <v>3</v>
      </c>
      <c r="E510" s="11" t="s">
        <v>8</v>
      </c>
    </row>
    <row r="511" spans="1:5" x14ac:dyDescent="0.25">
      <c r="A511" s="7">
        <f>TIME(11,30,49)</f>
        <v>0.47973379629629626</v>
      </c>
      <c r="B511" s="8">
        <v>3979</v>
      </c>
      <c r="C511" s="9">
        <v>750000</v>
      </c>
      <c r="D511" s="10" t="s">
        <v>5</v>
      </c>
      <c r="E511" s="11" t="s">
        <v>6</v>
      </c>
    </row>
    <row r="512" spans="1:5" x14ac:dyDescent="0.25">
      <c r="A512" s="7">
        <f>TIME(11,29,10)</f>
        <v>0.47858796296296297</v>
      </c>
      <c r="B512" s="8">
        <v>3979.5</v>
      </c>
      <c r="C512" s="9">
        <v>250000</v>
      </c>
      <c r="D512" s="10" t="s">
        <v>5</v>
      </c>
      <c r="E512" s="11" t="s">
        <v>6</v>
      </c>
    </row>
    <row r="513" spans="1:5" x14ac:dyDescent="0.25">
      <c r="A513" s="7">
        <f>TIME(11,29,0)</f>
        <v>0.47847222222222219</v>
      </c>
      <c r="B513" s="8">
        <v>3980</v>
      </c>
      <c r="C513" s="9">
        <v>7000000</v>
      </c>
      <c r="D513" s="10" t="s">
        <v>3</v>
      </c>
      <c r="E513" s="11" t="s">
        <v>9</v>
      </c>
    </row>
    <row r="514" spans="1:5" x14ac:dyDescent="0.25">
      <c r="A514" s="7">
        <f>TIME(11,28,16)</f>
        <v>0.47796296296296298</v>
      </c>
      <c r="B514" s="8">
        <v>3979.69</v>
      </c>
      <c r="C514" s="9">
        <v>250000</v>
      </c>
      <c r="D514" s="10" t="s">
        <v>5</v>
      </c>
      <c r="E514" s="11" t="s">
        <v>6</v>
      </c>
    </row>
    <row r="515" spans="1:5" x14ac:dyDescent="0.25">
      <c r="A515" s="7">
        <f>TIME(11,28,6)</f>
        <v>0.47784722222222226</v>
      </c>
      <c r="B515" s="8">
        <v>3980.01</v>
      </c>
      <c r="C515" s="9">
        <v>500000</v>
      </c>
      <c r="D515" s="10" t="s">
        <v>7</v>
      </c>
      <c r="E515" s="11" t="s">
        <v>6</v>
      </c>
    </row>
    <row r="516" spans="1:5" x14ac:dyDescent="0.25">
      <c r="A516" s="7">
        <f>TIME(11,28,1)</f>
        <v>0.47778935185185184</v>
      </c>
      <c r="B516" s="8">
        <v>3979</v>
      </c>
      <c r="C516" s="9">
        <v>250000</v>
      </c>
      <c r="D516" s="10" t="s">
        <v>5</v>
      </c>
      <c r="E516" s="11" t="s">
        <v>6</v>
      </c>
    </row>
    <row r="517" spans="1:5" x14ac:dyDescent="0.25">
      <c r="A517" s="7">
        <f>TIME(11,28,0)</f>
        <v>0.4777777777777778</v>
      </c>
      <c r="B517" s="8">
        <v>3979</v>
      </c>
      <c r="C517" s="9">
        <v>500000</v>
      </c>
      <c r="D517" s="10" t="s">
        <v>5</v>
      </c>
      <c r="E517" s="11" t="s">
        <v>6</v>
      </c>
    </row>
    <row r="518" spans="1:5" x14ac:dyDescent="0.25">
      <c r="A518" s="7">
        <f>TIME(11,28,0)</f>
        <v>0.4777777777777778</v>
      </c>
      <c r="B518" s="8">
        <v>3979.1</v>
      </c>
      <c r="C518" s="9">
        <v>250000</v>
      </c>
      <c r="D518" s="10" t="s">
        <v>5</v>
      </c>
      <c r="E518" s="11" t="s">
        <v>6</v>
      </c>
    </row>
    <row r="519" spans="1:5" x14ac:dyDescent="0.25">
      <c r="A519" s="7">
        <f>TIME(11,27,41)</f>
        <v>0.4775578703703704</v>
      </c>
      <c r="B519" s="8">
        <v>3979.8</v>
      </c>
      <c r="C519" s="9">
        <v>250000</v>
      </c>
      <c r="D519" s="10" t="s">
        <v>7</v>
      </c>
      <c r="E519" s="11" t="s">
        <v>6</v>
      </c>
    </row>
    <row r="520" spans="1:5" x14ac:dyDescent="0.25">
      <c r="A520" s="7">
        <f>TIME(11,27,41)</f>
        <v>0.4775578703703704</v>
      </c>
      <c r="B520" s="8">
        <v>3979</v>
      </c>
      <c r="C520" s="9">
        <v>250000</v>
      </c>
      <c r="D520" s="10" t="s">
        <v>5</v>
      </c>
      <c r="E520" s="11" t="s">
        <v>6</v>
      </c>
    </row>
    <row r="521" spans="1:5" x14ac:dyDescent="0.25">
      <c r="A521" s="7">
        <f>TIME(11,26,20)</f>
        <v>0.47662037037037036</v>
      </c>
      <c r="B521" s="8">
        <v>3979</v>
      </c>
      <c r="C521" s="9">
        <v>250000</v>
      </c>
      <c r="D521" s="10" t="s">
        <v>5</v>
      </c>
      <c r="E521" s="11" t="s">
        <v>6</v>
      </c>
    </row>
    <row r="522" spans="1:5" x14ac:dyDescent="0.25">
      <c r="A522" s="7">
        <f>TIME(11,26,9)</f>
        <v>0.47649305555555554</v>
      </c>
      <c r="B522" s="8">
        <v>3979.74</v>
      </c>
      <c r="C522" s="9">
        <v>250000</v>
      </c>
      <c r="D522" s="10" t="s">
        <v>7</v>
      </c>
      <c r="E522" s="11" t="s">
        <v>6</v>
      </c>
    </row>
    <row r="523" spans="1:5" x14ac:dyDescent="0.25">
      <c r="A523" s="7">
        <f>TIME(11,25,21)</f>
        <v>0.47593749999999996</v>
      </c>
      <c r="B523" s="8">
        <v>3979.4</v>
      </c>
      <c r="C523" s="9">
        <v>250000</v>
      </c>
      <c r="D523" s="10" t="s">
        <v>7</v>
      </c>
      <c r="E523" s="11" t="s">
        <v>6</v>
      </c>
    </row>
    <row r="524" spans="1:5" x14ac:dyDescent="0.25">
      <c r="A524" s="7">
        <f>TIME(11,25,12)</f>
        <v>0.47583333333333333</v>
      </c>
      <c r="B524" s="8">
        <v>3979</v>
      </c>
      <c r="C524" s="9">
        <v>250000</v>
      </c>
      <c r="D524" s="10" t="s">
        <v>7</v>
      </c>
      <c r="E524" s="11" t="s">
        <v>6</v>
      </c>
    </row>
    <row r="525" spans="1:5" x14ac:dyDescent="0.25">
      <c r="A525" s="7">
        <f>TIME(11,25,10)</f>
        <v>0.4758101851851852</v>
      </c>
      <c r="B525" s="8">
        <v>3979</v>
      </c>
      <c r="C525" s="9">
        <v>250000</v>
      </c>
      <c r="D525" s="10" t="s">
        <v>7</v>
      </c>
      <c r="E525" s="11" t="s">
        <v>6</v>
      </c>
    </row>
    <row r="526" spans="1:5" x14ac:dyDescent="0.25">
      <c r="A526" s="7">
        <f>TIME(11,25,10)</f>
        <v>0.4758101851851852</v>
      </c>
      <c r="B526" s="8">
        <v>3978.95</v>
      </c>
      <c r="C526" s="9">
        <v>250000</v>
      </c>
      <c r="D526" s="10" t="s">
        <v>7</v>
      </c>
      <c r="E526" s="11" t="s">
        <v>6</v>
      </c>
    </row>
    <row r="527" spans="1:5" x14ac:dyDescent="0.25">
      <c r="A527" s="7">
        <f>TIME(11,25,9)</f>
        <v>0.47579861111111116</v>
      </c>
      <c r="B527" s="8">
        <v>3978.95</v>
      </c>
      <c r="C527" s="9">
        <v>250000</v>
      </c>
      <c r="D527" s="10" t="s">
        <v>7</v>
      </c>
      <c r="E527" s="11" t="s">
        <v>6</v>
      </c>
    </row>
    <row r="528" spans="1:5" x14ac:dyDescent="0.25">
      <c r="A528" s="7">
        <f>TIME(11,25,8)</f>
        <v>0.47578703703703701</v>
      </c>
      <c r="B528" s="8">
        <v>3978.95</v>
      </c>
      <c r="C528" s="9">
        <v>250000</v>
      </c>
      <c r="D528" s="10" t="s">
        <v>7</v>
      </c>
      <c r="E528" s="11" t="s">
        <v>6</v>
      </c>
    </row>
    <row r="529" spans="1:5" x14ac:dyDescent="0.25">
      <c r="A529" s="7">
        <f>TIME(11,25,7)</f>
        <v>0.47577546296296297</v>
      </c>
      <c r="B529" s="8">
        <v>3978.95</v>
      </c>
      <c r="C529" s="9">
        <v>250000</v>
      </c>
      <c r="D529" s="10" t="s">
        <v>7</v>
      </c>
      <c r="E529" s="11" t="s">
        <v>6</v>
      </c>
    </row>
    <row r="530" spans="1:5" x14ac:dyDescent="0.25">
      <c r="A530" s="7">
        <f t="shared" ref="A530:A535" si="8">TIME(11,25,0)</f>
        <v>0.47569444444444442</v>
      </c>
      <c r="B530" s="8">
        <v>3978.7</v>
      </c>
      <c r="C530" s="9">
        <v>250000</v>
      </c>
      <c r="D530" s="10" t="s">
        <v>7</v>
      </c>
      <c r="E530" s="11" t="s">
        <v>6</v>
      </c>
    </row>
    <row r="531" spans="1:5" x14ac:dyDescent="0.25">
      <c r="A531" s="7">
        <f t="shared" si="8"/>
        <v>0.47569444444444442</v>
      </c>
      <c r="B531" s="8">
        <v>3978.7</v>
      </c>
      <c r="C531" s="9">
        <v>250000</v>
      </c>
      <c r="D531" s="10" t="s">
        <v>7</v>
      </c>
      <c r="E531" s="11" t="s">
        <v>6</v>
      </c>
    </row>
    <row r="532" spans="1:5" x14ac:dyDescent="0.25">
      <c r="A532" s="7">
        <f t="shared" si="8"/>
        <v>0.47569444444444442</v>
      </c>
      <c r="B532" s="8">
        <v>3978.6</v>
      </c>
      <c r="C532" s="9">
        <v>250000</v>
      </c>
      <c r="D532" s="10" t="s">
        <v>7</v>
      </c>
      <c r="E532" s="11" t="s">
        <v>6</v>
      </c>
    </row>
    <row r="533" spans="1:5" x14ac:dyDescent="0.25">
      <c r="A533" s="7">
        <f t="shared" si="8"/>
        <v>0.47569444444444442</v>
      </c>
      <c r="B533" s="8">
        <v>3978.6</v>
      </c>
      <c r="C533" s="9">
        <v>250000</v>
      </c>
      <c r="D533" s="10" t="s">
        <v>7</v>
      </c>
      <c r="E533" s="11" t="s">
        <v>6</v>
      </c>
    </row>
    <row r="534" spans="1:5" x14ac:dyDescent="0.25">
      <c r="A534" s="7">
        <f t="shared" si="8"/>
        <v>0.47569444444444442</v>
      </c>
      <c r="B534" s="8">
        <v>3978.09</v>
      </c>
      <c r="C534" s="9">
        <v>250000</v>
      </c>
      <c r="D534" s="10" t="s">
        <v>7</v>
      </c>
      <c r="E534" s="11" t="s">
        <v>6</v>
      </c>
    </row>
    <row r="535" spans="1:5" x14ac:dyDescent="0.25">
      <c r="A535" s="7">
        <f t="shared" si="8"/>
        <v>0.47569444444444442</v>
      </c>
      <c r="B535" s="8">
        <v>3977.97</v>
      </c>
      <c r="C535" s="9">
        <v>250000</v>
      </c>
      <c r="D535" s="10" t="s">
        <v>7</v>
      </c>
      <c r="E535" s="11" t="s">
        <v>6</v>
      </c>
    </row>
    <row r="536" spans="1:5" x14ac:dyDescent="0.25">
      <c r="A536" s="7">
        <f>TIME(11,24,59)</f>
        <v>0.47568287037037038</v>
      </c>
      <c r="B536" s="8">
        <v>3977.95</v>
      </c>
      <c r="C536" s="9">
        <v>250000</v>
      </c>
      <c r="D536" s="10" t="s">
        <v>7</v>
      </c>
      <c r="E536" s="11" t="s">
        <v>6</v>
      </c>
    </row>
    <row r="537" spans="1:5" x14ac:dyDescent="0.25">
      <c r="A537" s="7">
        <f>TIME(11,24,55)</f>
        <v>0.47563657407407406</v>
      </c>
      <c r="B537" s="8">
        <v>3977.95</v>
      </c>
      <c r="C537" s="9">
        <v>250000</v>
      </c>
      <c r="D537" s="10" t="s">
        <v>7</v>
      </c>
      <c r="E537" s="11" t="s">
        <v>6</v>
      </c>
    </row>
    <row r="538" spans="1:5" x14ac:dyDescent="0.25">
      <c r="A538" s="7">
        <f>TIME(11,24,54)</f>
        <v>0.47562499999999996</v>
      </c>
      <c r="B538" s="8">
        <v>3977.5</v>
      </c>
      <c r="C538" s="9">
        <v>500000</v>
      </c>
      <c r="D538" s="10" t="s">
        <v>7</v>
      </c>
      <c r="E538" s="11" t="s">
        <v>6</v>
      </c>
    </row>
    <row r="539" spans="1:5" x14ac:dyDescent="0.25">
      <c r="A539" s="7">
        <f>TIME(11,24,51)</f>
        <v>0.47559027777777779</v>
      </c>
      <c r="B539" s="8">
        <v>3976.5</v>
      </c>
      <c r="C539" s="9">
        <v>1000000</v>
      </c>
      <c r="D539" s="10" t="s">
        <v>11</v>
      </c>
      <c r="E539" s="11" t="s">
        <v>12</v>
      </c>
    </row>
    <row r="540" spans="1:5" x14ac:dyDescent="0.25">
      <c r="A540" s="7">
        <f>TIME(11,24,17)</f>
        <v>0.47519675925925925</v>
      </c>
      <c r="B540" s="8">
        <v>3976</v>
      </c>
      <c r="C540" s="9">
        <v>250000</v>
      </c>
      <c r="D540" s="10" t="s">
        <v>5</v>
      </c>
      <c r="E540" s="11" t="s">
        <v>6</v>
      </c>
    </row>
    <row r="541" spans="1:5" x14ac:dyDescent="0.25">
      <c r="A541" s="7">
        <f>TIME(11,24,17)</f>
        <v>0.47519675925925925</v>
      </c>
      <c r="B541" s="8">
        <v>3976.15</v>
      </c>
      <c r="C541" s="9">
        <v>250000</v>
      </c>
      <c r="D541" s="10" t="s">
        <v>5</v>
      </c>
      <c r="E541" s="11" t="s">
        <v>6</v>
      </c>
    </row>
    <row r="542" spans="1:5" x14ac:dyDescent="0.25">
      <c r="A542" s="7">
        <f>TIME(11,24,17)</f>
        <v>0.47519675925925925</v>
      </c>
      <c r="B542" s="8">
        <v>3977</v>
      </c>
      <c r="C542" s="9">
        <v>250000</v>
      </c>
      <c r="D542" s="10" t="s">
        <v>5</v>
      </c>
      <c r="E542" s="11" t="s">
        <v>6</v>
      </c>
    </row>
    <row r="543" spans="1:5" x14ac:dyDescent="0.25">
      <c r="A543" s="7">
        <f>TIME(11,24,16)</f>
        <v>0.47518518518518515</v>
      </c>
      <c r="B543" s="8">
        <v>3977</v>
      </c>
      <c r="C543" s="9">
        <v>500000</v>
      </c>
      <c r="D543" s="10" t="s">
        <v>5</v>
      </c>
      <c r="E543" s="11" t="s">
        <v>6</v>
      </c>
    </row>
    <row r="544" spans="1:5" x14ac:dyDescent="0.25">
      <c r="A544" s="7">
        <f>TIME(11,24,15)</f>
        <v>0.47517361111111112</v>
      </c>
      <c r="B544" s="8">
        <v>3977</v>
      </c>
      <c r="C544" s="9">
        <v>500000</v>
      </c>
      <c r="D544" s="10" t="s">
        <v>5</v>
      </c>
      <c r="E544" s="11" t="s">
        <v>6</v>
      </c>
    </row>
    <row r="545" spans="1:5" x14ac:dyDescent="0.25">
      <c r="A545" s="7">
        <f>TIME(11,24,11)</f>
        <v>0.47512731481481479</v>
      </c>
      <c r="B545" s="8">
        <v>3977.09</v>
      </c>
      <c r="C545" s="9">
        <v>250000</v>
      </c>
      <c r="D545" s="10" t="s">
        <v>5</v>
      </c>
      <c r="E545" s="11" t="s">
        <v>6</v>
      </c>
    </row>
    <row r="546" spans="1:5" x14ac:dyDescent="0.25">
      <c r="A546" s="7">
        <f>TIME(11,23,57)</f>
        <v>0.47496527777777775</v>
      </c>
      <c r="B546" s="8">
        <v>3977</v>
      </c>
      <c r="C546" s="9">
        <v>500000</v>
      </c>
      <c r="D546" s="10" t="s">
        <v>5</v>
      </c>
      <c r="E546" s="11" t="s">
        <v>6</v>
      </c>
    </row>
    <row r="547" spans="1:5" x14ac:dyDescent="0.25">
      <c r="A547" s="7">
        <f>TIME(11,23,57)</f>
        <v>0.47496527777777775</v>
      </c>
      <c r="B547" s="8">
        <v>3977</v>
      </c>
      <c r="C547" s="9">
        <v>500000</v>
      </c>
      <c r="D547" s="10" t="s">
        <v>5</v>
      </c>
      <c r="E547" s="11" t="s">
        <v>6</v>
      </c>
    </row>
    <row r="548" spans="1:5" x14ac:dyDescent="0.25">
      <c r="A548" s="7">
        <f>TIME(11,23,56)</f>
        <v>0.47495370370370371</v>
      </c>
      <c r="B548" s="8">
        <v>3977.2</v>
      </c>
      <c r="C548" s="9">
        <v>250000</v>
      </c>
      <c r="D548" s="10" t="s">
        <v>7</v>
      </c>
      <c r="E548" s="11" t="s">
        <v>6</v>
      </c>
    </row>
    <row r="549" spans="1:5" x14ac:dyDescent="0.25">
      <c r="A549" s="7">
        <f>TIME(11,23,56)</f>
        <v>0.47495370370370371</v>
      </c>
      <c r="B549" s="8">
        <v>3977</v>
      </c>
      <c r="C549" s="9">
        <v>500000</v>
      </c>
      <c r="D549" s="10" t="s">
        <v>5</v>
      </c>
      <c r="E549" s="11" t="s">
        <v>6</v>
      </c>
    </row>
    <row r="550" spans="1:5" x14ac:dyDescent="0.25">
      <c r="A550" s="7">
        <f>TIME(11,23,56)</f>
        <v>0.47495370370370371</v>
      </c>
      <c r="B550" s="8">
        <v>3977</v>
      </c>
      <c r="C550" s="9">
        <v>250000</v>
      </c>
      <c r="D550" s="10" t="s">
        <v>5</v>
      </c>
      <c r="E550" s="11" t="s">
        <v>6</v>
      </c>
    </row>
    <row r="551" spans="1:5" x14ac:dyDescent="0.25">
      <c r="A551" s="7">
        <f>TIME(11,23,56)</f>
        <v>0.47495370370370371</v>
      </c>
      <c r="B551" s="8">
        <v>3977</v>
      </c>
      <c r="C551" s="9">
        <v>250000</v>
      </c>
      <c r="D551" s="10" t="s">
        <v>5</v>
      </c>
      <c r="E551" s="11" t="s">
        <v>6</v>
      </c>
    </row>
    <row r="552" spans="1:5" x14ac:dyDescent="0.25">
      <c r="A552" s="7">
        <f>TIME(11,23,55)</f>
        <v>0.47494212962962962</v>
      </c>
      <c r="B552" s="8">
        <v>3977</v>
      </c>
      <c r="C552" s="9">
        <v>500000</v>
      </c>
      <c r="D552" s="10" t="s">
        <v>5</v>
      </c>
      <c r="E552" s="11" t="s">
        <v>6</v>
      </c>
    </row>
    <row r="553" spans="1:5" x14ac:dyDescent="0.25">
      <c r="A553" s="7">
        <f>TIME(11,23,55)</f>
        <v>0.47494212962962962</v>
      </c>
      <c r="B553" s="8">
        <v>3977</v>
      </c>
      <c r="C553" s="9">
        <v>500000</v>
      </c>
      <c r="D553" s="10" t="s">
        <v>5</v>
      </c>
      <c r="E553" s="11" t="s">
        <v>6</v>
      </c>
    </row>
    <row r="554" spans="1:5" x14ac:dyDescent="0.25">
      <c r="A554" s="7">
        <f>TIME(11,23,51)</f>
        <v>0.47489583333333335</v>
      </c>
      <c r="B554" s="8">
        <v>3977</v>
      </c>
      <c r="C554" s="9">
        <v>500000</v>
      </c>
      <c r="D554" s="10" t="s">
        <v>5</v>
      </c>
      <c r="E554" s="11" t="s">
        <v>6</v>
      </c>
    </row>
    <row r="555" spans="1:5" x14ac:dyDescent="0.25">
      <c r="A555" s="7">
        <f>TIME(11,23,50)</f>
        <v>0.47488425925925926</v>
      </c>
      <c r="B555" s="8">
        <v>3977</v>
      </c>
      <c r="C555" s="9">
        <v>250000</v>
      </c>
      <c r="D555" s="10" t="s">
        <v>7</v>
      </c>
      <c r="E555" s="11" t="s">
        <v>6</v>
      </c>
    </row>
    <row r="556" spans="1:5" x14ac:dyDescent="0.25">
      <c r="A556" s="7">
        <f>TIME(11,22,49)</f>
        <v>0.47417824074074072</v>
      </c>
      <c r="B556" s="8">
        <v>3976.5</v>
      </c>
      <c r="C556" s="9">
        <v>250000</v>
      </c>
      <c r="D556" s="10" t="s">
        <v>7</v>
      </c>
      <c r="E556" s="11" t="s">
        <v>6</v>
      </c>
    </row>
    <row r="557" spans="1:5" x14ac:dyDescent="0.25">
      <c r="A557" s="7">
        <f>TIME(11,22,21)</f>
        <v>0.47385416666666669</v>
      </c>
      <c r="B557" s="8">
        <v>3977</v>
      </c>
      <c r="C557" s="9">
        <v>250000</v>
      </c>
      <c r="D557" s="10" t="s">
        <v>7</v>
      </c>
      <c r="E557" s="11" t="s">
        <v>6</v>
      </c>
    </row>
    <row r="558" spans="1:5" x14ac:dyDescent="0.25">
      <c r="A558" s="7">
        <f>TIME(11,21,44)</f>
        <v>0.47342592592592592</v>
      </c>
      <c r="B558" s="8">
        <v>3976</v>
      </c>
      <c r="C558" s="9">
        <v>250000</v>
      </c>
      <c r="D558" s="10" t="s">
        <v>5</v>
      </c>
      <c r="E558" s="11" t="s">
        <v>6</v>
      </c>
    </row>
    <row r="559" spans="1:5" x14ac:dyDescent="0.25">
      <c r="A559" s="7">
        <f>TIME(11,21,44)</f>
        <v>0.47342592592592592</v>
      </c>
      <c r="B559" s="8">
        <v>3976</v>
      </c>
      <c r="C559" s="9">
        <v>250000</v>
      </c>
      <c r="D559" s="10" t="s">
        <v>5</v>
      </c>
      <c r="E559" s="11" t="s">
        <v>6</v>
      </c>
    </row>
    <row r="560" spans="1:5" x14ac:dyDescent="0.25">
      <c r="A560" s="7">
        <f>TIME(11,21,43)</f>
        <v>0.47341435185185188</v>
      </c>
      <c r="B560" s="8">
        <v>3976</v>
      </c>
      <c r="C560" s="9">
        <v>250000</v>
      </c>
      <c r="D560" s="10" t="s">
        <v>5</v>
      </c>
      <c r="E560" s="11" t="s">
        <v>6</v>
      </c>
    </row>
    <row r="561" spans="1:5" x14ac:dyDescent="0.25">
      <c r="A561" s="7">
        <f>TIME(11,21,43)</f>
        <v>0.47341435185185188</v>
      </c>
      <c r="B561" s="8">
        <v>3976</v>
      </c>
      <c r="C561" s="9">
        <v>250000</v>
      </c>
      <c r="D561" s="10" t="s">
        <v>5</v>
      </c>
      <c r="E561" s="11" t="s">
        <v>6</v>
      </c>
    </row>
    <row r="562" spans="1:5" x14ac:dyDescent="0.25">
      <c r="A562" s="7">
        <f>TIME(11,21,43)</f>
        <v>0.47341435185185188</v>
      </c>
      <c r="B562" s="8">
        <v>3976</v>
      </c>
      <c r="C562" s="9">
        <v>250000</v>
      </c>
      <c r="D562" s="10" t="s">
        <v>5</v>
      </c>
      <c r="E562" s="11" t="s">
        <v>6</v>
      </c>
    </row>
    <row r="563" spans="1:5" x14ac:dyDescent="0.25">
      <c r="A563" s="7">
        <f>TIME(11,21,43)</f>
        <v>0.47341435185185188</v>
      </c>
      <c r="B563" s="8">
        <v>3977</v>
      </c>
      <c r="C563" s="9">
        <v>250000</v>
      </c>
      <c r="D563" s="10" t="s">
        <v>7</v>
      </c>
      <c r="E563" s="11" t="s">
        <v>6</v>
      </c>
    </row>
    <row r="564" spans="1:5" x14ac:dyDescent="0.25">
      <c r="A564" s="7">
        <f>TIME(11,21,42)</f>
        <v>0.47340277777777778</v>
      </c>
      <c r="B564" s="8">
        <v>3976</v>
      </c>
      <c r="C564" s="9">
        <v>250000</v>
      </c>
      <c r="D564" s="10" t="s">
        <v>5</v>
      </c>
      <c r="E564" s="11" t="s">
        <v>6</v>
      </c>
    </row>
    <row r="565" spans="1:5" x14ac:dyDescent="0.25">
      <c r="A565" s="7">
        <f>TIME(11,21,42)</f>
        <v>0.47340277777777778</v>
      </c>
      <c r="B565" s="8">
        <v>3976</v>
      </c>
      <c r="C565" s="9">
        <v>250000</v>
      </c>
      <c r="D565" s="10" t="s">
        <v>5</v>
      </c>
      <c r="E565" s="11" t="s">
        <v>6</v>
      </c>
    </row>
    <row r="566" spans="1:5" x14ac:dyDescent="0.25">
      <c r="A566" s="7">
        <f>TIME(11,21,42)</f>
        <v>0.47340277777777778</v>
      </c>
      <c r="B566" s="8">
        <v>3976.09</v>
      </c>
      <c r="C566" s="9">
        <v>250000</v>
      </c>
      <c r="D566" s="10" t="s">
        <v>5</v>
      </c>
      <c r="E566" s="11" t="s">
        <v>6</v>
      </c>
    </row>
    <row r="567" spans="1:5" x14ac:dyDescent="0.25">
      <c r="A567" s="7">
        <f>TIME(11,21,41)</f>
        <v>0.47339120370370374</v>
      </c>
      <c r="B567" s="8">
        <v>3976</v>
      </c>
      <c r="C567" s="9">
        <v>250000</v>
      </c>
      <c r="D567" s="10" t="s">
        <v>5</v>
      </c>
      <c r="E567" s="11" t="s">
        <v>6</v>
      </c>
    </row>
    <row r="568" spans="1:5" x14ac:dyDescent="0.25">
      <c r="A568" s="7">
        <f>TIME(11,21,41)</f>
        <v>0.47339120370370374</v>
      </c>
      <c r="B568" s="8">
        <v>3976</v>
      </c>
      <c r="C568" s="9">
        <v>250000</v>
      </c>
      <c r="D568" s="10" t="s">
        <v>5</v>
      </c>
      <c r="E568" s="11" t="s">
        <v>6</v>
      </c>
    </row>
    <row r="569" spans="1:5" x14ac:dyDescent="0.25">
      <c r="A569" s="7">
        <f>TIME(11,21,40)</f>
        <v>0.47337962962962959</v>
      </c>
      <c r="B569" s="8">
        <v>3976</v>
      </c>
      <c r="C569" s="9">
        <v>250000</v>
      </c>
      <c r="D569" s="10" t="s">
        <v>5</v>
      </c>
      <c r="E569" s="11" t="s">
        <v>6</v>
      </c>
    </row>
    <row r="570" spans="1:5" x14ac:dyDescent="0.25">
      <c r="A570" s="7">
        <f>TIME(11,21,39)</f>
        <v>0.47336805555555556</v>
      </c>
      <c r="B570" s="8">
        <v>3976</v>
      </c>
      <c r="C570" s="9">
        <v>250000</v>
      </c>
      <c r="D570" s="10" t="s">
        <v>5</v>
      </c>
      <c r="E570" s="11" t="s">
        <v>6</v>
      </c>
    </row>
    <row r="571" spans="1:5" x14ac:dyDescent="0.25">
      <c r="A571" s="7">
        <f>TIME(11,21,38)</f>
        <v>0.47335648148148146</v>
      </c>
      <c r="B571" s="8">
        <v>3976</v>
      </c>
      <c r="C571" s="9">
        <v>250000</v>
      </c>
      <c r="D571" s="10" t="s">
        <v>5</v>
      </c>
      <c r="E571" s="11" t="s">
        <v>6</v>
      </c>
    </row>
    <row r="572" spans="1:5" x14ac:dyDescent="0.25">
      <c r="A572" s="7">
        <f>TIME(11,20,59)</f>
        <v>0.47290509259259261</v>
      </c>
      <c r="B572" s="8">
        <v>3976</v>
      </c>
      <c r="C572" s="9">
        <v>250000</v>
      </c>
      <c r="D572" s="10" t="s">
        <v>5</v>
      </c>
      <c r="E572" s="11" t="s">
        <v>6</v>
      </c>
    </row>
    <row r="573" spans="1:5" x14ac:dyDescent="0.25">
      <c r="A573" s="7">
        <f>TIME(11,20,57)</f>
        <v>0.47288194444444448</v>
      </c>
      <c r="B573" s="8">
        <v>3976.09</v>
      </c>
      <c r="C573" s="9">
        <v>250000</v>
      </c>
      <c r="D573" s="10" t="s">
        <v>5</v>
      </c>
      <c r="E573" s="11" t="s">
        <v>6</v>
      </c>
    </row>
    <row r="574" spans="1:5" x14ac:dyDescent="0.25">
      <c r="A574" s="7">
        <f>TIME(11,20,34)</f>
        <v>0.47261574074074075</v>
      </c>
      <c r="B574" s="8">
        <v>3976</v>
      </c>
      <c r="C574" s="9">
        <v>500000</v>
      </c>
      <c r="D574" s="10" t="s">
        <v>7</v>
      </c>
      <c r="E574" s="11" t="s">
        <v>6</v>
      </c>
    </row>
    <row r="575" spans="1:5" x14ac:dyDescent="0.25">
      <c r="A575" s="7">
        <f>TIME(11,20,29)</f>
        <v>0.47255787037037034</v>
      </c>
      <c r="B575" s="8">
        <v>3975</v>
      </c>
      <c r="C575" s="9">
        <v>250000</v>
      </c>
      <c r="D575" s="10" t="s">
        <v>7</v>
      </c>
      <c r="E575" s="11" t="s">
        <v>6</v>
      </c>
    </row>
    <row r="576" spans="1:5" x14ac:dyDescent="0.25">
      <c r="A576" s="7">
        <f>TIME(11,20,22)</f>
        <v>0.47247685185185184</v>
      </c>
      <c r="B576" s="8">
        <v>3975</v>
      </c>
      <c r="C576" s="9">
        <v>250000</v>
      </c>
      <c r="D576" s="10" t="s">
        <v>5</v>
      </c>
      <c r="E576" s="11" t="s">
        <v>6</v>
      </c>
    </row>
    <row r="577" spans="1:5" x14ac:dyDescent="0.25">
      <c r="A577" s="7">
        <f>TIME(11,20,22)</f>
        <v>0.47247685185185184</v>
      </c>
      <c r="B577" s="8">
        <v>3975.49</v>
      </c>
      <c r="C577" s="9">
        <v>250000</v>
      </c>
      <c r="D577" s="10" t="s">
        <v>5</v>
      </c>
      <c r="E577" s="11" t="s">
        <v>6</v>
      </c>
    </row>
    <row r="578" spans="1:5" x14ac:dyDescent="0.25">
      <c r="A578" s="7">
        <f>TIME(11,20,22)</f>
        <v>0.47247685185185184</v>
      </c>
      <c r="B578" s="8">
        <v>3975.9</v>
      </c>
      <c r="C578" s="9">
        <v>250000</v>
      </c>
      <c r="D578" s="10" t="s">
        <v>5</v>
      </c>
      <c r="E578" s="11" t="s">
        <v>6</v>
      </c>
    </row>
    <row r="579" spans="1:5" x14ac:dyDescent="0.25">
      <c r="A579" s="7">
        <f>TIME(11,20,20)</f>
        <v>0.47245370370370371</v>
      </c>
      <c r="B579" s="8">
        <v>3976.05</v>
      </c>
      <c r="C579" s="9">
        <v>1000000</v>
      </c>
      <c r="D579" s="10" t="s">
        <v>5</v>
      </c>
      <c r="E579" s="11" t="s">
        <v>6</v>
      </c>
    </row>
    <row r="580" spans="1:5" x14ac:dyDescent="0.25">
      <c r="A580" s="7">
        <f>TIME(11,20,19)</f>
        <v>0.47244212962962967</v>
      </c>
      <c r="B580" s="8">
        <v>3976.2</v>
      </c>
      <c r="C580" s="9">
        <v>500000</v>
      </c>
      <c r="D580" s="10" t="s">
        <v>5</v>
      </c>
      <c r="E580" s="11" t="s">
        <v>6</v>
      </c>
    </row>
    <row r="581" spans="1:5" x14ac:dyDescent="0.25">
      <c r="A581" s="7">
        <f>TIME(11,20,10)</f>
        <v>0.47233796296296293</v>
      </c>
      <c r="B581" s="8">
        <v>3977.9</v>
      </c>
      <c r="C581" s="9">
        <v>250000</v>
      </c>
      <c r="D581" s="10" t="s">
        <v>7</v>
      </c>
      <c r="E581" s="11" t="s">
        <v>6</v>
      </c>
    </row>
    <row r="582" spans="1:5" x14ac:dyDescent="0.25">
      <c r="A582" s="7">
        <f>TIME(11,19,55)</f>
        <v>0.47216435185185185</v>
      </c>
      <c r="B582" s="8">
        <v>3976.25</v>
      </c>
      <c r="C582" s="9">
        <v>500000</v>
      </c>
      <c r="D582" s="10" t="s">
        <v>5</v>
      </c>
      <c r="E582" s="11" t="s">
        <v>6</v>
      </c>
    </row>
    <row r="583" spans="1:5" x14ac:dyDescent="0.25">
      <c r="A583" s="7">
        <f>TIME(11,19,55)</f>
        <v>0.47216435185185185</v>
      </c>
      <c r="B583" s="8">
        <v>3976.5</v>
      </c>
      <c r="C583" s="9">
        <v>1000000</v>
      </c>
      <c r="D583" s="10" t="s">
        <v>5</v>
      </c>
      <c r="E583" s="11" t="s">
        <v>6</v>
      </c>
    </row>
    <row r="584" spans="1:5" x14ac:dyDescent="0.25">
      <c r="A584" s="7">
        <f>TIME(11,19,51)</f>
        <v>0.47211805555555553</v>
      </c>
      <c r="B584" s="8">
        <v>3976.5</v>
      </c>
      <c r="C584" s="9">
        <v>500000</v>
      </c>
      <c r="D584" s="10" t="s">
        <v>5</v>
      </c>
      <c r="E584" s="11" t="s">
        <v>6</v>
      </c>
    </row>
    <row r="585" spans="1:5" x14ac:dyDescent="0.25">
      <c r="A585" s="7">
        <f>TIME(11,19,50)</f>
        <v>0.47210648148148149</v>
      </c>
      <c r="B585" s="8">
        <v>3977</v>
      </c>
      <c r="C585" s="9">
        <v>250000</v>
      </c>
      <c r="D585" s="10" t="s">
        <v>5</v>
      </c>
      <c r="E585" s="11" t="s">
        <v>6</v>
      </c>
    </row>
    <row r="586" spans="1:5" x14ac:dyDescent="0.25">
      <c r="A586" s="7">
        <f>TIME(11,19,48)</f>
        <v>0.47208333333333335</v>
      </c>
      <c r="B586" s="8">
        <v>3977</v>
      </c>
      <c r="C586" s="9">
        <v>250000</v>
      </c>
      <c r="D586" s="10" t="s">
        <v>5</v>
      </c>
      <c r="E586" s="11" t="s">
        <v>6</v>
      </c>
    </row>
    <row r="587" spans="1:5" x14ac:dyDescent="0.25">
      <c r="A587" s="7">
        <f>TIME(11,19,48)</f>
        <v>0.47208333333333335</v>
      </c>
      <c r="B587" s="8">
        <v>3977.4</v>
      </c>
      <c r="C587" s="9">
        <v>250000</v>
      </c>
      <c r="D587" s="10" t="s">
        <v>5</v>
      </c>
      <c r="E587" s="11" t="s">
        <v>6</v>
      </c>
    </row>
    <row r="588" spans="1:5" x14ac:dyDescent="0.25">
      <c r="A588" s="7">
        <f>TIME(11,19,40)</f>
        <v>0.47199074074074071</v>
      </c>
      <c r="B588" s="8">
        <v>3977.7</v>
      </c>
      <c r="C588" s="9">
        <v>250000</v>
      </c>
      <c r="D588" s="10" t="s">
        <v>5</v>
      </c>
      <c r="E588" s="11" t="s">
        <v>6</v>
      </c>
    </row>
    <row r="589" spans="1:5" x14ac:dyDescent="0.25">
      <c r="A589" s="7">
        <f>TIME(11,19,32)</f>
        <v>0.47189814814814812</v>
      </c>
      <c r="B589" s="8">
        <v>3979</v>
      </c>
      <c r="C589" s="9">
        <v>250000</v>
      </c>
      <c r="D589" s="10" t="s">
        <v>5</v>
      </c>
      <c r="E589" s="11" t="s">
        <v>6</v>
      </c>
    </row>
    <row r="590" spans="1:5" x14ac:dyDescent="0.25">
      <c r="A590" s="7">
        <f t="shared" ref="A590:A596" si="9">TIME(11,19,31)</f>
        <v>0.47188657407407408</v>
      </c>
      <c r="B590" s="8">
        <v>3979</v>
      </c>
      <c r="C590" s="9">
        <v>250000</v>
      </c>
      <c r="D590" s="10" t="s">
        <v>5</v>
      </c>
      <c r="E590" s="11" t="s">
        <v>6</v>
      </c>
    </row>
    <row r="591" spans="1:5" x14ac:dyDescent="0.25">
      <c r="A591" s="7">
        <f t="shared" si="9"/>
        <v>0.47188657407407408</v>
      </c>
      <c r="B591" s="8">
        <v>3979</v>
      </c>
      <c r="C591" s="9">
        <v>250000</v>
      </c>
      <c r="D591" s="10" t="s">
        <v>5</v>
      </c>
      <c r="E591" s="11" t="s">
        <v>6</v>
      </c>
    </row>
    <row r="592" spans="1:5" x14ac:dyDescent="0.25">
      <c r="A592" s="7">
        <f t="shared" si="9"/>
        <v>0.47188657407407408</v>
      </c>
      <c r="B592" s="8">
        <v>3979</v>
      </c>
      <c r="C592" s="9">
        <v>250000</v>
      </c>
      <c r="D592" s="10" t="s">
        <v>5</v>
      </c>
      <c r="E592" s="11" t="s">
        <v>6</v>
      </c>
    </row>
    <row r="593" spans="1:5" x14ac:dyDescent="0.25">
      <c r="A593" s="7">
        <f t="shared" si="9"/>
        <v>0.47188657407407408</v>
      </c>
      <c r="B593" s="8">
        <v>3979</v>
      </c>
      <c r="C593" s="9">
        <v>250000</v>
      </c>
      <c r="D593" s="10" t="s">
        <v>5</v>
      </c>
      <c r="E593" s="11" t="s">
        <v>6</v>
      </c>
    </row>
    <row r="594" spans="1:5" x14ac:dyDescent="0.25">
      <c r="A594" s="7">
        <f t="shared" si="9"/>
        <v>0.47188657407407408</v>
      </c>
      <c r="B594" s="8">
        <v>3979</v>
      </c>
      <c r="C594" s="9">
        <v>250000</v>
      </c>
      <c r="D594" s="10" t="s">
        <v>5</v>
      </c>
      <c r="E594" s="11" t="s">
        <v>6</v>
      </c>
    </row>
    <row r="595" spans="1:5" x14ac:dyDescent="0.25">
      <c r="A595" s="7">
        <f t="shared" si="9"/>
        <v>0.47188657407407408</v>
      </c>
      <c r="B595" s="8">
        <v>3979</v>
      </c>
      <c r="C595" s="9">
        <v>250000</v>
      </c>
      <c r="D595" s="10" t="s">
        <v>5</v>
      </c>
      <c r="E595" s="11" t="s">
        <v>6</v>
      </c>
    </row>
    <row r="596" spans="1:5" x14ac:dyDescent="0.25">
      <c r="A596" s="7">
        <f t="shared" si="9"/>
        <v>0.47188657407407408</v>
      </c>
      <c r="B596" s="8">
        <v>3979</v>
      </c>
      <c r="C596" s="9">
        <v>250000</v>
      </c>
      <c r="D596" s="10" t="s">
        <v>5</v>
      </c>
      <c r="E596" s="11" t="s">
        <v>6</v>
      </c>
    </row>
    <row r="597" spans="1:5" x14ac:dyDescent="0.25">
      <c r="A597" s="7">
        <f>TIME(11,19,30)</f>
        <v>0.47187499999999999</v>
      </c>
      <c r="B597" s="8">
        <v>3979</v>
      </c>
      <c r="C597" s="9">
        <v>250000</v>
      </c>
      <c r="D597" s="10" t="s">
        <v>5</v>
      </c>
      <c r="E597" s="11" t="s">
        <v>6</v>
      </c>
    </row>
    <row r="598" spans="1:5" x14ac:dyDescent="0.25">
      <c r="A598" s="7">
        <f>TIME(11,19,30)</f>
        <v>0.47187499999999999</v>
      </c>
      <c r="B598" s="8">
        <v>3979</v>
      </c>
      <c r="C598" s="9">
        <v>250000</v>
      </c>
      <c r="D598" s="10" t="s">
        <v>5</v>
      </c>
      <c r="E598" s="11" t="s">
        <v>6</v>
      </c>
    </row>
    <row r="599" spans="1:5" x14ac:dyDescent="0.25">
      <c r="A599" s="7">
        <f>TIME(11,19,30)</f>
        <v>0.47187499999999999</v>
      </c>
      <c r="B599" s="8">
        <v>3979</v>
      </c>
      <c r="C599" s="9">
        <v>250000</v>
      </c>
      <c r="D599" s="10" t="s">
        <v>5</v>
      </c>
      <c r="E599" s="11" t="s">
        <v>6</v>
      </c>
    </row>
    <row r="600" spans="1:5" x14ac:dyDescent="0.25">
      <c r="A600" s="7">
        <f>TIME(11,19,28)</f>
        <v>0.4718518518518518</v>
      </c>
      <c r="B600" s="8">
        <v>3979.15</v>
      </c>
      <c r="C600" s="9">
        <v>250000</v>
      </c>
      <c r="D600" s="10" t="s">
        <v>5</v>
      </c>
      <c r="E600" s="11" t="s">
        <v>6</v>
      </c>
    </row>
    <row r="601" spans="1:5" x14ac:dyDescent="0.25">
      <c r="A601" s="7">
        <f>TIME(11,19,21)</f>
        <v>0.47177083333333331</v>
      </c>
      <c r="B601" s="8">
        <v>3979.19</v>
      </c>
      <c r="C601" s="9">
        <v>250000</v>
      </c>
      <c r="D601" s="10" t="s">
        <v>5</v>
      </c>
      <c r="E601" s="11" t="s">
        <v>6</v>
      </c>
    </row>
    <row r="602" spans="1:5" x14ac:dyDescent="0.25">
      <c r="A602" s="7">
        <f>TIME(11,19,2)</f>
        <v>0.4715509259259259</v>
      </c>
      <c r="B602" s="8">
        <v>3980</v>
      </c>
      <c r="C602" s="9">
        <v>250000</v>
      </c>
      <c r="D602" s="10" t="s">
        <v>7</v>
      </c>
      <c r="E602" s="11" t="s">
        <v>6</v>
      </c>
    </row>
    <row r="603" spans="1:5" x14ac:dyDescent="0.25">
      <c r="A603" s="7">
        <f>TIME(11,18,56)</f>
        <v>0.47148148148148145</v>
      </c>
      <c r="B603" s="8">
        <v>3980</v>
      </c>
      <c r="C603" s="9">
        <v>1000000</v>
      </c>
      <c r="D603" s="10" t="s">
        <v>7</v>
      </c>
      <c r="E603" s="11" t="s">
        <v>6</v>
      </c>
    </row>
    <row r="604" spans="1:5" x14ac:dyDescent="0.25">
      <c r="A604" s="7">
        <f>TIME(11,18,55)</f>
        <v>0.47146990740740741</v>
      </c>
      <c r="B604" s="8">
        <v>3980</v>
      </c>
      <c r="C604" s="9">
        <v>250000</v>
      </c>
      <c r="D604" s="10" t="s">
        <v>7</v>
      </c>
      <c r="E604" s="11" t="s">
        <v>6</v>
      </c>
    </row>
    <row r="605" spans="1:5" x14ac:dyDescent="0.25">
      <c r="A605" s="7">
        <f>TIME(11,18,53)</f>
        <v>0.47144675925925927</v>
      </c>
      <c r="B605" s="8">
        <v>3980</v>
      </c>
      <c r="C605" s="9">
        <v>250000</v>
      </c>
      <c r="D605" s="10" t="s">
        <v>7</v>
      </c>
      <c r="E605" s="11" t="s">
        <v>6</v>
      </c>
    </row>
    <row r="606" spans="1:5" x14ac:dyDescent="0.25">
      <c r="A606" s="7">
        <f>TIME(11,18,53)</f>
        <v>0.47144675925925927</v>
      </c>
      <c r="B606" s="8">
        <v>3980</v>
      </c>
      <c r="C606" s="9">
        <v>250000</v>
      </c>
      <c r="D606" s="10" t="s">
        <v>7</v>
      </c>
      <c r="E606" s="11" t="s">
        <v>6</v>
      </c>
    </row>
    <row r="607" spans="1:5" x14ac:dyDescent="0.25">
      <c r="A607" s="7">
        <f>TIME(11,18,53)</f>
        <v>0.47144675925925927</v>
      </c>
      <c r="B607" s="8">
        <v>3980</v>
      </c>
      <c r="C607" s="9">
        <v>250000</v>
      </c>
      <c r="D607" s="10" t="s">
        <v>7</v>
      </c>
      <c r="E607" s="11" t="s">
        <v>6</v>
      </c>
    </row>
    <row r="608" spans="1:5" x14ac:dyDescent="0.25">
      <c r="A608" s="7">
        <f>TIME(11,18,52)</f>
        <v>0.47143518518518518</v>
      </c>
      <c r="B608" s="8">
        <v>3980</v>
      </c>
      <c r="C608" s="9">
        <v>250000</v>
      </c>
      <c r="D608" s="10" t="s">
        <v>7</v>
      </c>
      <c r="E608" s="11" t="s">
        <v>6</v>
      </c>
    </row>
    <row r="609" spans="1:5" x14ac:dyDescent="0.25">
      <c r="A609" s="7">
        <f>TIME(11,18,52)</f>
        <v>0.47143518518518518</v>
      </c>
      <c r="B609" s="8">
        <v>3980</v>
      </c>
      <c r="C609" s="9">
        <v>250000</v>
      </c>
      <c r="D609" s="10" t="s">
        <v>7</v>
      </c>
      <c r="E609" s="11" t="s">
        <v>6</v>
      </c>
    </row>
    <row r="610" spans="1:5" x14ac:dyDescent="0.25">
      <c r="A610" s="7">
        <f>TIME(11,18,52)</f>
        <v>0.47143518518518518</v>
      </c>
      <c r="B610" s="8">
        <v>3980</v>
      </c>
      <c r="C610" s="9">
        <v>250000</v>
      </c>
      <c r="D610" s="10" t="s">
        <v>7</v>
      </c>
      <c r="E610" s="11" t="s">
        <v>6</v>
      </c>
    </row>
    <row r="611" spans="1:5" x14ac:dyDescent="0.25">
      <c r="A611" s="7">
        <f>TIME(11,18,51)</f>
        <v>0.47142361111111114</v>
      </c>
      <c r="B611" s="8">
        <v>3980</v>
      </c>
      <c r="C611" s="9">
        <v>250000</v>
      </c>
      <c r="D611" s="10" t="s">
        <v>7</v>
      </c>
      <c r="E611" s="11" t="s">
        <v>6</v>
      </c>
    </row>
    <row r="612" spans="1:5" x14ac:dyDescent="0.25">
      <c r="A612" s="7">
        <f t="shared" ref="A612:A625" si="10">TIME(11,18,49)</f>
        <v>0.47140046296296295</v>
      </c>
      <c r="B612" s="8">
        <v>3980</v>
      </c>
      <c r="C612" s="9">
        <v>1000000</v>
      </c>
      <c r="D612" s="10" t="s">
        <v>7</v>
      </c>
      <c r="E612" s="11" t="s">
        <v>6</v>
      </c>
    </row>
    <row r="613" spans="1:5" x14ac:dyDescent="0.25">
      <c r="A613" s="7">
        <f t="shared" si="10"/>
        <v>0.47140046296296295</v>
      </c>
      <c r="B613" s="8">
        <v>3980</v>
      </c>
      <c r="C613" s="9">
        <v>250000</v>
      </c>
      <c r="D613" s="10" t="s">
        <v>7</v>
      </c>
      <c r="E613" s="11" t="s">
        <v>6</v>
      </c>
    </row>
    <row r="614" spans="1:5" x14ac:dyDescent="0.25">
      <c r="A614" s="7">
        <f t="shared" si="10"/>
        <v>0.47140046296296295</v>
      </c>
      <c r="B614" s="8">
        <v>3980</v>
      </c>
      <c r="C614" s="9">
        <v>8000000</v>
      </c>
      <c r="D614" s="10" t="s">
        <v>7</v>
      </c>
      <c r="E614" s="11" t="s">
        <v>6</v>
      </c>
    </row>
    <row r="615" spans="1:5" x14ac:dyDescent="0.25">
      <c r="A615" s="7">
        <f t="shared" si="10"/>
        <v>0.47140046296296295</v>
      </c>
      <c r="B615" s="8">
        <v>3980</v>
      </c>
      <c r="C615" s="9">
        <v>500000</v>
      </c>
      <c r="D615" s="10" t="s">
        <v>7</v>
      </c>
      <c r="E615" s="11" t="s">
        <v>6</v>
      </c>
    </row>
    <row r="616" spans="1:5" x14ac:dyDescent="0.25">
      <c r="A616" s="7">
        <f t="shared" si="10"/>
        <v>0.47140046296296295</v>
      </c>
      <c r="B616" s="8">
        <v>3979.99</v>
      </c>
      <c r="C616" s="9">
        <v>1000000</v>
      </c>
      <c r="D616" s="10" t="s">
        <v>7</v>
      </c>
      <c r="E616" s="11" t="s">
        <v>6</v>
      </c>
    </row>
    <row r="617" spans="1:5" x14ac:dyDescent="0.25">
      <c r="A617" s="7">
        <f t="shared" si="10"/>
        <v>0.47140046296296295</v>
      </c>
      <c r="B617" s="8">
        <v>3979.98</v>
      </c>
      <c r="C617" s="9">
        <v>1000000</v>
      </c>
      <c r="D617" s="10" t="s">
        <v>7</v>
      </c>
      <c r="E617" s="11" t="s">
        <v>6</v>
      </c>
    </row>
    <row r="618" spans="1:5" x14ac:dyDescent="0.25">
      <c r="A618" s="7">
        <f t="shared" si="10"/>
        <v>0.47140046296296295</v>
      </c>
      <c r="B618" s="8">
        <v>3979.95</v>
      </c>
      <c r="C618" s="9">
        <v>250000</v>
      </c>
      <c r="D618" s="10" t="s">
        <v>7</v>
      </c>
      <c r="E618" s="11" t="s">
        <v>6</v>
      </c>
    </row>
    <row r="619" spans="1:5" x14ac:dyDescent="0.25">
      <c r="A619" s="7">
        <f t="shared" si="10"/>
        <v>0.47140046296296295</v>
      </c>
      <c r="B619" s="8">
        <v>3979.9</v>
      </c>
      <c r="C619" s="9">
        <v>500000</v>
      </c>
      <c r="D619" s="10" t="s">
        <v>7</v>
      </c>
      <c r="E619" s="11" t="s">
        <v>6</v>
      </c>
    </row>
    <row r="620" spans="1:5" x14ac:dyDescent="0.25">
      <c r="A620" s="7">
        <f t="shared" si="10"/>
        <v>0.47140046296296295</v>
      </c>
      <c r="B620" s="8">
        <v>3979.85</v>
      </c>
      <c r="C620" s="9">
        <v>500000</v>
      </c>
      <c r="D620" s="10" t="s">
        <v>7</v>
      </c>
      <c r="E620" s="11" t="s">
        <v>6</v>
      </c>
    </row>
    <row r="621" spans="1:5" x14ac:dyDescent="0.25">
      <c r="A621" s="7">
        <f t="shared" si="10"/>
        <v>0.47140046296296295</v>
      </c>
      <c r="B621" s="8">
        <v>3979.77</v>
      </c>
      <c r="C621" s="9">
        <v>250000</v>
      </c>
      <c r="D621" s="10" t="s">
        <v>7</v>
      </c>
      <c r="E621" s="11" t="s">
        <v>6</v>
      </c>
    </row>
    <row r="622" spans="1:5" x14ac:dyDescent="0.25">
      <c r="A622" s="7">
        <f t="shared" si="10"/>
        <v>0.47140046296296295</v>
      </c>
      <c r="B622" s="8">
        <v>3979.7</v>
      </c>
      <c r="C622" s="9">
        <v>250000</v>
      </c>
      <c r="D622" s="10" t="s">
        <v>7</v>
      </c>
      <c r="E622" s="11" t="s">
        <v>6</v>
      </c>
    </row>
    <row r="623" spans="1:5" x14ac:dyDescent="0.25">
      <c r="A623" s="7">
        <f t="shared" si="10"/>
        <v>0.47140046296296295</v>
      </c>
      <c r="B623" s="8">
        <v>3979.5</v>
      </c>
      <c r="C623" s="9">
        <v>250000</v>
      </c>
      <c r="D623" s="10" t="s">
        <v>7</v>
      </c>
      <c r="E623" s="11" t="s">
        <v>6</v>
      </c>
    </row>
    <row r="624" spans="1:5" x14ac:dyDescent="0.25">
      <c r="A624" s="7">
        <f t="shared" si="10"/>
        <v>0.47140046296296295</v>
      </c>
      <c r="B624" s="8">
        <v>3979.4</v>
      </c>
      <c r="C624" s="9">
        <v>250000</v>
      </c>
      <c r="D624" s="10" t="s">
        <v>7</v>
      </c>
      <c r="E624" s="11" t="s">
        <v>6</v>
      </c>
    </row>
    <row r="625" spans="1:5" x14ac:dyDescent="0.25">
      <c r="A625" s="7">
        <f t="shared" si="10"/>
        <v>0.47140046296296295</v>
      </c>
      <c r="B625" s="8">
        <v>3979.35</v>
      </c>
      <c r="C625" s="9">
        <v>250000</v>
      </c>
      <c r="D625" s="10" t="s">
        <v>7</v>
      </c>
      <c r="E625" s="11" t="s">
        <v>6</v>
      </c>
    </row>
    <row r="626" spans="1:5" x14ac:dyDescent="0.25">
      <c r="A626" s="7">
        <f>TIME(11,18,48)</f>
        <v>0.47138888888888886</v>
      </c>
      <c r="B626" s="8">
        <v>3979</v>
      </c>
      <c r="C626" s="9">
        <v>250000</v>
      </c>
      <c r="D626" s="10" t="s">
        <v>7</v>
      </c>
      <c r="E626" s="11" t="s">
        <v>6</v>
      </c>
    </row>
    <row r="627" spans="1:5" x14ac:dyDescent="0.25">
      <c r="A627" s="7">
        <f>TIME(11,18,44)</f>
        <v>0.47134259259259265</v>
      </c>
      <c r="B627" s="8">
        <v>3979</v>
      </c>
      <c r="C627" s="9">
        <v>250000</v>
      </c>
      <c r="D627" s="10" t="s">
        <v>5</v>
      </c>
      <c r="E627" s="11" t="s">
        <v>6</v>
      </c>
    </row>
    <row r="628" spans="1:5" x14ac:dyDescent="0.25">
      <c r="A628" s="7">
        <f>TIME(11,18,42)</f>
        <v>0.47131944444444446</v>
      </c>
      <c r="B628" s="8">
        <v>3979.35</v>
      </c>
      <c r="C628" s="9">
        <v>250000</v>
      </c>
      <c r="D628" s="10" t="s">
        <v>7</v>
      </c>
      <c r="E628" s="11" t="s">
        <v>6</v>
      </c>
    </row>
    <row r="629" spans="1:5" x14ac:dyDescent="0.25">
      <c r="A629" s="7">
        <f>TIME(11,18,42)</f>
        <v>0.47131944444444446</v>
      </c>
      <c r="B629" s="8">
        <v>3979.3</v>
      </c>
      <c r="C629" s="9">
        <v>250000</v>
      </c>
      <c r="D629" s="10" t="s">
        <v>7</v>
      </c>
      <c r="E629" s="11" t="s">
        <v>6</v>
      </c>
    </row>
    <row r="630" spans="1:5" x14ac:dyDescent="0.25">
      <c r="A630" s="7">
        <f>TIME(11,18,41)</f>
        <v>0.47130787037037036</v>
      </c>
      <c r="B630" s="8">
        <v>3979.21</v>
      </c>
      <c r="C630" s="9">
        <v>250000</v>
      </c>
      <c r="D630" s="10" t="s">
        <v>7</v>
      </c>
      <c r="E630" s="11" t="s">
        <v>6</v>
      </c>
    </row>
    <row r="631" spans="1:5" x14ac:dyDescent="0.25">
      <c r="A631" s="7">
        <f>TIME(11,18,39)</f>
        <v>0.47128472222222223</v>
      </c>
      <c r="B631" s="8">
        <v>3979</v>
      </c>
      <c r="C631" s="9">
        <v>250000</v>
      </c>
      <c r="D631" s="10" t="s">
        <v>7</v>
      </c>
      <c r="E631" s="11" t="s">
        <v>6</v>
      </c>
    </row>
    <row r="632" spans="1:5" x14ac:dyDescent="0.25">
      <c r="A632" s="7">
        <f>TIME(11,18,38)</f>
        <v>0.47127314814814819</v>
      </c>
      <c r="B632" s="8">
        <v>3979</v>
      </c>
      <c r="C632" s="9">
        <v>250000</v>
      </c>
      <c r="D632" s="10" t="s">
        <v>7</v>
      </c>
      <c r="E632" s="11" t="s">
        <v>6</v>
      </c>
    </row>
    <row r="633" spans="1:5" x14ac:dyDescent="0.25">
      <c r="A633" s="7">
        <f>TIME(11,18,31)</f>
        <v>0.47119212962962959</v>
      </c>
      <c r="B633" s="8">
        <v>3979.21</v>
      </c>
      <c r="C633" s="9">
        <v>250000</v>
      </c>
      <c r="D633" s="10" t="s">
        <v>7</v>
      </c>
      <c r="E633" s="11" t="s">
        <v>6</v>
      </c>
    </row>
    <row r="634" spans="1:5" x14ac:dyDescent="0.25">
      <c r="A634" s="7">
        <f>TIME(11,18,31)</f>
        <v>0.47119212962962959</v>
      </c>
      <c r="B634" s="8">
        <v>3979</v>
      </c>
      <c r="C634" s="9">
        <v>750000</v>
      </c>
      <c r="D634" s="10" t="s">
        <v>7</v>
      </c>
      <c r="E634" s="11" t="s">
        <v>6</v>
      </c>
    </row>
    <row r="635" spans="1:5" x14ac:dyDescent="0.25">
      <c r="A635" s="7">
        <f>TIME(11,18,0)</f>
        <v>0.47083333333333338</v>
      </c>
      <c r="B635" s="8">
        <v>3979.2</v>
      </c>
      <c r="C635" s="9">
        <v>250000</v>
      </c>
      <c r="D635" s="10" t="s">
        <v>7</v>
      </c>
      <c r="E635" s="11" t="s">
        <v>6</v>
      </c>
    </row>
    <row r="636" spans="1:5" x14ac:dyDescent="0.25">
      <c r="A636" s="7">
        <f>TIME(11,17,59)</f>
        <v>0.47082175925925923</v>
      </c>
      <c r="B636" s="8">
        <v>3979.1</v>
      </c>
      <c r="C636" s="9">
        <v>250000</v>
      </c>
      <c r="D636" s="10" t="s">
        <v>7</v>
      </c>
      <c r="E636" s="11" t="s">
        <v>6</v>
      </c>
    </row>
    <row r="637" spans="1:5" x14ac:dyDescent="0.25">
      <c r="A637" s="7">
        <f>TIME(11,17,27)</f>
        <v>0.47045138888888888</v>
      </c>
      <c r="B637" s="8">
        <v>3978.54</v>
      </c>
      <c r="C637" s="9">
        <v>500000</v>
      </c>
      <c r="D637" s="10" t="s">
        <v>7</v>
      </c>
      <c r="E637" s="11" t="s">
        <v>6</v>
      </c>
    </row>
    <row r="638" spans="1:5" x14ac:dyDescent="0.25">
      <c r="A638" s="7">
        <f>TIME(11,17,25)</f>
        <v>0.47042824074074074</v>
      </c>
      <c r="B638" s="8">
        <v>3978.5</v>
      </c>
      <c r="C638" s="9">
        <v>500000</v>
      </c>
      <c r="D638" s="10" t="s">
        <v>7</v>
      </c>
      <c r="E638" s="11" t="s">
        <v>6</v>
      </c>
    </row>
    <row r="639" spans="1:5" x14ac:dyDescent="0.25">
      <c r="A639" s="7">
        <f>TIME(11,17,24)</f>
        <v>0.47041666666666665</v>
      </c>
      <c r="B639" s="8">
        <v>3977.95</v>
      </c>
      <c r="C639" s="9">
        <v>250000</v>
      </c>
      <c r="D639" s="10" t="s">
        <v>7</v>
      </c>
      <c r="E639" s="11" t="s">
        <v>6</v>
      </c>
    </row>
    <row r="640" spans="1:5" x14ac:dyDescent="0.25">
      <c r="A640" s="7">
        <f>TIME(11,17,24)</f>
        <v>0.47041666666666665</v>
      </c>
      <c r="B640" s="8">
        <v>3977.89</v>
      </c>
      <c r="C640" s="9">
        <v>500000</v>
      </c>
      <c r="D640" s="10" t="s">
        <v>7</v>
      </c>
      <c r="E640" s="11" t="s">
        <v>6</v>
      </c>
    </row>
    <row r="641" spans="1:5" x14ac:dyDescent="0.25">
      <c r="A641" s="7">
        <f>TIME(11,17,23)</f>
        <v>0.47040509259259261</v>
      </c>
      <c r="B641" s="8">
        <v>3977.75</v>
      </c>
      <c r="C641" s="9">
        <v>250000</v>
      </c>
      <c r="D641" s="10" t="s">
        <v>7</v>
      </c>
      <c r="E641" s="11" t="s">
        <v>6</v>
      </c>
    </row>
    <row r="642" spans="1:5" x14ac:dyDescent="0.25">
      <c r="A642" s="7">
        <f>TIME(11,17,22)</f>
        <v>0.47039351851851857</v>
      </c>
      <c r="B642" s="8">
        <v>3977.75</v>
      </c>
      <c r="C642" s="9">
        <v>750000</v>
      </c>
      <c r="D642" s="10" t="s">
        <v>7</v>
      </c>
      <c r="E642" s="11" t="s">
        <v>6</v>
      </c>
    </row>
    <row r="643" spans="1:5" x14ac:dyDescent="0.25">
      <c r="A643" s="7">
        <f>TIME(11,16,33)</f>
        <v>0.46982638888888889</v>
      </c>
      <c r="B643" s="8">
        <v>3977</v>
      </c>
      <c r="C643" s="9">
        <v>250000</v>
      </c>
      <c r="D643" s="10" t="s">
        <v>5</v>
      </c>
      <c r="E643" s="11" t="s">
        <v>6</v>
      </c>
    </row>
    <row r="644" spans="1:5" x14ac:dyDescent="0.25">
      <c r="A644" s="7">
        <f>TIME(11,16,32)</f>
        <v>0.46981481481481485</v>
      </c>
      <c r="B644" s="8">
        <v>3977.45</v>
      </c>
      <c r="C644" s="9">
        <v>500000</v>
      </c>
      <c r="D644" s="10" t="s">
        <v>7</v>
      </c>
      <c r="E644" s="11" t="s">
        <v>6</v>
      </c>
    </row>
    <row r="645" spans="1:5" x14ac:dyDescent="0.25">
      <c r="A645" s="7">
        <f>TIME(11,16,31)</f>
        <v>0.4698032407407407</v>
      </c>
      <c r="B645" s="8">
        <v>3977</v>
      </c>
      <c r="C645" s="9">
        <v>250000</v>
      </c>
      <c r="D645" s="10" t="s">
        <v>5</v>
      </c>
      <c r="E645" s="11" t="s">
        <v>6</v>
      </c>
    </row>
    <row r="646" spans="1:5" x14ac:dyDescent="0.25">
      <c r="A646" s="7">
        <f>TIME(11,16,30)</f>
        <v>0.46979166666666666</v>
      </c>
      <c r="B646" s="8">
        <v>3977</v>
      </c>
      <c r="C646" s="9">
        <v>250000</v>
      </c>
      <c r="D646" s="10" t="s">
        <v>5</v>
      </c>
      <c r="E646" s="11" t="s">
        <v>6</v>
      </c>
    </row>
    <row r="647" spans="1:5" x14ac:dyDescent="0.25">
      <c r="A647" s="7">
        <f>TIME(11,16,29)</f>
        <v>0.46978009259259257</v>
      </c>
      <c r="B647" s="8">
        <v>3977</v>
      </c>
      <c r="C647" s="9">
        <v>250000</v>
      </c>
      <c r="D647" s="10" t="s">
        <v>5</v>
      </c>
      <c r="E647" s="11" t="s">
        <v>6</v>
      </c>
    </row>
    <row r="648" spans="1:5" x14ac:dyDescent="0.25">
      <c r="A648" s="7">
        <f>TIME(11,16,28)</f>
        <v>0.46976851851851853</v>
      </c>
      <c r="B648" s="8">
        <v>3977.1</v>
      </c>
      <c r="C648" s="9">
        <v>500000</v>
      </c>
      <c r="D648" s="10" t="s">
        <v>7</v>
      </c>
      <c r="E648" s="11" t="s">
        <v>6</v>
      </c>
    </row>
    <row r="649" spans="1:5" x14ac:dyDescent="0.25">
      <c r="A649" s="7">
        <f>TIME(11,16,27)</f>
        <v>0.46975694444444444</v>
      </c>
      <c r="B649" s="8">
        <v>3977.05</v>
      </c>
      <c r="C649" s="9">
        <v>1000000</v>
      </c>
      <c r="D649" s="10" t="s">
        <v>11</v>
      </c>
      <c r="E649" s="11" t="s">
        <v>12</v>
      </c>
    </row>
    <row r="650" spans="1:5" x14ac:dyDescent="0.25">
      <c r="A650" s="7">
        <f>TIME(11,16,24)</f>
        <v>0.46972222222222221</v>
      </c>
      <c r="B650" s="8">
        <v>3977</v>
      </c>
      <c r="C650" s="9">
        <v>250000</v>
      </c>
      <c r="D650" s="10" t="s">
        <v>5</v>
      </c>
      <c r="E650" s="11" t="s">
        <v>6</v>
      </c>
    </row>
    <row r="651" spans="1:5" x14ac:dyDescent="0.25">
      <c r="A651" s="7">
        <f>TIME(11,16,21)</f>
        <v>0.46968750000000004</v>
      </c>
      <c r="B651" s="8">
        <v>3977</v>
      </c>
      <c r="C651" s="9">
        <v>250000</v>
      </c>
      <c r="D651" s="10" t="s">
        <v>5</v>
      </c>
      <c r="E651" s="11" t="s">
        <v>6</v>
      </c>
    </row>
    <row r="652" spans="1:5" x14ac:dyDescent="0.25">
      <c r="A652" s="7">
        <f>TIME(11,16,11)</f>
        <v>0.46957175925925926</v>
      </c>
      <c r="B652" s="8">
        <v>3977.4</v>
      </c>
      <c r="C652" s="9">
        <v>250000</v>
      </c>
      <c r="D652" s="10" t="s">
        <v>7</v>
      </c>
      <c r="E652" s="11" t="s">
        <v>6</v>
      </c>
    </row>
    <row r="653" spans="1:5" x14ac:dyDescent="0.25">
      <c r="A653" s="7">
        <f>TIME(11,16,11)</f>
        <v>0.46957175925925926</v>
      </c>
      <c r="B653" s="8">
        <v>3977.09</v>
      </c>
      <c r="C653" s="9">
        <v>250000</v>
      </c>
      <c r="D653" s="10" t="s">
        <v>7</v>
      </c>
      <c r="E653" s="11" t="s">
        <v>6</v>
      </c>
    </row>
    <row r="654" spans="1:5" x14ac:dyDescent="0.25">
      <c r="A654" s="7">
        <f>TIME(11,16,11)</f>
        <v>0.46957175925925926</v>
      </c>
      <c r="B654" s="8">
        <v>3977.09</v>
      </c>
      <c r="C654" s="9">
        <v>250000</v>
      </c>
      <c r="D654" s="10" t="s">
        <v>7</v>
      </c>
      <c r="E654" s="11" t="s">
        <v>6</v>
      </c>
    </row>
    <row r="655" spans="1:5" x14ac:dyDescent="0.25">
      <c r="A655" s="7">
        <f>TIME(11,16,8)</f>
        <v>0.46953703703703703</v>
      </c>
      <c r="B655" s="8">
        <v>3977.09</v>
      </c>
      <c r="C655" s="9">
        <v>250000</v>
      </c>
      <c r="D655" s="10" t="s">
        <v>7</v>
      </c>
      <c r="E655" s="11" t="s">
        <v>6</v>
      </c>
    </row>
    <row r="656" spans="1:5" x14ac:dyDescent="0.25">
      <c r="A656" s="7">
        <f>TIME(11,16,7)</f>
        <v>0.46952546296296299</v>
      </c>
      <c r="B656" s="8">
        <v>3977</v>
      </c>
      <c r="C656" s="9">
        <v>500000</v>
      </c>
      <c r="D656" s="10" t="s">
        <v>7</v>
      </c>
      <c r="E656" s="11" t="s">
        <v>6</v>
      </c>
    </row>
    <row r="657" spans="1:5" x14ac:dyDescent="0.25">
      <c r="A657" s="7">
        <f>TIME(11,16,7)</f>
        <v>0.46952546296296299</v>
      </c>
      <c r="B657" s="8">
        <v>3977</v>
      </c>
      <c r="C657" s="9">
        <v>250000</v>
      </c>
      <c r="D657" s="10" t="s">
        <v>7</v>
      </c>
      <c r="E657" s="11" t="s">
        <v>6</v>
      </c>
    </row>
    <row r="658" spans="1:5" x14ac:dyDescent="0.25">
      <c r="A658" s="7">
        <f>TIME(11,16,7)</f>
        <v>0.46952546296296299</v>
      </c>
      <c r="B658" s="8">
        <v>3976.98</v>
      </c>
      <c r="C658" s="9">
        <v>250000</v>
      </c>
      <c r="D658" s="10" t="s">
        <v>7</v>
      </c>
      <c r="E658" s="11" t="s">
        <v>6</v>
      </c>
    </row>
    <row r="659" spans="1:5" x14ac:dyDescent="0.25">
      <c r="A659" s="7">
        <f>TIME(11,16,7)</f>
        <v>0.46952546296296299</v>
      </c>
      <c r="B659" s="8">
        <v>3976.9</v>
      </c>
      <c r="C659" s="9">
        <v>500000</v>
      </c>
      <c r="D659" s="10" t="s">
        <v>7</v>
      </c>
      <c r="E659" s="11" t="s">
        <v>6</v>
      </c>
    </row>
    <row r="660" spans="1:5" x14ac:dyDescent="0.25">
      <c r="A660" s="7">
        <f>TIME(11,16,7)</f>
        <v>0.46952546296296299</v>
      </c>
      <c r="B660" s="8">
        <v>3976.9</v>
      </c>
      <c r="C660" s="9">
        <v>250000</v>
      </c>
      <c r="D660" s="10" t="s">
        <v>7</v>
      </c>
      <c r="E660" s="11" t="s">
        <v>6</v>
      </c>
    </row>
    <row r="661" spans="1:5" x14ac:dyDescent="0.25">
      <c r="A661" s="7">
        <f>TIME(11,16,2)</f>
        <v>0.46946759259259263</v>
      </c>
      <c r="B661" s="8">
        <v>3976.9</v>
      </c>
      <c r="C661" s="9">
        <v>250000</v>
      </c>
      <c r="D661" s="10" t="s">
        <v>7</v>
      </c>
      <c r="E661" s="11" t="s">
        <v>6</v>
      </c>
    </row>
    <row r="662" spans="1:5" x14ac:dyDescent="0.25">
      <c r="A662" s="7">
        <f>TIME(11,16,1)</f>
        <v>0.46945601851851854</v>
      </c>
      <c r="B662" s="8">
        <v>3976.9</v>
      </c>
      <c r="C662" s="9">
        <v>250000</v>
      </c>
      <c r="D662" s="10" t="s">
        <v>7</v>
      </c>
      <c r="E662" s="11" t="s">
        <v>6</v>
      </c>
    </row>
    <row r="663" spans="1:5" x14ac:dyDescent="0.25">
      <c r="A663" s="7">
        <f>TIME(11,15,59)</f>
        <v>0.46943287037037035</v>
      </c>
      <c r="B663" s="8">
        <v>3976.5</v>
      </c>
      <c r="C663" s="9">
        <v>250000</v>
      </c>
      <c r="D663" s="10" t="s">
        <v>7</v>
      </c>
      <c r="E663" s="11" t="s">
        <v>6</v>
      </c>
    </row>
    <row r="664" spans="1:5" x14ac:dyDescent="0.25">
      <c r="A664" s="7">
        <f>TIME(11,15,58)</f>
        <v>0.46942129629629631</v>
      </c>
      <c r="B664" s="8">
        <v>3976.5</v>
      </c>
      <c r="C664" s="9">
        <v>250000</v>
      </c>
      <c r="D664" s="10" t="s">
        <v>7</v>
      </c>
      <c r="E664" s="11" t="s">
        <v>6</v>
      </c>
    </row>
    <row r="665" spans="1:5" x14ac:dyDescent="0.25">
      <c r="A665" s="7">
        <f>TIME(11,15,42)</f>
        <v>0.46923611111111113</v>
      </c>
      <c r="B665" s="8">
        <v>3976.9</v>
      </c>
      <c r="C665" s="9">
        <v>250000</v>
      </c>
      <c r="D665" s="10" t="s">
        <v>7</v>
      </c>
      <c r="E665" s="11" t="s">
        <v>6</v>
      </c>
    </row>
    <row r="666" spans="1:5" x14ac:dyDescent="0.25">
      <c r="A666" s="7">
        <f>TIME(11,15,9)</f>
        <v>0.46885416666666663</v>
      </c>
      <c r="B666" s="8">
        <v>3976.95</v>
      </c>
      <c r="C666" s="9">
        <v>250000</v>
      </c>
      <c r="D666" s="10" t="s">
        <v>7</v>
      </c>
      <c r="E666" s="11" t="s">
        <v>6</v>
      </c>
    </row>
    <row r="667" spans="1:5" x14ac:dyDescent="0.25">
      <c r="A667" s="7">
        <f>TIME(11,14,50)</f>
        <v>0.46863425925925922</v>
      </c>
      <c r="B667" s="8">
        <v>3976</v>
      </c>
      <c r="C667" s="9">
        <v>500000</v>
      </c>
      <c r="D667" s="10" t="s">
        <v>5</v>
      </c>
      <c r="E667" s="11" t="s">
        <v>6</v>
      </c>
    </row>
    <row r="668" spans="1:5" x14ac:dyDescent="0.25">
      <c r="A668" s="7">
        <f>TIME(11,14,50)</f>
        <v>0.46863425925925922</v>
      </c>
      <c r="B668" s="8">
        <v>3976.01</v>
      </c>
      <c r="C668" s="9">
        <v>250000</v>
      </c>
      <c r="D668" s="10" t="s">
        <v>5</v>
      </c>
      <c r="E668" s="11" t="s">
        <v>6</v>
      </c>
    </row>
    <row r="669" spans="1:5" x14ac:dyDescent="0.25">
      <c r="A669" s="7">
        <f>TIME(11,14,50)</f>
        <v>0.46863425925925922</v>
      </c>
      <c r="B669" s="8">
        <v>3976.09</v>
      </c>
      <c r="C669" s="9">
        <v>250000</v>
      </c>
      <c r="D669" s="10" t="s">
        <v>5</v>
      </c>
      <c r="E669" s="11" t="s">
        <v>6</v>
      </c>
    </row>
    <row r="670" spans="1:5" x14ac:dyDescent="0.25">
      <c r="A670" s="7">
        <f>TIME(11,14,37)</f>
        <v>0.46848379629629627</v>
      </c>
      <c r="B670" s="8">
        <v>3976.09</v>
      </c>
      <c r="C670" s="9">
        <v>250000</v>
      </c>
      <c r="D670" s="10" t="s">
        <v>5</v>
      </c>
      <c r="E670" s="11" t="s">
        <v>6</v>
      </c>
    </row>
    <row r="671" spans="1:5" x14ac:dyDescent="0.25">
      <c r="A671" s="7">
        <f>TIME(11,14,30)</f>
        <v>0.46840277777777778</v>
      </c>
      <c r="B671" s="8">
        <v>3976.1</v>
      </c>
      <c r="C671" s="9">
        <v>250000</v>
      </c>
      <c r="D671" s="10" t="s">
        <v>5</v>
      </c>
      <c r="E671" s="11" t="s">
        <v>6</v>
      </c>
    </row>
    <row r="672" spans="1:5" x14ac:dyDescent="0.25">
      <c r="A672" s="7">
        <f>TIME(11,14,25)</f>
        <v>0.46834490740740736</v>
      </c>
      <c r="B672" s="8">
        <v>3976.05</v>
      </c>
      <c r="C672" s="9">
        <v>250000</v>
      </c>
      <c r="D672" s="10" t="s">
        <v>5</v>
      </c>
      <c r="E672" s="11" t="s">
        <v>6</v>
      </c>
    </row>
    <row r="673" spans="1:5" x14ac:dyDescent="0.25">
      <c r="A673" s="7">
        <f>TIME(11,14,22)</f>
        <v>0.46831018518518519</v>
      </c>
      <c r="B673" s="8">
        <v>3976.05</v>
      </c>
      <c r="C673" s="9">
        <v>1000000</v>
      </c>
      <c r="D673" s="10" t="s">
        <v>11</v>
      </c>
      <c r="E673" s="11" t="s">
        <v>12</v>
      </c>
    </row>
    <row r="674" spans="1:5" x14ac:dyDescent="0.25">
      <c r="A674" s="7">
        <f>TIME(11,14,20)</f>
        <v>0.46828703703703706</v>
      </c>
      <c r="B674" s="8">
        <v>3976.05</v>
      </c>
      <c r="C674" s="9">
        <v>1000000</v>
      </c>
      <c r="D674" s="10" t="s">
        <v>11</v>
      </c>
      <c r="E674" s="11" t="s">
        <v>12</v>
      </c>
    </row>
    <row r="675" spans="1:5" x14ac:dyDescent="0.25">
      <c r="A675" s="7">
        <f>TIME(11,14,19)</f>
        <v>0.46827546296296302</v>
      </c>
      <c r="B675" s="8">
        <v>3976.05</v>
      </c>
      <c r="C675" s="9">
        <v>1000000</v>
      </c>
      <c r="D675" s="10" t="s">
        <v>11</v>
      </c>
      <c r="E675" s="11" t="s">
        <v>12</v>
      </c>
    </row>
    <row r="676" spans="1:5" x14ac:dyDescent="0.25">
      <c r="A676" s="7">
        <f>TIME(11,14,14)</f>
        <v>0.4682175925925926</v>
      </c>
      <c r="B676" s="8">
        <v>3976.05</v>
      </c>
      <c r="C676" s="9">
        <v>1000000</v>
      </c>
      <c r="D676" s="10" t="s">
        <v>11</v>
      </c>
      <c r="E676" s="11" t="s">
        <v>12</v>
      </c>
    </row>
    <row r="677" spans="1:5" x14ac:dyDescent="0.25">
      <c r="A677" s="7">
        <f>TIME(11,12,35)</f>
        <v>0.46707175925925926</v>
      </c>
      <c r="B677" s="8">
        <v>3975.98</v>
      </c>
      <c r="C677" s="9">
        <v>1000000</v>
      </c>
      <c r="D677" s="10" t="s">
        <v>11</v>
      </c>
      <c r="E677" s="11" t="s">
        <v>12</v>
      </c>
    </row>
    <row r="678" spans="1:5" x14ac:dyDescent="0.25">
      <c r="A678" s="7">
        <f>TIME(11,12,25)</f>
        <v>0.46695601851851848</v>
      </c>
      <c r="B678" s="8">
        <v>3975.98</v>
      </c>
      <c r="C678" s="9">
        <v>1000000</v>
      </c>
      <c r="D678" s="10" t="s">
        <v>11</v>
      </c>
      <c r="E678" s="11" t="s">
        <v>12</v>
      </c>
    </row>
    <row r="679" spans="1:5" x14ac:dyDescent="0.25">
      <c r="A679" s="7">
        <f>TIME(11,11,37)</f>
        <v>0.46640046296296295</v>
      </c>
      <c r="B679" s="8">
        <v>3975.99</v>
      </c>
      <c r="C679" s="9">
        <v>250000</v>
      </c>
      <c r="D679" s="10" t="s">
        <v>5</v>
      </c>
      <c r="E679" s="11" t="s">
        <v>6</v>
      </c>
    </row>
    <row r="680" spans="1:5" x14ac:dyDescent="0.25">
      <c r="A680" s="7">
        <f>TIME(11,11,19)</f>
        <v>0.46619212962962964</v>
      </c>
      <c r="B680" s="8">
        <v>3976.9</v>
      </c>
      <c r="C680" s="9">
        <v>250000</v>
      </c>
      <c r="D680" s="10" t="s">
        <v>7</v>
      </c>
      <c r="E680" s="11" t="s">
        <v>6</v>
      </c>
    </row>
    <row r="681" spans="1:5" x14ac:dyDescent="0.25">
      <c r="A681" s="7">
        <f>TIME(11,11,17)</f>
        <v>0.4661689814814815</v>
      </c>
      <c r="B681" s="8">
        <v>3976.89</v>
      </c>
      <c r="C681" s="9">
        <v>250000</v>
      </c>
      <c r="D681" s="10" t="s">
        <v>7</v>
      </c>
      <c r="E681" s="11" t="s">
        <v>6</v>
      </c>
    </row>
    <row r="682" spans="1:5" x14ac:dyDescent="0.25">
      <c r="A682" s="7">
        <f>TIME(11,10,41)</f>
        <v>0.46575231481481483</v>
      </c>
      <c r="B682" s="8">
        <v>3976.77</v>
      </c>
      <c r="C682" s="9">
        <v>250000</v>
      </c>
      <c r="D682" s="10" t="s">
        <v>7</v>
      </c>
      <c r="E682" s="11" t="s">
        <v>6</v>
      </c>
    </row>
    <row r="683" spans="1:5" x14ac:dyDescent="0.25">
      <c r="A683" s="7">
        <f>TIME(11,10,25)</f>
        <v>0.46556712962962959</v>
      </c>
      <c r="B683" s="8">
        <v>3976.09</v>
      </c>
      <c r="C683" s="9">
        <v>250000</v>
      </c>
      <c r="D683" s="10" t="s">
        <v>7</v>
      </c>
      <c r="E683" s="11" t="s">
        <v>6</v>
      </c>
    </row>
    <row r="684" spans="1:5" x14ac:dyDescent="0.25">
      <c r="A684" s="7">
        <f>TIME(11,10,21)</f>
        <v>0.46552083333333333</v>
      </c>
      <c r="B684" s="8">
        <v>3975</v>
      </c>
      <c r="C684" s="9">
        <v>500000</v>
      </c>
      <c r="D684" s="10" t="s">
        <v>5</v>
      </c>
      <c r="E684" s="11" t="s">
        <v>6</v>
      </c>
    </row>
    <row r="685" spans="1:5" x14ac:dyDescent="0.25">
      <c r="A685" s="7">
        <f>TIME(11,10,21)</f>
        <v>0.46552083333333333</v>
      </c>
      <c r="B685" s="8">
        <v>3975.09</v>
      </c>
      <c r="C685" s="9">
        <v>250000</v>
      </c>
      <c r="D685" s="10" t="s">
        <v>5</v>
      </c>
      <c r="E685" s="11" t="s">
        <v>6</v>
      </c>
    </row>
    <row r="686" spans="1:5" x14ac:dyDescent="0.25">
      <c r="A686" s="7">
        <f>TIME(11,9,58)</f>
        <v>0.4652546296296296</v>
      </c>
      <c r="B686" s="8">
        <v>3975.05</v>
      </c>
      <c r="C686" s="9">
        <v>250000</v>
      </c>
      <c r="D686" s="10" t="s">
        <v>5</v>
      </c>
      <c r="E686" s="11" t="s">
        <v>6</v>
      </c>
    </row>
    <row r="687" spans="1:5" x14ac:dyDescent="0.25">
      <c r="A687" s="7">
        <f>TIME(11,9,54)</f>
        <v>0.46520833333333328</v>
      </c>
      <c r="B687" s="8">
        <v>3975.09</v>
      </c>
      <c r="C687" s="9">
        <v>250000</v>
      </c>
      <c r="D687" s="10" t="s">
        <v>5</v>
      </c>
      <c r="E687" s="11" t="s">
        <v>6</v>
      </c>
    </row>
    <row r="688" spans="1:5" x14ac:dyDescent="0.25">
      <c r="A688" s="7">
        <f>TIME(11,9,51)</f>
        <v>0.46517361111111111</v>
      </c>
      <c r="B688" s="8">
        <v>3976.7</v>
      </c>
      <c r="C688" s="9">
        <v>250000</v>
      </c>
      <c r="D688" s="10" t="s">
        <v>7</v>
      </c>
      <c r="E688" s="11" t="s">
        <v>6</v>
      </c>
    </row>
    <row r="689" spans="1:5" x14ac:dyDescent="0.25">
      <c r="A689" s="7">
        <f>TIME(11,9,50)</f>
        <v>0.46516203703703707</v>
      </c>
      <c r="B689" s="8">
        <v>3976.43</v>
      </c>
      <c r="C689" s="9">
        <v>500000</v>
      </c>
      <c r="D689" s="10" t="s">
        <v>7</v>
      </c>
      <c r="E689" s="11" t="s">
        <v>6</v>
      </c>
    </row>
    <row r="690" spans="1:5" x14ac:dyDescent="0.25">
      <c r="A690" s="7">
        <f t="shared" ref="A690:A698" si="11">TIME(11,9,48)</f>
        <v>0.46513888888888894</v>
      </c>
      <c r="B690" s="8">
        <v>3976.43</v>
      </c>
      <c r="C690" s="9">
        <v>1750000</v>
      </c>
      <c r="D690" s="10" t="s">
        <v>7</v>
      </c>
      <c r="E690" s="11" t="s">
        <v>6</v>
      </c>
    </row>
    <row r="691" spans="1:5" x14ac:dyDescent="0.25">
      <c r="A691" s="7">
        <f t="shared" si="11"/>
        <v>0.46513888888888894</v>
      </c>
      <c r="B691" s="8">
        <v>3976</v>
      </c>
      <c r="C691" s="9">
        <v>250000</v>
      </c>
      <c r="D691" s="10" t="s">
        <v>7</v>
      </c>
      <c r="E691" s="11" t="s">
        <v>6</v>
      </c>
    </row>
    <row r="692" spans="1:5" x14ac:dyDescent="0.25">
      <c r="A692" s="7">
        <f t="shared" si="11"/>
        <v>0.46513888888888894</v>
      </c>
      <c r="B692" s="8">
        <v>3975.45</v>
      </c>
      <c r="C692" s="9">
        <v>250000</v>
      </c>
      <c r="D692" s="10" t="s">
        <v>7</v>
      </c>
      <c r="E692" s="11" t="s">
        <v>6</v>
      </c>
    </row>
    <row r="693" spans="1:5" x14ac:dyDescent="0.25">
      <c r="A693" s="7">
        <f t="shared" si="11"/>
        <v>0.46513888888888894</v>
      </c>
      <c r="B693" s="8">
        <v>3975</v>
      </c>
      <c r="C693" s="9">
        <v>500000</v>
      </c>
      <c r="D693" s="10" t="s">
        <v>7</v>
      </c>
      <c r="E693" s="11" t="s">
        <v>6</v>
      </c>
    </row>
    <row r="694" spans="1:5" x14ac:dyDescent="0.25">
      <c r="A694" s="7">
        <f t="shared" si="11"/>
        <v>0.46513888888888894</v>
      </c>
      <c r="B694" s="8">
        <v>3975</v>
      </c>
      <c r="C694" s="9">
        <v>250000</v>
      </c>
      <c r="D694" s="10" t="s">
        <v>7</v>
      </c>
      <c r="E694" s="11" t="s">
        <v>6</v>
      </c>
    </row>
    <row r="695" spans="1:5" x14ac:dyDescent="0.25">
      <c r="A695" s="7">
        <f t="shared" si="11"/>
        <v>0.46513888888888894</v>
      </c>
      <c r="B695" s="8">
        <v>3975</v>
      </c>
      <c r="C695" s="9">
        <v>500000</v>
      </c>
      <c r="D695" s="10" t="s">
        <v>7</v>
      </c>
      <c r="E695" s="11" t="s">
        <v>6</v>
      </c>
    </row>
    <row r="696" spans="1:5" x14ac:dyDescent="0.25">
      <c r="A696" s="7">
        <f t="shared" si="11"/>
        <v>0.46513888888888894</v>
      </c>
      <c r="B696" s="8">
        <v>3975</v>
      </c>
      <c r="C696" s="9">
        <v>250000</v>
      </c>
      <c r="D696" s="10" t="s">
        <v>7</v>
      </c>
      <c r="E696" s="11" t="s">
        <v>6</v>
      </c>
    </row>
    <row r="697" spans="1:5" x14ac:dyDescent="0.25">
      <c r="A697" s="7">
        <f t="shared" si="11"/>
        <v>0.46513888888888894</v>
      </c>
      <c r="B697" s="8">
        <v>3974.99</v>
      </c>
      <c r="C697" s="9">
        <v>250000</v>
      </c>
      <c r="D697" s="10" t="s">
        <v>7</v>
      </c>
      <c r="E697" s="11" t="s">
        <v>6</v>
      </c>
    </row>
    <row r="698" spans="1:5" x14ac:dyDescent="0.25">
      <c r="A698" s="7">
        <f t="shared" si="11"/>
        <v>0.46513888888888894</v>
      </c>
      <c r="B698" s="8">
        <v>3974.95</v>
      </c>
      <c r="C698" s="9">
        <v>1500000</v>
      </c>
      <c r="D698" s="10" t="s">
        <v>7</v>
      </c>
      <c r="E698" s="11" t="s">
        <v>6</v>
      </c>
    </row>
    <row r="699" spans="1:5" x14ac:dyDescent="0.25">
      <c r="A699" s="7">
        <f>TIME(11,9,47)</f>
        <v>0.46512731481481479</v>
      </c>
      <c r="B699" s="8">
        <v>3974.95</v>
      </c>
      <c r="C699" s="9">
        <v>250000</v>
      </c>
      <c r="D699" s="10" t="s">
        <v>7</v>
      </c>
      <c r="E699" s="11" t="s">
        <v>6</v>
      </c>
    </row>
    <row r="700" spans="1:5" x14ac:dyDescent="0.25">
      <c r="A700" s="7">
        <f>TIME(11,9,47)</f>
        <v>0.46512731481481479</v>
      </c>
      <c r="B700" s="8">
        <v>3974.9</v>
      </c>
      <c r="C700" s="9">
        <v>250000</v>
      </c>
      <c r="D700" s="10" t="s">
        <v>7</v>
      </c>
      <c r="E700" s="11" t="s">
        <v>6</v>
      </c>
    </row>
    <row r="701" spans="1:5" x14ac:dyDescent="0.25">
      <c r="A701" s="7">
        <f>TIME(11,9,16)</f>
        <v>0.46476851851851847</v>
      </c>
      <c r="B701" s="8">
        <v>3974.5</v>
      </c>
      <c r="C701" s="9">
        <v>500000</v>
      </c>
      <c r="D701" s="10" t="s">
        <v>5</v>
      </c>
      <c r="E701" s="11" t="s">
        <v>6</v>
      </c>
    </row>
    <row r="702" spans="1:5" x14ac:dyDescent="0.25">
      <c r="A702" s="7">
        <f>TIME(11,8,59)</f>
        <v>0.46457175925925925</v>
      </c>
      <c r="B702" s="8">
        <v>3974.98</v>
      </c>
      <c r="C702" s="9">
        <v>250000</v>
      </c>
      <c r="D702" s="10" t="s">
        <v>7</v>
      </c>
      <c r="E702" s="11" t="s">
        <v>6</v>
      </c>
    </row>
    <row r="703" spans="1:5" x14ac:dyDescent="0.25">
      <c r="A703" s="7">
        <f>TIME(11,8,58)</f>
        <v>0.46456018518518521</v>
      </c>
      <c r="B703" s="8">
        <v>3974.75</v>
      </c>
      <c r="C703" s="9">
        <v>750000</v>
      </c>
      <c r="D703" s="10" t="s">
        <v>7</v>
      </c>
      <c r="E703" s="11" t="s">
        <v>6</v>
      </c>
    </row>
    <row r="704" spans="1:5" x14ac:dyDescent="0.25">
      <c r="A704" s="7">
        <f>TIME(11,8,20)</f>
        <v>0.46412037037037041</v>
      </c>
      <c r="B704" s="8">
        <v>3974.5</v>
      </c>
      <c r="C704" s="9">
        <v>500000</v>
      </c>
      <c r="D704" s="10" t="s">
        <v>5</v>
      </c>
      <c r="E704" s="11" t="s">
        <v>6</v>
      </c>
    </row>
    <row r="705" spans="1:5" x14ac:dyDescent="0.25">
      <c r="A705" s="7">
        <f>TIME(11,8,15)</f>
        <v>0.46406249999999999</v>
      </c>
      <c r="B705" s="8">
        <v>3974.69</v>
      </c>
      <c r="C705" s="9">
        <v>250000</v>
      </c>
      <c r="D705" s="10" t="s">
        <v>7</v>
      </c>
      <c r="E705" s="11" t="s">
        <v>6</v>
      </c>
    </row>
    <row r="706" spans="1:5" x14ac:dyDescent="0.25">
      <c r="A706" s="7">
        <f>TIME(11,8,6)</f>
        <v>0.46395833333333331</v>
      </c>
      <c r="B706" s="8">
        <v>3974</v>
      </c>
      <c r="C706" s="9">
        <v>250000</v>
      </c>
      <c r="D706" s="10" t="s">
        <v>5</v>
      </c>
      <c r="E706" s="11" t="s">
        <v>6</v>
      </c>
    </row>
    <row r="707" spans="1:5" x14ac:dyDescent="0.25">
      <c r="A707" s="7">
        <f>TIME(11,8,2)</f>
        <v>0.46391203703703704</v>
      </c>
      <c r="B707" s="8">
        <v>3974</v>
      </c>
      <c r="C707" s="9">
        <v>250000</v>
      </c>
      <c r="D707" s="10" t="s">
        <v>5</v>
      </c>
      <c r="E707" s="11" t="s">
        <v>6</v>
      </c>
    </row>
    <row r="708" spans="1:5" x14ac:dyDescent="0.25">
      <c r="A708" s="7">
        <f>TIME(11,8,1)</f>
        <v>0.463900462962963</v>
      </c>
      <c r="B708" s="8">
        <v>3974.5</v>
      </c>
      <c r="C708" s="9">
        <v>500000</v>
      </c>
      <c r="D708" s="10" t="s">
        <v>5</v>
      </c>
      <c r="E708" s="11" t="s">
        <v>6</v>
      </c>
    </row>
    <row r="709" spans="1:5" x14ac:dyDescent="0.25">
      <c r="A709" s="7">
        <f>TIME(11,8,0)</f>
        <v>0.46388888888888885</v>
      </c>
      <c r="B709" s="8">
        <v>3974.5</v>
      </c>
      <c r="C709" s="9">
        <v>250000</v>
      </c>
      <c r="D709" s="10" t="s">
        <v>5</v>
      </c>
      <c r="E709" s="11" t="s">
        <v>6</v>
      </c>
    </row>
    <row r="710" spans="1:5" x14ac:dyDescent="0.25">
      <c r="A710" s="7">
        <f>TIME(11,7,30)</f>
        <v>0.46354166666666669</v>
      </c>
      <c r="B710" s="8">
        <v>3974.5</v>
      </c>
      <c r="C710" s="9">
        <v>250000</v>
      </c>
      <c r="D710" s="10" t="s">
        <v>5</v>
      </c>
      <c r="E710" s="11" t="s">
        <v>6</v>
      </c>
    </row>
    <row r="711" spans="1:5" x14ac:dyDescent="0.25">
      <c r="A711" s="7">
        <f>TIME(11,7,30)</f>
        <v>0.46354166666666669</v>
      </c>
      <c r="B711" s="8">
        <v>3974.7</v>
      </c>
      <c r="C711" s="9">
        <v>250000</v>
      </c>
      <c r="D711" s="10" t="s">
        <v>7</v>
      </c>
      <c r="E711" s="11" t="s">
        <v>6</v>
      </c>
    </row>
    <row r="712" spans="1:5" x14ac:dyDescent="0.25">
      <c r="A712" s="7">
        <f>TIME(11,7,23)</f>
        <v>0.46346064814814819</v>
      </c>
      <c r="B712" s="8">
        <v>3974</v>
      </c>
      <c r="C712" s="9">
        <v>250000</v>
      </c>
      <c r="D712" s="10" t="s">
        <v>5</v>
      </c>
      <c r="E712" s="11" t="s">
        <v>6</v>
      </c>
    </row>
    <row r="713" spans="1:5" x14ac:dyDescent="0.25">
      <c r="A713" s="7">
        <f>TIME(11,7,15)</f>
        <v>0.46336805555555555</v>
      </c>
      <c r="B713" s="8">
        <v>3974.5</v>
      </c>
      <c r="C713" s="9">
        <v>250000</v>
      </c>
      <c r="D713" s="10" t="s">
        <v>7</v>
      </c>
      <c r="E713" s="11" t="s">
        <v>6</v>
      </c>
    </row>
    <row r="714" spans="1:5" x14ac:dyDescent="0.25">
      <c r="A714" s="7">
        <f>TIME(11,7,8)</f>
        <v>0.46328703703703705</v>
      </c>
      <c r="B714" s="8">
        <v>3974.6</v>
      </c>
      <c r="C714" s="9">
        <v>250000</v>
      </c>
      <c r="D714" s="10" t="s">
        <v>7</v>
      </c>
      <c r="E714" s="11" t="s">
        <v>6</v>
      </c>
    </row>
    <row r="715" spans="1:5" x14ac:dyDescent="0.25">
      <c r="A715" s="7">
        <f t="shared" ref="A715:A723" si="12">TIME(11,7,6)</f>
        <v>0.46326388888888892</v>
      </c>
      <c r="B715" s="8">
        <v>3974</v>
      </c>
      <c r="C715" s="9">
        <v>1000000</v>
      </c>
      <c r="D715" s="10" t="s">
        <v>7</v>
      </c>
      <c r="E715" s="11" t="s">
        <v>6</v>
      </c>
    </row>
    <row r="716" spans="1:5" x14ac:dyDescent="0.25">
      <c r="A716" s="7">
        <f t="shared" si="12"/>
        <v>0.46326388888888892</v>
      </c>
      <c r="B716" s="8">
        <v>3974</v>
      </c>
      <c r="C716" s="9">
        <v>250000</v>
      </c>
      <c r="D716" s="10" t="s">
        <v>7</v>
      </c>
      <c r="E716" s="11" t="s">
        <v>6</v>
      </c>
    </row>
    <row r="717" spans="1:5" x14ac:dyDescent="0.25">
      <c r="A717" s="7">
        <f t="shared" si="12"/>
        <v>0.46326388888888892</v>
      </c>
      <c r="B717" s="8">
        <v>3973.9</v>
      </c>
      <c r="C717" s="9">
        <v>250000</v>
      </c>
      <c r="D717" s="10" t="s">
        <v>7</v>
      </c>
      <c r="E717" s="11" t="s">
        <v>6</v>
      </c>
    </row>
    <row r="718" spans="1:5" x14ac:dyDescent="0.25">
      <c r="A718" s="7">
        <f t="shared" si="12"/>
        <v>0.46326388888888892</v>
      </c>
      <c r="B718" s="8">
        <v>3973.89</v>
      </c>
      <c r="C718" s="9">
        <v>250000</v>
      </c>
      <c r="D718" s="10" t="s">
        <v>7</v>
      </c>
      <c r="E718" s="11" t="s">
        <v>6</v>
      </c>
    </row>
    <row r="719" spans="1:5" x14ac:dyDescent="0.25">
      <c r="A719" s="7">
        <f t="shared" si="12"/>
        <v>0.46326388888888892</v>
      </c>
      <c r="B719" s="8">
        <v>3973.85</v>
      </c>
      <c r="C719" s="9">
        <v>250000</v>
      </c>
      <c r="D719" s="10" t="s">
        <v>7</v>
      </c>
      <c r="E719" s="11" t="s">
        <v>6</v>
      </c>
    </row>
    <row r="720" spans="1:5" x14ac:dyDescent="0.25">
      <c r="A720" s="7">
        <f t="shared" si="12"/>
        <v>0.46326388888888892</v>
      </c>
      <c r="B720" s="8">
        <v>3973.75</v>
      </c>
      <c r="C720" s="9">
        <v>1000000</v>
      </c>
      <c r="D720" s="10" t="s">
        <v>7</v>
      </c>
      <c r="E720" s="11" t="s">
        <v>6</v>
      </c>
    </row>
    <row r="721" spans="1:5" x14ac:dyDescent="0.25">
      <c r="A721" s="7">
        <f t="shared" si="12"/>
        <v>0.46326388888888892</v>
      </c>
      <c r="B721" s="8">
        <v>3973.7</v>
      </c>
      <c r="C721" s="9">
        <v>2000000</v>
      </c>
      <c r="D721" s="10" t="s">
        <v>7</v>
      </c>
      <c r="E721" s="11" t="s">
        <v>6</v>
      </c>
    </row>
    <row r="722" spans="1:5" x14ac:dyDescent="0.25">
      <c r="A722" s="7">
        <f t="shared" si="12"/>
        <v>0.46326388888888892</v>
      </c>
      <c r="B722" s="8">
        <v>3973.5</v>
      </c>
      <c r="C722" s="9">
        <v>750000</v>
      </c>
      <c r="D722" s="10" t="s">
        <v>7</v>
      </c>
      <c r="E722" s="11" t="s">
        <v>6</v>
      </c>
    </row>
    <row r="723" spans="1:5" x14ac:dyDescent="0.25">
      <c r="A723" s="7">
        <f t="shared" si="12"/>
        <v>0.46326388888888892</v>
      </c>
      <c r="B723" s="8">
        <v>3973.5</v>
      </c>
      <c r="C723" s="9">
        <v>250000</v>
      </c>
      <c r="D723" s="10" t="s">
        <v>7</v>
      </c>
      <c r="E723" s="11" t="s">
        <v>6</v>
      </c>
    </row>
    <row r="724" spans="1:5" x14ac:dyDescent="0.25">
      <c r="A724" s="7">
        <f>TIME(11,7,2)</f>
        <v>0.4632175925925926</v>
      </c>
      <c r="B724" s="8">
        <v>3973.5</v>
      </c>
      <c r="C724" s="9">
        <v>250000</v>
      </c>
      <c r="D724" s="10" t="s">
        <v>7</v>
      </c>
      <c r="E724" s="11" t="s">
        <v>6</v>
      </c>
    </row>
    <row r="725" spans="1:5" x14ac:dyDescent="0.25">
      <c r="A725" s="7">
        <f>TIME(11,7,0)</f>
        <v>0.46319444444444446</v>
      </c>
      <c r="B725" s="8">
        <v>3973.4</v>
      </c>
      <c r="C725" s="9">
        <v>250000</v>
      </c>
      <c r="D725" s="10" t="s">
        <v>7</v>
      </c>
      <c r="E725" s="11" t="s">
        <v>6</v>
      </c>
    </row>
    <row r="726" spans="1:5" x14ac:dyDescent="0.25">
      <c r="A726" s="7">
        <f>TIME(11,6,59)</f>
        <v>0.46318287037037037</v>
      </c>
      <c r="B726" s="8">
        <v>3973.32</v>
      </c>
      <c r="C726" s="9">
        <v>250000</v>
      </c>
      <c r="D726" s="10" t="s">
        <v>7</v>
      </c>
      <c r="E726" s="11" t="s">
        <v>6</v>
      </c>
    </row>
    <row r="727" spans="1:5" x14ac:dyDescent="0.25">
      <c r="A727" s="7">
        <f>TIME(11,6,59)</f>
        <v>0.46318287037037037</v>
      </c>
      <c r="B727" s="8">
        <v>3973.2</v>
      </c>
      <c r="C727" s="9">
        <v>250000</v>
      </c>
      <c r="D727" s="10" t="s">
        <v>7</v>
      </c>
      <c r="E727" s="11" t="s">
        <v>6</v>
      </c>
    </row>
    <row r="728" spans="1:5" x14ac:dyDescent="0.25">
      <c r="A728" s="7">
        <f t="shared" ref="A728:A738" si="13">TIME(11,6,58)</f>
        <v>0.46317129629629633</v>
      </c>
      <c r="B728" s="8">
        <v>3973</v>
      </c>
      <c r="C728" s="9">
        <v>500000</v>
      </c>
      <c r="D728" s="10" t="s">
        <v>7</v>
      </c>
      <c r="E728" s="11" t="s">
        <v>6</v>
      </c>
    </row>
    <row r="729" spans="1:5" x14ac:dyDescent="0.25">
      <c r="A729" s="7">
        <f t="shared" si="13"/>
        <v>0.46317129629629633</v>
      </c>
      <c r="B729" s="8">
        <v>3973</v>
      </c>
      <c r="C729" s="9">
        <v>500000</v>
      </c>
      <c r="D729" s="10" t="s">
        <v>7</v>
      </c>
      <c r="E729" s="11" t="s">
        <v>6</v>
      </c>
    </row>
    <row r="730" spans="1:5" x14ac:dyDescent="0.25">
      <c r="A730" s="7">
        <f t="shared" si="13"/>
        <v>0.46317129629629633</v>
      </c>
      <c r="B730" s="8">
        <v>3972.99</v>
      </c>
      <c r="C730" s="9">
        <v>250000</v>
      </c>
      <c r="D730" s="10" t="s">
        <v>7</v>
      </c>
      <c r="E730" s="11" t="s">
        <v>6</v>
      </c>
    </row>
    <row r="731" spans="1:5" x14ac:dyDescent="0.25">
      <c r="A731" s="7">
        <f t="shared" si="13"/>
        <v>0.46317129629629633</v>
      </c>
      <c r="B731" s="8">
        <v>3972.97</v>
      </c>
      <c r="C731" s="9">
        <v>250000</v>
      </c>
      <c r="D731" s="10" t="s">
        <v>7</v>
      </c>
      <c r="E731" s="11" t="s">
        <v>6</v>
      </c>
    </row>
    <row r="732" spans="1:5" x14ac:dyDescent="0.25">
      <c r="A732" s="7">
        <f t="shared" si="13"/>
        <v>0.46317129629629633</v>
      </c>
      <c r="B732" s="8">
        <v>3972.9</v>
      </c>
      <c r="C732" s="9">
        <v>500000</v>
      </c>
      <c r="D732" s="10" t="s">
        <v>7</v>
      </c>
      <c r="E732" s="11" t="s">
        <v>6</v>
      </c>
    </row>
    <row r="733" spans="1:5" x14ac:dyDescent="0.25">
      <c r="A733" s="7">
        <f t="shared" si="13"/>
        <v>0.46317129629629633</v>
      </c>
      <c r="B733" s="8">
        <v>3972.75</v>
      </c>
      <c r="C733" s="9">
        <v>750000</v>
      </c>
      <c r="D733" s="10" t="s">
        <v>7</v>
      </c>
      <c r="E733" s="11" t="s">
        <v>6</v>
      </c>
    </row>
    <row r="734" spans="1:5" x14ac:dyDescent="0.25">
      <c r="A734" s="7">
        <f t="shared" si="13"/>
        <v>0.46317129629629633</v>
      </c>
      <c r="B734" s="8">
        <v>3972.7</v>
      </c>
      <c r="C734" s="9">
        <v>500000</v>
      </c>
      <c r="D734" s="10" t="s">
        <v>7</v>
      </c>
      <c r="E734" s="11" t="s">
        <v>6</v>
      </c>
    </row>
    <row r="735" spans="1:5" x14ac:dyDescent="0.25">
      <c r="A735" s="7">
        <f t="shared" si="13"/>
        <v>0.46317129629629633</v>
      </c>
      <c r="B735" s="8">
        <v>3972.67</v>
      </c>
      <c r="C735" s="9">
        <v>250000</v>
      </c>
      <c r="D735" s="10" t="s">
        <v>7</v>
      </c>
      <c r="E735" s="11" t="s">
        <v>6</v>
      </c>
    </row>
    <row r="736" spans="1:5" x14ac:dyDescent="0.25">
      <c r="A736" s="7">
        <f t="shared" si="13"/>
        <v>0.46317129629629633</v>
      </c>
      <c r="B736" s="8">
        <v>3972.6</v>
      </c>
      <c r="C736" s="9">
        <v>500000</v>
      </c>
      <c r="D736" s="10" t="s">
        <v>7</v>
      </c>
      <c r="E736" s="11" t="s">
        <v>6</v>
      </c>
    </row>
    <row r="737" spans="1:5" x14ac:dyDescent="0.25">
      <c r="A737" s="7">
        <f t="shared" si="13"/>
        <v>0.46317129629629633</v>
      </c>
      <c r="B737" s="8">
        <v>3972.47</v>
      </c>
      <c r="C737" s="9">
        <v>250000</v>
      </c>
      <c r="D737" s="10" t="s">
        <v>7</v>
      </c>
      <c r="E737" s="11" t="s">
        <v>6</v>
      </c>
    </row>
    <row r="738" spans="1:5" x14ac:dyDescent="0.25">
      <c r="A738" s="7">
        <f t="shared" si="13"/>
        <v>0.46317129629629633</v>
      </c>
      <c r="B738" s="8">
        <v>3972</v>
      </c>
      <c r="C738" s="9">
        <v>500000</v>
      </c>
      <c r="D738" s="10" t="s">
        <v>5</v>
      </c>
      <c r="E738" s="11" t="s">
        <v>6</v>
      </c>
    </row>
    <row r="739" spans="1:5" x14ac:dyDescent="0.25">
      <c r="A739" s="7">
        <f>TIME(11,6,49)</f>
        <v>0.46306712962962965</v>
      </c>
      <c r="B739" s="8">
        <v>3972.14</v>
      </c>
      <c r="C739" s="9">
        <v>1000000</v>
      </c>
      <c r="D739" s="10" t="s">
        <v>11</v>
      </c>
      <c r="E739" s="11" t="s">
        <v>12</v>
      </c>
    </row>
    <row r="740" spans="1:5" x14ac:dyDescent="0.25">
      <c r="A740" s="7">
        <f>TIME(11,6,46)</f>
        <v>0.46303240740740742</v>
      </c>
      <c r="B740" s="8">
        <v>3971.99</v>
      </c>
      <c r="C740" s="9">
        <v>500000</v>
      </c>
      <c r="D740" s="10" t="s">
        <v>5</v>
      </c>
      <c r="E740" s="11" t="s">
        <v>6</v>
      </c>
    </row>
    <row r="741" spans="1:5" x14ac:dyDescent="0.25">
      <c r="A741" s="7">
        <f>TIME(11,6,27)</f>
        <v>0.46281250000000002</v>
      </c>
      <c r="B741" s="8">
        <v>3972.48</v>
      </c>
      <c r="C741" s="9">
        <v>250000</v>
      </c>
      <c r="D741" s="10" t="s">
        <v>7</v>
      </c>
      <c r="E741" s="11" t="s">
        <v>6</v>
      </c>
    </row>
    <row r="742" spans="1:5" x14ac:dyDescent="0.25">
      <c r="A742" s="7">
        <f>TIME(11,5,53)</f>
        <v>0.46241898148148147</v>
      </c>
      <c r="B742" s="8">
        <v>3971.53</v>
      </c>
      <c r="C742" s="9">
        <v>2000000</v>
      </c>
      <c r="D742" s="10" t="s">
        <v>11</v>
      </c>
      <c r="E742" s="11" t="s">
        <v>12</v>
      </c>
    </row>
    <row r="743" spans="1:5" x14ac:dyDescent="0.25">
      <c r="A743" s="7">
        <f>TIME(11,5,53)</f>
        <v>0.46241898148148147</v>
      </c>
      <c r="B743" s="8">
        <v>3971.53</v>
      </c>
      <c r="C743" s="9">
        <v>1000000</v>
      </c>
      <c r="D743" s="10" t="s">
        <v>11</v>
      </c>
      <c r="E743" s="11" t="s">
        <v>12</v>
      </c>
    </row>
    <row r="744" spans="1:5" x14ac:dyDescent="0.25">
      <c r="A744" s="7">
        <f>TIME(11,5,52)</f>
        <v>0.46240740740740738</v>
      </c>
      <c r="B744" s="8">
        <v>3971.9</v>
      </c>
      <c r="C744" s="9">
        <v>250000</v>
      </c>
      <c r="D744" s="10" t="s">
        <v>7</v>
      </c>
      <c r="E744" s="11" t="s">
        <v>6</v>
      </c>
    </row>
    <row r="745" spans="1:5" x14ac:dyDescent="0.25">
      <c r="A745" s="7">
        <f>TIME(11,5,45)</f>
        <v>0.46232638888888888</v>
      </c>
      <c r="B745" s="8">
        <v>3971.53</v>
      </c>
      <c r="C745" s="9">
        <v>1000000</v>
      </c>
      <c r="D745" s="10" t="s">
        <v>11</v>
      </c>
      <c r="E745" s="11" t="s">
        <v>12</v>
      </c>
    </row>
    <row r="746" spans="1:5" x14ac:dyDescent="0.25">
      <c r="A746" s="7">
        <f>TIME(11,5,35)</f>
        <v>0.46221064814814811</v>
      </c>
      <c r="B746" s="8">
        <v>3971.53</v>
      </c>
      <c r="C746" s="9">
        <v>1000000</v>
      </c>
      <c r="D746" s="10" t="s">
        <v>11</v>
      </c>
      <c r="E746" s="11" t="s">
        <v>12</v>
      </c>
    </row>
    <row r="747" spans="1:5" x14ac:dyDescent="0.25">
      <c r="A747" s="7">
        <f>TIME(11,5,35)</f>
        <v>0.46221064814814811</v>
      </c>
      <c r="B747" s="8">
        <v>3971.53</v>
      </c>
      <c r="C747" s="9">
        <v>2000000</v>
      </c>
      <c r="D747" s="10" t="s">
        <v>11</v>
      </c>
      <c r="E747" s="11" t="s">
        <v>12</v>
      </c>
    </row>
    <row r="748" spans="1:5" x14ac:dyDescent="0.25">
      <c r="A748" s="7">
        <f>TIME(11,5,34)</f>
        <v>0.46219907407407407</v>
      </c>
      <c r="B748" s="8">
        <v>3971.53</v>
      </c>
      <c r="C748" s="9">
        <v>1000000</v>
      </c>
      <c r="D748" s="10" t="s">
        <v>11</v>
      </c>
      <c r="E748" s="11" t="s">
        <v>12</v>
      </c>
    </row>
    <row r="749" spans="1:5" x14ac:dyDescent="0.25">
      <c r="A749" s="7">
        <f>TIME(11,5,33)</f>
        <v>0.46218749999999997</v>
      </c>
      <c r="B749" s="8">
        <v>3971.53</v>
      </c>
      <c r="C749" s="9">
        <v>3000000</v>
      </c>
      <c r="D749" s="10" t="s">
        <v>11</v>
      </c>
      <c r="E749" s="11" t="s">
        <v>12</v>
      </c>
    </row>
    <row r="750" spans="1:5" x14ac:dyDescent="0.25">
      <c r="A750" s="7">
        <f>TIME(11,5,14)</f>
        <v>0.46196759259259257</v>
      </c>
      <c r="B750" s="8">
        <v>3971.15</v>
      </c>
      <c r="C750" s="9">
        <v>250000</v>
      </c>
      <c r="D750" s="10" t="s">
        <v>5</v>
      </c>
      <c r="E750" s="11" t="s">
        <v>6</v>
      </c>
    </row>
    <row r="751" spans="1:5" x14ac:dyDescent="0.25">
      <c r="A751" s="7">
        <f>TIME(11,5,13)</f>
        <v>0.46195601851851853</v>
      </c>
      <c r="B751" s="8">
        <v>3971.2</v>
      </c>
      <c r="C751" s="9">
        <v>250000</v>
      </c>
      <c r="D751" s="10" t="s">
        <v>5</v>
      </c>
      <c r="E751" s="11" t="s">
        <v>6</v>
      </c>
    </row>
    <row r="752" spans="1:5" x14ac:dyDescent="0.25">
      <c r="A752" s="7">
        <f>TIME(11,5,10)</f>
        <v>0.46192129629629625</v>
      </c>
      <c r="B752" s="8">
        <v>3971.35</v>
      </c>
      <c r="C752" s="9">
        <v>500000</v>
      </c>
      <c r="D752" s="10" t="s">
        <v>5</v>
      </c>
      <c r="E752" s="11" t="s">
        <v>6</v>
      </c>
    </row>
    <row r="753" spans="1:5" x14ac:dyDescent="0.25">
      <c r="A753" s="7">
        <f>TIME(11,4,11)</f>
        <v>0.4612384259259259</v>
      </c>
      <c r="B753" s="8">
        <v>3971</v>
      </c>
      <c r="C753" s="9">
        <v>250000</v>
      </c>
      <c r="D753" s="10" t="s">
        <v>5</v>
      </c>
      <c r="E753" s="11" t="s">
        <v>6</v>
      </c>
    </row>
    <row r="754" spans="1:5" x14ac:dyDescent="0.25">
      <c r="A754" s="7">
        <f>TIME(11,4,10)</f>
        <v>0.46122685185185186</v>
      </c>
      <c r="B754" s="8">
        <v>3971.98</v>
      </c>
      <c r="C754" s="9">
        <v>1500000</v>
      </c>
      <c r="D754" s="10" t="s">
        <v>7</v>
      </c>
      <c r="E754" s="11" t="s">
        <v>6</v>
      </c>
    </row>
    <row r="755" spans="1:5" x14ac:dyDescent="0.25">
      <c r="A755" s="7">
        <f>TIME(11,4,10)</f>
        <v>0.46122685185185186</v>
      </c>
      <c r="B755" s="8">
        <v>3971.95</v>
      </c>
      <c r="C755" s="9">
        <v>500000</v>
      </c>
      <c r="D755" s="10" t="s">
        <v>7</v>
      </c>
      <c r="E755" s="11" t="s">
        <v>6</v>
      </c>
    </row>
    <row r="756" spans="1:5" x14ac:dyDescent="0.25">
      <c r="A756" s="7">
        <f>TIME(11,4,10)</f>
        <v>0.46122685185185186</v>
      </c>
      <c r="B756" s="8">
        <v>3971.2</v>
      </c>
      <c r="C756" s="9">
        <v>250000</v>
      </c>
      <c r="D756" s="10" t="s">
        <v>5</v>
      </c>
      <c r="E756" s="11" t="s">
        <v>6</v>
      </c>
    </row>
    <row r="757" spans="1:5" x14ac:dyDescent="0.25">
      <c r="A757" s="7">
        <f>TIME(11,4,0)</f>
        <v>0.46111111111111108</v>
      </c>
      <c r="B757" s="8">
        <v>3971.9</v>
      </c>
      <c r="C757" s="9">
        <v>250000</v>
      </c>
      <c r="D757" s="10" t="s">
        <v>7</v>
      </c>
      <c r="E757" s="11" t="s">
        <v>6</v>
      </c>
    </row>
    <row r="758" spans="1:5" x14ac:dyDescent="0.25">
      <c r="A758" s="7">
        <f>TIME(11,3,23)</f>
        <v>0.46068287037037042</v>
      </c>
      <c r="B758" s="8">
        <v>3971.8</v>
      </c>
      <c r="C758" s="9">
        <v>250000</v>
      </c>
      <c r="D758" s="10" t="s">
        <v>7</v>
      </c>
      <c r="E758" s="11" t="s">
        <v>6</v>
      </c>
    </row>
    <row r="759" spans="1:5" x14ac:dyDescent="0.25">
      <c r="A759" s="7">
        <f>TIME(11,3,9)</f>
        <v>0.46052083333333332</v>
      </c>
      <c r="B759" s="8">
        <v>3971.72</v>
      </c>
      <c r="C759" s="9">
        <v>250000</v>
      </c>
      <c r="D759" s="10" t="s">
        <v>7</v>
      </c>
      <c r="E759" s="11" t="s">
        <v>6</v>
      </c>
    </row>
    <row r="760" spans="1:5" x14ac:dyDescent="0.25">
      <c r="A760" s="7">
        <f>TIME(11,3,5)</f>
        <v>0.46047453703703706</v>
      </c>
      <c r="B760" s="8">
        <v>3971.09</v>
      </c>
      <c r="C760" s="9">
        <v>250000</v>
      </c>
      <c r="D760" s="10" t="s">
        <v>5</v>
      </c>
      <c r="E760" s="11" t="s">
        <v>6</v>
      </c>
    </row>
    <row r="761" spans="1:5" x14ac:dyDescent="0.25">
      <c r="A761" s="7">
        <f>TIME(11,2,50)</f>
        <v>0.46030092592592592</v>
      </c>
      <c r="B761" s="8">
        <v>3971</v>
      </c>
      <c r="C761" s="9">
        <v>250000</v>
      </c>
      <c r="D761" s="10" t="s">
        <v>7</v>
      </c>
      <c r="E761" s="11" t="s">
        <v>6</v>
      </c>
    </row>
    <row r="762" spans="1:5" x14ac:dyDescent="0.25">
      <c r="A762" s="7">
        <f>TIME(11,2,30)</f>
        <v>0.46006944444444442</v>
      </c>
      <c r="B762" s="8">
        <v>3971.45</v>
      </c>
      <c r="C762" s="9">
        <v>250000</v>
      </c>
      <c r="D762" s="10" t="s">
        <v>7</v>
      </c>
      <c r="E762" s="11" t="s">
        <v>6</v>
      </c>
    </row>
    <row r="763" spans="1:5" x14ac:dyDescent="0.25">
      <c r="A763" s="7">
        <f>TIME(11,1,54)</f>
        <v>0.45965277777777774</v>
      </c>
      <c r="B763" s="8">
        <v>3970</v>
      </c>
      <c r="C763" s="9">
        <v>500000</v>
      </c>
      <c r="D763" s="10" t="s">
        <v>5</v>
      </c>
      <c r="E763" s="11" t="s">
        <v>6</v>
      </c>
    </row>
    <row r="764" spans="1:5" x14ac:dyDescent="0.25">
      <c r="A764" s="7">
        <f>TIME(11,1,38)</f>
        <v>0.45946759259259262</v>
      </c>
      <c r="B764" s="8">
        <v>3969.9</v>
      </c>
      <c r="C764" s="9">
        <v>250000</v>
      </c>
      <c r="D764" s="10" t="s">
        <v>5</v>
      </c>
      <c r="E764" s="11" t="s">
        <v>6</v>
      </c>
    </row>
    <row r="765" spans="1:5" x14ac:dyDescent="0.25">
      <c r="A765" s="7">
        <f>TIME(11,1,36)</f>
        <v>0.45944444444444449</v>
      </c>
      <c r="B765" s="8">
        <v>3970</v>
      </c>
      <c r="C765" s="9">
        <v>250000</v>
      </c>
      <c r="D765" s="10" t="s">
        <v>5</v>
      </c>
      <c r="E765" s="11" t="s">
        <v>6</v>
      </c>
    </row>
    <row r="766" spans="1:5" x14ac:dyDescent="0.25">
      <c r="A766" s="7">
        <f>TIME(11,1,36)</f>
        <v>0.45944444444444449</v>
      </c>
      <c r="B766" s="8">
        <v>3970</v>
      </c>
      <c r="C766" s="9">
        <v>250000</v>
      </c>
      <c r="D766" s="10" t="s">
        <v>5</v>
      </c>
      <c r="E766" s="11" t="s">
        <v>6</v>
      </c>
    </row>
    <row r="767" spans="1:5" x14ac:dyDescent="0.25">
      <c r="A767" s="7">
        <f t="shared" ref="A767:A772" si="14">TIME(11,1,35)</f>
        <v>0.45943287037037034</v>
      </c>
      <c r="B767" s="8">
        <v>3970</v>
      </c>
      <c r="C767" s="9">
        <v>250000</v>
      </c>
      <c r="D767" s="10" t="s">
        <v>5</v>
      </c>
      <c r="E767" s="11" t="s">
        <v>6</v>
      </c>
    </row>
    <row r="768" spans="1:5" x14ac:dyDescent="0.25">
      <c r="A768" s="7">
        <f t="shared" si="14"/>
        <v>0.45943287037037034</v>
      </c>
      <c r="B768" s="8">
        <v>3970</v>
      </c>
      <c r="C768" s="9">
        <v>250000</v>
      </c>
      <c r="D768" s="10" t="s">
        <v>5</v>
      </c>
      <c r="E768" s="11" t="s">
        <v>6</v>
      </c>
    </row>
    <row r="769" spans="1:5" x14ac:dyDescent="0.25">
      <c r="A769" s="7">
        <f t="shared" si="14"/>
        <v>0.45943287037037034</v>
      </c>
      <c r="B769" s="8">
        <v>3970</v>
      </c>
      <c r="C769" s="9">
        <v>250000</v>
      </c>
      <c r="D769" s="10" t="s">
        <v>5</v>
      </c>
      <c r="E769" s="11" t="s">
        <v>6</v>
      </c>
    </row>
    <row r="770" spans="1:5" x14ac:dyDescent="0.25">
      <c r="A770" s="7">
        <f t="shared" si="14"/>
        <v>0.45943287037037034</v>
      </c>
      <c r="B770" s="8">
        <v>3970</v>
      </c>
      <c r="C770" s="9">
        <v>250000</v>
      </c>
      <c r="D770" s="10" t="s">
        <v>5</v>
      </c>
      <c r="E770" s="11" t="s">
        <v>6</v>
      </c>
    </row>
    <row r="771" spans="1:5" x14ac:dyDescent="0.25">
      <c r="A771" s="7">
        <f t="shared" si="14"/>
        <v>0.45943287037037034</v>
      </c>
      <c r="B771" s="8">
        <v>3970</v>
      </c>
      <c r="C771" s="9">
        <v>250000</v>
      </c>
      <c r="D771" s="10" t="s">
        <v>5</v>
      </c>
      <c r="E771" s="11" t="s">
        <v>6</v>
      </c>
    </row>
    <row r="772" spans="1:5" x14ac:dyDescent="0.25">
      <c r="A772" s="7">
        <f t="shared" si="14"/>
        <v>0.45943287037037034</v>
      </c>
      <c r="B772" s="8">
        <v>3970</v>
      </c>
      <c r="C772" s="9">
        <v>250000</v>
      </c>
      <c r="D772" s="10" t="s">
        <v>5</v>
      </c>
      <c r="E772" s="11" t="s">
        <v>6</v>
      </c>
    </row>
    <row r="773" spans="1:5" x14ac:dyDescent="0.25">
      <c r="A773" s="7">
        <f>TIME(11,1,34)</f>
        <v>0.4594212962962963</v>
      </c>
      <c r="B773" s="8">
        <v>3970</v>
      </c>
      <c r="C773" s="9">
        <v>250000</v>
      </c>
      <c r="D773" s="10" t="s">
        <v>5</v>
      </c>
      <c r="E773" s="11" t="s">
        <v>6</v>
      </c>
    </row>
    <row r="774" spans="1:5" x14ac:dyDescent="0.25">
      <c r="A774" s="7">
        <f>TIME(11,1,34)</f>
        <v>0.4594212962962963</v>
      </c>
      <c r="B774" s="8">
        <v>3970</v>
      </c>
      <c r="C774" s="9">
        <v>250000</v>
      </c>
      <c r="D774" s="10" t="s">
        <v>5</v>
      </c>
      <c r="E774" s="11" t="s">
        <v>6</v>
      </c>
    </row>
    <row r="775" spans="1:5" x14ac:dyDescent="0.25">
      <c r="A775" s="7">
        <f>TIME(11,1,34)</f>
        <v>0.4594212962962963</v>
      </c>
      <c r="B775" s="8">
        <v>3970.1</v>
      </c>
      <c r="C775" s="9">
        <v>250000</v>
      </c>
      <c r="D775" s="10" t="s">
        <v>5</v>
      </c>
      <c r="E775" s="11" t="s">
        <v>6</v>
      </c>
    </row>
    <row r="776" spans="1:5" x14ac:dyDescent="0.25">
      <c r="A776" s="7">
        <f>TIME(11,1,34)</f>
        <v>0.4594212962962963</v>
      </c>
      <c r="B776" s="8">
        <v>3970.45</v>
      </c>
      <c r="C776" s="9">
        <v>250000</v>
      </c>
      <c r="D776" s="10" t="s">
        <v>5</v>
      </c>
      <c r="E776" s="11" t="s">
        <v>6</v>
      </c>
    </row>
    <row r="777" spans="1:5" x14ac:dyDescent="0.25">
      <c r="A777" s="7">
        <f>TIME(11,1,13)</f>
        <v>0.45917824074074076</v>
      </c>
      <c r="B777" s="8">
        <v>3971.8</v>
      </c>
      <c r="C777" s="9">
        <v>250000</v>
      </c>
      <c r="D777" s="10" t="s">
        <v>7</v>
      </c>
      <c r="E777" s="11" t="s">
        <v>6</v>
      </c>
    </row>
    <row r="778" spans="1:5" x14ac:dyDescent="0.25">
      <c r="A778" s="7">
        <f>TIME(11,0,56)</f>
        <v>0.45898148148148149</v>
      </c>
      <c r="B778" s="8">
        <v>3972</v>
      </c>
      <c r="C778" s="9">
        <v>250000</v>
      </c>
      <c r="D778" s="10" t="s">
        <v>7</v>
      </c>
      <c r="E778" s="11" t="s">
        <v>6</v>
      </c>
    </row>
    <row r="779" spans="1:5" x14ac:dyDescent="0.25">
      <c r="A779" s="7">
        <f>TIME(11,0,53)</f>
        <v>0.45894675925925926</v>
      </c>
      <c r="B779" s="8">
        <v>3972</v>
      </c>
      <c r="C779" s="9">
        <v>250000</v>
      </c>
      <c r="D779" s="10" t="s">
        <v>7</v>
      </c>
      <c r="E779" s="11" t="s">
        <v>6</v>
      </c>
    </row>
    <row r="780" spans="1:5" x14ac:dyDescent="0.25">
      <c r="A780" s="7">
        <f>TIME(11,0,53)</f>
        <v>0.45894675925925926</v>
      </c>
      <c r="B780" s="8">
        <v>3972</v>
      </c>
      <c r="C780" s="9">
        <v>250000</v>
      </c>
      <c r="D780" s="10" t="s">
        <v>7</v>
      </c>
      <c r="E780" s="11" t="s">
        <v>6</v>
      </c>
    </row>
    <row r="781" spans="1:5" x14ac:dyDescent="0.25">
      <c r="A781" s="7">
        <f>TIME(11,0,18)</f>
        <v>0.45854166666666668</v>
      </c>
      <c r="B781" s="8">
        <v>3971.75</v>
      </c>
      <c r="C781" s="9">
        <v>250000</v>
      </c>
      <c r="D781" s="10" t="s">
        <v>7</v>
      </c>
      <c r="E781" s="11" t="s">
        <v>6</v>
      </c>
    </row>
    <row r="782" spans="1:5" x14ac:dyDescent="0.25">
      <c r="A782" s="7">
        <f>TIME(11,0,18)</f>
        <v>0.45854166666666668</v>
      </c>
      <c r="B782" s="8">
        <v>3971.39</v>
      </c>
      <c r="C782" s="9">
        <v>250000</v>
      </c>
      <c r="D782" s="10" t="s">
        <v>7</v>
      </c>
      <c r="E782" s="11" t="s">
        <v>6</v>
      </c>
    </row>
    <row r="783" spans="1:5" x14ac:dyDescent="0.25">
      <c r="A783" s="7">
        <f>TIME(11,0,14)</f>
        <v>0.45849537037037041</v>
      </c>
      <c r="B783" s="8">
        <v>3971</v>
      </c>
      <c r="C783" s="9">
        <v>250000</v>
      </c>
      <c r="D783" s="10" t="s">
        <v>7</v>
      </c>
      <c r="E783" s="11" t="s">
        <v>6</v>
      </c>
    </row>
    <row r="784" spans="1:5" x14ac:dyDescent="0.25">
      <c r="A784" s="7">
        <f>TIME(11,0,12)</f>
        <v>0.45847222222222223</v>
      </c>
      <c r="B784" s="8">
        <v>3971</v>
      </c>
      <c r="C784" s="9">
        <v>3000000</v>
      </c>
      <c r="D784" s="10" t="s">
        <v>7</v>
      </c>
      <c r="E784" s="11" t="s">
        <v>6</v>
      </c>
    </row>
    <row r="785" spans="1:5" x14ac:dyDescent="0.25">
      <c r="A785" s="7">
        <f>TIME(11,0,9)</f>
        <v>0.4584375</v>
      </c>
      <c r="B785" s="8">
        <v>3971</v>
      </c>
      <c r="C785" s="9">
        <v>500000</v>
      </c>
      <c r="D785" s="10" t="s">
        <v>7</v>
      </c>
      <c r="E785" s="11" t="s">
        <v>6</v>
      </c>
    </row>
    <row r="786" spans="1:5" x14ac:dyDescent="0.25">
      <c r="A786" s="7">
        <f>TIME(11,0,9)</f>
        <v>0.4584375</v>
      </c>
      <c r="B786" s="8">
        <v>3971</v>
      </c>
      <c r="C786" s="9">
        <v>1500000</v>
      </c>
      <c r="D786" s="10" t="s">
        <v>7</v>
      </c>
      <c r="E786" s="11" t="s">
        <v>6</v>
      </c>
    </row>
    <row r="787" spans="1:5" x14ac:dyDescent="0.25">
      <c r="A787" s="7">
        <f>TIME(11,0,6)</f>
        <v>0.45840277777777777</v>
      </c>
      <c r="B787" s="8">
        <v>3970.99</v>
      </c>
      <c r="C787" s="9">
        <v>500000</v>
      </c>
      <c r="D787" s="10" t="s">
        <v>7</v>
      </c>
      <c r="E787" s="11" t="s">
        <v>6</v>
      </c>
    </row>
    <row r="788" spans="1:5" x14ac:dyDescent="0.25">
      <c r="A788" s="7">
        <f>TIME(10,59,46)</f>
        <v>0.45817129629629627</v>
      </c>
      <c r="B788" s="8">
        <v>3970.9</v>
      </c>
      <c r="C788" s="9">
        <v>250000</v>
      </c>
      <c r="D788" s="10" t="s">
        <v>7</v>
      </c>
      <c r="E788" s="11" t="s">
        <v>6</v>
      </c>
    </row>
    <row r="789" spans="1:5" x14ac:dyDescent="0.25">
      <c r="A789" s="7">
        <f>TIME(10,59,43)</f>
        <v>0.4581365740740741</v>
      </c>
      <c r="B789" s="8">
        <v>3970.5</v>
      </c>
      <c r="C789" s="9">
        <v>250000</v>
      </c>
      <c r="D789" s="10" t="s">
        <v>5</v>
      </c>
      <c r="E789" s="11" t="s">
        <v>6</v>
      </c>
    </row>
    <row r="790" spans="1:5" x14ac:dyDescent="0.25">
      <c r="A790" s="7">
        <f>TIME(10,59,42)</f>
        <v>0.45812499999999995</v>
      </c>
      <c r="B790" s="8">
        <v>3970.9</v>
      </c>
      <c r="C790" s="9">
        <v>250000</v>
      </c>
      <c r="D790" s="10" t="s">
        <v>7</v>
      </c>
      <c r="E790" s="11" t="s">
        <v>6</v>
      </c>
    </row>
    <row r="791" spans="1:5" x14ac:dyDescent="0.25">
      <c r="A791" s="7">
        <f>TIME(10,59,41)</f>
        <v>0.45811342592592591</v>
      </c>
      <c r="B791" s="8">
        <v>3970.8</v>
      </c>
      <c r="C791" s="9">
        <v>250000</v>
      </c>
      <c r="D791" s="10" t="s">
        <v>7</v>
      </c>
      <c r="E791" s="11" t="s">
        <v>6</v>
      </c>
    </row>
    <row r="792" spans="1:5" x14ac:dyDescent="0.25">
      <c r="A792" s="7">
        <f>TIME(10,59,39)</f>
        <v>0.45809027777777778</v>
      </c>
      <c r="B792" s="8">
        <v>3970.7</v>
      </c>
      <c r="C792" s="9">
        <v>250000</v>
      </c>
      <c r="D792" s="10" t="s">
        <v>7</v>
      </c>
      <c r="E792" s="11" t="s">
        <v>6</v>
      </c>
    </row>
    <row r="793" spans="1:5" x14ac:dyDescent="0.25">
      <c r="A793" s="7">
        <f>TIME(10,59,38)</f>
        <v>0.45807870370370374</v>
      </c>
      <c r="B793" s="8">
        <v>3970.5</v>
      </c>
      <c r="C793" s="9">
        <v>750000</v>
      </c>
      <c r="D793" s="10" t="s">
        <v>7</v>
      </c>
      <c r="E793" s="11" t="s">
        <v>6</v>
      </c>
    </row>
    <row r="794" spans="1:5" x14ac:dyDescent="0.25">
      <c r="A794" s="7">
        <f>TIME(10,59,37)</f>
        <v>0.45806712962962964</v>
      </c>
      <c r="B794" s="8">
        <v>3970.4</v>
      </c>
      <c r="C794" s="9">
        <v>250000</v>
      </c>
      <c r="D794" s="10" t="s">
        <v>7</v>
      </c>
      <c r="E794" s="11" t="s">
        <v>6</v>
      </c>
    </row>
    <row r="795" spans="1:5" x14ac:dyDescent="0.25">
      <c r="A795" s="7">
        <f>TIME(10,59,37)</f>
        <v>0.45806712962962964</v>
      </c>
      <c r="B795" s="8">
        <v>3970.39</v>
      </c>
      <c r="C795" s="9">
        <v>250000</v>
      </c>
      <c r="D795" s="10" t="s">
        <v>7</v>
      </c>
      <c r="E795" s="11" t="s">
        <v>6</v>
      </c>
    </row>
    <row r="796" spans="1:5" x14ac:dyDescent="0.25">
      <c r="A796" s="7">
        <f t="shared" ref="A796:A801" si="15">TIME(10,59,36)</f>
        <v>0.4580555555555556</v>
      </c>
      <c r="B796" s="8">
        <v>3970</v>
      </c>
      <c r="C796" s="9">
        <v>500000</v>
      </c>
      <c r="D796" s="10" t="s">
        <v>7</v>
      </c>
      <c r="E796" s="11" t="s">
        <v>6</v>
      </c>
    </row>
    <row r="797" spans="1:5" x14ac:dyDescent="0.25">
      <c r="A797" s="7">
        <f t="shared" si="15"/>
        <v>0.4580555555555556</v>
      </c>
      <c r="B797" s="8">
        <v>3970</v>
      </c>
      <c r="C797" s="9">
        <v>250000</v>
      </c>
      <c r="D797" s="10" t="s">
        <v>7</v>
      </c>
      <c r="E797" s="11" t="s">
        <v>6</v>
      </c>
    </row>
    <row r="798" spans="1:5" x14ac:dyDescent="0.25">
      <c r="A798" s="7">
        <f t="shared" si="15"/>
        <v>0.4580555555555556</v>
      </c>
      <c r="B798" s="8">
        <v>3969.95</v>
      </c>
      <c r="C798" s="9">
        <v>250000</v>
      </c>
      <c r="D798" s="10" t="s">
        <v>7</v>
      </c>
      <c r="E798" s="11" t="s">
        <v>6</v>
      </c>
    </row>
    <row r="799" spans="1:5" x14ac:dyDescent="0.25">
      <c r="A799" s="7">
        <f t="shared" si="15"/>
        <v>0.4580555555555556</v>
      </c>
      <c r="B799" s="8">
        <v>3969.9</v>
      </c>
      <c r="C799" s="9">
        <v>500000</v>
      </c>
      <c r="D799" s="10" t="s">
        <v>7</v>
      </c>
      <c r="E799" s="11" t="s">
        <v>6</v>
      </c>
    </row>
    <row r="800" spans="1:5" x14ac:dyDescent="0.25">
      <c r="A800" s="7">
        <f t="shared" si="15"/>
        <v>0.4580555555555556</v>
      </c>
      <c r="B800" s="8">
        <v>3969.88</v>
      </c>
      <c r="C800" s="9">
        <v>250000</v>
      </c>
      <c r="D800" s="10" t="s">
        <v>7</v>
      </c>
      <c r="E800" s="11" t="s">
        <v>6</v>
      </c>
    </row>
    <row r="801" spans="1:5" x14ac:dyDescent="0.25">
      <c r="A801" s="7">
        <f t="shared" si="15"/>
        <v>0.4580555555555556</v>
      </c>
      <c r="B801" s="8">
        <v>3969.88</v>
      </c>
      <c r="C801" s="9">
        <v>500000</v>
      </c>
      <c r="D801" s="10" t="s">
        <v>7</v>
      </c>
      <c r="E801" s="11" t="s">
        <v>6</v>
      </c>
    </row>
    <row r="802" spans="1:5" x14ac:dyDescent="0.25">
      <c r="A802" s="7">
        <f>TIME(10,59,14)</f>
        <v>0.45780092592592592</v>
      </c>
      <c r="B802" s="8">
        <v>3969.88</v>
      </c>
      <c r="C802" s="9">
        <v>250000</v>
      </c>
      <c r="D802" s="10" t="s">
        <v>7</v>
      </c>
      <c r="E802" s="11" t="s">
        <v>6</v>
      </c>
    </row>
    <row r="803" spans="1:5" x14ac:dyDescent="0.25">
      <c r="A803" s="7">
        <f>TIME(10,58,57)</f>
        <v>0.45760416666666665</v>
      </c>
      <c r="B803" s="8">
        <v>3969.6</v>
      </c>
      <c r="C803" s="9">
        <v>500000</v>
      </c>
      <c r="D803" s="10" t="s">
        <v>7</v>
      </c>
      <c r="E803" s="11" t="s">
        <v>6</v>
      </c>
    </row>
    <row r="804" spans="1:5" x14ac:dyDescent="0.25">
      <c r="A804" s="7">
        <f>TIME(10,58,56)</f>
        <v>0.45759259259259261</v>
      </c>
      <c r="B804" s="8">
        <v>3969.55</v>
      </c>
      <c r="C804" s="9">
        <v>250000</v>
      </c>
      <c r="D804" s="10" t="s">
        <v>7</v>
      </c>
      <c r="E804" s="11" t="s">
        <v>6</v>
      </c>
    </row>
    <row r="805" spans="1:5" x14ac:dyDescent="0.25">
      <c r="A805" s="7">
        <f>TIME(10,58,56)</f>
        <v>0.45759259259259261</v>
      </c>
      <c r="B805" s="8">
        <v>3969.5</v>
      </c>
      <c r="C805" s="9">
        <v>250000</v>
      </c>
      <c r="D805" s="10" t="s">
        <v>7</v>
      </c>
      <c r="E805" s="11" t="s">
        <v>6</v>
      </c>
    </row>
    <row r="806" spans="1:5" x14ac:dyDescent="0.25">
      <c r="A806" s="7">
        <f>TIME(10,58,54)</f>
        <v>0.45756944444444447</v>
      </c>
      <c r="B806" s="8">
        <v>3969.49</v>
      </c>
      <c r="C806" s="9">
        <v>250000</v>
      </c>
      <c r="D806" s="10" t="s">
        <v>7</v>
      </c>
      <c r="E806" s="11" t="s">
        <v>6</v>
      </c>
    </row>
    <row r="807" spans="1:5" x14ac:dyDescent="0.25">
      <c r="A807" s="7">
        <f>TIME(10,58,53)</f>
        <v>0.45755787037037038</v>
      </c>
      <c r="B807" s="8">
        <v>3969.45</v>
      </c>
      <c r="C807" s="9">
        <v>250000</v>
      </c>
      <c r="D807" s="10" t="s">
        <v>7</v>
      </c>
      <c r="E807" s="11" t="s">
        <v>6</v>
      </c>
    </row>
    <row r="808" spans="1:5" x14ac:dyDescent="0.25">
      <c r="A808" s="7">
        <f>TIME(10,58,53)</f>
        <v>0.45755787037037038</v>
      </c>
      <c r="B808" s="8">
        <v>3969.4</v>
      </c>
      <c r="C808" s="9">
        <v>250000</v>
      </c>
      <c r="D808" s="10" t="s">
        <v>7</v>
      </c>
      <c r="E808" s="11" t="s">
        <v>6</v>
      </c>
    </row>
    <row r="809" spans="1:5" x14ac:dyDescent="0.25">
      <c r="A809" s="7">
        <f>TIME(10,58,51)</f>
        <v>0.45753472222222219</v>
      </c>
      <c r="B809" s="8">
        <v>3969</v>
      </c>
      <c r="C809" s="9">
        <v>250000</v>
      </c>
      <c r="D809" s="10" t="s">
        <v>5</v>
      </c>
      <c r="E809" s="11" t="s">
        <v>6</v>
      </c>
    </row>
    <row r="810" spans="1:5" x14ac:dyDescent="0.25">
      <c r="A810" s="7">
        <f>TIME(10,57,38)</f>
        <v>0.4566898148148148</v>
      </c>
      <c r="B810" s="8">
        <v>3968</v>
      </c>
      <c r="C810" s="9">
        <v>250000</v>
      </c>
      <c r="D810" s="10" t="s">
        <v>5</v>
      </c>
      <c r="E810" s="11" t="s">
        <v>6</v>
      </c>
    </row>
    <row r="811" spans="1:5" x14ac:dyDescent="0.25">
      <c r="A811" s="7">
        <f>TIME(10,57,37)</f>
        <v>0.45667824074074076</v>
      </c>
      <c r="B811" s="8">
        <v>3968.39</v>
      </c>
      <c r="C811" s="9">
        <v>250000</v>
      </c>
      <c r="D811" s="10" t="s">
        <v>5</v>
      </c>
      <c r="E811" s="11" t="s">
        <v>6</v>
      </c>
    </row>
    <row r="812" spans="1:5" x14ac:dyDescent="0.25">
      <c r="A812" s="7">
        <f>TIME(10,57,32)</f>
        <v>0.4566203703703704</v>
      </c>
      <c r="B812" s="8">
        <v>3968.33</v>
      </c>
      <c r="C812" s="9">
        <v>1000000</v>
      </c>
      <c r="D812" s="10" t="s">
        <v>11</v>
      </c>
      <c r="E812" s="11" t="s">
        <v>12</v>
      </c>
    </row>
    <row r="813" spans="1:5" x14ac:dyDescent="0.25">
      <c r="A813" s="7">
        <f>TIME(10,57,30)</f>
        <v>0.45659722222222227</v>
      </c>
      <c r="B813" s="8">
        <v>3968.33</v>
      </c>
      <c r="C813" s="9">
        <v>1000000</v>
      </c>
      <c r="D813" s="10" t="s">
        <v>11</v>
      </c>
      <c r="E813" s="11" t="s">
        <v>12</v>
      </c>
    </row>
    <row r="814" spans="1:5" x14ac:dyDescent="0.25">
      <c r="A814" s="7">
        <f>TIME(10,57,29)</f>
        <v>0.45658564814814812</v>
      </c>
      <c r="B814" s="8">
        <v>3968.33</v>
      </c>
      <c r="C814" s="9">
        <v>1000000</v>
      </c>
      <c r="D814" s="10" t="s">
        <v>11</v>
      </c>
      <c r="E814" s="11" t="s">
        <v>12</v>
      </c>
    </row>
    <row r="815" spans="1:5" x14ac:dyDescent="0.25">
      <c r="A815" s="7">
        <f>TIME(10,57,9)</f>
        <v>0.45635416666666667</v>
      </c>
      <c r="B815" s="8">
        <v>3968.33</v>
      </c>
      <c r="C815" s="9">
        <v>1000000</v>
      </c>
      <c r="D815" s="10" t="s">
        <v>11</v>
      </c>
      <c r="E815" s="11" t="s">
        <v>12</v>
      </c>
    </row>
    <row r="816" spans="1:5" x14ac:dyDescent="0.25">
      <c r="A816" s="7">
        <f>TIME(10,57,9)</f>
        <v>0.45635416666666667</v>
      </c>
      <c r="B816" s="8">
        <v>3968.33</v>
      </c>
      <c r="C816" s="9">
        <v>1000000</v>
      </c>
      <c r="D816" s="10" t="s">
        <v>11</v>
      </c>
      <c r="E816" s="11" t="s">
        <v>12</v>
      </c>
    </row>
    <row r="817" spans="1:5" x14ac:dyDescent="0.25">
      <c r="A817" s="7">
        <f>TIME(10,57,8)</f>
        <v>0.45634259259259258</v>
      </c>
      <c r="B817" s="8">
        <v>3968.33</v>
      </c>
      <c r="C817" s="9">
        <v>1000000</v>
      </c>
      <c r="D817" s="10" t="s">
        <v>11</v>
      </c>
      <c r="E817" s="11" t="s">
        <v>12</v>
      </c>
    </row>
    <row r="818" spans="1:5" x14ac:dyDescent="0.25">
      <c r="A818" s="7">
        <f>TIME(10,56,48)</f>
        <v>0.45611111111111113</v>
      </c>
      <c r="B818" s="8">
        <v>3968</v>
      </c>
      <c r="C818" s="9">
        <v>1250000</v>
      </c>
      <c r="D818" s="10" t="s">
        <v>5</v>
      </c>
      <c r="E818" s="11" t="s">
        <v>6</v>
      </c>
    </row>
    <row r="819" spans="1:5" x14ac:dyDescent="0.25">
      <c r="A819" s="7">
        <f>TIME(10,56,48)</f>
        <v>0.45611111111111113</v>
      </c>
      <c r="B819" s="8">
        <v>3968</v>
      </c>
      <c r="C819" s="9">
        <v>250000</v>
      </c>
      <c r="D819" s="10" t="s">
        <v>5</v>
      </c>
      <c r="E819" s="11" t="s">
        <v>6</v>
      </c>
    </row>
    <row r="820" spans="1:5" x14ac:dyDescent="0.25">
      <c r="A820" s="7">
        <f>TIME(10,56,45)</f>
        <v>0.45607638888888885</v>
      </c>
      <c r="B820" s="8">
        <v>3968</v>
      </c>
      <c r="C820" s="9">
        <v>250000</v>
      </c>
      <c r="D820" s="10" t="s">
        <v>5</v>
      </c>
      <c r="E820" s="11" t="s">
        <v>6</v>
      </c>
    </row>
    <row r="821" spans="1:5" x14ac:dyDescent="0.25">
      <c r="A821" s="7">
        <f>TIME(10,56,45)</f>
        <v>0.45607638888888885</v>
      </c>
      <c r="B821" s="8">
        <v>3968</v>
      </c>
      <c r="C821" s="9">
        <v>250000</v>
      </c>
      <c r="D821" s="10" t="s">
        <v>5</v>
      </c>
      <c r="E821" s="11" t="s">
        <v>6</v>
      </c>
    </row>
    <row r="822" spans="1:5" x14ac:dyDescent="0.25">
      <c r="A822" s="7">
        <f>TIME(10,56,43)</f>
        <v>0.45605324074074072</v>
      </c>
      <c r="B822" s="8">
        <v>3968.1</v>
      </c>
      <c r="C822" s="9">
        <v>250000</v>
      </c>
      <c r="D822" s="10" t="s">
        <v>5</v>
      </c>
      <c r="E822" s="11" t="s">
        <v>6</v>
      </c>
    </row>
    <row r="823" spans="1:5" x14ac:dyDescent="0.25">
      <c r="A823" s="7">
        <f>TIME(10,56,1)</f>
        <v>0.45556712962962959</v>
      </c>
      <c r="B823" s="8">
        <v>3968.19</v>
      </c>
      <c r="C823" s="9">
        <v>250000</v>
      </c>
      <c r="D823" s="10" t="s">
        <v>5</v>
      </c>
      <c r="E823" s="11" t="s">
        <v>6</v>
      </c>
    </row>
    <row r="824" spans="1:5" x14ac:dyDescent="0.25">
      <c r="A824" s="7">
        <f>TIME(10,54,3)</f>
        <v>0.45420138888888889</v>
      </c>
      <c r="B824" s="8">
        <v>3968.15</v>
      </c>
      <c r="C824" s="9">
        <v>250000</v>
      </c>
      <c r="D824" s="10" t="s">
        <v>5</v>
      </c>
      <c r="E824" s="11" t="s">
        <v>6</v>
      </c>
    </row>
    <row r="825" spans="1:5" x14ac:dyDescent="0.25">
      <c r="A825" s="7">
        <f>TIME(10,53,58)</f>
        <v>0.45414351851851853</v>
      </c>
      <c r="B825" s="8">
        <v>3968.15</v>
      </c>
      <c r="C825" s="9">
        <v>250000</v>
      </c>
      <c r="D825" s="10" t="s">
        <v>5</v>
      </c>
      <c r="E825" s="11" t="s">
        <v>6</v>
      </c>
    </row>
    <row r="826" spans="1:5" x14ac:dyDescent="0.25">
      <c r="A826" s="7">
        <f>TIME(10,53,54)</f>
        <v>0.45409722222222221</v>
      </c>
      <c r="B826" s="8">
        <v>3968.55</v>
      </c>
      <c r="C826" s="9">
        <v>250000</v>
      </c>
      <c r="D826" s="10" t="s">
        <v>5</v>
      </c>
      <c r="E826" s="11" t="s">
        <v>6</v>
      </c>
    </row>
    <row r="827" spans="1:5" x14ac:dyDescent="0.25">
      <c r="A827" s="7">
        <f>TIME(10,53,52)</f>
        <v>0.45407407407407407</v>
      </c>
      <c r="B827" s="8">
        <v>3968.55</v>
      </c>
      <c r="C827" s="9">
        <v>250000</v>
      </c>
      <c r="D827" s="10" t="s">
        <v>5</v>
      </c>
      <c r="E827" s="11" t="s">
        <v>6</v>
      </c>
    </row>
    <row r="828" spans="1:5" x14ac:dyDescent="0.25">
      <c r="A828" s="7">
        <f>TIME(10,53,49)</f>
        <v>0.4540393518518519</v>
      </c>
      <c r="B828" s="8">
        <v>3968.7</v>
      </c>
      <c r="C828" s="9">
        <v>250000</v>
      </c>
      <c r="D828" s="10" t="s">
        <v>5</v>
      </c>
      <c r="E828" s="11" t="s">
        <v>6</v>
      </c>
    </row>
    <row r="829" spans="1:5" x14ac:dyDescent="0.25">
      <c r="A829" s="7">
        <f>TIME(10,53,48)</f>
        <v>0.45402777777777775</v>
      </c>
      <c r="B829" s="8">
        <v>3968.79</v>
      </c>
      <c r="C829" s="9">
        <v>250000</v>
      </c>
      <c r="D829" s="10" t="s">
        <v>5</v>
      </c>
      <c r="E829" s="11" t="s">
        <v>6</v>
      </c>
    </row>
    <row r="830" spans="1:5" x14ac:dyDescent="0.25">
      <c r="A830" s="7">
        <f t="shared" ref="A830:A835" si="16">TIME(10,52,51)</f>
        <v>0.45336805555555554</v>
      </c>
      <c r="B830" s="8">
        <v>3969.9</v>
      </c>
      <c r="C830" s="9">
        <v>500000</v>
      </c>
      <c r="D830" s="10" t="s">
        <v>7</v>
      </c>
      <c r="E830" s="11" t="s">
        <v>6</v>
      </c>
    </row>
    <row r="831" spans="1:5" x14ac:dyDescent="0.25">
      <c r="A831" s="7">
        <f t="shared" si="16"/>
        <v>0.45336805555555554</v>
      </c>
      <c r="B831" s="8">
        <v>3969.45</v>
      </c>
      <c r="C831" s="9">
        <v>500000</v>
      </c>
      <c r="D831" s="10" t="s">
        <v>7</v>
      </c>
      <c r="E831" s="11" t="s">
        <v>6</v>
      </c>
    </row>
    <row r="832" spans="1:5" x14ac:dyDescent="0.25">
      <c r="A832" s="7">
        <f t="shared" si="16"/>
        <v>0.45336805555555554</v>
      </c>
      <c r="B832" s="8">
        <v>3969.35</v>
      </c>
      <c r="C832" s="9">
        <v>500000</v>
      </c>
      <c r="D832" s="10" t="s">
        <v>7</v>
      </c>
      <c r="E832" s="11" t="s">
        <v>6</v>
      </c>
    </row>
    <row r="833" spans="1:5" x14ac:dyDescent="0.25">
      <c r="A833" s="7">
        <f t="shared" si="16"/>
        <v>0.45336805555555554</v>
      </c>
      <c r="B833" s="8">
        <v>3969.3</v>
      </c>
      <c r="C833" s="9">
        <v>500000</v>
      </c>
      <c r="D833" s="10" t="s">
        <v>7</v>
      </c>
      <c r="E833" s="11" t="s">
        <v>6</v>
      </c>
    </row>
    <row r="834" spans="1:5" x14ac:dyDescent="0.25">
      <c r="A834" s="7">
        <f t="shared" si="16"/>
        <v>0.45336805555555554</v>
      </c>
      <c r="B834" s="8">
        <v>3969.1</v>
      </c>
      <c r="C834" s="9">
        <v>750000</v>
      </c>
      <c r="D834" s="10" t="s">
        <v>7</v>
      </c>
      <c r="E834" s="11" t="s">
        <v>6</v>
      </c>
    </row>
    <row r="835" spans="1:5" x14ac:dyDescent="0.25">
      <c r="A835" s="7">
        <f t="shared" si="16"/>
        <v>0.45336805555555554</v>
      </c>
      <c r="B835" s="8">
        <v>3969</v>
      </c>
      <c r="C835" s="9">
        <v>250000</v>
      </c>
      <c r="D835" s="10" t="s">
        <v>7</v>
      </c>
      <c r="E835" s="11" t="s">
        <v>6</v>
      </c>
    </row>
    <row r="836" spans="1:5" x14ac:dyDescent="0.25">
      <c r="A836" s="7">
        <f>TIME(10,52,37)</f>
        <v>0.45320601851851849</v>
      </c>
      <c r="B836" s="8">
        <v>3968</v>
      </c>
      <c r="C836" s="9">
        <v>250000</v>
      </c>
      <c r="D836" s="10" t="s">
        <v>5</v>
      </c>
      <c r="E836" s="11" t="s">
        <v>6</v>
      </c>
    </row>
    <row r="837" spans="1:5" x14ac:dyDescent="0.25">
      <c r="A837" s="7">
        <f>TIME(10,52,31)</f>
        <v>0.45313657407407404</v>
      </c>
      <c r="B837" s="8">
        <v>3968</v>
      </c>
      <c r="C837" s="9">
        <v>750000</v>
      </c>
      <c r="D837" s="10" t="s">
        <v>5</v>
      </c>
      <c r="E837" s="11" t="s">
        <v>6</v>
      </c>
    </row>
    <row r="838" spans="1:5" x14ac:dyDescent="0.25">
      <c r="A838" s="7">
        <f>TIME(10,52,27)</f>
        <v>0.45309027777777783</v>
      </c>
      <c r="B838" s="8">
        <v>3968</v>
      </c>
      <c r="C838" s="9">
        <v>250000</v>
      </c>
      <c r="D838" s="10" t="s">
        <v>5</v>
      </c>
      <c r="E838" s="11" t="s">
        <v>6</v>
      </c>
    </row>
    <row r="839" spans="1:5" x14ac:dyDescent="0.25">
      <c r="A839" s="7">
        <f>TIME(10,52,24)</f>
        <v>0.45305555555555554</v>
      </c>
      <c r="B839" s="8">
        <v>3968</v>
      </c>
      <c r="C839" s="9">
        <v>250000</v>
      </c>
      <c r="D839" s="10" t="s">
        <v>5</v>
      </c>
      <c r="E839" s="11" t="s">
        <v>6</v>
      </c>
    </row>
    <row r="840" spans="1:5" x14ac:dyDescent="0.25">
      <c r="A840" s="7">
        <f>TIME(10,52,19)</f>
        <v>0.45299768518518518</v>
      </c>
      <c r="B840" s="8">
        <v>3968.01</v>
      </c>
      <c r="C840" s="9">
        <v>250000</v>
      </c>
      <c r="D840" s="10" t="s">
        <v>5</v>
      </c>
      <c r="E840" s="11" t="s">
        <v>6</v>
      </c>
    </row>
    <row r="841" spans="1:5" x14ac:dyDescent="0.25">
      <c r="A841" s="7">
        <f>TIME(10,52,16)</f>
        <v>0.45296296296296296</v>
      </c>
      <c r="B841" s="8">
        <v>3968</v>
      </c>
      <c r="C841" s="9">
        <v>250000</v>
      </c>
      <c r="D841" s="10" t="s">
        <v>5</v>
      </c>
      <c r="E841" s="11" t="s">
        <v>6</v>
      </c>
    </row>
    <row r="842" spans="1:5" x14ac:dyDescent="0.25">
      <c r="A842" s="7">
        <f>TIME(10,52,13)</f>
        <v>0.45292824074074073</v>
      </c>
      <c r="B842" s="8">
        <v>3968.01</v>
      </c>
      <c r="C842" s="9">
        <v>250000</v>
      </c>
      <c r="D842" s="10" t="s">
        <v>5</v>
      </c>
      <c r="E842" s="11" t="s">
        <v>6</v>
      </c>
    </row>
    <row r="843" spans="1:5" x14ac:dyDescent="0.25">
      <c r="A843" s="7">
        <f>TIME(10,52,11)</f>
        <v>0.4529050925925926</v>
      </c>
      <c r="B843" s="8">
        <v>3968</v>
      </c>
      <c r="C843" s="9">
        <v>250000</v>
      </c>
      <c r="D843" s="10" t="s">
        <v>5</v>
      </c>
      <c r="E843" s="11" t="s">
        <v>6</v>
      </c>
    </row>
    <row r="844" spans="1:5" x14ac:dyDescent="0.25">
      <c r="A844" s="7">
        <f>TIME(10,52,11)</f>
        <v>0.4529050925925926</v>
      </c>
      <c r="B844" s="8">
        <v>3968</v>
      </c>
      <c r="C844" s="9">
        <v>250000</v>
      </c>
      <c r="D844" s="10" t="s">
        <v>5</v>
      </c>
      <c r="E844" s="11" t="s">
        <v>6</v>
      </c>
    </row>
    <row r="845" spans="1:5" x14ac:dyDescent="0.25">
      <c r="A845" s="7">
        <f>TIME(10,52,8)</f>
        <v>0.45287037037037042</v>
      </c>
      <c r="B845" s="8">
        <v>3968</v>
      </c>
      <c r="C845" s="9">
        <v>250000</v>
      </c>
      <c r="D845" s="10" t="s">
        <v>5</v>
      </c>
      <c r="E845" s="11" t="s">
        <v>6</v>
      </c>
    </row>
    <row r="846" spans="1:5" x14ac:dyDescent="0.25">
      <c r="A846" s="7">
        <f>TIME(10,52,6)</f>
        <v>0.45284722222222223</v>
      </c>
      <c r="B846" s="8">
        <v>3968</v>
      </c>
      <c r="C846" s="9">
        <v>250000</v>
      </c>
      <c r="D846" s="10" t="s">
        <v>5</v>
      </c>
      <c r="E846" s="11" t="s">
        <v>6</v>
      </c>
    </row>
    <row r="847" spans="1:5" x14ac:dyDescent="0.25">
      <c r="A847" s="7">
        <f>TIME(10,52,3)</f>
        <v>0.45281250000000001</v>
      </c>
      <c r="B847" s="8">
        <v>3968</v>
      </c>
      <c r="C847" s="9">
        <v>250000</v>
      </c>
      <c r="D847" s="10" t="s">
        <v>5</v>
      </c>
      <c r="E847" s="11" t="s">
        <v>6</v>
      </c>
    </row>
    <row r="848" spans="1:5" x14ac:dyDescent="0.25">
      <c r="A848" s="7">
        <f>TIME(10,51,43)</f>
        <v>0.45258101851851856</v>
      </c>
      <c r="B848" s="8">
        <v>3967.9</v>
      </c>
      <c r="C848" s="9">
        <v>250000</v>
      </c>
      <c r="D848" s="10" t="s">
        <v>5</v>
      </c>
      <c r="E848" s="11" t="s">
        <v>6</v>
      </c>
    </row>
    <row r="849" spans="1:5" x14ac:dyDescent="0.25">
      <c r="A849" s="7">
        <f>TIME(10,51,41)</f>
        <v>0.45255787037037037</v>
      </c>
      <c r="B849" s="8">
        <v>3968</v>
      </c>
      <c r="C849" s="9">
        <v>2000000</v>
      </c>
      <c r="D849" s="10" t="s">
        <v>5</v>
      </c>
      <c r="E849" s="11" t="s">
        <v>6</v>
      </c>
    </row>
    <row r="850" spans="1:5" x14ac:dyDescent="0.25">
      <c r="A850" s="7">
        <f>TIME(10,51,37)</f>
        <v>0.45251157407407411</v>
      </c>
      <c r="B850" s="8">
        <v>3968</v>
      </c>
      <c r="C850" s="9">
        <v>250000</v>
      </c>
      <c r="D850" s="10" t="s">
        <v>5</v>
      </c>
      <c r="E850" s="11" t="s">
        <v>6</v>
      </c>
    </row>
    <row r="851" spans="1:5" x14ac:dyDescent="0.25">
      <c r="A851" s="7">
        <f>TIME(10,51,36)</f>
        <v>0.45249999999999996</v>
      </c>
      <c r="B851" s="8">
        <v>3968.01</v>
      </c>
      <c r="C851" s="9">
        <v>2000000</v>
      </c>
      <c r="D851" s="10" t="s">
        <v>5</v>
      </c>
      <c r="E851" s="11" t="s">
        <v>6</v>
      </c>
    </row>
    <row r="852" spans="1:5" x14ac:dyDescent="0.25">
      <c r="A852" s="7">
        <f>TIME(10,51,30)</f>
        <v>0.4524305555555555</v>
      </c>
      <c r="B852" s="8">
        <v>3968.01</v>
      </c>
      <c r="C852" s="9">
        <v>250000</v>
      </c>
      <c r="D852" s="10" t="s">
        <v>5</v>
      </c>
      <c r="E852" s="11" t="s">
        <v>6</v>
      </c>
    </row>
    <row r="853" spans="1:5" x14ac:dyDescent="0.25">
      <c r="A853" s="7">
        <f>TIME(10,51,30)</f>
        <v>0.4524305555555555</v>
      </c>
      <c r="B853" s="8">
        <v>3968.05</v>
      </c>
      <c r="C853" s="9">
        <v>250000</v>
      </c>
      <c r="D853" s="10" t="s">
        <v>5</v>
      </c>
      <c r="E853" s="11" t="s">
        <v>6</v>
      </c>
    </row>
    <row r="854" spans="1:5" x14ac:dyDescent="0.25">
      <c r="A854" s="7">
        <f>TIME(10,50,43)</f>
        <v>0.45188657407407407</v>
      </c>
      <c r="B854" s="8">
        <v>3968.01</v>
      </c>
      <c r="C854" s="9">
        <v>250000</v>
      </c>
      <c r="D854" s="10" t="s">
        <v>5</v>
      </c>
      <c r="E854" s="11" t="s">
        <v>6</v>
      </c>
    </row>
    <row r="855" spans="1:5" x14ac:dyDescent="0.25">
      <c r="A855" s="7">
        <f>TIME(10,50,41)</f>
        <v>0.45186342592592593</v>
      </c>
      <c r="B855" s="8">
        <v>3968.01</v>
      </c>
      <c r="C855" s="9">
        <v>250000</v>
      </c>
      <c r="D855" s="10" t="s">
        <v>5</v>
      </c>
      <c r="E855" s="11" t="s">
        <v>6</v>
      </c>
    </row>
    <row r="856" spans="1:5" x14ac:dyDescent="0.25">
      <c r="A856" s="7">
        <f>TIME(10,50,40)</f>
        <v>0.45185185185185189</v>
      </c>
      <c r="B856" s="8">
        <v>3968.01</v>
      </c>
      <c r="C856" s="9">
        <v>250000</v>
      </c>
      <c r="D856" s="10" t="s">
        <v>5</v>
      </c>
      <c r="E856" s="11" t="s">
        <v>6</v>
      </c>
    </row>
    <row r="857" spans="1:5" x14ac:dyDescent="0.25">
      <c r="A857" s="7">
        <f>TIME(10,50,39)</f>
        <v>0.45184027777777774</v>
      </c>
      <c r="B857" s="8">
        <v>3968.01</v>
      </c>
      <c r="C857" s="9">
        <v>250000</v>
      </c>
      <c r="D857" s="10" t="s">
        <v>5</v>
      </c>
      <c r="E857" s="11" t="s">
        <v>6</v>
      </c>
    </row>
    <row r="858" spans="1:5" x14ac:dyDescent="0.25">
      <c r="A858" s="7">
        <f>TIME(10,50,39)</f>
        <v>0.45184027777777774</v>
      </c>
      <c r="B858" s="8">
        <v>3968.01</v>
      </c>
      <c r="C858" s="9">
        <v>250000</v>
      </c>
      <c r="D858" s="10" t="s">
        <v>5</v>
      </c>
      <c r="E858" s="11" t="s">
        <v>6</v>
      </c>
    </row>
    <row r="859" spans="1:5" x14ac:dyDescent="0.25">
      <c r="A859" s="7">
        <f>TIME(10,50,39)</f>
        <v>0.45184027777777774</v>
      </c>
      <c r="B859" s="8">
        <v>3968.01</v>
      </c>
      <c r="C859" s="9">
        <v>250000</v>
      </c>
      <c r="D859" s="10" t="s">
        <v>5</v>
      </c>
      <c r="E859" s="11" t="s">
        <v>6</v>
      </c>
    </row>
    <row r="860" spans="1:5" x14ac:dyDescent="0.25">
      <c r="A860" s="7">
        <f>TIME(10,50,39)</f>
        <v>0.45184027777777774</v>
      </c>
      <c r="B860" s="8">
        <v>3968.01</v>
      </c>
      <c r="C860" s="9">
        <v>250000</v>
      </c>
      <c r="D860" s="10" t="s">
        <v>5</v>
      </c>
      <c r="E860" s="11" t="s">
        <v>6</v>
      </c>
    </row>
    <row r="861" spans="1:5" x14ac:dyDescent="0.25">
      <c r="A861" s="7">
        <f>TIME(10,50,39)</f>
        <v>0.45184027777777774</v>
      </c>
      <c r="B861" s="8">
        <v>3968.01</v>
      </c>
      <c r="C861" s="9">
        <v>250000</v>
      </c>
      <c r="D861" s="10" t="s">
        <v>5</v>
      </c>
      <c r="E861" s="11" t="s">
        <v>6</v>
      </c>
    </row>
    <row r="862" spans="1:5" x14ac:dyDescent="0.25">
      <c r="A862" s="7">
        <f>TIME(10,50,38)</f>
        <v>0.4518287037037037</v>
      </c>
      <c r="B862" s="8">
        <v>3968.01</v>
      </c>
      <c r="C862" s="9">
        <v>250000</v>
      </c>
      <c r="D862" s="10" t="s">
        <v>5</v>
      </c>
      <c r="E862" s="11" t="s">
        <v>6</v>
      </c>
    </row>
    <row r="863" spans="1:5" x14ac:dyDescent="0.25">
      <c r="A863" s="7">
        <f>TIME(10,50,38)</f>
        <v>0.4518287037037037</v>
      </c>
      <c r="B863" s="8">
        <v>3968.1</v>
      </c>
      <c r="C863" s="9">
        <v>250000</v>
      </c>
      <c r="D863" s="10" t="s">
        <v>5</v>
      </c>
      <c r="E863" s="11" t="s">
        <v>6</v>
      </c>
    </row>
    <row r="864" spans="1:5" x14ac:dyDescent="0.25">
      <c r="A864" s="7">
        <f>TIME(10,50,37)</f>
        <v>0.45181712962962961</v>
      </c>
      <c r="B864" s="8">
        <v>3968.15</v>
      </c>
      <c r="C864" s="9">
        <v>250000</v>
      </c>
      <c r="D864" s="10" t="s">
        <v>5</v>
      </c>
      <c r="E864" s="11" t="s">
        <v>6</v>
      </c>
    </row>
    <row r="865" spans="1:5" x14ac:dyDescent="0.25">
      <c r="A865" s="7">
        <f>TIME(10,50,11)</f>
        <v>0.45151620370370371</v>
      </c>
      <c r="B865" s="8">
        <v>3968.52</v>
      </c>
      <c r="C865" s="9">
        <v>1000000</v>
      </c>
      <c r="D865" s="10" t="s">
        <v>11</v>
      </c>
      <c r="E865" s="11" t="s">
        <v>12</v>
      </c>
    </row>
    <row r="866" spans="1:5" x14ac:dyDescent="0.25">
      <c r="A866" s="7">
        <f>TIME(10,50,5)</f>
        <v>0.45144675925925926</v>
      </c>
      <c r="B866" s="8">
        <v>3968.09</v>
      </c>
      <c r="C866" s="9">
        <v>250000</v>
      </c>
      <c r="D866" s="10" t="s">
        <v>5</v>
      </c>
      <c r="E866" s="11" t="s">
        <v>6</v>
      </c>
    </row>
    <row r="867" spans="1:5" x14ac:dyDescent="0.25">
      <c r="A867" s="7">
        <f>TIME(10,49,59)</f>
        <v>0.4513773148148148</v>
      </c>
      <c r="B867" s="8">
        <v>3968.52</v>
      </c>
      <c r="C867" s="9">
        <v>1000000</v>
      </c>
      <c r="D867" s="10" t="s">
        <v>11</v>
      </c>
      <c r="E867" s="11" t="s">
        <v>12</v>
      </c>
    </row>
    <row r="868" spans="1:5" x14ac:dyDescent="0.25">
      <c r="A868" s="7">
        <f>TIME(10,49,52)</f>
        <v>0.45129629629629631</v>
      </c>
      <c r="B868" s="8">
        <v>3968.95</v>
      </c>
      <c r="C868" s="9">
        <v>500000</v>
      </c>
      <c r="D868" s="10" t="s">
        <v>7</v>
      </c>
      <c r="E868" s="11" t="s">
        <v>6</v>
      </c>
    </row>
    <row r="869" spans="1:5" x14ac:dyDescent="0.25">
      <c r="A869" s="7">
        <f>TIME(10,49,38)</f>
        <v>0.45113425925925926</v>
      </c>
      <c r="B869" s="8">
        <v>3968.9</v>
      </c>
      <c r="C869" s="9">
        <v>250000</v>
      </c>
      <c r="D869" s="10" t="s">
        <v>7</v>
      </c>
      <c r="E869" s="11" t="s">
        <v>6</v>
      </c>
    </row>
    <row r="870" spans="1:5" x14ac:dyDescent="0.25">
      <c r="A870" s="7">
        <f>TIME(10,49,37)</f>
        <v>0.45112268518518522</v>
      </c>
      <c r="B870" s="8">
        <v>3968.77</v>
      </c>
      <c r="C870" s="9">
        <v>250000</v>
      </c>
      <c r="D870" s="10" t="s">
        <v>7</v>
      </c>
      <c r="E870" s="11" t="s">
        <v>6</v>
      </c>
    </row>
    <row r="871" spans="1:5" x14ac:dyDescent="0.25">
      <c r="A871" s="7">
        <f>TIME(10,49,36)</f>
        <v>0.45111111111111107</v>
      </c>
      <c r="B871" s="8">
        <v>3968</v>
      </c>
      <c r="C871" s="9">
        <v>250000</v>
      </c>
      <c r="D871" s="10" t="s">
        <v>5</v>
      </c>
      <c r="E871" s="11" t="s">
        <v>6</v>
      </c>
    </row>
    <row r="872" spans="1:5" x14ac:dyDescent="0.25">
      <c r="A872" s="7">
        <f>TIME(10,49,36)</f>
        <v>0.45111111111111107</v>
      </c>
      <c r="B872" s="8">
        <v>3968.7</v>
      </c>
      <c r="C872" s="9">
        <v>250000</v>
      </c>
      <c r="D872" s="10" t="s">
        <v>7</v>
      </c>
      <c r="E872" s="11" t="s">
        <v>6</v>
      </c>
    </row>
    <row r="873" spans="1:5" x14ac:dyDescent="0.25">
      <c r="A873" s="7">
        <f>TIME(10,49,36)</f>
        <v>0.45111111111111107</v>
      </c>
      <c r="B873" s="8">
        <v>3968.6</v>
      </c>
      <c r="C873" s="9">
        <v>250000</v>
      </c>
      <c r="D873" s="10" t="s">
        <v>7</v>
      </c>
      <c r="E873" s="11" t="s">
        <v>6</v>
      </c>
    </row>
    <row r="874" spans="1:5" x14ac:dyDescent="0.25">
      <c r="A874" s="7">
        <f>TIME(10,49,36)</f>
        <v>0.45111111111111107</v>
      </c>
      <c r="B874" s="8">
        <v>3968.3</v>
      </c>
      <c r="C874" s="9">
        <v>250000</v>
      </c>
      <c r="D874" s="10" t="s">
        <v>7</v>
      </c>
      <c r="E874" s="11" t="s">
        <v>6</v>
      </c>
    </row>
    <row r="875" spans="1:5" x14ac:dyDescent="0.25">
      <c r="A875" s="7">
        <f>TIME(10,49,35)</f>
        <v>0.45109953703703703</v>
      </c>
      <c r="B875" s="8">
        <v>3968.01</v>
      </c>
      <c r="C875" s="9">
        <v>250000</v>
      </c>
      <c r="D875" s="10" t="s">
        <v>5</v>
      </c>
      <c r="E875" s="11" t="s">
        <v>6</v>
      </c>
    </row>
    <row r="876" spans="1:5" x14ac:dyDescent="0.25">
      <c r="A876" s="7">
        <f>TIME(10,49,34)</f>
        <v>0.45108796296296294</v>
      </c>
      <c r="B876" s="8">
        <v>3968.3</v>
      </c>
      <c r="C876" s="9">
        <v>250000</v>
      </c>
      <c r="D876" s="10" t="s">
        <v>7</v>
      </c>
      <c r="E876" s="11" t="s">
        <v>6</v>
      </c>
    </row>
    <row r="877" spans="1:5" x14ac:dyDescent="0.25">
      <c r="A877" s="7">
        <f>TIME(10,49,24)</f>
        <v>0.45097222222222227</v>
      </c>
      <c r="B877" s="8">
        <v>3968.03</v>
      </c>
      <c r="C877" s="9">
        <v>1000000</v>
      </c>
      <c r="D877" s="10" t="s">
        <v>11</v>
      </c>
      <c r="E877" s="11" t="s">
        <v>12</v>
      </c>
    </row>
    <row r="878" spans="1:5" x14ac:dyDescent="0.25">
      <c r="A878" s="7">
        <f>TIME(10,49,16)</f>
        <v>0.45087962962962963</v>
      </c>
      <c r="B878" s="8">
        <v>3968</v>
      </c>
      <c r="C878" s="9">
        <v>250000</v>
      </c>
      <c r="D878" s="10" t="s">
        <v>5</v>
      </c>
      <c r="E878" s="11" t="s">
        <v>6</v>
      </c>
    </row>
    <row r="879" spans="1:5" x14ac:dyDescent="0.25">
      <c r="A879" s="7">
        <f>TIME(10,49,15)</f>
        <v>0.45086805555555554</v>
      </c>
      <c r="B879" s="8">
        <v>3968</v>
      </c>
      <c r="C879" s="9">
        <v>250000</v>
      </c>
      <c r="D879" s="10" t="s">
        <v>5</v>
      </c>
      <c r="E879" s="11" t="s">
        <v>6</v>
      </c>
    </row>
    <row r="880" spans="1:5" x14ac:dyDescent="0.25">
      <c r="A880" s="7">
        <f>TIME(10,49,10)</f>
        <v>0.45081018518518517</v>
      </c>
      <c r="B880" s="8">
        <v>3968.25</v>
      </c>
      <c r="C880" s="9">
        <v>250000</v>
      </c>
      <c r="D880" s="10" t="s">
        <v>7</v>
      </c>
      <c r="E880" s="11" t="s">
        <v>6</v>
      </c>
    </row>
    <row r="881" spans="1:5" x14ac:dyDescent="0.25">
      <c r="A881" s="7">
        <f>TIME(10,49,9)</f>
        <v>0.45079861111111108</v>
      </c>
      <c r="B881" s="8">
        <v>3968.05</v>
      </c>
      <c r="C881" s="9">
        <v>250000</v>
      </c>
      <c r="D881" s="10" t="s">
        <v>7</v>
      </c>
      <c r="E881" s="11" t="s">
        <v>6</v>
      </c>
    </row>
    <row r="882" spans="1:5" x14ac:dyDescent="0.25">
      <c r="A882" s="7">
        <f>TIME(10,49,4)</f>
        <v>0.45074074074074072</v>
      </c>
      <c r="B882" s="8">
        <v>3968</v>
      </c>
      <c r="C882" s="9">
        <v>750000</v>
      </c>
      <c r="D882" s="10" t="s">
        <v>7</v>
      </c>
      <c r="E882" s="11" t="s">
        <v>6</v>
      </c>
    </row>
    <row r="883" spans="1:5" x14ac:dyDescent="0.25">
      <c r="A883" s="7">
        <f>TIME(10,49,4)</f>
        <v>0.45074074074074072</v>
      </c>
      <c r="B883" s="8">
        <v>3968</v>
      </c>
      <c r="C883" s="9">
        <v>250000</v>
      </c>
      <c r="D883" s="10" t="s">
        <v>7</v>
      </c>
      <c r="E883" s="11" t="s">
        <v>6</v>
      </c>
    </row>
    <row r="884" spans="1:5" x14ac:dyDescent="0.25">
      <c r="A884" s="7">
        <f>TIME(10,49,4)</f>
        <v>0.45074074074074072</v>
      </c>
      <c r="B884" s="8">
        <v>3967.99</v>
      </c>
      <c r="C884" s="9">
        <v>1000000</v>
      </c>
      <c r="D884" s="10" t="s">
        <v>7</v>
      </c>
      <c r="E884" s="11" t="s">
        <v>6</v>
      </c>
    </row>
    <row r="885" spans="1:5" x14ac:dyDescent="0.25">
      <c r="A885" s="7">
        <f>TIME(10,49,3)</f>
        <v>0.45072916666666668</v>
      </c>
      <c r="B885" s="8">
        <v>3967.9</v>
      </c>
      <c r="C885" s="9">
        <v>250000</v>
      </c>
      <c r="D885" s="10" t="s">
        <v>7</v>
      </c>
      <c r="E885" s="11" t="s">
        <v>6</v>
      </c>
    </row>
    <row r="886" spans="1:5" x14ac:dyDescent="0.25">
      <c r="A886" s="7">
        <f>TIME(10,49,2)</f>
        <v>0.45071759259259259</v>
      </c>
      <c r="B886" s="8">
        <v>3967.8</v>
      </c>
      <c r="C886" s="9">
        <v>250000</v>
      </c>
      <c r="D886" s="10" t="s">
        <v>7</v>
      </c>
      <c r="E886" s="11" t="s">
        <v>6</v>
      </c>
    </row>
    <row r="887" spans="1:5" x14ac:dyDescent="0.25">
      <c r="A887" s="7">
        <f>TIME(10,48,44)</f>
        <v>0.45050925925925928</v>
      </c>
      <c r="B887" s="8">
        <v>3967.95</v>
      </c>
      <c r="C887" s="9">
        <v>250000</v>
      </c>
      <c r="D887" s="10" t="s">
        <v>7</v>
      </c>
      <c r="E887" s="11" t="s">
        <v>6</v>
      </c>
    </row>
    <row r="888" spans="1:5" x14ac:dyDescent="0.25">
      <c r="A888" s="7">
        <f>TIME(10,48,42)</f>
        <v>0.45048611111111114</v>
      </c>
      <c r="B888" s="8">
        <v>3967.95</v>
      </c>
      <c r="C888" s="9">
        <v>250000</v>
      </c>
      <c r="D888" s="10" t="s">
        <v>7</v>
      </c>
      <c r="E888" s="11" t="s">
        <v>6</v>
      </c>
    </row>
    <row r="889" spans="1:5" x14ac:dyDescent="0.25">
      <c r="A889" s="7">
        <f>TIME(10,48,40)</f>
        <v>0.45046296296296301</v>
      </c>
      <c r="B889" s="8">
        <v>3967.5</v>
      </c>
      <c r="C889" s="9">
        <v>500000</v>
      </c>
      <c r="D889" s="10" t="s">
        <v>7</v>
      </c>
      <c r="E889" s="11" t="s">
        <v>6</v>
      </c>
    </row>
    <row r="890" spans="1:5" x14ac:dyDescent="0.25">
      <c r="A890" s="7">
        <f>TIME(10,48,40)</f>
        <v>0.45046296296296301</v>
      </c>
      <c r="B890" s="8">
        <v>3967.4</v>
      </c>
      <c r="C890" s="9">
        <v>250000</v>
      </c>
      <c r="D890" s="10" t="s">
        <v>7</v>
      </c>
      <c r="E890" s="11" t="s">
        <v>6</v>
      </c>
    </row>
    <row r="891" spans="1:5" x14ac:dyDescent="0.25">
      <c r="A891" s="7">
        <f>TIME(10,48,39)</f>
        <v>0.45045138888888886</v>
      </c>
      <c r="B891" s="8">
        <v>3967.4</v>
      </c>
      <c r="C891" s="9">
        <v>500000</v>
      </c>
      <c r="D891" s="10" t="s">
        <v>7</v>
      </c>
      <c r="E891" s="11" t="s">
        <v>6</v>
      </c>
    </row>
    <row r="892" spans="1:5" x14ac:dyDescent="0.25">
      <c r="A892" s="7">
        <f>TIME(10,48,39)</f>
        <v>0.45045138888888886</v>
      </c>
      <c r="B892" s="8">
        <v>3967.45</v>
      </c>
      <c r="C892" s="9">
        <v>500000</v>
      </c>
      <c r="D892" s="10" t="s">
        <v>7</v>
      </c>
      <c r="E892" s="11" t="s">
        <v>6</v>
      </c>
    </row>
    <row r="893" spans="1:5" x14ac:dyDescent="0.25">
      <c r="A893" s="7">
        <f>TIME(10,48,37)</f>
        <v>0.45042824074074073</v>
      </c>
      <c r="B893" s="8">
        <v>3967.45</v>
      </c>
      <c r="C893" s="9">
        <v>250000</v>
      </c>
      <c r="D893" s="10" t="s">
        <v>7</v>
      </c>
      <c r="E893" s="11" t="s">
        <v>6</v>
      </c>
    </row>
    <row r="894" spans="1:5" x14ac:dyDescent="0.25">
      <c r="A894" s="7">
        <f>TIME(10,48,36)</f>
        <v>0.45041666666666669</v>
      </c>
      <c r="B894" s="8">
        <v>3967</v>
      </c>
      <c r="C894" s="9">
        <v>250000</v>
      </c>
      <c r="D894" s="10" t="s">
        <v>5</v>
      </c>
      <c r="E894" s="11" t="s">
        <v>6</v>
      </c>
    </row>
    <row r="895" spans="1:5" x14ac:dyDescent="0.25">
      <c r="A895" s="7">
        <f>TIME(10,48,36)</f>
        <v>0.45041666666666669</v>
      </c>
      <c r="B895" s="8">
        <v>3967</v>
      </c>
      <c r="C895" s="9">
        <v>250000</v>
      </c>
      <c r="D895" s="10" t="s">
        <v>7</v>
      </c>
      <c r="E895" s="11" t="s">
        <v>6</v>
      </c>
    </row>
    <row r="896" spans="1:5" x14ac:dyDescent="0.25">
      <c r="A896" s="7">
        <f>TIME(10,48,36)</f>
        <v>0.45041666666666669</v>
      </c>
      <c r="B896" s="8">
        <v>3966.75</v>
      </c>
      <c r="C896" s="9">
        <v>500000</v>
      </c>
      <c r="D896" s="10" t="s">
        <v>7</v>
      </c>
      <c r="E896" s="11" t="s">
        <v>6</v>
      </c>
    </row>
    <row r="897" spans="1:5" x14ac:dyDescent="0.25">
      <c r="A897" s="7">
        <f>TIME(10,48,35)</f>
        <v>0.45040509259259259</v>
      </c>
      <c r="B897" s="8">
        <v>3966.75</v>
      </c>
      <c r="C897" s="9">
        <v>250000</v>
      </c>
      <c r="D897" s="10" t="s">
        <v>7</v>
      </c>
      <c r="E897" s="11" t="s">
        <v>6</v>
      </c>
    </row>
    <row r="898" spans="1:5" x14ac:dyDescent="0.25">
      <c r="A898" s="7">
        <f>TIME(10,48,34)</f>
        <v>0.45039351851851855</v>
      </c>
      <c r="B898" s="8">
        <v>3966.74</v>
      </c>
      <c r="C898" s="9">
        <v>250000</v>
      </c>
      <c r="D898" s="10" t="s">
        <v>7</v>
      </c>
      <c r="E898" s="11" t="s">
        <v>6</v>
      </c>
    </row>
    <row r="899" spans="1:5" x14ac:dyDescent="0.25">
      <c r="A899" s="7">
        <f>TIME(10,48,34)</f>
        <v>0.45039351851851855</v>
      </c>
      <c r="B899" s="8">
        <v>3966.7</v>
      </c>
      <c r="C899" s="9">
        <v>250000</v>
      </c>
      <c r="D899" s="10" t="s">
        <v>7</v>
      </c>
      <c r="E899" s="11" t="s">
        <v>6</v>
      </c>
    </row>
    <row r="900" spans="1:5" x14ac:dyDescent="0.25">
      <c r="A900" s="7">
        <f>TIME(10,48,0)</f>
        <v>0.45</v>
      </c>
      <c r="B900" s="8">
        <v>3966</v>
      </c>
      <c r="C900" s="9">
        <v>5000000</v>
      </c>
      <c r="D900" s="10" t="s">
        <v>3</v>
      </c>
      <c r="E900" s="11" t="s">
        <v>11</v>
      </c>
    </row>
    <row r="901" spans="1:5" x14ac:dyDescent="0.25">
      <c r="A901" s="7">
        <f>TIME(10,47,58)</f>
        <v>0.44997685185185188</v>
      </c>
      <c r="B901" s="8">
        <v>3966.7</v>
      </c>
      <c r="C901" s="9">
        <v>250000</v>
      </c>
      <c r="D901" s="10" t="s">
        <v>7</v>
      </c>
      <c r="E901" s="11" t="s">
        <v>6</v>
      </c>
    </row>
    <row r="902" spans="1:5" x14ac:dyDescent="0.25">
      <c r="A902" s="7">
        <f>TIME(10,47,57)</f>
        <v>0.44996527777777778</v>
      </c>
      <c r="B902" s="8">
        <v>3966.6</v>
      </c>
      <c r="C902" s="9">
        <v>250000</v>
      </c>
      <c r="D902" s="10" t="s">
        <v>7</v>
      </c>
      <c r="E902" s="11" t="s">
        <v>6</v>
      </c>
    </row>
    <row r="903" spans="1:5" x14ac:dyDescent="0.25">
      <c r="A903" s="7">
        <f>TIME(10,47,56)</f>
        <v>0.44995370370370374</v>
      </c>
      <c r="B903" s="8">
        <v>3966.5</v>
      </c>
      <c r="C903" s="9">
        <v>250000</v>
      </c>
      <c r="D903" s="10" t="s">
        <v>7</v>
      </c>
      <c r="E903" s="11" t="s">
        <v>6</v>
      </c>
    </row>
    <row r="904" spans="1:5" x14ac:dyDescent="0.25">
      <c r="A904" s="7">
        <f>TIME(10,47,56)</f>
        <v>0.44995370370370374</v>
      </c>
      <c r="B904" s="8">
        <v>3966.45</v>
      </c>
      <c r="C904" s="9">
        <v>250000</v>
      </c>
      <c r="D904" s="10" t="s">
        <v>7</v>
      </c>
      <c r="E904" s="11" t="s">
        <v>6</v>
      </c>
    </row>
    <row r="905" spans="1:5" x14ac:dyDescent="0.25">
      <c r="A905" s="7">
        <f>TIME(10,47,55)</f>
        <v>0.44994212962962959</v>
      </c>
      <c r="B905" s="8">
        <v>3966.25</v>
      </c>
      <c r="C905" s="9">
        <v>750000</v>
      </c>
      <c r="D905" s="10" t="s">
        <v>7</v>
      </c>
      <c r="E905" s="11" t="s">
        <v>6</v>
      </c>
    </row>
    <row r="906" spans="1:5" x14ac:dyDescent="0.25">
      <c r="A906" s="7">
        <f>TIME(10,47,54)</f>
        <v>0.44993055555555556</v>
      </c>
      <c r="B906" s="8">
        <v>3966</v>
      </c>
      <c r="C906" s="9">
        <v>250000</v>
      </c>
      <c r="D906" s="10" t="s">
        <v>7</v>
      </c>
      <c r="E906" s="11" t="s">
        <v>6</v>
      </c>
    </row>
    <row r="907" spans="1:5" x14ac:dyDescent="0.25">
      <c r="A907" s="7">
        <f>TIME(10,47,53)</f>
        <v>0.44991898148148146</v>
      </c>
      <c r="B907" s="8">
        <v>3966</v>
      </c>
      <c r="C907" s="9">
        <v>250000</v>
      </c>
      <c r="D907" s="10" t="s">
        <v>7</v>
      </c>
      <c r="E907" s="11" t="s">
        <v>6</v>
      </c>
    </row>
    <row r="908" spans="1:5" x14ac:dyDescent="0.25">
      <c r="A908" s="7">
        <f>TIME(10,47,53)</f>
        <v>0.44991898148148146</v>
      </c>
      <c r="B908" s="8">
        <v>3966</v>
      </c>
      <c r="C908" s="9">
        <v>250000</v>
      </c>
      <c r="D908" s="10" t="s">
        <v>7</v>
      </c>
      <c r="E908" s="11" t="s">
        <v>6</v>
      </c>
    </row>
    <row r="909" spans="1:5" x14ac:dyDescent="0.25">
      <c r="A909" s="7">
        <f>TIME(10,47,52)</f>
        <v>0.44990740740740742</v>
      </c>
      <c r="B909" s="8">
        <v>3966</v>
      </c>
      <c r="C909" s="9">
        <v>250000</v>
      </c>
      <c r="D909" s="10" t="s">
        <v>7</v>
      </c>
      <c r="E909" s="11" t="s">
        <v>6</v>
      </c>
    </row>
    <row r="910" spans="1:5" x14ac:dyDescent="0.25">
      <c r="A910" s="7">
        <f>TIME(10,47,48)</f>
        <v>0.4498611111111111</v>
      </c>
      <c r="B910" s="8">
        <v>3966</v>
      </c>
      <c r="C910" s="9">
        <v>250000</v>
      </c>
      <c r="D910" s="10" t="s">
        <v>7</v>
      </c>
      <c r="E910" s="11" t="s">
        <v>6</v>
      </c>
    </row>
    <row r="911" spans="1:5" x14ac:dyDescent="0.25">
      <c r="A911" s="7">
        <f>TIME(10,47,40)</f>
        <v>0.44976851851851851</v>
      </c>
      <c r="B911" s="8">
        <v>3966</v>
      </c>
      <c r="C911" s="9">
        <v>7600000</v>
      </c>
      <c r="D911" s="10" t="s">
        <v>3</v>
      </c>
      <c r="E911" s="11" t="s">
        <v>9</v>
      </c>
    </row>
    <row r="912" spans="1:5" x14ac:dyDescent="0.25">
      <c r="A912" s="7">
        <f>TIME(10,47,36)</f>
        <v>0.44972222222222219</v>
      </c>
      <c r="B912" s="8">
        <v>3966</v>
      </c>
      <c r="C912" s="9">
        <v>250000</v>
      </c>
      <c r="D912" s="10" t="s">
        <v>7</v>
      </c>
      <c r="E912" s="11" t="s">
        <v>6</v>
      </c>
    </row>
    <row r="913" spans="1:5" x14ac:dyDescent="0.25">
      <c r="A913" s="7">
        <f>TIME(10,47,35)</f>
        <v>0.44971064814814815</v>
      </c>
      <c r="B913" s="8">
        <v>3966</v>
      </c>
      <c r="C913" s="9">
        <v>250000</v>
      </c>
      <c r="D913" s="10" t="s">
        <v>7</v>
      </c>
      <c r="E913" s="11" t="s">
        <v>6</v>
      </c>
    </row>
    <row r="914" spans="1:5" x14ac:dyDescent="0.25">
      <c r="A914" s="7">
        <f>TIME(10,47,34)</f>
        <v>0.44969907407407406</v>
      </c>
      <c r="B914" s="8">
        <v>3966</v>
      </c>
      <c r="C914" s="9">
        <v>250000</v>
      </c>
      <c r="D914" s="10" t="s">
        <v>7</v>
      </c>
      <c r="E914" s="11" t="s">
        <v>6</v>
      </c>
    </row>
    <row r="915" spans="1:5" x14ac:dyDescent="0.25">
      <c r="A915" s="7">
        <f>TIME(10,47,32)</f>
        <v>0.44967592592592592</v>
      </c>
      <c r="B915" s="8">
        <v>3966</v>
      </c>
      <c r="C915" s="9">
        <v>250000</v>
      </c>
      <c r="D915" s="10" t="s">
        <v>7</v>
      </c>
      <c r="E915" s="11" t="s">
        <v>6</v>
      </c>
    </row>
    <row r="916" spans="1:5" x14ac:dyDescent="0.25">
      <c r="A916" s="7">
        <f>TIME(10,47,26)</f>
        <v>0.44960648148148147</v>
      </c>
      <c r="B916" s="8">
        <v>3965.52</v>
      </c>
      <c r="C916" s="9">
        <v>1000000</v>
      </c>
      <c r="D916" s="10" t="s">
        <v>11</v>
      </c>
      <c r="E916" s="11" t="s">
        <v>12</v>
      </c>
    </row>
    <row r="917" spans="1:5" x14ac:dyDescent="0.25">
      <c r="A917" s="7">
        <f>TIME(10,47,14)</f>
        <v>0.44946759259259261</v>
      </c>
      <c r="B917" s="8">
        <v>3966</v>
      </c>
      <c r="C917" s="9">
        <v>250000</v>
      </c>
      <c r="D917" s="10" t="s">
        <v>7</v>
      </c>
      <c r="E917" s="11" t="s">
        <v>6</v>
      </c>
    </row>
    <row r="918" spans="1:5" x14ac:dyDescent="0.25">
      <c r="A918" s="7">
        <f>TIME(10,46,48)</f>
        <v>0.44916666666666666</v>
      </c>
      <c r="B918" s="8">
        <v>3965.5</v>
      </c>
      <c r="C918" s="9">
        <v>250000</v>
      </c>
      <c r="D918" s="10" t="s">
        <v>7</v>
      </c>
      <c r="E918" s="11" t="s">
        <v>6</v>
      </c>
    </row>
    <row r="919" spans="1:5" x14ac:dyDescent="0.25">
      <c r="A919" s="7">
        <f>TIME(10,46,44)</f>
        <v>0.44912037037037034</v>
      </c>
      <c r="B919" s="8">
        <v>3965</v>
      </c>
      <c r="C919" s="9">
        <v>250000</v>
      </c>
      <c r="D919" s="10" t="s">
        <v>5</v>
      </c>
      <c r="E919" s="11" t="s">
        <v>6</v>
      </c>
    </row>
    <row r="920" spans="1:5" x14ac:dyDescent="0.25">
      <c r="A920" s="7">
        <f>TIME(10,46,44)</f>
        <v>0.44912037037037034</v>
      </c>
      <c r="B920" s="8">
        <v>3965.1</v>
      </c>
      <c r="C920" s="9">
        <v>250000</v>
      </c>
      <c r="D920" s="10" t="s">
        <v>5</v>
      </c>
      <c r="E920" s="11" t="s">
        <v>6</v>
      </c>
    </row>
    <row r="921" spans="1:5" x14ac:dyDescent="0.25">
      <c r="A921" s="7">
        <f>TIME(10,45,42)</f>
        <v>0.44840277777777776</v>
      </c>
      <c r="B921" s="8">
        <v>3965</v>
      </c>
      <c r="C921" s="9">
        <v>1000000</v>
      </c>
      <c r="D921" s="10" t="s">
        <v>5</v>
      </c>
      <c r="E921" s="11" t="s">
        <v>6</v>
      </c>
    </row>
    <row r="922" spans="1:5" x14ac:dyDescent="0.25">
      <c r="A922" s="7">
        <f>TIME(10,45,21)</f>
        <v>0.44815972222222222</v>
      </c>
      <c r="B922" s="8">
        <v>3965</v>
      </c>
      <c r="C922" s="9">
        <v>250000</v>
      </c>
      <c r="D922" s="10" t="s">
        <v>5</v>
      </c>
      <c r="E922" s="11" t="s">
        <v>6</v>
      </c>
    </row>
    <row r="923" spans="1:5" x14ac:dyDescent="0.25">
      <c r="A923" s="7">
        <f>TIME(10,45,1)</f>
        <v>0.44792824074074072</v>
      </c>
      <c r="B923" s="8">
        <v>3965.85</v>
      </c>
      <c r="C923" s="9">
        <v>250000</v>
      </c>
      <c r="D923" s="10" t="s">
        <v>7</v>
      </c>
      <c r="E923" s="11" t="s">
        <v>6</v>
      </c>
    </row>
    <row r="924" spans="1:5" x14ac:dyDescent="0.25">
      <c r="A924" s="7">
        <f>TIME(10,45,1)</f>
        <v>0.44792824074074072</v>
      </c>
      <c r="B924" s="8">
        <v>3965</v>
      </c>
      <c r="C924" s="9">
        <v>250000</v>
      </c>
      <c r="D924" s="10" t="s">
        <v>5</v>
      </c>
      <c r="E924" s="11" t="s">
        <v>6</v>
      </c>
    </row>
    <row r="925" spans="1:5" x14ac:dyDescent="0.25">
      <c r="A925" s="7">
        <f>TIME(10,44,59)</f>
        <v>0.44790509259259265</v>
      </c>
      <c r="B925" s="8">
        <v>3965</v>
      </c>
      <c r="C925" s="9">
        <v>250000</v>
      </c>
      <c r="D925" s="10" t="s">
        <v>5</v>
      </c>
      <c r="E925" s="11" t="s">
        <v>6</v>
      </c>
    </row>
    <row r="926" spans="1:5" x14ac:dyDescent="0.25">
      <c r="A926" s="7">
        <f>TIME(10,44,56)</f>
        <v>0.44787037037037036</v>
      </c>
      <c r="B926" s="8">
        <v>3965</v>
      </c>
      <c r="C926" s="9">
        <v>250000</v>
      </c>
      <c r="D926" s="10" t="s">
        <v>5</v>
      </c>
      <c r="E926" s="11" t="s">
        <v>6</v>
      </c>
    </row>
    <row r="927" spans="1:5" x14ac:dyDescent="0.25">
      <c r="A927" s="7">
        <f>TIME(10,44,34)</f>
        <v>0.44761574074074079</v>
      </c>
      <c r="B927" s="8">
        <v>3965</v>
      </c>
      <c r="C927" s="9">
        <v>1000000</v>
      </c>
      <c r="D927" s="10" t="s">
        <v>3</v>
      </c>
      <c r="E927" s="11" t="s">
        <v>9</v>
      </c>
    </row>
    <row r="928" spans="1:5" x14ac:dyDescent="0.25">
      <c r="A928" s="7">
        <f>TIME(10,43,18)</f>
        <v>0.44673611111111106</v>
      </c>
      <c r="B928" s="8">
        <v>3965</v>
      </c>
      <c r="C928" s="9">
        <v>250000</v>
      </c>
      <c r="D928" s="10" t="s">
        <v>5</v>
      </c>
      <c r="E928" s="11" t="s">
        <v>6</v>
      </c>
    </row>
    <row r="929" spans="1:5" x14ac:dyDescent="0.25">
      <c r="A929" s="7">
        <f>TIME(10,43,14)</f>
        <v>0.44668981481481485</v>
      </c>
      <c r="B929" s="8">
        <v>3965</v>
      </c>
      <c r="C929" s="9">
        <v>750000</v>
      </c>
      <c r="D929" s="10" t="s">
        <v>5</v>
      </c>
      <c r="E929" s="11" t="s">
        <v>6</v>
      </c>
    </row>
    <row r="930" spans="1:5" x14ac:dyDescent="0.25">
      <c r="A930" s="7">
        <f>TIME(10,42,39)</f>
        <v>0.44628472222222221</v>
      </c>
      <c r="B930" s="8">
        <v>3965</v>
      </c>
      <c r="C930" s="9">
        <v>1000000</v>
      </c>
      <c r="D930" s="10" t="s">
        <v>5</v>
      </c>
      <c r="E930" s="11" t="s">
        <v>6</v>
      </c>
    </row>
    <row r="931" spans="1:5" x14ac:dyDescent="0.25">
      <c r="A931" s="7">
        <f>TIME(10,42,11)</f>
        <v>0.44596064814814818</v>
      </c>
      <c r="B931" s="8">
        <v>3965</v>
      </c>
      <c r="C931" s="9">
        <v>250000</v>
      </c>
      <c r="D931" s="10" t="s">
        <v>5</v>
      </c>
      <c r="E931" s="11" t="s">
        <v>6</v>
      </c>
    </row>
    <row r="932" spans="1:5" x14ac:dyDescent="0.25">
      <c r="A932" s="7">
        <f>TIME(10,42,11)</f>
        <v>0.44596064814814818</v>
      </c>
      <c r="B932" s="8">
        <v>3965</v>
      </c>
      <c r="C932" s="9">
        <v>250000</v>
      </c>
      <c r="D932" s="10" t="s">
        <v>5</v>
      </c>
      <c r="E932" s="11" t="s">
        <v>6</v>
      </c>
    </row>
    <row r="933" spans="1:5" x14ac:dyDescent="0.25">
      <c r="A933" s="7">
        <f>TIME(10,42,7)</f>
        <v>0.44591435185185185</v>
      </c>
      <c r="B933" s="8">
        <v>3965</v>
      </c>
      <c r="C933" s="9">
        <v>250000</v>
      </c>
      <c r="D933" s="10" t="s">
        <v>5</v>
      </c>
      <c r="E933" s="11" t="s">
        <v>6</v>
      </c>
    </row>
    <row r="934" spans="1:5" x14ac:dyDescent="0.25">
      <c r="A934" s="7">
        <f>TIME(10,42,7)</f>
        <v>0.44591435185185185</v>
      </c>
      <c r="B934" s="8">
        <v>3965</v>
      </c>
      <c r="C934" s="9">
        <v>250000</v>
      </c>
      <c r="D934" s="10" t="s">
        <v>5</v>
      </c>
      <c r="E934" s="11" t="s">
        <v>6</v>
      </c>
    </row>
    <row r="935" spans="1:5" x14ac:dyDescent="0.25">
      <c r="A935" s="7">
        <f>TIME(10,41,32)</f>
        <v>0.44550925925925927</v>
      </c>
      <c r="B935" s="8">
        <v>3966</v>
      </c>
      <c r="C935" s="9">
        <v>250000</v>
      </c>
      <c r="D935" s="10" t="s">
        <v>7</v>
      </c>
      <c r="E935" s="11" t="s">
        <v>6</v>
      </c>
    </row>
    <row r="936" spans="1:5" x14ac:dyDescent="0.25">
      <c r="A936" s="7">
        <f>TIME(10,41,28)</f>
        <v>0.44546296296296295</v>
      </c>
      <c r="B936" s="8">
        <v>3965</v>
      </c>
      <c r="C936" s="9">
        <v>250000</v>
      </c>
      <c r="D936" s="10" t="s">
        <v>5</v>
      </c>
      <c r="E936" s="11" t="s">
        <v>6</v>
      </c>
    </row>
    <row r="937" spans="1:5" x14ac:dyDescent="0.25">
      <c r="A937" s="7">
        <f>TIME(10,41,20)</f>
        <v>0.44537037037037036</v>
      </c>
      <c r="B937" s="8">
        <v>3965.15</v>
      </c>
      <c r="C937" s="9">
        <v>250000</v>
      </c>
      <c r="D937" s="10" t="s">
        <v>5</v>
      </c>
      <c r="E937" s="11" t="s">
        <v>6</v>
      </c>
    </row>
    <row r="938" spans="1:5" x14ac:dyDescent="0.25">
      <c r="A938" s="7">
        <f>TIME(10,41,3)</f>
        <v>0.44517361111111109</v>
      </c>
      <c r="B938" s="8">
        <v>3965.19</v>
      </c>
      <c r="C938" s="9">
        <v>250000</v>
      </c>
      <c r="D938" s="10" t="s">
        <v>5</v>
      </c>
      <c r="E938" s="11" t="s">
        <v>6</v>
      </c>
    </row>
    <row r="939" spans="1:5" x14ac:dyDescent="0.25">
      <c r="A939" s="7">
        <f>TIME(10,41,0)</f>
        <v>0.44513888888888892</v>
      </c>
      <c r="B939" s="8">
        <v>3966</v>
      </c>
      <c r="C939" s="9">
        <v>11000000</v>
      </c>
      <c r="D939" s="10" t="s">
        <v>3</v>
      </c>
      <c r="E939" s="11" t="s">
        <v>11</v>
      </c>
    </row>
    <row r="940" spans="1:5" x14ac:dyDescent="0.25">
      <c r="A940" s="7">
        <f>TIME(10,40,10)</f>
        <v>0.4445601851851852</v>
      </c>
      <c r="B940" s="8">
        <v>3966.45</v>
      </c>
      <c r="C940" s="9">
        <v>250000</v>
      </c>
      <c r="D940" s="10" t="s">
        <v>7</v>
      </c>
      <c r="E940" s="11" t="s">
        <v>6</v>
      </c>
    </row>
    <row r="941" spans="1:5" x14ac:dyDescent="0.25">
      <c r="A941" s="7">
        <f>TIME(10,40,10)</f>
        <v>0.4445601851851852</v>
      </c>
      <c r="B941" s="8">
        <v>3966</v>
      </c>
      <c r="C941" s="9">
        <v>250000</v>
      </c>
      <c r="D941" s="10" t="s">
        <v>7</v>
      </c>
      <c r="E941" s="11" t="s">
        <v>6</v>
      </c>
    </row>
    <row r="942" spans="1:5" x14ac:dyDescent="0.25">
      <c r="A942" s="7">
        <f>TIME(10,39,50)</f>
        <v>0.44432870370370375</v>
      </c>
      <c r="B942" s="8">
        <v>3966</v>
      </c>
      <c r="C942" s="9">
        <v>250000</v>
      </c>
      <c r="D942" s="10" t="s">
        <v>7</v>
      </c>
      <c r="E942" s="11" t="s">
        <v>6</v>
      </c>
    </row>
    <row r="943" spans="1:5" x14ac:dyDescent="0.25">
      <c r="A943" s="7">
        <f>TIME(10,39,43)</f>
        <v>0.44424768518518515</v>
      </c>
      <c r="B943" s="8">
        <v>3965.5</v>
      </c>
      <c r="C943" s="9">
        <v>500000</v>
      </c>
      <c r="D943" s="10" t="s">
        <v>7</v>
      </c>
      <c r="E943" s="11" t="s">
        <v>6</v>
      </c>
    </row>
    <row r="944" spans="1:5" x14ac:dyDescent="0.25">
      <c r="A944" s="7">
        <f>TIME(10,39,39)</f>
        <v>0.44420138888888888</v>
      </c>
      <c r="B944" s="8">
        <v>3965.5</v>
      </c>
      <c r="C944" s="9">
        <v>250000</v>
      </c>
      <c r="D944" s="10" t="s">
        <v>7</v>
      </c>
      <c r="E944" s="11" t="s">
        <v>6</v>
      </c>
    </row>
    <row r="945" spans="1:5" x14ac:dyDescent="0.25">
      <c r="A945" s="7">
        <f>TIME(10,39,39)</f>
        <v>0.44420138888888888</v>
      </c>
      <c r="B945" s="8">
        <v>3965</v>
      </c>
      <c r="C945" s="9">
        <v>250000</v>
      </c>
      <c r="D945" s="10" t="s">
        <v>5</v>
      </c>
      <c r="E945" s="11" t="s">
        <v>6</v>
      </c>
    </row>
    <row r="946" spans="1:5" x14ac:dyDescent="0.25">
      <c r="A946" s="7">
        <f>TIME(10,39,25)</f>
        <v>0.44403935185185189</v>
      </c>
      <c r="B946" s="8">
        <v>3965.35</v>
      </c>
      <c r="C946" s="9">
        <v>250000</v>
      </c>
      <c r="D946" s="10" t="s">
        <v>7</v>
      </c>
      <c r="E946" s="11" t="s">
        <v>6</v>
      </c>
    </row>
    <row r="947" spans="1:5" x14ac:dyDescent="0.25">
      <c r="A947" s="7">
        <f>TIME(10,39,18)</f>
        <v>0.44395833333333329</v>
      </c>
      <c r="B947" s="8">
        <v>3964</v>
      </c>
      <c r="C947" s="9">
        <v>500000</v>
      </c>
      <c r="D947" s="10" t="s">
        <v>5</v>
      </c>
      <c r="E947" s="11" t="s">
        <v>6</v>
      </c>
    </row>
    <row r="948" spans="1:5" x14ac:dyDescent="0.25">
      <c r="A948" s="7">
        <f>TIME(10,38,58)</f>
        <v>0.44372685185185184</v>
      </c>
      <c r="B948" s="8">
        <v>3965.5</v>
      </c>
      <c r="C948" s="9">
        <v>250000</v>
      </c>
      <c r="D948" s="10" t="s">
        <v>7</v>
      </c>
      <c r="E948" s="11" t="s">
        <v>6</v>
      </c>
    </row>
    <row r="949" spans="1:5" x14ac:dyDescent="0.25">
      <c r="A949" s="7">
        <f>TIME(10,38,44)</f>
        <v>0.4435648148148148</v>
      </c>
      <c r="B949" s="8">
        <v>3965.45</v>
      </c>
      <c r="C949" s="9">
        <v>250000</v>
      </c>
      <c r="D949" s="10" t="s">
        <v>7</v>
      </c>
      <c r="E949" s="11" t="s">
        <v>6</v>
      </c>
    </row>
    <row r="950" spans="1:5" x14ac:dyDescent="0.25">
      <c r="A950" s="7">
        <f>TIME(10,38,44)</f>
        <v>0.4435648148148148</v>
      </c>
      <c r="B950" s="8">
        <v>3965</v>
      </c>
      <c r="C950" s="9">
        <v>250000</v>
      </c>
      <c r="D950" s="10" t="s">
        <v>7</v>
      </c>
      <c r="E950" s="11" t="s">
        <v>6</v>
      </c>
    </row>
    <row r="951" spans="1:5" x14ac:dyDescent="0.25">
      <c r="A951" s="7">
        <f>TIME(10,38,16)</f>
        <v>0.44324074074074077</v>
      </c>
      <c r="B951" s="8">
        <v>3965.5</v>
      </c>
      <c r="C951" s="9">
        <v>1000000</v>
      </c>
      <c r="D951" s="10" t="s">
        <v>7</v>
      </c>
      <c r="E951" s="11" t="s">
        <v>6</v>
      </c>
    </row>
    <row r="952" spans="1:5" x14ac:dyDescent="0.25">
      <c r="A952" s="7">
        <f t="shared" ref="A952:A958" si="17">TIME(10,38,12)</f>
        <v>0.44319444444444445</v>
      </c>
      <c r="B952" s="8">
        <v>3965.5</v>
      </c>
      <c r="C952" s="9">
        <v>1000000</v>
      </c>
      <c r="D952" s="10" t="s">
        <v>7</v>
      </c>
      <c r="E952" s="11" t="s">
        <v>6</v>
      </c>
    </row>
    <row r="953" spans="1:5" x14ac:dyDescent="0.25">
      <c r="A953" s="7">
        <f t="shared" si="17"/>
        <v>0.44319444444444445</v>
      </c>
      <c r="B953" s="8">
        <v>3965.45</v>
      </c>
      <c r="C953" s="9">
        <v>750000</v>
      </c>
      <c r="D953" s="10" t="s">
        <v>7</v>
      </c>
      <c r="E953" s="11" t="s">
        <v>6</v>
      </c>
    </row>
    <row r="954" spans="1:5" x14ac:dyDescent="0.25">
      <c r="A954" s="7">
        <f t="shared" si="17"/>
        <v>0.44319444444444445</v>
      </c>
      <c r="B954" s="8">
        <v>3965.4</v>
      </c>
      <c r="C954" s="9">
        <v>250000</v>
      </c>
      <c r="D954" s="10" t="s">
        <v>7</v>
      </c>
      <c r="E954" s="11" t="s">
        <v>6</v>
      </c>
    </row>
    <row r="955" spans="1:5" x14ac:dyDescent="0.25">
      <c r="A955" s="7">
        <f t="shared" si="17"/>
        <v>0.44319444444444445</v>
      </c>
      <c r="B955" s="8">
        <v>3965.3</v>
      </c>
      <c r="C955" s="9">
        <v>250000</v>
      </c>
      <c r="D955" s="10" t="s">
        <v>7</v>
      </c>
      <c r="E955" s="11" t="s">
        <v>6</v>
      </c>
    </row>
    <row r="956" spans="1:5" x14ac:dyDescent="0.25">
      <c r="A956" s="7">
        <f t="shared" si="17"/>
        <v>0.44319444444444445</v>
      </c>
      <c r="B956" s="8">
        <v>3965.25</v>
      </c>
      <c r="C956" s="9">
        <v>250000</v>
      </c>
      <c r="D956" s="10" t="s">
        <v>7</v>
      </c>
      <c r="E956" s="11" t="s">
        <v>6</v>
      </c>
    </row>
    <row r="957" spans="1:5" x14ac:dyDescent="0.25">
      <c r="A957" s="7">
        <f t="shared" si="17"/>
        <v>0.44319444444444445</v>
      </c>
      <c r="B957" s="8">
        <v>3965.2</v>
      </c>
      <c r="C957" s="9">
        <v>250000</v>
      </c>
      <c r="D957" s="10" t="s">
        <v>7</v>
      </c>
      <c r="E957" s="11" t="s">
        <v>6</v>
      </c>
    </row>
    <row r="958" spans="1:5" x14ac:dyDescent="0.25">
      <c r="A958" s="7">
        <f t="shared" si="17"/>
        <v>0.44319444444444445</v>
      </c>
      <c r="B958" s="8">
        <v>3965.1</v>
      </c>
      <c r="C958" s="9">
        <v>250000</v>
      </c>
      <c r="D958" s="10" t="s">
        <v>7</v>
      </c>
      <c r="E958" s="11" t="s">
        <v>6</v>
      </c>
    </row>
    <row r="959" spans="1:5" x14ac:dyDescent="0.25">
      <c r="A959" s="7">
        <f>TIME(10,38,7)</f>
        <v>0.44313657407407409</v>
      </c>
      <c r="B959" s="8">
        <v>3965</v>
      </c>
      <c r="C959" s="9">
        <v>500000</v>
      </c>
      <c r="D959" s="10" t="s">
        <v>7</v>
      </c>
      <c r="E959" s="11" t="s">
        <v>6</v>
      </c>
    </row>
    <row r="960" spans="1:5" x14ac:dyDescent="0.25">
      <c r="A960" s="7">
        <f>TIME(10,38,7)</f>
        <v>0.44313657407407409</v>
      </c>
      <c r="B960" s="8">
        <v>3965</v>
      </c>
      <c r="C960" s="9">
        <v>250000</v>
      </c>
      <c r="D960" s="10" t="s">
        <v>7</v>
      </c>
      <c r="E960" s="11" t="s">
        <v>6</v>
      </c>
    </row>
    <row r="961" spans="1:5" x14ac:dyDescent="0.25">
      <c r="A961" s="7">
        <f>TIME(10,38,7)</f>
        <v>0.44313657407407409</v>
      </c>
      <c r="B961" s="8">
        <v>3964.85</v>
      </c>
      <c r="C961" s="9">
        <v>500000</v>
      </c>
      <c r="D961" s="10" t="s">
        <v>7</v>
      </c>
      <c r="E961" s="11" t="s">
        <v>6</v>
      </c>
    </row>
    <row r="962" spans="1:5" x14ac:dyDescent="0.25">
      <c r="A962" s="7">
        <f>TIME(10,38,7)</f>
        <v>0.44313657407407409</v>
      </c>
      <c r="B962" s="8">
        <v>3964.8</v>
      </c>
      <c r="C962" s="9">
        <v>250000</v>
      </c>
      <c r="D962" s="10" t="s">
        <v>7</v>
      </c>
      <c r="E962" s="11" t="s">
        <v>6</v>
      </c>
    </row>
    <row r="963" spans="1:5" x14ac:dyDescent="0.25">
      <c r="A963" s="7">
        <f>TIME(10,38,7)</f>
        <v>0.44313657407407409</v>
      </c>
      <c r="B963" s="8">
        <v>3964.6</v>
      </c>
      <c r="C963" s="9">
        <v>250000</v>
      </c>
      <c r="D963" s="10" t="s">
        <v>7</v>
      </c>
      <c r="E963" s="11" t="s">
        <v>6</v>
      </c>
    </row>
    <row r="964" spans="1:5" x14ac:dyDescent="0.25">
      <c r="A964" s="7">
        <f>TIME(10,38,3)</f>
        <v>0.44309027777777782</v>
      </c>
      <c r="B964" s="8">
        <v>3964.15</v>
      </c>
      <c r="C964" s="9">
        <v>1000000</v>
      </c>
      <c r="D964" s="10" t="s">
        <v>11</v>
      </c>
      <c r="E964" s="11" t="s">
        <v>12</v>
      </c>
    </row>
    <row r="965" spans="1:5" x14ac:dyDescent="0.25">
      <c r="A965" s="7">
        <f>TIME(10,37,51)</f>
        <v>0.44295138888888891</v>
      </c>
      <c r="B965" s="8">
        <v>3964.6</v>
      </c>
      <c r="C965" s="9">
        <v>250000</v>
      </c>
      <c r="D965" s="10" t="s">
        <v>7</v>
      </c>
      <c r="E965" s="11" t="s">
        <v>6</v>
      </c>
    </row>
    <row r="966" spans="1:5" x14ac:dyDescent="0.25">
      <c r="A966" s="7">
        <f>TIME(10,37,28)</f>
        <v>0.44268518518518518</v>
      </c>
      <c r="B966" s="8">
        <v>3964</v>
      </c>
      <c r="C966" s="9">
        <v>250000</v>
      </c>
      <c r="D966" s="10" t="s">
        <v>7</v>
      </c>
      <c r="E966" s="11" t="s">
        <v>6</v>
      </c>
    </row>
    <row r="967" spans="1:5" x14ac:dyDescent="0.25">
      <c r="A967" s="7">
        <f>TIME(10,37,18)</f>
        <v>0.4425694444444444</v>
      </c>
      <c r="B967" s="8">
        <v>3964</v>
      </c>
      <c r="C967" s="9">
        <v>250000</v>
      </c>
      <c r="D967" s="10" t="s">
        <v>7</v>
      </c>
      <c r="E967" s="11" t="s">
        <v>6</v>
      </c>
    </row>
    <row r="968" spans="1:5" x14ac:dyDescent="0.25">
      <c r="A968" s="7">
        <f>TIME(10,37,17)</f>
        <v>0.44255787037037037</v>
      </c>
      <c r="B968" s="8">
        <v>3964</v>
      </c>
      <c r="C968" s="9">
        <v>250000</v>
      </c>
      <c r="D968" s="10" t="s">
        <v>7</v>
      </c>
      <c r="E968" s="11" t="s">
        <v>6</v>
      </c>
    </row>
    <row r="969" spans="1:5" x14ac:dyDescent="0.25">
      <c r="A969" s="7">
        <f>TIME(10,37,12)</f>
        <v>0.44249999999999995</v>
      </c>
      <c r="B969" s="8">
        <v>3963.5</v>
      </c>
      <c r="C969" s="9">
        <v>250000</v>
      </c>
      <c r="D969" s="10" t="s">
        <v>5</v>
      </c>
      <c r="E969" s="11" t="s">
        <v>6</v>
      </c>
    </row>
    <row r="970" spans="1:5" x14ac:dyDescent="0.25">
      <c r="A970" s="7">
        <f>TIME(10,37,12)</f>
        <v>0.44249999999999995</v>
      </c>
      <c r="B970" s="8">
        <v>3963.5</v>
      </c>
      <c r="C970" s="9">
        <v>250000</v>
      </c>
      <c r="D970" s="10" t="s">
        <v>5</v>
      </c>
      <c r="E970" s="11" t="s">
        <v>6</v>
      </c>
    </row>
    <row r="971" spans="1:5" x14ac:dyDescent="0.25">
      <c r="A971" s="7">
        <f>TIME(10,37,11)</f>
        <v>0.44248842592592591</v>
      </c>
      <c r="B971" s="8">
        <v>3963.5</v>
      </c>
      <c r="C971" s="9">
        <v>250000</v>
      </c>
      <c r="D971" s="10" t="s">
        <v>5</v>
      </c>
      <c r="E971" s="11" t="s">
        <v>6</v>
      </c>
    </row>
    <row r="972" spans="1:5" x14ac:dyDescent="0.25">
      <c r="A972" s="7">
        <f>TIME(10,37,10)</f>
        <v>0.44247685185185182</v>
      </c>
      <c r="B972" s="8">
        <v>3963.5</v>
      </c>
      <c r="C972" s="9">
        <v>250000</v>
      </c>
      <c r="D972" s="10" t="s">
        <v>5</v>
      </c>
      <c r="E972" s="11" t="s">
        <v>6</v>
      </c>
    </row>
    <row r="973" spans="1:5" x14ac:dyDescent="0.25">
      <c r="A973" s="7">
        <f>TIME(10,37,2)</f>
        <v>0.44238425925925928</v>
      </c>
      <c r="B973" s="8">
        <v>3964</v>
      </c>
      <c r="C973" s="9">
        <v>250000</v>
      </c>
      <c r="D973" s="10" t="s">
        <v>7</v>
      </c>
      <c r="E973" s="11" t="s">
        <v>6</v>
      </c>
    </row>
    <row r="974" spans="1:5" x14ac:dyDescent="0.25">
      <c r="A974" s="7">
        <f>TIME(10,36,53)</f>
        <v>0.44228009259259254</v>
      </c>
      <c r="B974" s="8">
        <v>3964</v>
      </c>
      <c r="C974" s="9">
        <v>250000</v>
      </c>
      <c r="D974" s="10" t="s">
        <v>7</v>
      </c>
      <c r="E974" s="11" t="s">
        <v>6</v>
      </c>
    </row>
    <row r="975" spans="1:5" x14ac:dyDescent="0.25">
      <c r="A975" s="7">
        <f>TIME(10,36,49)</f>
        <v>0.44223379629629633</v>
      </c>
      <c r="B975" s="8">
        <v>3964</v>
      </c>
      <c r="C975" s="9">
        <v>250000</v>
      </c>
      <c r="D975" s="10" t="s">
        <v>7</v>
      </c>
      <c r="E975" s="11" t="s">
        <v>6</v>
      </c>
    </row>
    <row r="976" spans="1:5" x14ac:dyDescent="0.25">
      <c r="A976" s="7">
        <f>TIME(10,36,41)</f>
        <v>0.44214120370370374</v>
      </c>
      <c r="B976" s="8">
        <v>3963.5</v>
      </c>
      <c r="C976" s="9">
        <v>250000</v>
      </c>
      <c r="D976" s="10" t="s">
        <v>5</v>
      </c>
      <c r="E976" s="11" t="s">
        <v>6</v>
      </c>
    </row>
    <row r="977" spans="1:5" x14ac:dyDescent="0.25">
      <c r="A977" s="7">
        <f>TIME(10,36,40)</f>
        <v>0.44212962962962959</v>
      </c>
      <c r="B977" s="8">
        <v>3963.9</v>
      </c>
      <c r="C977" s="9">
        <v>250000</v>
      </c>
      <c r="D977" s="10" t="s">
        <v>7</v>
      </c>
      <c r="E977" s="11" t="s">
        <v>6</v>
      </c>
    </row>
    <row r="978" spans="1:5" x14ac:dyDescent="0.25">
      <c r="A978" s="7">
        <f>TIME(10,36,39)</f>
        <v>0.44211805555555556</v>
      </c>
      <c r="B978" s="8">
        <v>3963.5</v>
      </c>
      <c r="C978" s="9">
        <v>250000</v>
      </c>
      <c r="D978" s="10" t="s">
        <v>5</v>
      </c>
      <c r="E978" s="11" t="s">
        <v>6</v>
      </c>
    </row>
    <row r="979" spans="1:5" x14ac:dyDescent="0.25">
      <c r="A979" s="7">
        <f>TIME(10,36,39)</f>
        <v>0.44211805555555556</v>
      </c>
      <c r="B979" s="8">
        <v>3963.7</v>
      </c>
      <c r="C979" s="9">
        <v>250000</v>
      </c>
      <c r="D979" s="10" t="s">
        <v>7</v>
      </c>
      <c r="E979" s="11" t="s">
        <v>6</v>
      </c>
    </row>
    <row r="980" spans="1:5" x14ac:dyDescent="0.25">
      <c r="A980" s="7">
        <f>TIME(10,36,38)</f>
        <v>0.44210648148148146</v>
      </c>
      <c r="B980" s="8">
        <v>3963.5</v>
      </c>
      <c r="C980" s="9">
        <v>250000</v>
      </c>
      <c r="D980" s="10" t="s">
        <v>5</v>
      </c>
      <c r="E980" s="11" t="s">
        <v>6</v>
      </c>
    </row>
    <row r="981" spans="1:5" x14ac:dyDescent="0.25">
      <c r="A981" s="7">
        <f>TIME(10,36,38)</f>
        <v>0.44210648148148146</v>
      </c>
      <c r="B981" s="8">
        <v>3963.65</v>
      </c>
      <c r="C981" s="9">
        <v>250000</v>
      </c>
      <c r="D981" s="10" t="s">
        <v>7</v>
      </c>
      <c r="E981" s="11" t="s">
        <v>6</v>
      </c>
    </row>
    <row r="982" spans="1:5" x14ac:dyDescent="0.25">
      <c r="A982" s="7">
        <f>TIME(10,36,37)</f>
        <v>0.44209490740740742</v>
      </c>
      <c r="B982" s="8">
        <v>3963.5</v>
      </c>
      <c r="C982" s="9">
        <v>250000</v>
      </c>
      <c r="D982" s="10" t="s">
        <v>5</v>
      </c>
      <c r="E982" s="11" t="s">
        <v>6</v>
      </c>
    </row>
    <row r="983" spans="1:5" x14ac:dyDescent="0.25">
      <c r="A983" s="7">
        <f>TIME(10,36,36)</f>
        <v>0.44208333333333333</v>
      </c>
      <c r="B983" s="8">
        <v>3963.55</v>
      </c>
      <c r="C983" s="9">
        <v>250000</v>
      </c>
      <c r="D983" s="10" t="s">
        <v>7</v>
      </c>
      <c r="E983" s="11" t="s">
        <v>6</v>
      </c>
    </row>
    <row r="984" spans="1:5" x14ac:dyDescent="0.25">
      <c r="A984" s="7">
        <f>TIME(10,36,36)</f>
        <v>0.44208333333333333</v>
      </c>
      <c r="B984" s="8">
        <v>3963.5</v>
      </c>
      <c r="C984" s="9">
        <v>250000</v>
      </c>
      <c r="D984" s="10" t="s">
        <v>5</v>
      </c>
      <c r="E984" s="11" t="s">
        <v>6</v>
      </c>
    </row>
    <row r="985" spans="1:5" x14ac:dyDescent="0.25">
      <c r="A985" s="7">
        <f>TIME(10,36,36)</f>
        <v>0.44208333333333333</v>
      </c>
      <c r="B985" s="8">
        <v>3963.5</v>
      </c>
      <c r="C985" s="9">
        <v>250000</v>
      </c>
      <c r="D985" s="10" t="s">
        <v>5</v>
      </c>
      <c r="E985" s="11" t="s">
        <v>6</v>
      </c>
    </row>
    <row r="986" spans="1:5" x14ac:dyDescent="0.25">
      <c r="A986" s="7">
        <f>TIME(10,36,35)</f>
        <v>0.44207175925925929</v>
      </c>
      <c r="B986" s="8">
        <v>3963.5</v>
      </c>
      <c r="C986" s="9">
        <v>250000</v>
      </c>
      <c r="D986" s="10" t="s">
        <v>5</v>
      </c>
      <c r="E986" s="11" t="s">
        <v>6</v>
      </c>
    </row>
    <row r="987" spans="1:5" x14ac:dyDescent="0.25">
      <c r="A987" s="7">
        <f>TIME(10,36,34)</f>
        <v>0.44206018518518514</v>
      </c>
      <c r="B987" s="8">
        <v>3963.5</v>
      </c>
      <c r="C987" s="9">
        <v>250000</v>
      </c>
      <c r="D987" s="10" t="s">
        <v>5</v>
      </c>
      <c r="E987" s="11" t="s">
        <v>6</v>
      </c>
    </row>
    <row r="988" spans="1:5" x14ac:dyDescent="0.25">
      <c r="A988" s="7">
        <f>TIME(10,36,34)</f>
        <v>0.44206018518518514</v>
      </c>
      <c r="B988" s="8">
        <v>3963.5</v>
      </c>
      <c r="C988" s="9">
        <v>250000</v>
      </c>
      <c r="D988" s="10" t="s">
        <v>5</v>
      </c>
      <c r="E988" s="11" t="s">
        <v>6</v>
      </c>
    </row>
    <row r="989" spans="1:5" x14ac:dyDescent="0.25">
      <c r="A989" s="7">
        <f>TIME(10,36,33)</f>
        <v>0.4420486111111111</v>
      </c>
      <c r="B989" s="8">
        <v>3963.5</v>
      </c>
      <c r="C989" s="9">
        <v>250000</v>
      </c>
      <c r="D989" s="10" t="s">
        <v>5</v>
      </c>
      <c r="E989" s="11" t="s">
        <v>6</v>
      </c>
    </row>
    <row r="990" spans="1:5" x14ac:dyDescent="0.25">
      <c r="A990" s="7">
        <f>TIME(10,36,31)</f>
        <v>0.44202546296296297</v>
      </c>
      <c r="B990" s="8">
        <v>3963.5</v>
      </c>
      <c r="C990" s="9">
        <v>250000</v>
      </c>
      <c r="D990" s="10" t="s">
        <v>5</v>
      </c>
      <c r="E990" s="11" t="s">
        <v>6</v>
      </c>
    </row>
    <row r="991" spans="1:5" x14ac:dyDescent="0.25">
      <c r="A991" s="7">
        <f>TIME(10,36,24)</f>
        <v>0.44194444444444447</v>
      </c>
      <c r="B991" s="8">
        <v>3962.1</v>
      </c>
      <c r="C991" s="9">
        <v>250000</v>
      </c>
      <c r="D991" s="10" t="s">
        <v>5</v>
      </c>
      <c r="E991" s="11" t="s">
        <v>6</v>
      </c>
    </row>
    <row r="992" spans="1:5" x14ac:dyDescent="0.25">
      <c r="A992" s="7">
        <f>TIME(10,36,8)</f>
        <v>0.44175925925925924</v>
      </c>
      <c r="B992" s="8">
        <v>3964</v>
      </c>
      <c r="C992" s="9">
        <v>5000000</v>
      </c>
      <c r="D992" s="10" t="s">
        <v>7</v>
      </c>
      <c r="E992" s="11" t="s">
        <v>6</v>
      </c>
    </row>
    <row r="993" spans="1:5" x14ac:dyDescent="0.25">
      <c r="A993" s="7">
        <f>TIME(10,36,3)</f>
        <v>0.44170138888888894</v>
      </c>
      <c r="B993" s="8">
        <v>3962.53</v>
      </c>
      <c r="C993" s="9">
        <v>1000000</v>
      </c>
      <c r="D993" s="10" t="s">
        <v>11</v>
      </c>
      <c r="E993" s="11" t="s">
        <v>12</v>
      </c>
    </row>
    <row r="994" spans="1:5" x14ac:dyDescent="0.25">
      <c r="A994" s="7">
        <f>TIME(10,36,0)</f>
        <v>0.44166666666666665</v>
      </c>
      <c r="B994" s="8">
        <v>3964</v>
      </c>
      <c r="C994" s="9">
        <v>250000</v>
      </c>
      <c r="D994" s="10" t="s">
        <v>7</v>
      </c>
      <c r="E994" s="11" t="s">
        <v>6</v>
      </c>
    </row>
    <row r="995" spans="1:5" x14ac:dyDescent="0.25">
      <c r="A995" s="7">
        <f>TIME(10,35,59)</f>
        <v>0.44165509259259261</v>
      </c>
      <c r="B995" s="8">
        <v>3962.53</v>
      </c>
      <c r="C995" s="9">
        <v>1000000</v>
      </c>
      <c r="D995" s="10" t="s">
        <v>11</v>
      </c>
      <c r="E995" s="11" t="s">
        <v>12</v>
      </c>
    </row>
    <row r="996" spans="1:5" x14ac:dyDescent="0.25">
      <c r="A996" s="7">
        <f>TIME(10,35,59)</f>
        <v>0.44165509259259261</v>
      </c>
      <c r="B996" s="8">
        <v>3962.53</v>
      </c>
      <c r="C996" s="9">
        <v>1000000</v>
      </c>
      <c r="D996" s="10" t="s">
        <v>11</v>
      </c>
      <c r="E996" s="11" t="s">
        <v>12</v>
      </c>
    </row>
    <row r="997" spans="1:5" x14ac:dyDescent="0.25">
      <c r="A997" s="7">
        <f>TIME(10,35,59)</f>
        <v>0.44165509259259261</v>
      </c>
      <c r="B997" s="8">
        <v>3962.53</v>
      </c>
      <c r="C997" s="9">
        <v>3000000</v>
      </c>
      <c r="D997" s="10" t="s">
        <v>11</v>
      </c>
      <c r="E997" s="11" t="s">
        <v>12</v>
      </c>
    </row>
    <row r="998" spans="1:5" x14ac:dyDescent="0.25">
      <c r="A998" s="7">
        <f>TIME(10,35,59)</f>
        <v>0.44165509259259261</v>
      </c>
      <c r="B998" s="8">
        <v>3963.75</v>
      </c>
      <c r="C998" s="9">
        <v>1000000</v>
      </c>
      <c r="D998" s="10" t="s">
        <v>7</v>
      </c>
      <c r="E998" s="11" t="s">
        <v>6</v>
      </c>
    </row>
    <row r="999" spans="1:5" x14ac:dyDescent="0.25">
      <c r="A999" s="7">
        <f>TIME(10,35,54)</f>
        <v>0.4415972222222222</v>
      </c>
      <c r="B999" s="8">
        <v>3963.85</v>
      </c>
      <c r="C999" s="9">
        <v>250000</v>
      </c>
      <c r="D999" s="10" t="s">
        <v>7</v>
      </c>
      <c r="E999" s="11" t="s">
        <v>6</v>
      </c>
    </row>
    <row r="1000" spans="1:5" x14ac:dyDescent="0.25">
      <c r="A1000" s="7">
        <f>TIME(10,35,54)</f>
        <v>0.4415972222222222</v>
      </c>
      <c r="B1000" s="8">
        <v>3963.8</v>
      </c>
      <c r="C1000" s="9">
        <v>250000</v>
      </c>
      <c r="D1000" s="10" t="s">
        <v>7</v>
      </c>
      <c r="E1000" s="11" t="s">
        <v>6</v>
      </c>
    </row>
    <row r="1001" spans="1:5" x14ac:dyDescent="0.25">
      <c r="A1001" s="7">
        <f>TIME(10,35,52)</f>
        <v>0.44157407407407406</v>
      </c>
      <c r="B1001" s="8">
        <v>3963.6</v>
      </c>
      <c r="C1001" s="9">
        <v>250000</v>
      </c>
      <c r="D1001" s="10" t="s">
        <v>7</v>
      </c>
      <c r="E1001" s="11" t="s">
        <v>6</v>
      </c>
    </row>
    <row r="1002" spans="1:5" x14ac:dyDescent="0.25">
      <c r="A1002" s="7">
        <f>TIME(10,35,52)</f>
        <v>0.44157407407407406</v>
      </c>
      <c r="B1002" s="8">
        <v>3963.55</v>
      </c>
      <c r="C1002" s="9">
        <v>250000</v>
      </c>
      <c r="D1002" s="10" t="s">
        <v>7</v>
      </c>
      <c r="E1002" s="11" t="s">
        <v>6</v>
      </c>
    </row>
    <row r="1003" spans="1:5" x14ac:dyDescent="0.25">
      <c r="A1003" s="7">
        <f>TIME(10,35,40)</f>
        <v>0.44143518518518521</v>
      </c>
      <c r="B1003" s="8">
        <v>3963</v>
      </c>
      <c r="C1003" s="9">
        <v>250000</v>
      </c>
      <c r="D1003" s="10" t="s">
        <v>5</v>
      </c>
      <c r="E1003" s="11" t="s">
        <v>6</v>
      </c>
    </row>
    <row r="1004" spans="1:5" x14ac:dyDescent="0.25">
      <c r="A1004" s="7">
        <f>TIME(10,35,35)</f>
        <v>0.44137731481481479</v>
      </c>
      <c r="B1004" s="8">
        <v>3963.6</v>
      </c>
      <c r="C1004" s="9">
        <v>250000</v>
      </c>
      <c r="D1004" s="10" t="s">
        <v>7</v>
      </c>
      <c r="E1004" s="11" t="s">
        <v>6</v>
      </c>
    </row>
    <row r="1005" spans="1:5" x14ac:dyDescent="0.25">
      <c r="A1005" s="7">
        <f>TIME(10,35,34)</f>
        <v>0.44136574074074075</v>
      </c>
      <c r="B1005" s="8">
        <v>3963.6</v>
      </c>
      <c r="C1005" s="9">
        <v>250000</v>
      </c>
      <c r="D1005" s="10" t="s">
        <v>7</v>
      </c>
      <c r="E1005" s="11" t="s">
        <v>6</v>
      </c>
    </row>
    <row r="1006" spans="1:5" x14ac:dyDescent="0.25">
      <c r="A1006" s="7">
        <f>TIME(10,35,34)</f>
        <v>0.44136574074074075</v>
      </c>
      <c r="B1006" s="8">
        <v>3963.6</v>
      </c>
      <c r="C1006" s="9">
        <v>250000</v>
      </c>
      <c r="D1006" s="10" t="s">
        <v>7</v>
      </c>
      <c r="E1006" s="11" t="s">
        <v>6</v>
      </c>
    </row>
    <row r="1007" spans="1:5" x14ac:dyDescent="0.25">
      <c r="A1007" s="7">
        <f>TIME(10,35,33)</f>
        <v>0.44135416666666666</v>
      </c>
      <c r="B1007" s="8">
        <v>3963.5</v>
      </c>
      <c r="C1007" s="9">
        <v>500000</v>
      </c>
      <c r="D1007" s="10" t="s">
        <v>7</v>
      </c>
      <c r="E1007" s="11" t="s">
        <v>6</v>
      </c>
    </row>
    <row r="1008" spans="1:5" x14ac:dyDescent="0.25">
      <c r="A1008" s="7">
        <f>TIME(10,35,33)</f>
        <v>0.44135416666666666</v>
      </c>
      <c r="B1008" s="8">
        <v>3963.45</v>
      </c>
      <c r="C1008" s="9">
        <v>250000</v>
      </c>
      <c r="D1008" s="10" t="s">
        <v>7</v>
      </c>
      <c r="E1008" s="11" t="s">
        <v>6</v>
      </c>
    </row>
    <row r="1009" spans="1:5" x14ac:dyDescent="0.25">
      <c r="A1009" s="7">
        <f>TIME(10,35,33)</f>
        <v>0.44135416666666666</v>
      </c>
      <c r="B1009" s="8">
        <v>3962.9</v>
      </c>
      <c r="C1009" s="9">
        <v>250000</v>
      </c>
      <c r="D1009" s="10" t="s">
        <v>7</v>
      </c>
      <c r="E1009" s="11" t="s">
        <v>6</v>
      </c>
    </row>
    <row r="1010" spans="1:5" x14ac:dyDescent="0.25">
      <c r="A1010" s="7">
        <f>TIME(10,35,31)</f>
        <v>0.44133101851851847</v>
      </c>
      <c r="B1010" s="8">
        <v>3962.5</v>
      </c>
      <c r="C1010" s="9">
        <v>500000</v>
      </c>
      <c r="D1010" s="10" t="s">
        <v>7</v>
      </c>
      <c r="E1010" s="11" t="s">
        <v>6</v>
      </c>
    </row>
    <row r="1011" spans="1:5" x14ac:dyDescent="0.25">
      <c r="A1011" s="7">
        <f>TIME(10,35,31)</f>
        <v>0.44133101851851847</v>
      </c>
      <c r="B1011" s="8">
        <v>3962.45</v>
      </c>
      <c r="C1011" s="9">
        <v>250000</v>
      </c>
      <c r="D1011" s="10" t="s">
        <v>7</v>
      </c>
      <c r="E1011" s="11" t="s">
        <v>6</v>
      </c>
    </row>
    <row r="1012" spans="1:5" x14ac:dyDescent="0.25">
      <c r="A1012" s="7">
        <f>TIME(10,35,31)</f>
        <v>0.44133101851851847</v>
      </c>
      <c r="B1012" s="8">
        <v>3962.4</v>
      </c>
      <c r="C1012" s="9">
        <v>500000</v>
      </c>
      <c r="D1012" s="10" t="s">
        <v>7</v>
      </c>
      <c r="E1012" s="11" t="s">
        <v>6</v>
      </c>
    </row>
    <row r="1013" spans="1:5" x14ac:dyDescent="0.25">
      <c r="A1013" s="7">
        <f>TIME(10,35,31)</f>
        <v>0.44133101851851847</v>
      </c>
      <c r="B1013" s="8">
        <v>3962.3</v>
      </c>
      <c r="C1013" s="9">
        <v>250000</v>
      </c>
      <c r="D1013" s="10" t="s">
        <v>7</v>
      </c>
      <c r="E1013" s="11" t="s">
        <v>6</v>
      </c>
    </row>
    <row r="1014" spans="1:5" x14ac:dyDescent="0.25">
      <c r="A1014" s="7">
        <f>TIME(10,35,30)</f>
        <v>0.44131944444444443</v>
      </c>
      <c r="B1014" s="8">
        <v>3962.25</v>
      </c>
      <c r="C1014" s="9">
        <v>250000</v>
      </c>
      <c r="D1014" s="10" t="s">
        <v>7</v>
      </c>
      <c r="E1014" s="11" t="s">
        <v>6</v>
      </c>
    </row>
    <row r="1015" spans="1:5" x14ac:dyDescent="0.25">
      <c r="A1015" s="7">
        <f>TIME(10,35,30)</f>
        <v>0.44131944444444443</v>
      </c>
      <c r="B1015" s="8">
        <v>3962.1</v>
      </c>
      <c r="C1015" s="9">
        <v>250000</v>
      </c>
      <c r="D1015" s="10" t="s">
        <v>7</v>
      </c>
      <c r="E1015" s="11" t="s">
        <v>6</v>
      </c>
    </row>
    <row r="1016" spans="1:5" x14ac:dyDescent="0.25">
      <c r="A1016" s="7">
        <f>TIME(10,35,13)</f>
        <v>0.44112268518518521</v>
      </c>
      <c r="B1016" s="8">
        <v>3961.75</v>
      </c>
      <c r="C1016" s="9">
        <v>500000</v>
      </c>
      <c r="D1016" s="10" t="s">
        <v>7</v>
      </c>
      <c r="E1016" s="11" t="s">
        <v>6</v>
      </c>
    </row>
    <row r="1017" spans="1:5" x14ac:dyDescent="0.25">
      <c r="A1017" s="7">
        <f>TIME(10,35,13)</f>
        <v>0.44112268518518521</v>
      </c>
      <c r="B1017" s="8">
        <v>3961</v>
      </c>
      <c r="C1017" s="9">
        <v>250000</v>
      </c>
      <c r="D1017" s="10" t="s">
        <v>7</v>
      </c>
      <c r="E1017" s="11" t="s">
        <v>6</v>
      </c>
    </row>
    <row r="1018" spans="1:5" x14ac:dyDescent="0.25">
      <c r="A1018" s="7">
        <f>TIME(10,35,2)</f>
        <v>0.4409953703703704</v>
      </c>
      <c r="B1018" s="8">
        <v>3960.9</v>
      </c>
      <c r="C1018" s="9">
        <v>250000</v>
      </c>
      <c r="D1018" s="10" t="s">
        <v>7</v>
      </c>
      <c r="E1018" s="11" t="s">
        <v>6</v>
      </c>
    </row>
    <row r="1019" spans="1:5" x14ac:dyDescent="0.25">
      <c r="A1019" s="7">
        <f>TIME(10,35,2)</f>
        <v>0.4409953703703704</v>
      </c>
      <c r="B1019" s="8">
        <v>3960.9</v>
      </c>
      <c r="C1019" s="9">
        <v>250000</v>
      </c>
      <c r="D1019" s="10" t="s">
        <v>7</v>
      </c>
      <c r="E1019" s="11" t="s">
        <v>6</v>
      </c>
    </row>
    <row r="1020" spans="1:5" x14ac:dyDescent="0.25">
      <c r="A1020" s="7">
        <f>TIME(10,35,1)</f>
        <v>0.4409837962962963</v>
      </c>
      <c r="B1020" s="8">
        <v>3960.9</v>
      </c>
      <c r="C1020" s="9">
        <v>250000</v>
      </c>
      <c r="D1020" s="10" t="s">
        <v>7</v>
      </c>
      <c r="E1020" s="11" t="s">
        <v>6</v>
      </c>
    </row>
    <row r="1021" spans="1:5" x14ac:dyDescent="0.25">
      <c r="A1021" s="7">
        <f>TIME(10,34,40)</f>
        <v>0.44074074074074071</v>
      </c>
      <c r="B1021" s="8">
        <v>3960.45</v>
      </c>
      <c r="C1021" s="9">
        <v>1000000</v>
      </c>
      <c r="D1021" s="10" t="s">
        <v>11</v>
      </c>
      <c r="E1021" s="11" t="s">
        <v>12</v>
      </c>
    </row>
    <row r="1022" spans="1:5" x14ac:dyDescent="0.25">
      <c r="A1022" s="7">
        <f>TIME(10,34,32)</f>
        <v>0.44064814814814812</v>
      </c>
      <c r="B1022" s="8">
        <v>3960.45</v>
      </c>
      <c r="C1022" s="9">
        <v>1000000</v>
      </c>
      <c r="D1022" s="10" t="s">
        <v>11</v>
      </c>
      <c r="E1022" s="11" t="s">
        <v>12</v>
      </c>
    </row>
    <row r="1023" spans="1:5" x14ac:dyDescent="0.25">
      <c r="A1023" s="7">
        <f>TIME(10,33,45)</f>
        <v>0.44010416666666669</v>
      </c>
      <c r="B1023" s="8">
        <v>3960.89</v>
      </c>
      <c r="C1023" s="9">
        <v>250000</v>
      </c>
      <c r="D1023" s="10" t="s">
        <v>7</v>
      </c>
      <c r="E1023" s="11" t="s">
        <v>6</v>
      </c>
    </row>
    <row r="1024" spans="1:5" x14ac:dyDescent="0.25">
      <c r="A1024" s="7">
        <f>TIME(10,33,37)</f>
        <v>0.44001157407407404</v>
      </c>
      <c r="B1024" s="8">
        <v>3960</v>
      </c>
      <c r="C1024" s="9">
        <v>250000</v>
      </c>
      <c r="D1024" s="10" t="s">
        <v>5</v>
      </c>
      <c r="E1024" s="11" t="s">
        <v>6</v>
      </c>
    </row>
    <row r="1025" spans="1:5" x14ac:dyDescent="0.25">
      <c r="A1025" s="7">
        <f>TIME(10,33,34)</f>
        <v>0.43997685185185187</v>
      </c>
      <c r="B1025" s="8">
        <v>3960.9</v>
      </c>
      <c r="C1025" s="9">
        <v>250000</v>
      </c>
      <c r="D1025" s="10" t="s">
        <v>7</v>
      </c>
      <c r="E1025" s="11" t="s">
        <v>6</v>
      </c>
    </row>
    <row r="1026" spans="1:5" x14ac:dyDescent="0.25">
      <c r="A1026" s="7">
        <f>TIME(10,33,18)</f>
        <v>0.43979166666666664</v>
      </c>
      <c r="B1026" s="8">
        <v>3959.1</v>
      </c>
      <c r="C1026" s="9">
        <v>250000</v>
      </c>
      <c r="D1026" s="10" t="s">
        <v>5</v>
      </c>
      <c r="E1026" s="11" t="s">
        <v>6</v>
      </c>
    </row>
    <row r="1027" spans="1:5" x14ac:dyDescent="0.25">
      <c r="A1027" s="7">
        <f>TIME(10,33,16)</f>
        <v>0.4397685185185185</v>
      </c>
      <c r="B1027" s="8">
        <v>3961</v>
      </c>
      <c r="C1027" s="9">
        <v>250000</v>
      </c>
      <c r="D1027" s="10" t="s">
        <v>7</v>
      </c>
      <c r="E1027" s="11" t="s">
        <v>6</v>
      </c>
    </row>
    <row r="1028" spans="1:5" x14ac:dyDescent="0.25">
      <c r="A1028" s="7">
        <f>TIME(10,33,13)</f>
        <v>0.43973379629629633</v>
      </c>
      <c r="B1028" s="8">
        <v>3961</v>
      </c>
      <c r="C1028" s="9">
        <v>250000</v>
      </c>
      <c r="D1028" s="10" t="s">
        <v>7</v>
      </c>
      <c r="E1028" s="11" t="s">
        <v>6</v>
      </c>
    </row>
    <row r="1029" spans="1:5" x14ac:dyDescent="0.25">
      <c r="A1029" s="7">
        <f>TIME(10,33,10)</f>
        <v>0.43969907407407405</v>
      </c>
      <c r="B1029" s="8">
        <v>3961</v>
      </c>
      <c r="C1029" s="9">
        <v>4750000</v>
      </c>
      <c r="D1029" s="10" t="s">
        <v>7</v>
      </c>
      <c r="E1029" s="11" t="s">
        <v>6</v>
      </c>
    </row>
    <row r="1030" spans="1:5" x14ac:dyDescent="0.25">
      <c r="A1030" s="7">
        <f>TIME(10,33,10)</f>
        <v>0.43969907407407405</v>
      </c>
      <c r="B1030" s="8">
        <v>3960.8</v>
      </c>
      <c r="C1030" s="9">
        <v>250000</v>
      </c>
      <c r="D1030" s="10" t="s">
        <v>7</v>
      </c>
      <c r="E1030" s="11" t="s">
        <v>6</v>
      </c>
    </row>
    <row r="1031" spans="1:5" x14ac:dyDescent="0.25">
      <c r="A1031" s="7">
        <f>TIME(10,32,10)</f>
        <v>0.43900462962962966</v>
      </c>
      <c r="B1031" s="8">
        <v>3960</v>
      </c>
      <c r="C1031" s="9">
        <v>500000</v>
      </c>
      <c r="D1031" s="10" t="s">
        <v>7</v>
      </c>
      <c r="E1031" s="11" t="s">
        <v>6</v>
      </c>
    </row>
    <row r="1032" spans="1:5" x14ac:dyDescent="0.25">
      <c r="A1032" s="7">
        <f>TIME(10,31,54)</f>
        <v>0.43881944444444443</v>
      </c>
      <c r="B1032" s="8">
        <v>3960</v>
      </c>
      <c r="C1032" s="9">
        <v>750000</v>
      </c>
      <c r="D1032" s="10" t="s">
        <v>7</v>
      </c>
      <c r="E1032" s="11" t="s">
        <v>6</v>
      </c>
    </row>
    <row r="1033" spans="1:5" x14ac:dyDescent="0.25">
      <c r="A1033" s="7">
        <f>TIME(10,31,54)</f>
        <v>0.43881944444444443</v>
      </c>
      <c r="B1033" s="8">
        <v>3959.75</v>
      </c>
      <c r="C1033" s="9">
        <v>250000</v>
      </c>
      <c r="D1033" s="10" t="s">
        <v>7</v>
      </c>
      <c r="E1033" s="11" t="s">
        <v>6</v>
      </c>
    </row>
    <row r="1034" spans="1:5" x14ac:dyDescent="0.25">
      <c r="A1034" s="7">
        <f>TIME(10,31,45)</f>
        <v>0.4387152777777778</v>
      </c>
      <c r="B1034" s="8">
        <v>3959</v>
      </c>
      <c r="C1034" s="9">
        <v>250000</v>
      </c>
      <c r="D1034" s="10" t="s">
        <v>5</v>
      </c>
      <c r="E1034" s="11" t="s">
        <v>6</v>
      </c>
    </row>
    <row r="1035" spans="1:5" x14ac:dyDescent="0.25">
      <c r="A1035" s="7">
        <f>TIME(10,30,47)</f>
        <v>0.43804398148148144</v>
      </c>
      <c r="B1035" s="8">
        <v>3960</v>
      </c>
      <c r="C1035" s="9">
        <v>250000</v>
      </c>
      <c r="D1035" s="10" t="s">
        <v>7</v>
      </c>
      <c r="E1035" s="11" t="s">
        <v>6</v>
      </c>
    </row>
    <row r="1036" spans="1:5" x14ac:dyDescent="0.25">
      <c r="A1036" s="7">
        <f>TIME(10,30,45)</f>
        <v>0.4380208333333333</v>
      </c>
      <c r="B1036" s="8">
        <v>3959</v>
      </c>
      <c r="C1036" s="9">
        <v>500000</v>
      </c>
      <c r="D1036" s="10" t="s">
        <v>5</v>
      </c>
      <c r="E1036" s="11" t="s">
        <v>6</v>
      </c>
    </row>
    <row r="1037" spans="1:5" x14ac:dyDescent="0.25">
      <c r="A1037" s="7">
        <f>TIME(10,30,43)</f>
        <v>0.43799768518518517</v>
      </c>
      <c r="B1037" s="8">
        <v>3959</v>
      </c>
      <c r="C1037" s="9">
        <v>250000</v>
      </c>
      <c r="D1037" s="10" t="s">
        <v>5</v>
      </c>
      <c r="E1037" s="11" t="s">
        <v>6</v>
      </c>
    </row>
    <row r="1038" spans="1:5" x14ac:dyDescent="0.25">
      <c r="A1038" s="7">
        <f>TIME(10,30,42)</f>
        <v>0.43798611111111113</v>
      </c>
      <c r="B1038" s="8">
        <v>3959</v>
      </c>
      <c r="C1038" s="9">
        <v>250000</v>
      </c>
      <c r="D1038" s="10" t="s">
        <v>5</v>
      </c>
      <c r="E1038" s="11" t="s">
        <v>6</v>
      </c>
    </row>
    <row r="1039" spans="1:5" x14ac:dyDescent="0.25">
      <c r="A1039" s="7">
        <f>TIME(10,30,42)</f>
        <v>0.43798611111111113</v>
      </c>
      <c r="B1039" s="8">
        <v>3959</v>
      </c>
      <c r="C1039" s="9">
        <v>250000</v>
      </c>
      <c r="D1039" s="10" t="s">
        <v>5</v>
      </c>
      <c r="E1039" s="11" t="s">
        <v>6</v>
      </c>
    </row>
    <row r="1040" spans="1:5" x14ac:dyDescent="0.25">
      <c r="A1040" s="7">
        <f>TIME(10,30,42)</f>
        <v>0.43798611111111113</v>
      </c>
      <c r="B1040" s="8">
        <v>3959</v>
      </c>
      <c r="C1040" s="9">
        <v>250000</v>
      </c>
      <c r="D1040" s="10" t="s">
        <v>5</v>
      </c>
      <c r="E1040" s="11" t="s">
        <v>6</v>
      </c>
    </row>
    <row r="1041" spans="1:5" x14ac:dyDescent="0.25">
      <c r="A1041" s="7">
        <f>TIME(10,30,41)</f>
        <v>0.43797453703703698</v>
      </c>
      <c r="B1041" s="8">
        <v>3959</v>
      </c>
      <c r="C1041" s="9">
        <v>250000</v>
      </c>
      <c r="D1041" s="10" t="s">
        <v>5</v>
      </c>
      <c r="E1041" s="11" t="s">
        <v>6</v>
      </c>
    </row>
    <row r="1042" spans="1:5" x14ac:dyDescent="0.25">
      <c r="A1042" s="7">
        <f>TIME(10,30,41)</f>
        <v>0.43797453703703698</v>
      </c>
      <c r="B1042" s="8">
        <v>3959</v>
      </c>
      <c r="C1042" s="9">
        <v>250000</v>
      </c>
      <c r="D1042" s="10" t="s">
        <v>5</v>
      </c>
      <c r="E1042" s="11" t="s">
        <v>6</v>
      </c>
    </row>
    <row r="1043" spans="1:5" x14ac:dyDescent="0.25">
      <c r="A1043" s="7">
        <f>TIME(10,30,40)</f>
        <v>0.43796296296296294</v>
      </c>
      <c r="B1043" s="8">
        <v>3959</v>
      </c>
      <c r="C1043" s="9">
        <v>250000</v>
      </c>
      <c r="D1043" s="10" t="s">
        <v>5</v>
      </c>
      <c r="E1043" s="11" t="s">
        <v>6</v>
      </c>
    </row>
    <row r="1044" spans="1:5" x14ac:dyDescent="0.25">
      <c r="A1044" s="7">
        <f>TIME(10,30,40)</f>
        <v>0.43796296296296294</v>
      </c>
      <c r="B1044" s="8">
        <v>3959.2</v>
      </c>
      <c r="C1044" s="9">
        <v>500000</v>
      </c>
      <c r="D1044" s="10" t="s">
        <v>5</v>
      </c>
      <c r="E1044" s="11" t="s">
        <v>6</v>
      </c>
    </row>
    <row r="1045" spans="1:5" x14ac:dyDescent="0.25">
      <c r="A1045" s="7">
        <f>TIME(10,30,39)</f>
        <v>0.4379513888888889</v>
      </c>
      <c r="B1045" s="8">
        <v>3959.45</v>
      </c>
      <c r="C1045" s="9">
        <v>250000</v>
      </c>
      <c r="D1045" s="10" t="s">
        <v>5</v>
      </c>
      <c r="E1045" s="11" t="s">
        <v>6</v>
      </c>
    </row>
    <row r="1046" spans="1:5" x14ac:dyDescent="0.25">
      <c r="A1046" s="7">
        <f>TIME(10,30,35)</f>
        <v>0.43790509259259264</v>
      </c>
      <c r="B1046" s="8">
        <v>3959.5</v>
      </c>
      <c r="C1046" s="9">
        <v>250000</v>
      </c>
      <c r="D1046" s="10" t="s">
        <v>5</v>
      </c>
      <c r="E1046" s="11" t="s">
        <v>6</v>
      </c>
    </row>
    <row r="1047" spans="1:5" x14ac:dyDescent="0.25">
      <c r="A1047" s="7">
        <f>TIME(10,30,35)</f>
        <v>0.43790509259259264</v>
      </c>
      <c r="B1047" s="8">
        <v>3959.5</v>
      </c>
      <c r="C1047" s="9">
        <v>250000</v>
      </c>
      <c r="D1047" s="10" t="s">
        <v>5</v>
      </c>
      <c r="E1047" s="11" t="s">
        <v>6</v>
      </c>
    </row>
    <row r="1048" spans="1:5" x14ac:dyDescent="0.25">
      <c r="A1048" s="7">
        <f>TIME(10,30,34)</f>
        <v>0.43789351851851849</v>
      </c>
      <c r="B1048" s="8">
        <v>3959.59</v>
      </c>
      <c r="C1048" s="9">
        <v>250000</v>
      </c>
      <c r="D1048" s="10" t="s">
        <v>5</v>
      </c>
      <c r="E1048" s="11" t="s">
        <v>6</v>
      </c>
    </row>
    <row r="1049" spans="1:5" x14ac:dyDescent="0.25">
      <c r="A1049" s="7">
        <f>TIME(10,30,16)</f>
        <v>0.43768518518518523</v>
      </c>
      <c r="B1049" s="8">
        <v>3960.9</v>
      </c>
      <c r="C1049" s="9">
        <v>250000</v>
      </c>
      <c r="D1049" s="10" t="s">
        <v>7</v>
      </c>
      <c r="E1049" s="11" t="s">
        <v>6</v>
      </c>
    </row>
    <row r="1050" spans="1:5" x14ac:dyDescent="0.25">
      <c r="A1050" s="7">
        <f>TIME(10,30,5)</f>
        <v>0.43755787037037036</v>
      </c>
      <c r="B1050" s="8">
        <v>3960.9</v>
      </c>
      <c r="C1050" s="9">
        <v>250000</v>
      </c>
      <c r="D1050" s="10" t="s">
        <v>7</v>
      </c>
      <c r="E1050" s="11" t="s">
        <v>6</v>
      </c>
    </row>
    <row r="1051" spans="1:5" x14ac:dyDescent="0.25">
      <c r="A1051" s="7">
        <f>TIME(10,30,5)</f>
        <v>0.43755787037037036</v>
      </c>
      <c r="B1051" s="8">
        <v>3960.9</v>
      </c>
      <c r="C1051" s="9">
        <v>250000</v>
      </c>
      <c r="D1051" s="10" t="s">
        <v>7</v>
      </c>
      <c r="E1051" s="11" t="s">
        <v>6</v>
      </c>
    </row>
    <row r="1052" spans="1:5" x14ac:dyDescent="0.25">
      <c r="A1052" s="7">
        <f>TIME(10,30,5)</f>
        <v>0.43755787037037036</v>
      </c>
      <c r="B1052" s="8">
        <v>3960.75</v>
      </c>
      <c r="C1052" s="9">
        <v>500000</v>
      </c>
      <c r="D1052" s="10" t="s">
        <v>7</v>
      </c>
      <c r="E1052" s="11" t="s">
        <v>6</v>
      </c>
    </row>
    <row r="1053" spans="1:5" x14ac:dyDescent="0.25">
      <c r="A1053" s="7">
        <f>TIME(10,29,53)</f>
        <v>0.43741898148148151</v>
      </c>
      <c r="B1053" s="8">
        <v>3960.5</v>
      </c>
      <c r="C1053" s="9">
        <v>500000</v>
      </c>
      <c r="D1053" s="10" t="s">
        <v>7</v>
      </c>
      <c r="E1053" s="11" t="s">
        <v>6</v>
      </c>
    </row>
    <row r="1054" spans="1:5" x14ac:dyDescent="0.25">
      <c r="A1054" s="7">
        <f>TIME(10,29,38)</f>
        <v>0.43724537037037042</v>
      </c>
      <c r="B1054" s="8">
        <v>3960.25</v>
      </c>
      <c r="C1054" s="9">
        <v>250000</v>
      </c>
      <c r="D1054" s="10" t="s">
        <v>7</v>
      </c>
      <c r="E1054" s="11" t="s">
        <v>6</v>
      </c>
    </row>
    <row r="1055" spans="1:5" x14ac:dyDescent="0.25">
      <c r="A1055" s="7">
        <f>TIME(10,29,37)</f>
        <v>0.43723379629629627</v>
      </c>
      <c r="B1055" s="8">
        <v>3960.25</v>
      </c>
      <c r="C1055" s="9">
        <v>500000</v>
      </c>
      <c r="D1055" s="10" t="s">
        <v>7</v>
      </c>
      <c r="E1055" s="11" t="s">
        <v>6</v>
      </c>
    </row>
    <row r="1056" spans="1:5" x14ac:dyDescent="0.25">
      <c r="A1056" s="7">
        <f>TIME(10,29,35)</f>
        <v>0.43721064814814814</v>
      </c>
      <c r="B1056" s="8">
        <v>3959</v>
      </c>
      <c r="C1056" s="9">
        <v>2000000</v>
      </c>
      <c r="D1056" s="10" t="s">
        <v>7</v>
      </c>
      <c r="E1056" s="11" t="s">
        <v>6</v>
      </c>
    </row>
    <row r="1057" spans="1:5" x14ac:dyDescent="0.25">
      <c r="A1057" s="7">
        <f>TIME(10,29,34)</f>
        <v>0.4371990740740741</v>
      </c>
      <c r="B1057" s="8">
        <v>3959</v>
      </c>
      <c r="C1057" s="9">
        <v>500000</v>
      </c>
      <c r="D1057" s="10" t="s">
        <v>7</v>
      </c>
      <c r="E1057" s="11" t="s">
        <v>6</v>
      </c>
    </row>
    <row r="1058" spans="1:5" x14ac:dyDescent="0.25">
      <c r="A1058" s="7">
        <f>TIME(10,29,1)</f>
        <v>0.43681712962962965</v>
      </c>
      <c r="B1058" s="8">
        <v>3958</v>
      </c>
      <c r="C1058" s="9">
        <v>3250000</v>
      </c>
      <c r="D1058" s="10" t="s">
        <v>3</v>
      </c>
      <c r="E1058" s="11" t="s">
        <v>9</v>
      </c>
    </row>
    <row r="1059" spans="1:5" x14ac:dyDescent="0.25">
      <c r="A1059" s="7">
        <f>TIME(10,28,4)</f>
        <v>0.43615740740740744</v>
      </c>
      <c r="B1059" s="8">
        <v>3957</v>
      </c>
      <c r="C1059" s="9">
        <v>1000000</v>
      </c>
      <c r="D1059" s="10" t="s">
        <v>5</v>
      </c>
      <c r="E1059" s="11" t="s">
        <v>6</v>
      </c>
    </row>
    <row r="1060" spans="1:5" x14ac:dyDescent="0.25">
      <c r="A1060" s="7">
        <f>TIME(10,28,4)</f>
        <v>0.43615740740740744</v>
      </c>
      <c r="B1060" s="8">
        <v>3957.05</v>
      </c>
      <c r="C1060" s="9">
        <v>250000</v>
      </c>
      <c r="D1060" s="10" t="s">
        <v>5</v>
      </c>
      <c r="E1060" s="11" t="s">
        <v>6</v>
      </c>
    </row>
    <row r="1061" spans="1:5" x14ac:dyDescent="0.25">
      <c r="A1061" s="7">
        <f>TIME(10,28,4)</f>
        <v>0.43615740740740744</v>
      </c>
      <c r="B1061" s="8">
        <v>3957.1</v>
      </c>
      <c r="C1061" s="9">
        <v>1250000</v>
      </c>
      <c r="D1061" s="10" t="s">
        <v>5</v>
      </c>
      <c r="E1061" s="11" t="s">
        <v>6</v>
      </c>
    </row>
    <row r="1062" spans="1:5" x14ac:dyDescent="0.25">
      <c r="A1062" s="7">
        <f>TIME(10,28,4)</f>
        <v>0.43615740740740744</v>
      </c>
      <c r="B1062" s="8">
        <v>3957.1</v>
      </c>
      <c r="C1062" s="9">
        <v>250000</v>
      </c>
      <c r="D1062" s="10" t="s">
        <v>5</v>
      </c>
      <c r="E1062" s="11" t="s">
        <v>6</v>
      </c>
    </row>
    <row r="1063" spans="1:5" x14ac:dyDescent="0.25">
      <c r="A1063" s="7">
        <f>TIME(10,27,45)</f>
        <v>0.43593750000000003</v>
      </c>
      <c r="B1063" s="8">
        <v>3957.1</v>
      </c>
      <c r="C1063" s="9">
        <v>250000</v>
      </c>
      <c r="D1063" s="10" t="s">
        <v>5</v>
      </c>
      <c r="E1063" s="11" t="s">
        <v>6</v>
      </c>
    </row>
    <row r="1064" spans="1:5" x14ac:dyDescent="0.25">
      <c r="A1064" s="7">
        <f>TIME(10,27,43)</f>
        <v>0.43591435185185184</v>
      </c>
      <c r="B1064" s="8">
        <v>3957.3</v>
      </c>
      <c r="C1064" s="9">
        <v>250000</v>
      </c>
      <c r="D1064" s="10" t="s">
        <v>5</v>
      </c>
      <c r="E1064" s="11" t="s">
        <v>6</v>
      </c>
    </row>
    <row r="1065" spans="1:5" x14ac:dyDescent="0.25">
      <c r="A1065" s="7">
        <f>TIME(10,27,39)</f>
        <v>0.43586805555555558</v>
      </c>
      <c r="B1065" s="8">
        <v>3957.5</v>
      </c>
      <c r="C1065" s="9">
        <v>250000</v>
      </c>
      <c r="D1065" s="10" t="s">
        <v>5</v>
      </c>
      <c r="E1065" s="11" t="s">
        <v>6</v>
      </c>
    </row>
    <row r="1066" spans="1:5" x14ac:dyDescent="0.25">
      <c r="A1066" s="7">
        <f>TIME(10,27,36)</f>
        <v>0.43583333333333335</v>
      </c>
      <c r="B1066" s="8">
        <v>3957.55</v>
      </c>
      <c r="C1066" s="9">
        <v>500000</v>
      </c>
      <c r="D1066" s="10" t="s">
        <v>5</v>
      </c>
      <c r="E1066" s="11" t="s">
        <v>6</v>
      </c>
    </row>
    <row r="1067" spans="1:5" x14ac:dyDescent="0.25">
      <c r="A1067" s="7">
        <f>TIME(10,27,36)</f>
        <v>0.43583333333333335</v>
      </c>
      <c r="B1067" s="8">
        <v>3957.6</v>
      </c>
      <c r="C1067" s="9">
        <v>250000</v>
      </c>
      <c r="D1067" s="10" t="s">
        <v>5</v>
      </c>
      <c r="E1067" s="11" t="s">
        <v>6</v>
      </c>
    </row>
    <row r="1068" spans="1:5" x14ac:dyDescent="0.25">
      <c r="A1068" s="7">
        <f>TIME(10,27,36)</f>
        <v>0.43583333333333335</v>
      </c>
      <c r="B1068" s="8">
        <v>3957.95</v>
      </c>
      <c r="C1068" s="9">
        <v>2250000</v>
      </c>
      <c r="D1068" s="10" t="s">
        <v>5</v>
      </c>
      <c r="E1068" s="11" t="s">
        <v>6</v>
      </c>
    </row>
    <row r="1069" spans="1:5" x14ac:dyDescent="0.25">
      <c r="A1069" s="7">
        <f>TIME(10,27,31)</f>
        <v>0.43577546296296293</v>
      </c>
      <c r="B1069" s="8">
        <v>3958</v>
      </c>
      <c r="C1069" s="9">
        <v>250000</v>
      </c>
      <c r="D1069" s="10" t="s">
        <v>5</v>
      </c>
      <c r="E1069" s="11" t="s">
        <v>6</v>
      </c>
    </row>
    <row r="1070" spans="1:5" x14ac:dyDescent="0.25">
      <c r="A1070" s="7">
        <f>TIME(10,27,31)</f>
        <v>0.43577546296296293</v>
      </c>
      <c r="B1070" s="8">
        <v>3958</v>
      </c>
      <c r="C1070" s="9">
        <v>500000</v>
      </c>
      <c r="D1070" s="10" t="s">
        <v>5</v>
      </c>
      <c r="E1070" s="11" t="s">
        <v>6</v>
      </c>
    </row>
    <row r="1071" spans="1:5" x14ac:dyDescent="0.25">
      <c r="A1071" s="7">
        <f>TIME(10,27,20)</f>
        <v>0.43564814814814817</v>
      </c>
      <c r="B1071" s="8">
        <v>3957.98</v>
      </c>
      <c r="C1071" s="9">
        <v>250000</v>
      </c>
      <c r="D1071" s="10" t="s">
        <v>5</v>
      </c>
      <c r="E1071" s="11" t="s">
        <v>6</v>
      </c>
    </row>
    <row r="1072" spans="1:5" x14ac:dyDescent="0.25">
      <c r="A1072" s="7">
        <f>TIME(10,26,46)</f>
        <v>0.43525462962962963</v>
      </c>
      <c r="B1072" s="8">
        <v>3958</v>
      </c>
      <c r="C1072" s="9">
        <v>250000</v>
      </c>
      <c r="D1072" s="10" t="s">
        <v>5</v>
      </c>
      <c r="E1072" s="11" t="s">
        <v>6</v>
      </c>
    </row>
    <row r="1073" spans="1:5" x14ac:dyDescent="0.25">
      <c r="A1073" s="7">
        <f>TIME(10,26,45)</f>
        <v>0.43524305555555554</v>
      </c>
      <c r="B1073" s="8">
        <v>3958</v>
      </c>
      <c r="C1073" s="9">
        <v>250000</v>
      </c>
      <c r="D1073" s="10" t="s">
        <v>5</v>
      </c>
      <c r="E1073" s="11" t="s">
        <v>6</v>
      </c>
    </row>
    <row r="1074" spans="1:5" x14ac:dyDescent="0.25">
      <c r="A1074" s="7">
        <f>TIME(10,26,44)</f>
        <v>0.4352314814814815</v>
      </c>
      <c r="B1074" s="8">
        <v>3957.95</v>
      </c>
      <c r="C1074" s="9">
        <v>250000</v>
      </c>
      <c r="D1074" s="10" t="s">
        <v>5</v>
      </c>
      <c r="E1074" s="11" t="s">
        <v>6</v>
      </c>
    </row>
    <row r="1075" spans="1:5" x14ac:dyDescent="0.25">
      <c r="A1075" s="7">
        <f>TIME(10,26,38)</f>
        <v>0.43516203703703704</v>
      </c>
      <c r="B1075" s="8">
        <v>3958</v>
      </c>
      <c r="C1075" s="9">
        <v>250000</v>
      </c>
      <c r="D1075" s="10" t="s">
        <v>5</v>
      </c>
      <c r="E1075" s="11" t="s">
        <v>6</v>
      </c>
    </row>
    <row r="1076" spans="1:5" x14ac:dyDescent="0.25">
      <c r="A1076" s="7">
        <f>TIME(10,26,38)</f>
        <v>0.43516203703703704</v>
      </c>
      <c r="B1076" s="8">
        <v>3958.1</v>
      </c>
      <c r="C1076" s="9">
        <v>250000</v>
      </c>
      <c r="D1076" s="10" t="s">
        <v>5</v>
      </c>
      <c r="E1076" s="11" t="s">
        <v>6</v>
      </c>
    </row>
    <row r="1077" spans="1:5" x14ac:dyDescent="0.25">
      <c r="A1077" s="7">
        <f>TIME(10,26,30)</f>
        <v>0.43506944444444445</v>
      </c>
      <c r="B1077" s="8">
        <v>3958.1</v>
      </c>
      <c r="C1077" s="9">
        <v>750000</v>
      </c>
      <c r="D1077" s="10" t="s">
        <v>5</v>
      </c>
      <c r="E1077" s="11" t="s">
        <v>6</v>
      </c>
    </row>
    <row r="1078" spans="1:5" x14ac:dyDescent="0.25">
      <c r="A1078" s="7">
        <f>TIME(10,26,30)</f>
        <v>0.43506944444444445</v>
      </c>
      <c r="B1078" s="8">
        <v>3958.1</v>
      </c>
      <c r="C1078" s="9">
        <v>250000</v>
      </c>
      <c r="D1078" s="10" t="s">
        <v>5</v>
      </c>
      <c r="E1078" s="11" t="s">
        <v>6</v>
      </c>
    </row>
    <row r="1079" spans="1:5" x14ac:dyDescent="0.25">
      <c r="A1079" s="7">
        <f>TIME(10,26,30)</f>
        <v>0.43506944444444445</v>
      </c>
      <c r="B1079" s="8">
        <v>3958.1</v>
      </c>
      <c r="C1079" s="9">
        <v>250000</v>
      </c>
      <c r="D1079" s="10" t="s">
        <v>5</v>
      </c>
      <c r="E1079" s="11" t="s">
        <v>6</v>
      </c>
    </row>
    <row r="1080" spans="1:5" x14ac:dyDescent="0.25">
      <c r="A1080" s="7">
        <f>TIME(10,26,29)</f>
        <v>0.43505787037037041</v>
      </c>
      <c r="B1080" s="8">
        <v>3958.1</v>
      </c>
      <c r="C1080" s="9">
        <v>250000</v>
      </c>
      <c r="D1080" s="10" t="s">
        <v>5</v>
      </c>
      <c r="E1080" s="11" t="s">
        <v>6</v>
      </c>
    </row>
    <row r="1081" spans="1:5" x14ac:dyDescent="0.25">
      <c r="A1081" s="7">
        <f>TIME(10,26,29)</f>
        <v>0.43505787037037041</v>
      </c>
      <c r="B1081" s="8">
        <v>3958.1</v>
      </c>
      <c r="C1081" s="9">
        <v>250000</v>
      </c>
      <c r="D1081" s="10" t="s">
        <v>5</v>
      </c>
      <c r="E1081" s="11" t="s">
        <v>6</v>
      </c>
    </row>
    <row r="1082" spans="1:5" x14ac:dyDescent="0.25">
      <c r="A1082" s="7">
        <f>TIME(10,26,27)</f>
        <v>0.43503472222222223</v>
      </c>
      <c r="B1082" s="8">
        <v>3958.6</v>
      </c>
      <c r="C1082" s="9">
        <v>250000</v>
      </c>
      <c r="D1082" s="10" t="s">
        <v>5</v>
      </c>
      <c r="E1082" s="11" t="s">
        <v>6</v>
      </c>
    </row>
    <row r="1083" spans="1:5" x14ac:dyDescent="0.25">
      <c r="A1083" s="7">
        <f>TIME(10,26,26)</f>
        <v>0.43502314814814813</v>
      </c>
      <c r="B1083" s="8">
        <v>3959</v>
      </c>
      <c r="C1083" s="9">
        <v>500000</v>
      </c>
      <c r="D1083" s="10" t="s">
        <v>5</v>
      </c>
      <c r="E1083" s="11" t="s">
        <v>6</v>
      </c>
    </row>
    <row r="1084" spans="1:5" x14ac:dyDescent="0.25">
      <c r="A1084" s="7">
        <f>TIME(10,26,24)</f>
        <v>0.435</v>
      </c>
      <c r="B1084" s="8">
        <v>3959</v>
      </c>
      <c r="C1084" s="9">
        <v>500000</v>
      </c>
      <c r="D1084" s="10" t="s">
        <v>5</v>
      </c>
      <c r="E1084" s="11" t="s">
        <v>6</v>
      </c>
    </row>
    <row r="1085" spans="1:5" x14ac:dyDescent="0.25">
      <c r="A1085" s="7">
        <f>TIME(10,26,23)</f>
        <v>0.43498842592592596</v>
      </c>
      <c r="B1085" s="8">
        <v>3959</v>
      </c>
      <c r="C1085" s="9">
        <v>250000</v>
      </c>
      <c r="D1085" s="10" t="s">
        <v>5</v>
      </c>
      <c r="E1085" s="11" t="s">
        <v>6</v>
      </c>
    </row>
    <row r="1086" spans="1:5" x14ac:dyDescent="0.25">
      <c r="A1086" s="7">
        <f>TIME(10,26,22)</f>
        <v>0.43497685185185181</v>
      </c>
      <c r="B1086" s="8">
        <v>3959</v>
      </c>
      <c r="C1086" s="9">
        <v>250000</v>
      </c>
      <c r="D1086" s="10" t="s">
        <v>5</v>
      </c>
      <c r="E1086" s="11" t="s">
        <v>6</v>
      </c>
    </row>
    <row r="1087" spans="1:5" x14ac:dyDescent="0.25">
      <c r="A1087" s="7">
        <f>TIME(10,26,22)</f>
        <v>0.43497685185185181</v>
      </c>
      <c r="B1087" s="8">
        <v>3959</v>
      </c>
      <c r="C1087" s="9">
        <v>500000</v>
      </c>
      <c r="D1087" s="10" t="s">
        <v>5</v>
      </c>
      <c r="E1087" s="11" t="s">
        <v>6</v>
      </c>
    </row>
    <row r="1088" spans="1:5" x14ac:dyDescent="0.25">
      <c r="A1088" s="7">
        <f>TIME(10,26,21)</f>
        <v>0.43496527777777777</v>
      </c>
      <c r="B1088" s="8">
        <v>3959</v>
      </c>
      <c r="C1088" s="9">
        <v>500000</v>
      </c>
      <c r="D1088" s="10" t="s">
        <v>5</v>
      </c>
      <c r="E1088" s="11" t="s">
        <v>6</v>
      </c>
    </row>
    <row r="1089" spans="1:5" x14ac:dyDescent="0.25">
      <c r="A1089" s="7">
        <f>TIME(10,26,18)</f>
        <v>0.43493055555555554</v>
      </c>
      <c r="B1089" s="8">
        <v>3959</v>
      </c>
      <c r="C1089" s="9">
        <v>500000</v>
      </c>
      <c r="D1089" s="10" t="s">
        <v>5</v>
      </c>
      <c r="E1089" s="11" t="s">
        <v>6</v>
      </c>
    </row>
    <row r="1090" spans="1:5" x14ac:dyDescent="0.25">
      <c r="A1090" s="7">
        <f>TIME(10,26,15)</f>
        <v>0.43489583333333331</v>
      </c>
      <c r="B1090" s="8">
        <v>3959</v>
      </c>
      <c r="C1090" s="9">
        <v>2250000</v>
      </c>
      <c r="D1090" s="10" t="s">
        <v>5</v>
      </c>
      <c r="E1090" s="11" t="s">
        <v>6</v>
      </c>
    </row>
    <row r="1091" spans="1:5" x14ac:dyDescent="0.25">
      <c r="A1091" s="7">
        <f>TIME(10,26,15)</f>
        <v>0.43489583333333331</v>
      </c>
      <c r="B1091" s="8">
        <v>3959.09</v>
      </c>
      <c r="C1091" s="9">
        <v>250000</v>
      </c>
      <c r="D1091" s="10" t="s">
        <v>5</v>
      </c>
      <c r="E1091" s="11" t="s">
        <v>6</v>
      </c>
    </row>
    <row r="1092" spans="1:5" x14ac:dyDescent="0.25">
      <c r="A1092" s="7">
        <f>TIME(10,26,15)</f>
        <v>0.43489583333333331</v>
      </c>
      <c r="B1092" s="8">
        <v>3959.5</v>
      </c>
      <c r="C1092" s="9">
        <v>500000</v>
      </c>
      <c r="D1092" s="10" t="s">
        <v>5</v>
      </c>
      <c r="E1092" s="11" t="s">
        <v>6</v>
      </c>
    </row>
    <row r="1093" spans="1:5" x14ac:dyDescent="0.25">
      <c r="A1093" s="7">
        <f>TIME(10,26,11)</f>
        <v>0.43484953703703705</v>
      </c>
      <c r="B1093" s="8">
        <v>3959.09</v>
      </c>
      <c r="C1093" s="9">
        <v>500000</v>
      </c>
      <c r="D1093" s="10" t="s">
        <v>5</v>
      </c>
      <c r="E1093" s="11" t="s">
        <v>6</v>
      </c>
    </row>
    <row r="1094" spans="1:5" x14ac:dyDescent="0.25">
      <c r="A1094" s="7">
        <f>TIME(10,26,11)</f>
        <v>0.43484953703703705</v>
      </c>
      <c r="B1094" s="8">
        <v>3959.09</v>
      </c>
      <c r="C1094" s="9">
        <v>250000</v>
      </c>
      <c r="D1094" s="10" t="s">
        <v>7</v>
      </c>
      <c r="E1094" s="11" t="s">
        <v>6</v>
      </c>
    </row>
    <row r="1095" spans="1:5" x14ac:dyDescent="0.25">
      <c r="A1095" s="7">
        <f>TIME(10,26,10)</f>
        <v>0.43483796296296301</v>
      </c>
      <c r="B1095" s="8">
        <v>3960</v>
      </c>
      <c r="C1095" s="9">
        <v>200000</v>
      </c>
      <c r="D1095" s="10" t="s">
        <v>3</v>
      </c>
      <c r="E1095" s="11" t="s">
        <v>8</v>
      </c>
    </row>
    <row r="1096" spans="1:5" x14ac:dyDescent="0.25">
      <c r="A1096" s="7">
        <f>TIME(10,26,8)</f>
        <v>0.43481481481481482</v>
      </c>
      <c r="B1096" s="8">
        <v>3959.09</v>
      </c>
      <c r="C1096" s="9">
        <v>250000</v>
      </c>
      <c r="D1096" s="10" t="s">
        <v>5</v>
      </c>
      <c r="E1096" s="11" t="s">
        <v>6</v>
      </c>
    </row>
    <row r="1097" spans="1:5" x14ac:dyDescent="0.25">
      <c r="A1097" s="7">
        <f>TIME(10,26,3)</f>
        <v>0.4347569444444444</v>
      </c>
      <c r="B1097" s="8">
        <v>3959.1</v>
      </c>
      <c r="C1097" s="9">
        <v>250000</v>
      </c>
      <c r="D1097" s="10" t="s">
        <v>5</v>
      </c>
      <c r="E1097" s="11" t="s">
        <v>6</v>
      </c>
    </row>
    <row r="1098" spans="1:5" x14ac:dyDescent="0.25">
      <c r="A1098" s="7">
        <f>TIME(10,25,31)</f>
        <v>0.43438657407407405</v>
      </c>
      <c r="B1098" s="8">
        <v>3959</v>
      </c>
      <c r="C1098" s="9">
        <v>250000</v>
      </c>
      <c r="D1098" s="10" t="s">
        <v>5</v>
      </c>
      <c r="E1098" s="11" t="s">
        <v>6</v>
      </c>
    </row>
    <row r="1099" spans="1:5" x14ac:dyDescent="0.25">
      <c r="A1099" s="7">
        <f>TIME(10,24,38)</f>
        <v>0.43377314814814816</v>
      </c>
      <c r="B1099" s="8">
        <v>3959.75</v>
      </c>
      <c r="C1099" s="9">
        <v>1000000</v>
      </c>
      <c r="D1099" s="10" t="s">
        <v>11</v>
      </c>
      <c r="E1099" s="11" t="s">
        <v>12</v>
      </c>
    </row>
    <row r="1100" spans="1:5" x14ac:dyDescent="0.25">
      <c r="A1100" s="7">
        <f>TIME(10,24,36)</f>
        <v>0.43375000000000002</v>
      </c>
      <c r="B1100" s="8">
        <v>3959.75</v>
      </c>
      <c r="C1100" s="9">
        <v>1000000</v>
      </c>
      <c r="D1100" s="10" t="s">
        <v>11</v>
      </c>
      <c r="E1100" s="11" t="s">
        <v>12</v>
      </c>
    </row>
    <row r="1101" spans="1:5" x14ac:dyDescent="0.25">
      <c r="A1101" s="7">
        <f>TIME(10,24,34)</f>
        <v>0.43372685185185184</v>
      </c>
      <c r="B1101" s="8">
        <v>3960.5</v>
      </c>
      <c r="C1101" s="9">
        <v>250000</v>
      </c>
      <c r="D1101" s="10" t="s">
        <v>7</v>
      </c>
      <c r="E1101" s="11" t="s">
        <v>6</v>
      </c>
    </row>
    <row r="1102" spans="1:5" x14ac:dyDescent="0.25">
      <c r="A1102" s="7">
        <f>TIME(10,24,31)</f>
        <v>0.43369212962962966</v>
      </c>
      <c r="B1102" s="8">
        <v>3960</v>
      </c>
      <c r="C1102" s="9">
        <v>250000</v>
      </c>
      <c r="D1102" s="10" t="s">
        <v>7</v>
      </c>
      <c r="E1102" s="11" t="s">
        <v>6</v>
      </c>
    </row>
    <row r="1103" spans="1:5" x14ac:dyDescent="0.25">
      <c r="A1103" s="7">
        <f>TIME(10,23,52)</f>
        <v>0.43324074074074076</v>
      </c>
      <c r="B1103" s="8">
        <v>3959</v>
      </c>
      <c r="C1103" s="9">
        <v>250000</v>
      </c>
      <c r="D1103" s="10" t="s">
        <v>5</v>
      </c>
      <c r="E1103" s="11" t="s">
        <v>6</v>
      </c>
    </row>
    <row r="1104" spans="1:5" x14ac:dyDescent="0.25">
      <c r="A1104" s="7">
        <f>TIME(10,23,51)</f>
        <v>0.43322916666666672</v>
      </c>
      <c r="B1104" s="8">
        <v>3959</v>
      </c>
      <c r="C1104" s="9">
        <v>250000</v>
      </c>
      <c r="D1104" s="10" t="s">
        <v>5</v>
      </c>
      <c r="E1104" s="11" t="s">
        <v>6</v>
      </c>
    </row>
    <row r="1105" spans="1:5" x14ac:dyDescent="0.25">
      <c r="A1105" s="7">
        <f>TIME(10,23,51)</f>
        <v>0.43322916666666672</v>
      </c>
      <c r="B1105" s="8">
        <v>3959.5</v>
      </c>
      <c r="C1105" s="9">
        <v>250000</v>
      </c>
      <c r="D1105" s="10" t="s">
        <v>5</v>
      </c>
      <c r="E1105" s="11" t="s">
        <v>6</v>
      </c>
    </row>
    <row r="1106" spans="1:5" x14ac:dyDescent="0.25">
      <c r="A1106" s="7">
        <f>TIME(10,23,50)</f>
        <v>0.43321759259259257</v>
      </c>
      <c r="B1106" s="8">
        <v>3959</v>
      </c>
      <c r="C1106" s="9">
        <v>250000</v>
      </c>
      <c r="D1106" s="10" t="s">
        <v>5</v>
      </c>
      <c r="E1106" s="11" t="s">
        <v>6</v>
      </c>
    </row>
    <row r="1107" spans="1:5" x14ac:dyDescent="0.25">
      <c r="A1107" s="7">
        <f>TIME(10,23,26)</f>
        <v>0.43293981481481486</v>
      </c>
      <c r="B1107" s="8">
        <v>3959</v>
      </c>
      <c r="C1107" s="9">
        <v>250000</v>
      </c>
      <c r="D1107" s="10" t="s">
        <v>5</v>
      </c>
      <c r="E1107" s="11" t="s">
        <v>6</v>
      </c>
    </row>
    <row r="1108" spans="1:5" x14ac:dyDescent="0.25">
      <c r="A1108" s="7">
        <f t="shared" ref="A1108:A1116" si="18">TIME(10,23,25)</f>
        <v>0.43292824074074071</v>
      </c>
      <c r="B1108" s="8">
        <v>3959</v>
      </c>
      <c r="C1108" s="9">
        <v>250000</v>
      </c>
      <c r="D1108" s="10" t="s">
        <v>5</v>
      </c>
      <c r="E1108" s="11" t="s">
        <v>6</v>
      </c>
    </row>
    <row r="1109" spans="1:5" x14ac:dyDescent="0.25">
      <c r="A1109" s="7">
        <f t="shared" si="18"/>
        <v>0.43292824074074071</v>
      </c>
      <c r="B1109" s="8">
        <v>3959.05</v>
      </c>
      <c r="C1109" s="9">
        <v>500000</v>
      </c>
      <c r="D1109" s="10" t="s">
        <v>5</v>
      </c>
      <c r="E1109" s="11" t="s">
        <v>6</v>
      </c>
    </row>
    <row r="1110" spans="1:5" x14ac:dyDescent="0.25">
      <c r="A1110" s="7">
        <f t="shared" si="18"/>
        <v>0.43292824074074071</v>
      </c>
      <c r="B1110" s="8">
        <v>3959.35</v>
      </c>
      <c r="C1110" s="9">
        <v>250000</v>
      </c>
      <c r="D1110" s="10" t="s">
        <v>5</v>
      </c>
      <c r="E1110" s="11" t="s">
        <v>6</v>
      </c>
    </row>
    <row r="1111" spans="1:5" x14ac:dyDescent="0.25">
      <c r="A1111" s="7">
        <f t="shared" si="18"/>
        <v>0.43292824074074071</v>
      </c>
      <c r="B1111" s="8">
        <v>3959.45</v>
      </c>
      <c r="C1111" s="9">
        <v>250000</v>
      </c>
      <c r="D1111" s="10" t="s">
        <v>5</v>
      </c>
      <c r="E1111" s="11" t="s">
        <v>6</v>
      </c>
    </row>
    <row r="1112" spans="1:5" x14ac:dyDescent="0.25">
      <c r="A1112" s="7">
        <f t="shared" si="18"/>
        <v>0.43292824074074071</v>
      </c>
      <c r="B1112" s="8">
        <v>3959.9</v>
      </c>
      <c r="C1112" s="9">
        <v>250000</v>
      </c>
      <c r="D1112" s="10" t="s">
        <v>5</v>
      </c>
      <c r="E1112" s="11" t="s">
        <v>6</v>
      </c>
    </row>
    <row r="1113" spans="1:5" x14ac:dyDescent="0.25">
      <c r="A1113" s="7">
        <f t="shared" si="18"/>
        <v>0.43292824074074071</v>
      </c>
      <c r="B1113" s="8">
        <v>3960</v>
      </c>
      <c r="C1113" s="9">
        <v>250000</v>
      </c>
      <c r="D1113" s="10" t="s">
        <v>5</v>
      </c>
      <c r="E1113" s="11" t="s">
        <v>6</v>
      </c>
    </row>
    <row r="1114" spans="1:5" x14ac:dyDescent="0.25">
      <c r="A1114" s="7">
        <f t="shared" si="18"/>
        <v>0.43292824074074071</v>
      </c>
      <c r="B1114" s="8">
        <v>3960</v>
      </c>
      <c r="C1114" s="9">
        <v>750000</v>
      </c>
      <c r="D1114" s="10" t="s">
        <v>5</v>
      </c>
      <c r="E1114" s="11" t="s">
        <v>6</v>
      </c>
    </row>
    <row r="1115" spans="1:5" x14ac:dyDescent="0.25">
      <c r="A1115" s="7">
        <f t="shared" si="18"/>
        <v>0.43292824074074071</v>
      </c>
      <c r="B1115" s="8">
        <v>3960</v>
      </c>
      <c r="C1115" s="9">
        <v>250000</v>
      </c>
      <c r="D1115" s="10" t="s">
        <v>5</v>
      </c>
      <c r="E1115" s="11" t="s">
        <v>6</v>
      </c>
    </row>
    <row r="1116" spans="1:5" x14ac:dyDescent="0.25">
      <c r="A1116" s="7">
        <f t="shared" si="18"/>
        <v>0.43292824074074071</v>
      </c>
      <c r="B1116" s="8">
        <v>3960.15</v>
      </c>
      <c r="C1116" s="9">
        <v>250000</v>
      </c>
      <c r="D1116" s="10" t="s">
        <v>5</v>
      </c>
      <c r="E1116" s="11" t="s">
        <v>6</v>
      </c>
    </row>
    <row r="1117" spans="1:5" x14ac:dyDescent="0.25">
      <c r="A1117" s="7">
        <f>TIME(10,23,24)</f>
        <v>0.43291666666666667</v>
      </c>
      <c r="B1117" s="8">
        <v>3960.5</v>
      </c>
      <c r="C1117" s="9">
        <v>250000</v>
      </c>
      <c r="D1117" s="10" t="s">
        <v>5</v>
      </c>
      <c r="E1117" s="11" t="s">
        <v>6</v>
      </c>
    </row>
    <row r="1118" spans="1:5" x14ac:dyDescent="0.25">
      <c r="A1118" s="7">
        <f>TIME(10,23,24)</f>
        <v>0.43291666666666667</v>
      </c>
      <c r="B1118" s="8">
        <v>3960.55</v>
      </c>
      <c r="C1118" s="9">
        <v>250000</v>
      </c>
      <c r="D1118" s="10" t="s">
        <v>5</v>
      </c>
      <c r="E1118" s="11" t="s">
        <v>6</v>
      </c>
    </row>
    <row r="1119" spans="1:5" x14ac:dyDescent="0.25">
      <c r="A1119" s="7">
        <f>TIME(10,23,9)</f>
        <v>0.43274305555555559</v>
      </c>
      <c r="B1119" s="8">
        <v>3960.6</v>
      </c>
      <c r="C1119" s="9">
        <v>250000</v>
      </c>
      <c r="D1119" s="10" t="s">
        <v>5</v>
      </c>
      <c r="E1119" s="11" t="s">
        <v>6</v>
      </c>
    </row>
    <row r="1120" spans="1:5" x14ac:dyDescent="0.25">
      <c r="A1120" s="7">
        <f>TIME(10,23,8)</f>
        <v>0.43273148148148149</v>
      </c>
      <c r="B1120" s="8">
        <v>3960.61</v>
      </c>
      <c r="C1120" s="9">
        <v>250000</v>
      </c>
      <c r="D1120" s="10" t="s">
        <v>5</v>
      </c>
      <c r="E1120" s="11" t="s">
        <v>6</v>
      </c>
    </row>
    <row r="1121" spans="1:5" x14ac:dyDescent="0.25">
      <c r="A1121" s="7">
        <f>TIME(10,23,4)</f>
        <v>0.43268518518518517</v>
      </c>
      <c r="B1121" s="8">
        <v>3961.5</v>
      </c>
      <c r="C1121" s="9">
        <v>250000</v>
      </c>
      <c r="D1121" s="10" t="s">
        <v>5</v>
      </c>
      <c r="E1121" s="11" t="s">
        <v>6</v>
      </c>
    </row>
    <row r="1122" spans="1:5" x14ac:dyDescent="0.25">
      <c r="A1122" s="7">
        <f>TIME(10,23,3)</f>
        <v>0.43267361111111113</v>
      </c>
      <c r="B1122" s="8">
        <v>3961.5</v>
      </c>
      <c r="C1122" s="9">
        <v>250000</v>
      </c>
      <c r="D1122" s="10" t="s">
        <v>5</v>
      </c>
      <c r="E1122" s="11" t="s">
        <v>6</v>
      </c>
    </row>
    <row r="1123" spans="1:5" x14ac:dyDescent="0.25">
      <c r="A1123" s="7">
        <f>TIME(10,22,59)</f>
        <v>0.43262731481481481</v>
      </c>
      <c r="B1123" s="8">
        <v>3961.8</v>
      </c>
      <c r="C1123" s="9">
        <v>250000</v>
      </c>
      <c r="D1123" s="10" t="s">
        <v>5</v>
      </c>
      <c r="E1123" s="11" t="s">
        <v>6</v>
      </c>
    </row>
    <row r="1124" spans="1:5" x14ac:dyDescent="0.25">
      <c r="A1124" s="7">
        <f>TIME(10,22,59)</f>
        <v>0.43262731481481481</v>
      </c>
      <c r="B1124" s="8">
        <v>3961.8</v>
      </c>
      <c r="C1124" s="9">
        <v>500000</v>
      </c>
      <c r="D1124" s="10" t="s">
        <v>5</v>
      </c>
      <c r="E1124" s="11" t="s">
        <v>6</v>
      </c>
    </row>
    <row r="1125" spans="1:5" x14ac:dyDescent="0.25">
      <c r="A1125" s="7">
        <f>TIME(10,22,51)</f>
        <v>0.43253472222222222</v>
      </c>
      <c r="B1125" s="8">
        <v>3962</v>
      </c>
      <c r="C1125" s="9">
        <v>2000000</v>
      </c>
      <c r="D1125" s="10" t="s">
        <v>5</v>
      </c>
      <c r="E1125" s="11" t="s">
        <v>6</v>
      </c>
    </row>
    <row r="1126" spans="1:5" x14ac:dyDescent="0.25">
      <c r="A1126" s="7">
        <f>TIME(10,22,41)</f>
        <v>0.43241898148148145</v>
      </c>
      <c r="B1126" s="8">
        <v>3962</v>
      </c>
      <c r="C1126" s="9">
        <v>250000</v>
      </c>
      <c r="D1126" s="10" t="s">
        <v>5</v>
      </c>
      <c r="E1126" s="11" t="s">
        <v>6</v>
      </c>
    </row>
    <row r="1127" spans="1:5" x14ac:dyDescent="0.25">
      <c r="A1127" s="7">
        <f>TIME(10,22,41)</f>
        <v>0.43241898148148145</v>
      </c>
      <c r="B1127" s="8">
        <v>3962</v>
      </c>
      <c r="C1127" s="9">
        <v>750000</v>
      </c>
      <c r="D1127" s="10" t="s">
        <v>5</v>
      </c>
      <c r="E1127" s="11" t="s">
        <v>6</v>
      </c>
    </row>
    <row r="1128" spans="1:5" x14ac:dyDescent="0.25">
      <c r="A1128" s="7">
        <f>TIME(10,22,41)</f>
        <v>0.43241898148148145</v>
      </c>
      <c r="B1128" s="8">
        <v>3962</v>
      </c>
      <c r="C1128" s="9">
        <v>250000</v>
      </c>
      <c r="D1128" s="10" t="s">
        <v>5</v>
      </c>
      <c r="E1128" s="11" t="s">
        <v>6</v>
      </c>
    </row>
    <row r="1129" spans="1:5" x14ac:dyDescent="0.25">
      <c r="A1129" s="7">
        <f>TIME(10,22,41)</f>
        <v>0.43241898148148145</v>
      </c>
      <c r="B1129" s="8">
        <v>3962.1</v>
      </c>
      <c r="C1129" s="9">
        <v>250000</v>
      </c>
      <c r="D1129" s="10" t="s">
        <v>5</v>
      </c>
      <c r="E1129" s="11" t="s">
        <v>6</v>
      </c>
    </row>
    <row r="1130" spans="1:5" x14ac:dyDescent="0.25">
      <c r="A1130" s="7">
        <f>TIME(10,22,40)</f>
        <v>0.43240740740740741</v>
      </c>
      <c r="B1130" s="8">
        <v>3962.2</v>
      </c>
      <c r="C1130" s="9">
        <v>1250000</v>
      </c>
      <c r="D1130" s="10" t="s">
        <v>5</v>
      </c>
      <c r="E1130" s="11" t="s">
        <v>6</v>
      </c>
    </row>
    <row r="1131" spans="1:5" x14ac:dyDescent="0.25">
      <c r="A1131" s="7">
        <f>TIME(10,21,52)</f>
        <v>0.43185185185185188</v>
      </c>
      <c r="B1131" s="8">
        <v>3963.4</v>
      </c>
      <c r="C1131" s="9">
        <v>250000</v>
      </c>
      <c r="D1131" s="10" t="s">
        <v>7</v>
      </c>
      <c r="E1131" s="11" t="s">
        <v>6</v>
      </c>
    </row>
    <row r="1132" spans="1:5" x14ac:dyDescent="0.25">
      <c r="A1132" s="7">
        <f>TIME(10,21,52)</f>
        <v>0.43185185185185188</v>
      </c>
      <c r="B1132" s="8">
        <v>3963</v>
      </c>
      <c r="C1132" s="9">
        <v>250000</v>
      </c>
      <c r="D1132" s="10" t="s">
        <v>7</v>
      </c>
      <c r="E1132" s="11" t="s">
        <v>6</v>
      </c>
    </row>
    <row r="1133" spans="1:5" x14ac:dyDescent="0.25">
      <c r="A1133" s="7">
        <f>TIME(10,18,48)</f>
        <v>0.42972222222222217</v>
      </c>
      <c r="B1133" s="8">
        <v>3962.97</v>
      </c>
      <c r="C1133" s="9">
        <v>250000</v>
      </c>
      <c r="D1133" s="10" t="s">
        <v>7</v>
      </c>
      <c r="E1133" s="11" t="s">
        <v>6</v>
      </c>
    </row>
    <row r="1134" spans="1:5" x14ac:dyDescent="0.25">
      <c r="A1134" s="7">
        <f>TIME(10,18,36)</f>
        <v>0.42958333333333337</v>
      </c>
      <c r="B1134" s="8">
        <v>3962.8</v>
      </c>
      <c r="C1134" s="9">
        <v>250000</v>
      </c>
      <c r="D1134" s="10" t="s">
        <v>7</v>
      </c>
      <c r="E1134" s="11" t="s">
        <v>6</v>
      </c>
    </row>
    <row r="1135" spans="1:5" x14ac:dyDescent="0.25">
      <c r="A1135" s="7">
        <f>TIME(10,18,36)</f>
        <v>0.42958333333333337</v>
      </c>
      <c r="B1135" s="8">
        <v>3962.8</v>
      </c>
      <c r="C1135" s="9">
        <v>250000</v>
      </c>
      <c r="D1135" s="10" t="s">
        <v>7</v>
      </c>
      <c r="E1135" s="11" t="s">
        <v>6</v>
      </c>
    </row>
    <row r="1136" spans="1:5" x14ac:dyDescent="0.25">
      <c r="A1136" s="7">
        <f>TIME(10,18,36)</f>
        <v>0.42958333333333337</v>
      </c>
      <c r="B1136" s="8">
        <v>3962.8</v>
      </c>
      <c r="C1136" s="9">
        <v>250000</v>
      </c>
      <c r="D1136" s="10" t="s">
        <v>7</v>
      </c>
      <c r="E1136" s="11" t="s">
        <v>6</v>
      </c>
    </row>
    <row r="1137" spans="1:5" x14ac:dyDescent="0.25">
      <c r="A1137" s="7">
        <f>TIME(10,18,35)</f>
        <v>0.42957175925925922</v>
      </c>
      <c r="B1137" s="8">
        <v>3962.5</v>
      </c>
      <c r="C1137" s="9">
        <v>250000</v>
      </c>
      <c r="D1137" s="10" t="s">
        <v>7</v>
      </c>
      <c r="E1137" s="11" t="s">
        <v>6</v>
      </c>
    </row>
    <row r="1138" spans="1:5" x14ac:dyDescent="0.25">
      <c r="A1138" s="7">
        <f>TIME(10,18,35)</f>
        <v>0.42957175925925922</v>
      </c>
      <c r="B1138" s="8">
        <v>3962.5</v>
      </c>
      <c r="C1138" s="9">
        <v>250000</v>
      </c>
      <c r="D1138" s="10" t="s">
        <v>7</v>
      </c>
      <c r="E1138" s="11" t="s">
        <v>6</v>
      </c>
    </row>
    <row r="1139" spans="1:5" x14ac:dyDescent="0.25">
      <c r="A1139" s="7">
        <f>TIME(10,18,20)</f>
        <v>0.42939814814814814</v>
      </c>
      <c r="B1139" s="8">
        <v>3962</v>
      </c>
      <c r="C1139" s="9">
        <v>250000</v>
      </c>
      <c r="D1139" s="10" t="s">
        <v>5</v>
      </c>
      <c r="E1139" s="11" t="s">
        <v>6</v>
      </c>
    </row>
    <row r="1140" spans="1:5" x14ac:dyDescent="0.25">
      <c r="A1140" s="7">
        <f>TIME(10,17,36)</f>
        <v>0.42888888888888888</v>
      </c>
      <c r="B1140" s="8">
        <v>3962</v>
      </c>
      <c r="C1140" s="9">
        <v>250000</v>
      </c>
      <c r="D1140" s="10" t="s">
        <v>7</v>
      </c>
      <c r="E1140" s="11" t="s">
        <v>6</v>
      </c>
    </row>
    <row r="1141" spans="1:5" x14ac:dyDescent="0.25">
      <c r="A1141" s="7">
        <f>TIME(10,17,1)</f>
        <v>0.42848379629629635</v>
      </c>
      <c r="B1141" s="8">
        <v>3961</v>
      </c>
      <c r="C1141" s="9">
        <v>250000</v>
      </c>
      <c r="D1141" s="10" t="s">
        <v>5</v>
      </c>
      <c r="E1141" s="11" t="s">
        <v>6</v>
      </c>
    </row>
    <row r="1142" spans="1:5" x14ac:dyDescent="0.25">
      <c r="A1142" s="7">
        <f>TIME(10,16,30)</f>
        <v>0.42812500000000003</v>
      </c>
      <c r="B1142" s="8">
        <v>3961</v>
      </c>
      <c r="C1142" s="9">
        <v>500000</v>
      </c>
      <c r="D1142" s="10" t="s">
        <v>5</v>
      </c>
      <c r="E1142" s="11" t="s">
        <v>6</v>
      </c>
    </row>
    <row r="1143" spans="1:5" x14ac:dyDescent="0.25">
      <c r="A1143" s="7">
        <f>TIME(10,16,15)</f>
        <v>0.4279513888888889</v>
      </c>
      <c r="B1143" s="8">
        <v>3961</v>
      </c>
      <c r="C1143" s="9">
        <v>500000</v>
      </c>
      <c r="D1143" s="10" t="s">
        <v>5</v>
      </c>
      <c r="E1143" s="11" t="s">
        <v>6</v>
      </c>
    </row>
    <row r="1144" spans="1:5" x14ac:dyDescent="0.25">
      <c r="A1144" s="7">
        <f>TIME(10,15,43)</f>
        <v>0.42758101851851849</v>
      </c>
      <c r="B1144" s="8">
        <v>3960.55</v>
      </c>
      <c r="C1144" s="9">
        <v>250000</v>
      </c>
      <c r="D1144" s="10" t="s">
        <v>5</v>
      </c>
      <c r="E1144" s="11" t="s">
        <v>6</v>
      </c>
    </row>
    <row r="1145" spans="1:5" x14ac:dyDescent="0.25">
      <c r="A1145" s="7">
        <f>TIME(10,15,40)</f>
        <v>0.42754629629629631</v>
      </c>
      <c r="B1145" s="8">
        <v>3961</v>
      </c>
      <c r="C1145" s="9">
        <v>250000</v>
      </c>
      <c r="D1145" s="10" t="s">
        <v>5</v>
      </c>
      <c r="E1145" s="11" t="s">
        <v>6</v>
      </c>
    </row>
    <row r="1146" spans="1:5" x14ac:dyDescent="0.25">
      <c r="A1146" s="7">
        <f>TIME(10,15,26)</f>
        <v>0.42738425925925921</v>
      </c>
      <c r="B1146" s="8">
        <v>3960.65</v>
      </c>
      <c r="C1146" s="9">
        <v>250000</v>
      </c>
      <c r="D1146" s="10" t="s">
        <v>5</v>
      </c>
      <c r="E1146" s="11" t="s">
        <v>6</v>
      </c>
    </row>
    <row r="1147" spans="1:5" x14ac:dyDescent="0.25">
      <c r="A1147" s="7">
        <f>TIME(10,15,26)</f>
        <v>0.42738425925925921</v>
      </c>
      <c r="B1147" s="8">
        <v>3960.7</v>
      </c>
      <c r="C1147" s="9">
        <v>750000</v>
      </c>
      <c r="D1147" s="10" t="s">
        <v>5</v>
      </c>
      <c r="E1147" s="11" t="s">
        <v>6</v>
      </c>
    </row>
    <row r="1148" spans="1:5" x14ac:dyDescent="0.25">
      <c r="A1148" s="7">
        <f>TIME(10,13,10)</f>
        <v>0.42581018518518521</v>
      </c>
      <c r="B1148" s="8">
        <v>3961</v>
      </c>
      <c r="C1148" s="9">
        <v>500000</v>
      </c>
      <c r="D1148" s="10" t="s">
        <v>5</v>
      </c>
      <c r="E1148" s="11" t="s">
        <v>6</v>
      </c>
    </row>
    <row r="1149" spans="1:5" x14ac:dyDescent="0.25">
      <c r="A1149" s="7">
        <f>TIME(10,13,9)</f>
        <v>0.42579861111111111</v>
      </c>
      <c r="B1149" s="8">
        <v>3960.75</v>
      </c>
      <c r="C1149" s="9">
        <v>250000</v>
      </c>
      <c r="D1149" s="10" t="s">
        <v>5</v>
      </c>
      <c r="E1149" s="11" t="s">
        <v>6</v>
      </c>
    </row>
    <row r="1150" spans="1:5" x14ac:dyDescent="0.25">
      <c r="A1150" s="7">
        <f>TIME(10,13,8)</f>
        <v>0.42578703703703707</v>
      </c>
      <c r="B1150" s="8">
        <v>3961</v>
      </c>
      <c r="C1150" s="9">
        <v>500000</v>
      </c>
      <c r="D1150" s="10" t="s">
        <v>5</v>
      </c>
      <c r="E1150" s="11" t="s">
        <v>6</v>
      </c>
    </row>
    <row r="1151" spans="1:5" x14ac:dyDescent="0.25">
      <c r="A1151" s="7">
        <f>TIME(10,13,6)</f>
        <v>0.42576388888888889</v>
      </c>
      <c r="B1151" s="8">
        <v>3960.8</v>
      </c>
      <c r="C1151" s="9">
        <v>250000</v>
      </c>
      <c r="D1151" s="10" t="s">
        <v>5</v>
      </c>
      <c r="E1151" s="11" t="s">
        <v>6</v>
      </c>
    </row>
    <row r="1152" spans="1:5" x14ac:dyDescent="0.25">
      <c r="A1152" s="7">
        <f>TIME(10,13,5)</f>
        <v>0.42575231481481479</v>
      </c>
      <c r="B1152" s="8">
        <v>3961</v>
      </c>
      <c r="C1152" s="9">
        <v>250000</v>
      </c>
      <c r="D1152" s="10" t="s">
        <v>5</v>
      </c>
      <c r="E1152" s="11" t="s">
        <v>6</v>
      </c>
    </row>
    <row r="1153" spans="1:5" x14ac:dyDescent="0.25">
      <c r="A1153" s="7">
        <f>TIME(10,13,3)</f>
        <v>0.42572916666666666</v>
      </c>
      <c r="B1153" s="8">
        <v>3961</v>
      </c>
      <c r="C1153" s="9">
        <v>250000</v>
      </c>
      <c r="D1153" s="10" t="s">
        <v>5</v>
      </c>
      <c r="E1153" s="11" t="s">
        <v>6</v>
      </c>
    </row>
    <row r="1154" spans="1:5" x14ac:dyDescent="0.25">
      <c r="A1154" s="7">
        <f>TIME(10,12,58)</f>
        <v>0.4256712962962963</v>
      </c>
      <c r="B1154" s="8">
        <v>3961.25</v>
      </c>
      <c r="C1154" s="9">
        <v>250000</v>
      </c>
      <c r="D1154" s="10" t="s">
        <v>5</v>
      </c>
      <c r="E1154" s="11" t="s">
        <v>6</v>
      </c>
    </row>
    <row r="1155" spans="1:5" x14ac:dyDescent="0.25">
      <c r="A1155" s="7">
        <f>TIME(10,12,55)</f>
        <v>0.42563657407407413</v>
      </c>
      <c r="B1155" s="8">
        <v>3961</v>
      </c>
      <c r="C1155" s="9">
        <v>250000</v>
      </c>
      <c r="D1155" s="10" t="s">
        <v>5</v>
      </c>
      <c r="E1155" s="11" t="s">
        <v>6</v>
      </c>
    </row>
    <row r="1156" spans="1:5" x14ac:dyDescent="0.25">
      <c r="A1156" s="7">
        <f>TIME(10,12,48)</f>
        <v>0.42555555555555552</v>
      </c>
      <c r="B1156" s="8">
        <v>3960.7</v>
      </c>
      <c r="C1156" s="9">
        <v>250000</v>
      </c>
      <c r="D1156" s="10" t="s">
        <v>5</v>
      </c>
      <c r="E1156" s="11" t="s">
        <v>6</v>
      </c>
    </row>
    <row r="1157" spans="1:5" x14ac:dyDescent="0.25">
      <c r="A1157" s="7">
        <f>TIME(10,12,47)</f>
        <v>0.42554398148148148</v>
      </c>
      <c r="B1157" s="8">
        <v>3961</v>
      </c>
      <c r="C1157" s="9">
        <v>1000000</v>
      </c>
      <c r="D1157" s="10" t="s">
        <v>5</v>
      </c>
      <c r="E1157" s="11" t="s">
        <v>6</v>
      </c>
    </row>
    <row r="1158" spans="1:5" x14ac:dyDescent="0.25">
      <c r="A1158" s="7">
        <f>TIME(10,12,47)</f>
        <v>0.42554398148148148</v>
      </c>
      <c r="B1158" s="8">
        <v>3961</v>
      </c>
      <c r="C1158" s="9">
        <v>750000</v>
      </c>
      <c r="D1158" s="10" t="s">
        <v>5</v>
      </c>
      <c r="E1158" s="11" t="s">
        <v>6</v>
      </c>
    </row>
    <row r="1159" spans="1:5" x14ac:dyDescent="0.25">
      <c r="A1159" s="7">
        <f>TIME(10,12,47)</f>
        <v>0.42554398148148148</v>
      </c>
      <c r="B1159" s="8">
        <v>3961</v>
      </c>
      <c r="C1159" s="9">
        <v>500000</v>
      </c>
      <c r="D1159" s="10" t="s">
        <v>5</v>
      </c>
      <c r="E1159" s="11" t="s">
        <v>6</v>
      </c>
    </row>
    <row r="1160" spans="1:5" x14ac:dyDescent="0.25">
      <c r="A1160" s="7">
        <f>TIME(10,12,47)</f>
        <v>0.42554398148148148</v>
      </c>
      <c r="B1160" s="8">
        <v>3961.25</v>
      </c>
      <c r="C1160" s="9">
        <v>500000</v>
      </c>
      <c r="D1160" s="10" t="s">
        <v>5</v>
      </c>
      <c r="E1160" s="11" t="s">
        <v>6</v>
      </c>
    </row>
    <row r="1161" spans="1:5" x14ac:dyDescent="0.25">
      <c r="A1161" s="7">
        <f>TIME(10,12,47)</f>
        <v>0.42554398148148148</v>
      </c>
      <c r="B1161" s="8">
        <v>3961.3</v>
      </c>
      <c r="C1161" s="9">
        <v>250000</v>
      </c>
      <c r="D1161" s="10" t="s">
        <v>5</v>
      </c>
      <c r="E1161" s="11" t="s">
        <v>6</v>
      </c>
    </row>
    <row r="1162" spans="1:5" x14ac:dyDescent="0.25">
      <c r="A1162" s="7">
        <f>TIME(10,10,35)</f>
        <v>0.42401620370370369</v>
      </c>
      <c r="B1162" s="8">
        <v>3962.5</v>
      </c>
      <c r="C1162" s="9">
        <v>250000</v>
      </c>
      <c r="D1162" s="10" t="s">
        <v>7</v>
      </c>
      <c r="E1162" s="11" t="s">
        <v>6</v>
      </c>
    </row>
    <row r="1163" spans="1:5" x14ac:dyDescent="0.25">
      <c r="A1163" s="7">
        <f>TIME(10,10,35)</f>
        <v>0.42401620370370369</v>
      </c>
      <c r="B1163" s="8">
        <v>3962.5</v>
      </c>
      <c r="C1163" s="9">
        <v>250000</v>
      </c>
      <c r="D1163" s="10" t="s">
        <v>7</v>
      </c>
      <c r="E1163" s="11" t="s">
        <v>6</v>
      </c>
    </row>
    <row r="1164" spans="1:5" x14ac:dyDescent="0.25">
      <c r="A1164" s="7">
        <f>TIME(10,10,34)</f>
        <v>0.42400462962962965</v>
      </c>
      <c r="B1164" s="8">
        <v>3962.5</v>
      </c>
      <c r="C1164" s="9">
        <v>250000</v>
      </c>
      <c r="D1164" s="10" t="s">
        <v>7</v>
      </c>
      <c r="E1164" s="11" t="s">
        <v>6</v>
      </c>
    </row>
    <row r="1165" spans="1:5" x14ac:dyDescent="0.25">
      <c r="A1165" s="7">
        <f>TIME(10,10,34)</f>
        <v>0.42400462962962965</v>
      </c>
      <c r="B1165" s="8">
        <v>3962.5</v>
      </c>
      <c r="C1165" s="9">
        <v>250000</v>
      </c>
      <c r="D1165" s="10" t="s">
        <v>7</v>
      </c>
      <c r="E1165" s="11" t="s">
        <v>6</v>
      </c>
    </row>
    <row r="1166" spans="1:5" x14ac:dyDescent="0.25">
      <c r="A1166" s="7">
        <f>TIME(10,10,34)</f>
        <v>0.42400462962962965</v>
      </c>
      <c r="B1166" s="8">
        <v>3962.5</v>
      </c>
      <c r="C1166" s="9">
        <v>250000</v>
      </c>
      <c r="D1166" s="10" t="s">
        <v>7</v>
      </c>
      <c r="E1166" s="11" t="s">
        <v>6</v>
      </c>
    </row>
    <row r="1167" spans="1:5" x14ac:dyDescent="0.25">
      <c r="A1167" s="7">
        <f>TIME(10,10,34)</f>
        <v>0.42400462962962965</v>
      </c>
      <c r="B1167" s="8">
        <v>3962.5</v>
      </c>
      <c r="C1167" s="9">
        <v>250000</v>
      </c>
      <c r="D1167" s="10" t="s">
        <v>7</v>
      </c>
      <c r="E1167" s="11" t="s">
        <v>6</v>
      </c>
    </row>
    <row r="1168" spans="1:5" x14ac:dyDescent="0.25">
      <c r="A1168" s="7">
        <f>TIME(10,10,33)</f>
        <v>0.42399305555555555</v>
      </c>
      <c r="B1168" s="8">
        <v>3962.5</v>
      </c>
      <c r="C1168" s="9">
        <v>250000</v>
      </c>
      <c r="D1168" s="10" t="s">
        <v>7</v>
      </c>
      <c r="E1168" s="11" t="s">
        <v>6</v>
      </c>
    </row>
    <row r="1169" spans="1:5" x14ac:dyDescent="0.25">
      <c r="A1169" s="7">
        <f>TIME(10,10,33)</f>
        <v>0.42399305555555555</v>
      </c>
      <c r="B1169" s="8">
        <v>3962.5</v>
      </c>
      <c r="C1169" s="9">
        <v>250000</v>
      </c>
      <c r="D1169" s="10" t="s">
        <v>7</v>
      </c>
      <c r="E1169" s="11" t="s">
        <v>6</v>
      </c>
    </row>
    <row r="1170" spans="1:5" x14ac:dyDescent="0.25">
      <c r="A1170" s="7">
        <f>TIME(10,10,33)</f>
        <v>0.42399305555555555</v>
      </c>
      <c r="B1170" s="8">
        <v>3962.5</v>
      </c>
      <c r="C1170" s="9">
        <v>250000</v>
      </c>
      <c r="D1170" s="10" t="s">
        <v>7</v>
      </c>
      <c r="E1170" s="11" t="s">
        <v>6</v>
      </c>
    </row>
    <row r="1171" spans="1:5" x14ac:dyDescent="0.25">
      <c r="A1171" s="7">
        <f>TIME(10,10,33)</f>
        <v>0.42399305555555555</v>
      </c>
      <c r="B1171" s="8">
        <v>3962.5</v>
      </c>
      <c r="C1171" s="9">
        <v>250000</v>
      </c>
      <c r="D1171" s="10" t="s">
        <v>7</v>
      </c>
      <c r="E1171" s="11" t="s">
        <v>6</v>
      </c>
    </row>
    <row r="1172" spans="1:5" x14ac:dyDescent="0.25">
      <c r="A1172" s="7">
        <f>TIME(10,10,32)</f>
        <v>0.42398148148148151</v>
      </c>
      <c r="B1172" s="8">
        <v>3962.5</v>
      </c>
      <c r="C1172" s="9">
        <v>250000</v>
      </c>
      <c r="D1172" s="10" t="s">
        <v>7</v>
      </c>
      <c r="E1172" s="11" t="s">
        <v>6</v>
      </c>
    </row>
    <row r="1173" spans="1:5" x14ac:dyDescent="0.25">
      <c r="A1173" s="7">
        <f>TIME(10,10,32)</f>
        <v>0.42398148148148151</v>
      </c>
      <c r="B1173" s="8">
        <v>3962.5</v>
      </c>
      <c r="C1173" s="9">
        <v>250000</v>
      </c>
      <c r="D1173" s="10" t="s">
        <v>7</v>
      </c>
      <c r="E1173" s="11" t="s">
        <v>6</v>
      </c>
    </row>
    <row r="1174" spans="1:5" x14ac:dyDescent="0.25">
      <c r="A1174" s="7">
        <f>TIME(10,10,31)</f>
        <v>0.42396990740740742</v>
      </c>
      <c r="B1174" s="8">
        <v>3962.5</v>
      </c>
      <c r="C1174" s="9">
        <v>250000</v>
      </c>
      <c r="D1174" s="10" t="s">
        <v>7</v>
      </c>
      <c r="E1174" s="11" t="s">
        <v>6</v>
      </c>
    </row>
    <row r="1175" spans="1:5" x14ac:dyDescent="0.25">
      <c r="A1175" s="7">
        <f>TIME(10,10,10)</f>
        <v>0.42372685185185183</v>
      </c>
      <c r="B1175" s="8">
        <v>3961.5</v>
      </c>
      <c r="C1175" s="9">
        <v>250000</v>
      </c>
      <c r="D1175" s="10" t="s">
        <v>5</v>
      </c>
      <c r="E1175" s="11" t="s">
        <v>6</v>
      </c>
    </row>
    <row r="1176" spans="1:5" x14ac:dyDescent="0.25">
      <c r="A1176" s="7">
        <f>TIME(10,10,3)</f>
        <v>0.42364583333333333</v>
      </c>
      <c r="B1176" s="8">
        <v>3961</v>
      </c>
      <c r="C1176" s="9">
        <v>250000</v>
      </c>
      <c r="D1176" s="10" t="s">
        <v>5</v>
      </c>
      <c r="E1176" s="11" t="s">
        <v>6</v>
      </c>
    </row>
    <row r="1177" spans="1:5" x14ac:dyDescent="0.25">
      <c r="A1177" s="7">
        <f>TIME(10,10,1)</f>
        <v>0.4236226851851852</v>
      </c>
      <c r="B1177" s="8">
        <v>3961</v>
      </c>
      <c r="C1177" s="9">
        <v>250000</v>
      </c>
      <c r="D1177" s="10" t="s">
        <v>5</v>
      </c>
      <c r="E1177" s="11" t="s">
        <v>6</v>
      </c>
    </row>
    <row r="1178" spans="1:5" x14ac:dyDescent="0.25">
      <c r="A1178" s="7">
        <f>TIME(10,9,43)</f>
        <v>0.42341435185185183</v>
      </c>
      <c r="B1178" s="8">
        <v>3960.7</v>
      </c>
      <c r="C1178" s="9">
        <v>250000</v>
      </c>
      <c r="D1178" s="10" t="s">
        <v>5</v>
      </c>
      <c r="E1178" s="11" t="s">
        <v>6</v>
      </c>
    </row>
    <row r="1179" spans="1:5" x14ac:dyDescent="0.25">
      <c r="A1179" s="7">
        <f>TIME(10,9,40)</f>
        <v>0.42337962962962966</v>
      </c>
      <c r="B1179" s="8">
        <v>3960.75</v>
      </c>
      <c r="C1179" s="9">
        <v>500000</v>
      </c>
      <c r="D1179" s="10" t="s">
        <v>5</v>
      </c>
      <c r="E1179" s="11" t="s">
        <v>6</v>
      </c>
    </row>
    <row r="1180" spans="1:5" x14ac:dyDescent="0.25">
      <c r="A1180" s="7">
        <f>TIME(10,9,27)</f>
        <v>0.42322916666666671</v>
      </c>
      <c r="B1180" s="8">
        <v>3961</v>
      </c>
      <c r="C1180" s="9">
        <v>2750000</v>
      </c>
      <c r="D1180" s="10" t="s">
        <v>5</v>
      </c>
      <c r="E1180" s="11" t="s">
        <v>6</v>
      </c>
    </row>
    <row r="1181" spans="1:5" x14ac:dyDescent="0.25">
      <c r="A1181" s="7">
        <f>TIME(10,9,27)</f>
        <v>0.42322916666666671</v>
      </c>
      <c r="B1181" s="8">
        <v>3961</v>
      </c>
      <c r="C1181" s="9">
        <v>250000</v>
      </c>
      <c r="D1181" s="10" t="s">
        <v>5</v>
      </c>
      <c r="E1181" s="11" t="s">
        <v>6</v>
      </c>
    </row>
    <row r="1182" spans="1:5" x14ac:dyDescent="0.25">
      <c r="A1182" s="7">
        <f>TIME(10,9,26)</f>
        <v>0.42321759259259256</v>
      </c>
      <c r="B1182" s="8">
        <v>3961</v>
      </c>
      <c r="C1182" s="9">
        <v>250000</v>
      </c>
      <c r="D1182" s="10" t="s">
        <v>5</v>
      </c>
      <c r="E1182" s="11" t="s">
        <v>6</v>
      </c>
    </row>
    <row r="1183" spans="1:5" x14ac:dyDescent="0.25">
      <c r="A1183" s="7">
        <f>TIME(10,9,26)</f>
        <v>0.42321759259259256</v>
      </c>
      <c r="B1183" s="8">
        <v>3962</v>
      </c>
      <c r="C1183" s="9">
        <v>250000</v>
      </c>
      <c r="D1183" s="10" t="s">
        <v>7</v>
      </c>
      <c r="E1183" s="11" t="s">
        <v>6</v>
      </c>
    </row>
    <row r="1184" spans="1:5" x14ac:dyDescent="0.25">
      <c r="A1184" s="7">
        <f>TIME(10,9,23)</f>
        <v>0.42318287037037039</v>
      </c>
      <c r="B1184" s="8">
        <v>3961</v>
      </c>
      <c r="C1184" s="9">
        <v>250000</v>
      </c>
      <c r="D1184" s="10" t="s">
        <v>5</v>
      </c>
      <c r="E1184" s="11" t="s">
        <v>6</v>
      </c>
    </row>
    <row r="1185" spans="1:5" x14ac:dyDescent="0.25">
      <c r="A1185" s="7">
        <f>TIME(10,9,13)</f>
        <v>0.42306712962962961</v>
      </c>
      <c r="B1185" s="8">
        <v>3961</v>
      </c>
      <c r="C1185" s="9">
        <v>500000</v>
      </c>
      <c r="D1185" s="10" t="s">
        <v>5</v>
      </c>
      <c r="E1185" s="11" t="s">
        <v>6</v>
      </c>
    </row>
    <row r="1186" spans="1:5" x14ac:dyDescent="0.25">
      <c r="A1186" s="7">
        <f>TIME(10,8,46)</f>
        <v>0.42275462962962962</v>
      </c>
      <c r="B1186" s="8">
        <v>3961</v>
      </c>
      <c r="C1186" s="9">
        <v>250000</v>
      </c>
      <c r="D1186" s="10" t="s">
        <v>5</v>
      </c>
      <c r="E1186" s="11" t="s">
        <v>6</v>
      </c>
    </row>
    <row r="1187" spans="1:5" x14ac:dyDescent="0.25">
      <c r="A1187" s="7">
        <f>TIME(10,8,46)</f>
        <v>0.42275462962962962</v>
      </c>
      <c r="B1187" s="8">
        <v>3961.2</v>
      </c>
      <c r="C1187" s="9">
        <v>500000</v>
      </c>
      <c r="D1187" s="10" t="s">
        <v>5</v>
      </c>
      <c r="E1187" s="11" t="s">
        <v>6</v>
      </c>
    </row>
    <row r="1188" spans="1:5" x14ac:dyDescent="0.25">
      <c r="A1188" s="7">
        <f>TIME(10,8,46)</f>
        <v>0.42275462962962962</v>
      </c>
      <c r="B1188" s="8">
        <v>3961.6</v>
      </c>
      <c r="C1188" s="9">
        <v>250000</v>
      </c>
      <c r="D1188" s="10" t="s">
        <v>5</v>
      </c>
      <c r="E1188" s="11" t="s">
        <v>6</v>
      </c>
    </row>
    <row r="1189" spans="1:5" x14ac:dyDescent="0.25">
      <c r="A1189" s="7">
        <f>TIME(10,8,44)</f>
        <v>0.42273148148148149</v>
      </c>
      <c r="B1189" s="8">
        <v>3962.5</v>
      </c>
      <c r="C1189" s="9">
        <v>250000</v>
      </c>
      <c r="D1189" s="10" t="s">
        <v>7</v>
      </c>
      <c r="E1189" s="11" t="s">
        <v>6</v>
      </c>
    </row>
    <row r="1190" spans="1:5" x14ac:dyDescent="0.25">
      <c r="A1190" s="7">
        <f>TIME(10,7,53)</f>
        <v>0.42214120370370373</v>
      </c>
      <c r="B1190" s="8">
        <v>3962.5</v>
      </c>
      <c r="C1190" s="9">
        <v>250000</v>
      </c>
      <c r="D1190" s="10" t="s">
        <v>7</v>
      </c>
      <c r="E1190" s="11" t="s">
        <v>6</v>
      </c>
    </row>
    <row r="1191" spans="1:5" x14ac:dyDescent="0.25">
      <c r="A1191" s="7">
        <f>TIME(10,7,33)</f>
        <v>0.42190972222222217</v>
      </c>
      <c r="B1191" s="8">
        <v>3962.5</v>
      </c>
      <c r="C1191" s="9">
        <v>70000</v>
      </c>
      <c r="D1191" s="10" t="s">
        <v>3</v>
      </c>
      <c r="E1191" s="11" t="s">
        <v>8</v>
      </c>
    </row>
    <row r="1192" spans="1:5" x14ac:dyDescent="0.25">
      <c r="A1192" s="7">
        <f>TIME(10,7,18)</f>
        <v>0.42173611111111109</v>
      </c>
      <c r="B1192" s="8">
        <v>3962</v>
      </c>
      <c r="C1192" s="9">
        <v>500000</v>
      </c>
      <c r="D1192" s="10" t="s">
        <v>5</v>
      </c>
      <c r="E1192" s="11" t="s">
        <v>6</v>
      </c>
    </row>
    <row r="1193" spans="1:5" x14ac:dyDescent="0.25">
      <c r="A1193" s="7">
        <f>TIME(10,7,18)</f>
        <v>0.42173611111111109</v>
      </c>
      <c r="B1193" s="8">
        <v>3962</v>
      </c>
      <c r="C1193" s="9">
        <v>500000</v>
      </c>
      <c r="D1193" s="10" t="s">
        <v>5</v>
      </c>
      <c r="E1193" s="11" t="s">
        <v>6</v>
      </c>
    </row>
    <row r="1194" spans="1:5" x14ac:dyDescent="0.25">
      <c r="A1194" s="7">
        <f>TIME(10,7,18)</f>
        <v>0.42173611111111109</v>
      </c>
      <c r="B1194" s="8">
        <v>3962</v>
      </c>
      <c r="C1194" s="9">
        <v>500000</v>
      </c>
      <c r="D1194" s="10" t="s">
        <v>5</v>
      </c>
      <c r="E1194" s="11" t="s">
        <v>6</v>
      </c>
    </row>
    <row r="1195" spans="1:5" x14ac:dyDescent="0.25">
      <c r="A1195" s="7">
        <f>TIME(10,7,16)</f>
        <v>0.42171296296296296</v>
      </c>
      <c r="B1195" s="8">
        <v>3962.1</v>
      </c>
      <c r="C1195" s="9">
        <v>250000</v>
      </c>
      <c r="D1195" s="10" t="s">
        <v>5</v>
      </c>
      <c r="E1195" s="11" t="s">
        <v>6</v>
      </c>
    </row>
    <row r="1196" spans="1:5" x14ac:dyDescent="0.25">
      <c r="A1196" s="7">
        <f>TIME(10,7,15)</f>
        <v>0.42170138888888892</v>
      </c>
      <c r="B1196" s="8">
        <v>3962.2</v>
      </c>
      <c r="C1196" s="9">
        <v>250000</v>
      </c>
      <c r="D1196" s="10" t="s">
        <v>5</v>
      </c>
      <c r="E1196" s="11" t="s">
        <v>6</v>
      </c>
    </row>
    <row r="1197" spans="1:5" x14ac:dyDescent="0.25">
      <c r="A1197" s="7">
        <f>TIME(10,6,15)</f>
        <v>0.42100694444444442</v>
      </c>
      <c r="B1197" s="8">
        <v>3962.5</v>
      </c>
      <c r="C1197" s="9">
        <v>250000</v>
      </c>
      <c r="D1197" s="10" t="s">
        <v>5</v>
      </c>
      <c r="E1197" s="11" t="s">
        <v>6</v>
      </c>
    </row>
    <row r="1198" spans="1:5" x14ac:dyDescent="0.25">
      <c r="A1198" s="7">
        <f>TIME(10,6,14)</f>
        <v>0.42099537037037038</v>
      </c>
      <c r="B1198" s="8">
        <v>3962.5</v>
      </c>
      <c r="C1198" s="9">
        <v>250000</v>
      </c>
      <c r="D1198" s="10" t="s">
        <v>5</v>
      </c>
      <c r="E1198" s="11" t="s">
        <v>6</v>
      </c>
    </row>
    <row r="1199" spans="1:5" x14ac:dyDescent="0.25">
      <c r="A1199" s="7">
        <f>TIME(10,6,14)</f>
        <v>0.42099537037037038</v>
      </c>
      <c r="B1199" s="8">
        <v>3963.25</v>
      </c>
      <c r="C1199" s="9">
        <v>1000000</v>
      </c>
      <c r="D1199" s="10" t="s">
        <v>11</v>
      </c>
      <c r="E1199" s="11" t="s">
        <v>12</v>
      </c>
    </row>
    <row r="1200" spans="1:5" x14ac:dyDescent="0.25">
      <c r="A1200" s="7">
        <f>TIME(10,6,12)</f>
        <v>0.42097222222222225</v>
      </c>
      <c r="B1200" s="8">
        <v>3963.25</v>
      </c>
      <c r="C1200" s="9">
        <v>3000000</v>
      </c>
      <c r="D1200" s="10" t="s">
        <v>11</v>
      </c>
      <c r="E1200" s="11" t="s">
        <v>12</v>
      </c>
    </row>
    <row r="1201" spans="1:5" x14ac:dyDescent="0.25">
      <c r="A1201" s="7">
        <f>TIME(10,5,43)</f>
        <v>0.42063657407407407</v>
      </c>
      <c r="B1201" s="8">
        <v>3963</v>
      </c>
      <c r="C1201" s="9">
        <v>250000</v>
      </c>
      <c r="D1201" s="10" t="s">
        <v>7</v>
      </c>
      <c r="E1201" s="11" t="s">
        <v>6</v>
      </c>
    </row>
    <row r="1202" spans="1:5" x14ac:dyDescent="0.25">
      <c r="A1202" s="7">
        <f>TIME(10,5,23)</f>
        <v>0.42040509259259262</v>
      </c>
      <c r="B1202" s="8">
        <v>3964</v>
      </c>
      <c r="C1202" s="9">
        <v>50000</v>
      </c>
      <c r="D1202" s="10" t="s">
        <v>3</v>
      </c>
      <c r="E1202" s="11" t="s">
        <v>8</v>
      </c>
    </row>
    <row r="1203" spans="1:5" x14ac:dyDescent="0.25">
      <c r="A1203" s="7">
        <f>TIME(10,3,37)</f>
        <v>0.41917824074074073</v>
      </c>
      <c r="B1203" s="8">
        <v>3964</v>
      </c>
      <c r="C1203" s="9">
        <v>250000</v>
      </c>
      <c r="D1203" s="10" t="s">
        <v>5</v>
      </c>
      <c r="E1203" s="11" t="s">
        <v>6</v>
      </c>
    </row>
    <row r="1204" spans="1:5" x14ac:dyDescent="0.25">
      <c r="A1204" s="7">
        <f>TIME(10,3,26)</f>
        <v>0.41905092592592591</v>
      </c>
      <c r="B1204" s="8">
        <v>3964.5</v>
      </c>
      <c r="C1204" s="9">
        <v>250000</v>
      </c>
      <c r="D1204" s="10" t="s">
        <v>7</v>
      </c>
      <c r="E1204" s="11" t="s">
        <v>6</v>
      </c>
    </row>
    <row r="1205" spans="1:5" x14ac:dyDescent="0.25">
      <c r="A1205" s="7">
        <f>TIME(10,3,25)</f>
        <v>0.41903935185185182</v>
      </c>
      <c r="B1205" s="8">
        <v>3964.5</v>
      </c>
      <c r="C1205" s="9">
        <v>250000</v>
      </c>
      <c r="D1205" s="10" t="s">
        <v>7</v>
      </c>
      <c r="E1205" s="11" t="s">
        <v>6</v>
      </c>
    </row>
    <row r="1206" spans="1:5" x14ac:dyDescent="0.25">
      <c r="A1206" s="7">
        <f t="shared" ref="A1206:A1211" si="19">TIME(10,3,23)</f>
        <v>0.41901620370370374</v>
      </c>
      <c r="B1206" s="8">
        <v>3965</v>
      </c>
      <c r="C1206" s="9">
        <v>1000000</v>
      </c>
      <c r="D1206" s="10" t="s">
        <v>7</v>
      </c>
      <c r="E1206" s="11" t="s">
        <v>6</v>
      </c>
    </row>
    <row r="1207" spans="1:5" x14ac:dyDescent="0.25">
      <c r="A1207" s="7">
        <f t="shared" si="19"/>
        <v>0.41901620370370374</v>
      </c>
      <c r="B1207" s="8">
        <v>3964.97</v>
      </c>
      <c r="C1207" s="9">
        <v>250000</v>
      </c>
      <c r="D1207" s="10" t="s">
        <v>7</v>
      </c>
      <c r="E1207" s="11" t="s">
        <v>6</v>
      </c>
    </row>
    <row r="1208" spans="1:5" x14ac:dyDescent="0.25">
      <c r="A1208" s="7">
        <f t="shared" si="19"/>
        <v>0.41901620370370374</v>
      </c>
      <c r="B1208" s="8">
        <v>3964.95</v>
      </c>
      <c r="C1208" s="9">
        <v>250000</v>
      </c>
      <c r="D1208" s="10" t="s">
        <v>7</v>
      </c>
      <c r="E1208" s="11" t="s">
        <v>6</v>
      </c>
    </row>
    <row r="1209" spans="1:5" x14ac:dyDescent="0.25">
      <c r="A1209" s="7">
        <f t="shared" si="19"/>
        <v>0.41901620370370374</v>
      </c>
      <c r="B1209" s="8">
        <v>3964.9</v>
      </c>
      <c r="C1209" s="9">
        <v>250000</v>
      </c>
      <c r="D1209" s="10" t="s">
        <v>7</v>
      </c>
      <c r="E1209" s="11" t="s">
        <v>6</v>
      </c>
    </row>
    <row r="1210" spans="1:5" x14ac:dyDescent="0.25">
      <c r="A1210" s="7">
        <f t="shared" si="19"/>
        <v>0.41901620370370374</v>
      </c>
      <c r="B1210" s="8">
        <v>3964.8</v>
      </c>
      <c r="C1210" s="9">
        <v>250000</v>
      </c>
      <c r="D1210" s="10" t="s">
        <v>7</v>
      </c>
      <c r="E1210" s="11" t="s">
        <v>6</v>
      </c>
    </row>
    <row r="1211" spans="1:5" x14ac:dyDescent="0.25">
      <c r="A1211" s="7">
        <f t="shared" si="19"/>
        <v>0.41901620370370374</v>
      </c>
      <c r="B1211" s="8">
        <v>3964.5</v>
      </c>
      <c r="C1211" s="9">
        <v>1000000</v>
      </c>
      <c r="D1211" s="10" t="s">
        <v>7</v>
      </c>
      <c r="E1211" s="11" t="s">
        <v>6</v>
      </c>
    </row>
    <row r="1212" spans="1:5" x14ac:dyDescent="0.25">
      <c r="A1212" s="7">
        <f>TIME(10,3,22)</f>
        <v>0.41900462962962964</v>
      </c>
      <c r="B1212" s="8">
        <v>3963.9</v>
      </c>
      <c r="C1212" s="9">
        <v>250000</v>
      </c>
      <c r="D1212" s="10" t="s">
        <v>7</v>
      </c>
      <c r="E1212" s="11" t="s">
        <v>6</v>
      </c>
    </row>
    <row r="1213" spans="1:5" x14ac:dyDescent="0.25">
      <c r="A1213" s="7">
        <f>TIME(10,3,22)</f>
        <v>0.41900462962962964</v>
      </c>
      <c r="B1213" s="8">
        <v>3963.5</v>
      </c>
      <c r="C1213" s="9">
        <v>250000</v>
      </c>
      <c r="D1213" s="10" t="s">
        <v>7</v>
      </c>
      <c r="E1213" s="11" t="s">
        <v>6</v>
      </c>
    </row>
    <row r="1214" spans="1:5" x14ac:dyDescent="0.25">
      <c r="A1214" s="7">
        <f>TIME(10,2,54)</f>
        <v>0.41868055555555556</v>
      </c>
      <c r="B1214" s="8">
        <v>3962</v>
      </c>
      <c r="C1214" s="9">
        <v>500000</v>
      </c>
      <c r="D1214" s="10" t="s">
        <v>5</v>
      </c>
      <c r="E1214" s="11" t="s">
        <v>6</v>
      </c>
    </row>
    <row r="1215" spans="1:5" x14ac:dyDescent="0.25">
      <c r="A1215" s="7">
        <f>TIME(10,2,54)</f>
        <v>0.41868055555555556</v>
      </c>
      <c r="B1215" s="8">
        <v>3962</v>
      </c>
      <c r="C1215" s="9">
        <v>250000</v>
      </c>
      <c r="D1215" s="10" t="s">
        <v>5</v>
      </c>
      <c r="E1215" s="11" t="s">
        <v>6</v>
      </c>
    </row>
    <row r="1216" spans="1:5" x14ac:dyDescent="0.25">
      <c r="A1216" s="7">
        <f>TIME(10,2,52)</f>
        <v>0.41865740740740742</v>
      </c>
      <c r="B1216" s="8">
        <v>3962</v>
      </c>
      <c r="C1216" s="9">
        <v>500000</v>
      </c>
      <c r="D1216" s="10" t="s">
        <v>5</v>
      </c>
      <c r="E1216" s="11" t="s">
        <v>6</v>
      </c>
    </row>
    <row r="1217" spans="1:5" x14ac:dyDescent="0.25">
      <c r="A1217" s="7">
        <f>TIME(10,2,52)</f>
        <v>0.41865740740740742</v>
      </c>
      <c r="B1217" s="8">
        <v>3962</v>
      </c>
      <c r="C1217" s="9">
        <v>500000</v>
      </c>
      <c r="D1217" s="10" t="s">
        <v>5</v>
      </c>
      <c r="E1217" s="11" t="s">
        <v>6</v>
      </c>
    </row>
    <row r="1218" spans="1:5" x14ac:dyDescent="0.25">
      <c r="A1218" s="7">
        <f>TIME(10,2,51)</f>
        <v>0.41864583333333333</v>
      </c>
      <c r="B1218" s="8">
        <v>3962</v>
      </c>
      <c r="C1218" s="9">
        <v>250000</v>
      </c>
      <c r="D1218" s="10" t="s">
        <v>5</v>
      </c>
      <c r="E1218" s="11" t="s">
        <v>6</v>
      </c>
    </row>
    <row r="1219" spans="1:5" x14ac:dyDescent="0.25">
      <c r="A1219" s="7">
        <f>TIME(10,2,49)</f>
        <v>0.41862268518518514</v>
      </c>
      <c r="B1219" s="8">
        <v>3962</v>
      </c>
      <c r="C1219" s="9">
        <v>500000</v>
      </c>
      <c r="D1219" s="10" t="s">
        <v>5</v>
      </c>
      <c r="E1219" s="11" t="s">
        <v>6</v>
      </c>
    </row>
    <row r="1220" spans="1:5" x14ac:dyDescent="0.25">
      <c r="A1220" s="7">
        <f>TIME(10,2,47)</f>
        <v>0.41859953703703701</v>
      </c>
      <c r="B1220" s="8">
        <v>3962</v>
      </c>
      <c r="C1220" s="9">
        <v>500000</v>
      </c>
      <c r="D1220" s="10" t="s">
        <v>5</v>
      </c>
      <c r="E1220" s="11" t="s">
        <v>6</v>
      </c>
    </row>
    <row r="1221" spans="1:5" x14ac:dyDescent="0.25">
      <c r="A1221" s="7">
        <f>TIME(10,2,46)</f>
        <v>0.41858796296296297</v>
      </c>
      <c r="B1221" s="8">
        <v>3962</v>
      </c>
      <c r="C1221" s="9">
        <v>500000</v>
      </c>
      <c r="D1221" s="10" t="s">
        <v>5</v>
      </c>
      <c r="E1221" s="11" t="s">
        <v>6</v>
      </c>
    </row>
    <row r="1222" spans="1:5" x14ac:dyDescent="0.25">
      <c r="A1222" s="7">
        <f>TIME(10,2,42)</f>
        <v>0.41854166666666665</v>
      </c>
      <c r="B1222" s="8">
        <v>3962</v>
      </c>
      <c r="C1222" s="9">
        <v>500000</v>
      </c>
      <c r="D1222" s="10" t="s">
        <v>5</v>
      </c>
      <c r="E1222" s="11" t="s">
        <v>6</v>
      </c>
    </row>
    <row r="1223" spans="1:5" x14ac:dyDescent="0.25">
      <c r="A1223" s="7">
        <f>TIME(10,2,41)</f>
        <v>0.41853009259259261</v>
      </c>
      <c r="B1223" s="8">
        <v>3962</v>
      </c>
      <c r="C1223" s="9">
        <v>250000</v>
      </c>
      <c r="D1223" s="10" t="s">
        <v>5</v>
      </c>
      <c r="E1223" s="11" t="s">
        <v>6</v>
      </c>
    </row>
    <row r="1224" spans="1:5" x14ac:dyDescent="0.25">
      <c r="A1224" s="7">
        <f>TIME(10,2,33)</f>
        <v>0.41843750000000002</v>
      </c>
      <c r="B1224" s="8">
        <v>3962</v>
      </c>
      <c r="C1224" s="9">
        <v>500000</v>
      </c>
      <c r="D1224" s="10" t="s">
        <v>5</v>
      </c>
      <c r="E1224" s="11" t="s">
        <v>6</v>
      </c>
    </row>
    <row r="1225" spans="1:5" x14ac:dyDescent="0.25">
      <c r="A1225" s="7">
        <f>TIME(10,2,32)</f>
        <v>0.41842592592592592</v>
      </c>
      <c r="B1225" s="8">
        <v>3962.5</v>
      </c>
      <c r="C1225" s="9">
        <v>500000</v>
      </c>
      <c r="D1225" s="10" t="s">
        <v>5</v>
      </c>
      <c r="E1225" s="11" t="s">
        <v>6</v>
      </c>
    </row>
    <row r="1226" spans="1:5" x14ac:dyDescent="0.25">
      <c r="A1226" s="7">
        <f>TIME(10,2,7)</f>
        <v>0.41813657407407406</v>
      </c>
      <c r="B1226" s="8">
        <v>3963</v>
      </c>
      <c r="C1226" s="9">
        <v>250000</v>
      </c>
      <c r="D1226" s="10" t="s">
        <v>7</v>
      </c>
      <c r="E1226" s="11" t="s">
        <v>6</v>
      </c>
    </row>
    <row r="1227" spans="1:5" x14ac:dyDescent="0.25">
      <c r="A1227" s="7">
        <f>TIME(10,1,50)</f>
        <v>0.41793981481481479</v>
      </c>
      <c r="B1227" s="8">
        <v>3960.7</v>
      </c>
      <c r="C1227" s="9">
        <v>250000</v>
      </c>
      <c r="D1227" s="10" t="s">
        <v>5</v>
      </c>
      <c r="E1227" s="11" t="s">
        <v>6</v>
      </c>
    </row>
    <row r="1228" spans="1:5" x14ac:dyDescent="0.25">
      <c r="A1228" s="7">
        <f>TIME(10,0,40)</f>
        <v>0.41712962962962963</v>
      </c>
      <c r="B1228" s="8">
        <v>3961</v>
      </c>
      <c r="C1228" s="9">
        <v>250000</v>
      </c>
      <c r="D1228" s="10" t="s">
        <v>5</v>
      </c>
      <c r="E1228" s="11" t="s">
        <v>6</v>
      </c>
    </row>
    <row r="1229" spans="1:5" x14ac:dyDescent="0.25">
      <c r="A1229" s="7">
        <f>TIME(10,0,39)</f>
        <v>0.41711805555555559</v>
      </c>
      <c r="B1229" s="8">
        <v>3960.9</v>
      </c>
      <c r="C1229" s="9">
        <v>250000</v>
      </c>
      <c r="D1229" s="10" t="s">
        <v>5</v>
      </c>
      <c r="E1229" s="11" t="s">
        <v>6</v>
      </c>
    </row>
    <row r="1230" spans="1:5" x14ac:dyDescent="0.25">
      <c r="A1230" s="7">
        <f>TIME(10,0,39)</f>
        <v>0.41711805555555559</v>
      </c>
      <c r="B1230" s="8">
        <v>3960.9</v>
      </c>
      <c r="C1230" s="9">
        <v>250000</v>
      </c>
      <c r="D1230" s="10" t="s">
        <v>5</v>
      </c>
      <c r="E1230" s="11" t="s">
        <v>6</v>
      </c>
    </row>
    <row r="1231" spans="1:5" x14ac:dyDescent="0.25">
      <c r="A1231" s="7">
        <f>TIME(10,0,39)</f>
        <v>0.41711805555555559</v>
      </c>
      <c r="B1231" s="8">
        <v>3961.05</v>
      </c>
      <c r="C1231" s="9">
        <v>250000</v>
      </c>
      <c r="D1231" s="10" t="s">
        <v>5</v>
      </c>
      <c r="E1231" s="11" t="s">
        <v>6</v>
      </c>
    </row>
    <row r="1232" spans="1:5" x14ac:dyDescent="0.25">
      <c r="A1232" s="7">
        <f>TIME(10,0,38)</f>
        <v>0.41710648148148149</v>
      </c>
      <c r="B1232" s="8">
        <v>3961.5</v>
      </c>
      <c r="C1232" s="9">
        <v>250000</v>
      </c>
      <c r="D1232" s="10" t="s">
        <v>5</v>
      </c>
      <c r="E1232" s="11" t="s">
        <v>6</v>
      </c>
    </row>
    <row r="1233" spans="1:5" x14ac:dyDescent="0.25">
      <c r="A1233" s="7">
        <f>TIME(10,0,37)</f>
        <v>0.41709490740740746</v>
      </c>
      <c r="B1233" s="8">
        <v>3962</v>
      </c>
      <c r="C1233" s="9">
        <v>250000</v>
      </c>
      <c r="D1233" s="10" t="s">
        <v>5</v>
      </c>
      <c r="E1233" s="11" t="s">
        <v>6</v>
      </c>
    </row>
    <row r="1234" spans="1:5" x14ac:dyDescent="0.25">
      <c r="A1234" s="7">
        <f>TIME(10,0,35)</f>
        <v>0.41707175925925927</v>
      </c>
      <c r="B1234" s="8">
        <v>3962</v>
      </c>
      <c r="C1234" s="9">
        <v>250000</v>
      </c>
      <c r="D1234" s="10" t="s">
        <v>5</v>
      </c>
      <c r="E1234" s="11" t="s">
        <v>6</v>
      </c>
    </row>
    <row r="1235" spans="1:5" x14ac:dyDescent="0.25">
      <c r="A1235" s="7">
        <f>TIME(10,0,35)</f>
        <v>0.41707175925925927</v>
      </c>
      <c r="B1235" s="8">
        <v>3962</v>
      </c>
      <c r="C1235" s="9">
        <v>250000</v>
      </c>
      <c r="D1235" s="10" t="s">
        <v>5</v>
      </c>
      <c r="E1235" s="11" t="s">
        <v>6</v>
      </c>
    </row>
    <row r="1236" spans="1:5" x14ac:dyDescent="0.25">
      <c r="A1236" s="7">
        <f>TIME(10,0,34)</f>
        <v>0.41706018518518517</v>
      </c>
      <c r="B1236" s="8">
        <v>3962</v>
      </c>
      <c r="C1236" s="9">
        <v>250000</v>
      </c>
      <c r="D1236" s="10" t="s">
        <v>5</v>
      </c>
      <c r="E1236" s="11" t="s">
        <v>6</v>
      </c>
    </row>
    <row r="1237" spans="1:5" x14ac:dyDescent="0.25">
      <c r="A1237" s="7">
        <f>TIME(10,0,31)</f>
        <v>0.417025462962963</v>
      </c>
      <c r="B1237" s="8">
        <v>3963</v>
      </c>
      <c r="C1237" s="9">
        <v>500000</v>
      </c>
      <c r="D1237" s="10" t="s">
        <v>5</v>
      </c>
      <c r="E1237" s="11" t="s">
        <v>6</v>
      </c>
    </row>
    <row r="1238" spans="1:5" x14ac:dyDescent="0.25">
      <c r="A1238" s="7">
        <f>TIME(9,58,41)</f>
        <v>0.41575231481481478</v>
      </c>
      <c r="B1238" s="8">
        <v>3963</v>
      </c>
      <c r="C1238" s="9">
        <v>250000</v>
      </c>
      <c r="D1238" s="10" t="s">
        <v>5</v>
      </c>
      <c r="E1238" s="11" t="s">
        <v>6</v>
      </c>
    </row>
    <row r="1239" spans="1:5" x14ac:dyDescent="0.25">
      <c r="A1239" s="7">
        <f>TIME(9,58,34)</f>
        <v>0.41567129629629629</v>
      </c>
      <c r="B1239" s="8">
        <v>3962.5</v>
      </c>
      <c r="C1239" s="9">
        <v>250000</v>
      </c>
      <c r="D1239" s="10" t="s">
        <v>5</v>
      </c>
      <c r="E1239" s="11" t="s">
        <v>6</v>
      </c>
    </row>
    <row r="1240" spans="1:5" x14ac:dyDescent="0.25">
      <c r="A1240" s="7">
        <f>TIME(9,58,34)</f>
        <v>0.41567129629629629</v>
      </c>
      <c r="B1240" s="8">
        <v>3963</v>
      </c>
      <c r="C1240" s="9">
        <v>250000</v>
      </c>
      <c r="D1240" s="10" t="s">
        <v>5</v>
      </c>
      <c r="E1240" s="11" t="s">
        <v>6</v>
      </c>
    </row>
    <row r="1241" spans="1:5" x14ac:dyDescent="0.25">
      <c r="A1241" s="7">
        <f>TIME(9,58,33)</f>
        <v>0.41565972222222225</v>
      </c>
      <c r="B1241" s="8">
        <v>3963.15</v>
      </c>
      <c r="C1241" s="9">
        <v>250000</v>
      </c>
      <c r="D1241" s="10" t="s">
        <v>5</v>
      </c>
      <c r="E1241" s="11" t="s">
        <v>6</v>
      </c>
    </row>
    <row r="1242" spans="1:5" x14ac:dyDescent="0.25">
      <c r="A1242" s="7">
        <f>TIME(9,58,2)</f>
        <v>0.41530092592592593</v>
      </c>
      <c r="B1242" s="8">
        <v>3963.5</v>
      </c>
      <c r="C1242" s="9">
        <v>1000000</v>
      </c>
      <c r="D1242" s="10" t="s">
        <v>11</v>
      </c>
      <c r="E1242" s="11" t="s">
        <v>12</v>
      </c>
    </row>
    <row r="1243" spans="1:5" x14ac:dyDescent="0.25">
      <c r="A1243" s="7">
        <f>TIME(9,57,56)</f>
        <v>0.41523148148148148</v>
      </c>
      <c r="B1243" s="8">
        <v>3963.5</v>
      </c>
      <c r="C1243" s="9">
        <v>1000000</v>
      </c>
      <c r="D1243" s="10" t="s">
        <v>11</v>
      </c>
      <c r="E1243" s="11" t="s">
        <v>12</v>
      </c>
    </row>
    <row r="1244" spans="1:5" x14ac:dyDescent="0.25">
      <c r="A1244" s="7">
        <f>TIME(9,57,17)</f>
        <v>0.41478009259259258</v>
      </c>
      <c r="B1244" s="8">
        <v>3961.75</v>
      </c>
      <c r="C1244" s="9">
        <v>250000</v>
      </c>
      <c r="D1244" s="10" t="s">
        <v>5</v>
      </c>
      <c r="E1244" s="11" t="s">
        <v>6</v>
      </c>
    </row>
    <row r="1245" spans="1:5" x14ac:dyDescent="0.25">
      <c r="A1245" s="7">
        <f>TIME(9,57,17)</f>
        <v>0.41478009259259258</v>
      </c>
      <c r="B1245" s="8">
        <v>3962.3</v>
      </c>
      <c r="C1245" s="9">
        <v>250000</v>
      </c>
      <c r="D1245" s="10" t="s">
        <v>5</v>
      </c>
      <c r="E1245" s="11" t="s">
        <v>6</v>
      </c>
    </row>
    <row r="1246" spans="1:5" x14ac:dyDescent="0.25">
      <c r="A1246" s="7">
        <f>TIME(9,57,14)</f>
        <v>0.41474537037037035</v>
      </c>
      <c r="B1246" s="8">
        <v>3962.5</v>
      </c>
      <c r="C1246" s="9">
        <v>500000</v>
      </c>
      <c r="D1246" s="10" t="s">
        <v>5</v>
      </c>
      <c r="E1246" s="11" t="s">
        <v>6</v>
      </c>
    </row>
    <row r="1247" spans="1:5" x14ac:dyDescent="0.25">
      <c r="A1247" s="7">
        <f>TIME(9,57,13)</f>
        <v>0.41473379629629631</v>
      </c>
      <c r="B1247" s="8">
        <v>3962.6</v>
      </c>
      <c r="C1247" s="9">
        <v>250000</v>
      </c>
      <c r="D1247" s="10" t="s">
        <v>5</v>
      </c>
      <c r="E1247" s="11" t="s">
        <v>6</v>
      </c>
    </row>
    <row r="1248" spans="1:5" x14ac:dyDescent="0.25">
      <c r="A1248" s="7">
        <f>TIME(9,57,13)</f>
        <v>0.41473379629629631</v>
      </c>
      <c r="B1248" s="8">
        <v>3962.9</v>
      </c>
      <c r="C1248" s="9">
        <v>250000</v>
      </c>
      <c r="D1248" s="10" t="s">
        <v>5</v>
      </c>
      <c r="E1248" s="11" t="s">
        <v>6</v>
      </c>
    </row>
    <row r="1249" spans="1:5" x14ac:dyDescent="0.25">
      <c r="A1249" s="7">
        <f>TIME(9,57,7)</f>
        <v>0.41466435185185185</v>
      </c>
      <c r="B1249" s="8">
        <v>3963</v>
      </c>
      <c r="C1249" s="9">
        <v>250000</v>
      </c>
      <c r="D1249" s="10" t="s">
        <v>5</v>
      </c>
      <c r="E1249" s="11" t="s">
        <v>6</v>
      </c>
    </row>
    <row r="1250" spans="1:5" x14ac:dyDescent="0.25">
      <c r="A1250" s="7">
        <f>TIME(9,57,7)</f>
        <v>0.41466435185185185</v>
      </c>
      <c r="B1250" s="8">
        <v>3963.75</v>
      </c>
      <c r="C1250" s="9">
        <v>250000</v>
      </c>
      <c r="D1250" s="10" t="s">
        <v>5</v>
      </c>
      <c r="E1250" s="11" t="s">
        <v>6</v>
      </c>
    </row>
    <row r="1251" spans="1:5" x14ac:dyDescent="0.25">
      <c r="A1251" s="7">
        <f>TIME(9,56,15)</f>
        <v>0.4140625</v>
      </c>
      <c r="B1251" s="8">
        <v>3964</v>
      </c>
      <c r="C1251" s="9">
        <v>250000</v>
      </c>
      <c r="D1251" s="10" t="s">
        <v>5</v>
      </c>
      <c r="E1251" s="11" t="s">
        <v>6</v>
      </c>
    </row>
    <row r="1252" spans="1:5" x14ac:dyDescent="0.25">
      <c r="A1252" s="7">
        <f>TIME(9,56,15)</f>
        <v>0.4140625</v>
      </c>
      <c r="B1252" s="8">
        <v>3964.1</v>
      </c>
      <c r="C1252" s="9">
        <v>250000</v>
      </c>
      <c r="D1252" s="10" t="s">
        <v>5</v>
      </c>
      <c r="E1252" s="11" t="s">
        <v>6</v>
      </c>
    </row>
    <row r="1253" spans="1:5" x14ac:dyDescent="0.25">
      <c r="A1253" s="7">
        <f>TIME(9,56,15)</f>
        <v>0.4140625</v>
      </c>
      <c r="B1253" s="8">
        <v>3964.6</v>
      </c>
      <c r="C1253" s="9">
        <v>250000</v>
      </c>
      <c r="D1253" s="10" t="s">
        <v>5</v>
      </c>
      <c r="E1253" s="11" t="s">
        <v>6</v>
      </c>
    </row>
    <row r="1254" spans="1:5" x14ac:dyDescent="0.25">
      <c r="A1254" s="7">
        <f>TIME(9,55,53)</f>
        <v>0.41380787037037042</v>
      </c>
      <c r="B1254" s="8">
        <v>3964.7</v>
      </c>
      <c r="C1254" s="9">
        <v>250000</v>
      </c>
      <c r="D1254" s="10" t="s">
        <v>5</v>
      </c>
      <c r="E1254" s="11" t="s">
        <v>6</v>
      </c>
    </row>
    <row r="1255" spans="1:5" x14ac:dyDescent="0.25">
      <c r="A1255" s="7">
        <f>TIME(9,55,6)</f>
        <v>0.41326388888888888</v>
      </c>
      <c r="B1255" s="8">
        <v>3965</v>
      </c>
      <c r="C1255" s="9">
        <v>250000</v>
      </c>
      <c r="D1255" s="10" t="s">
        <v>7</v>
      </c>
      <c r="E1255" s="11" t="s">
        <v>6</v>
      </c>
    </row>
    <row r="1256" spans="1:5" x14ac:dyDescent="0.25">
      <c r="A1256" s="7">
        <f>TIME(9,53,11)</f>
        <v>0.41193287037037035</v>
      </c>
      <c r="B1256" s="8">
        <v>3966</v>
      </c>
      <c r="C1256" s="9">
        <v>250000</v>
      </c>
      <c r="D1256" s="10" t="s">
        <v>7</v>
      </c>
      <c r="E1256" s="11" t="s">
        <v>6</v>
      </c>
    </row>
    <row r="1257" spans="1:5" x14ac:dyDescent="0.25">
      <c r="A1257" s="7">
        <f>TIME(9,51,41)</f>
        <v>0.41089120370370374</v>
      </c>
      <c r="B1257" s="8">
        <v>3967</v>
      </c>
      <c r="C1257" s="9">
        <v>70000</v>
      </c>
      <c r="D1257" s="10" t="s">
        <v>3</v>
      </c>
      <c r="E1257" s="11" t="s">
        <v>8</v>
      </c>
    </row>
    <row r="1258" spans="1:5" x14ac:dyDescent="0.25">
      <c r="A1258" s="7">
        <f>TIME(9,50,52)</f>
        <v>0.41032407407407406</v>
      </c>
      <c r="B1258" s="8">
        <v>3965</v>
      </c>
      <c r="C1258" s="9">
        <v>500000</v>
      </c>
      <c r="D1258" s="10" t="s">
        <v>5</v>
      </c>
      <c r="E1258" s="11" t="s">
        <v>6</v>
      </c>
    </row>
    <row r="1259" spans="1:5" x14ac:dyDescent="0.25">
      <c r="A1259" s="7">
        <f>TIME(9,50,44)</f>
        <v>0.41023148148148153</v>
      </c>
      <c r="B1259" s="8">
        <v>3965</v>
      </c>
      <c r="C1259" s="9">
        <v>250000</v>
      </c>
      <c r="D1259" s="10" t="s">
        <v>5</v>
      </c>
      <c r="E1259" s="11" t="s">
        <v>6</v>
      </c>
    </row>
    <row r="1260" spans="1:5" x14ac:dyDescent="0.25">
      <c r="A1260" s="7">
        <f>TIME(9,50,23)</f>
        <v>0.40998842592592594</v>
      </c>
      <c r="B1260" s="8">
        <v>3965</v>
      </c>
      <c r="C1260" s="9">
        <v>250000</v>
      </c>
      <c r="D1260" s="10" t="s">
        <v>5</v>
      </c>
      <c r="E1260" s="11" t="s">
        <v>6</v>
      </c>
    </row>
    <row r="1261" spans="1:5" x14ac:dyDescent="0.25">
      <c r="A1261" s="7">
        <f>TIME(9,50,18)</f>
        <v>0.40993055555555552</v>
      </c>
      <c r="B1261" s="8">
        <v>3965</v>
      </c>
      <c r="C1261" s="9">
        <v>250000</v>
      </c>
      <c r="D1261" s="10" t="s">
        <v>5</v>
      </c>
      <c r="E1261" s="11" t="s">
        <v>6</v>
      </c>
    </row>
    <row r="1262" spans="1:5" x14ac:dyDescent="0.25">
      <c r="A1262" s="7">
        <f t="shared" ref="A1262:A1267" si="20">TIME(9,50,15)</f>
        <v>0.40989583333333335</v>
      </c>
      <c r="B1262" s="8">
        <v>3965.1</v>
      </c>
      <c r="C1262" s="9">
        <v>500000</v>
      </c>
      <c r="D1262" s="10" t="s">
        <v>5</v>
      </c>
      <c r="E1262" s="11" t="s">
        <v>6</v>
      </c>
    </row>
    <row r="1263" spans="1:5" x14ac:dyDescent="0.25">
      <c r="A1263" s="7">
        <f t="shared" si="20"/>
        <v>0.40989583333333335</v>
      </c>
      <c r="B1263" s="8">
        <v>3965.1</v>
      </c>
      <c r="C1263" s="9">
        <v>500000</v>
      </c>
      <c r="D1263" s="10" t="s">
        <v>5</v>
      </c>
      <c r="E1263" s="11" t="s">
        <v>6</v>
      </c>
    </row>
    <row r="1264" spans="1:5" x14ac:dyDescent="0.25">
      <c r="A1264" s="7">
        <f t="shared" si="20"/>
        <v>0.40989583333333335</v>
      </c>
      <c r="B1264" s="8">
        <v>3965.1</v>
      </c>
      <c r="C1264" s="9">
        <v>250000</v>
      </c>
      <c r="D1264" s="10" t="s">
        <v>5</v>
      </c>
      <c r="E1264" s="11" t="s">
        <v>6</v>
      </c>
    </row>
    <row r="1265" spans="1:5" x14ac:dyDescent="0.25">
      <c r="A1265" s="7">
        <f t="shared" si="20"/>
        <v>0.40989583333333335</v>
      </c>
      <c r="B1265" s="8">
        <v>3965.2</v>
      </c>
      <c r="C1265" s="9">
        <v>500000</v>
      </c>
      <c r="D1265" s="10" t="s">
        <v>5</v>
      </c>
      <c r="E1265" s="11" t="s">
        <v>6</v>
      </c>
    </row>
    <row r="1266" spans="1:5" x14ac:dyDescent="0.25">
      <c r="A1266" s="7">
        <f t="shared" si="20"/>
        <v>0.40989583333333335</v>
      </c>
      <c r="B1266" s="8">
        <v>3965.2</v>
      </c>
      <c r="C1266" s="9">
        <v>500000</v>
      </c>
      <c r="D1266" s="10" t="s">
        <v>5</v>
      </c>
      <c r="E1266" s="11" t="s">
        <v>6</v>
      </c>
    </row>
    <row r="1267" spans="1:5" x14ac:dyDescent="0.25">
      <c r="A1267" s="7">
        <f t="shared" si="20"/>
        <v>0.40989583333333335</v>
      </c>
      <c r="B1267" s="8">
        <v>3965.55</v>
      </c>
      <c r="C1267" s="9">
        <v>250000</v>
      </c>
      <c r="D1267" s="10" t="s">
        <v>5</v>
      </c>
      <c r="E1267" s="11" t="s">
        <v>6</v>
      </c>
    </row>
    <row r="1268" spans="1:5" x14ac:dyDescent="0.25">
      <c r="A1268" s="7">
        <f>TIME(9,50,12)</f>
        <v>0.40986111111111106</v>
      </c>
      <c r="B1268" s="8">
        <v>3965.6</v>
      </c>
      <c r="C1268" s="9">
        <v>250000</v>
      </c>
      <c r="D1268" s="10" t="s">
        <v>5</v>
      </c>
      <c r="E1268" s="11" t="s">
        <v>6</v>
      </c>
    </row>
    <row r="1269" spans="1:5" x14ac:dyDescent="0.25">
      <c r="A1269" s="7">
        <f>TIME(9,50,10)</f>
        <v>0.40983796296296293</v>
      </c>
      <c r="B1269" s="8">
        <v>3966</v>
      </c>
      <c r="C1269" s="9">
        <v>250000</v>
      </c>
      <c r="D1269" s="10" t="s">
        <v>5</v>
      </c>
      <c r="E1269" s="11" t="s">
        <v>6</v>
      </c>
    </row>
    <row r="1270" spans="1:5" x14ac:dyDescent="0.25">
      <c r="A1270" s="7">
        <f>TIME(9,47,47)</f>
        <v>0.40818287037037032</v>
      </c>
      <c r="B1270" s="8">
        <v>3966.43</v>
      </c>
      <c r="C1270" s="9">
        <v>250000</v>
      </c>
      <c r="D1270" s="10" t="s">
        <v>5</v>
      </c>
      <c r="E1270" s="11" t="s">
        <v>6</v>
      </c>
    </row>
    <row r="1271" spans="1:5" x14ac:dyDescent="0.25">
      <c r="A1271" s="7">
        <f>TIME(9,47,45)</f>
        <v>0.40815972222222219</v>
      </c>
      <c r="B1271" s="8">
        <v>3966.5</v>
      </c>
      <c r="C1271" s="9">
        <v>250000</v>
      </c>
      <c r="D1271" s="10" t="s">
        <v>5</v>
      </c>
      <c r="E1271" s="11" t="s">
        <v>6</v>
      </c>
    </row>
    <row r="1272" spans="1:5" x14ac:dyDescent="0.25">
      <c r="A1272" s="7">
        <f>TIME(9,47,45)</f>
        <v>0.40815972222222219</v>
      </c>
      <c r="B1272" s="8">
        <v>3966.6</v>
      </c>
      <c r="C1272" s="9">
        <v>750000</v>
      </c>
      <c r="D1272" s="10" t="s">
        <v>5</v>
      </c>
      <c r="E1272" s="11" t="s">
        <v>6</v>
      </c>
    </row>
    <row r="1273" spans="1:5" x14ac:dyDescent="0.25">
      <c r="A1273" s="7">
        <f>TIME(9,47,36)</f>
        <v>0.40805555555555556</v>
      </c>
      <c r="B1273" s="8">
        <v>3966.65</v>
      </c>
      <c r="C1273" s="9">
        <v>250000</v>
      </c>
      <c r="D1273" s="10" t="s">
        <v>5</v>
      </c>
      <c r="E1273" s="11" t="s">
        <v>6</v>
      </c>
    </row>
    <row r="1274" spans="1:5" x14ac:dyDescent="0.25">
      <c r="A1274" s="7">
        <f>TIME(9,47,34)</f>
        <v>0.40803240740740737</v>
      </c>
      <c r="B1274" s="8">
        <v>3966.65</v>
      </c>
      <c r="C1274" s="9">
        <v>250000</v>
      </c>
      <c r="D1274" s="10" t="s">
        <v>5</v>
      </c>
      <c r="E1274" s="11" t="s">
        <v>6</v>
      </c>
    </row>
    <row r="1275" spans="1:5" x14ac:dyDescent="0.25">
      <c r="A1275" s="7">
        <f>TIME(9,47,29)</f>
        <v>0.40797453703703707</v>
      </c>
      <c r="B1275" s="8">
        <v>3967</v>
      </c>
      <c r="C1275" s="9">
        <v>250000</v>
      </c>
      <c r="D1275" s="10" t="s">
        <v>5</v>
      </c>
      <c r="E1275" s="11" t="s">
        <v>6</v>
      </c>
    </row>
    <row r="1276" spans="1:5" x14ac:dyDescent="0.25">
      <c r="A1276" s="7">
        <f>TIME(9,47,27)</f>
        <v>0.40795138888888888</v>
      </c>
      <c r="B1276" s="8">
        <v>3967.1</v>
      </c>
      <c r="C1276" s="9">
        <v>500000</v>
      </c>
      <c r="D1276" s="10" t="s">
        <v>5</v>
      </c>
      <c r="E1276" s="11" t="s">
        <v>6</v>
      </c>
    </row>
    <row r="1277" spans="1:5" x14ac:dyDescent="0.25">
      <c r="A1277" s="7">
        <f>TIME(9,47,27)</f>
        <v>0.40795138888888888</v>
      </c>
      <c r="B1277" s="8">
        <v>3967.2</v>
      </c>
      <c r="C1277" s="9">
        <v>250000</v>
      </c>
      <c r="D1277" s="10" t="s">
        <v>5</v>
      </c>
      <c r="E1277" s="11" t="s">
        <v>6</v>
      </c>
    </row>
    <row r="1278" spans="1:5" x14ac:dyDescent="0.25">
      <c r="A1278" s="7">
        <f>TIME(9,47,26)</f>
        <v>0.40793981481481478</v>
      </c>
      <c r="B1278" s="8">
        <v>3967.85</v>
      </c>
      <c r="C1278" s="9">
        <v>250000</v>
      </c>
      <c r="D1278" s="10" t="s">
        <v>5</v>
      </c>
      <c r="E1278" s="11" t="s">
        <v>6</v>
      </c>
    </row>
    <row r="1279" spans="1:5" x14ac:dyDescent="0.25">
      <c r="A1279" s="7">
        <f>TIME(9,47,25)</f>
        <v>0.40792824074074074</v>
      </c>
      <c r="B1279" s="8">
        <v>3967.85</v>
      </c>
      <c r="C1279" s="9">
        <v>500000</v>
      </c>
      <c r="D1279" s="10" t="s">
        <v>5</v>
      </c>
      <c r="E1279" s="11" t="s">
        <v>6</v>
      </c>
    </row>
    <row r="1280" spans="1:5" x14ac:dyDescent="0.25">
      <c r="A1280" s="7">
        <f>TIME(9,47,1)</f>
        <v>0.40765046296296298</v>
      </c>
      <c r="B1280" s="8">
        <v>3967.85</v>
      </c>
      <c r="C1280" s="9">
        <v>250000</v>
      </c>
      <c r="D1280" s="10" t="s">
        <v>5</v>
      </c>
      <c r="E1280" s="11" t="s">
        <v>6</v>
      </c>
    </row>
    <row r="1281" spans="1:5" x14ac:dyDescent="0.25">
      <c r="A1281" s="7">
        <f>TIME(9,47,0)</f>
        <v>0.40763888888888888</v>
      </c>
      <c r="B1281" s="8">
        <v>3967.85</v>
      </c>
      <c r="C1281" s="9">
        <v>150000</v>
      </c>
      <c r="D1281" s="10" t="s">
        <v>3</v>
      </c>
      <c r="E1281" s="11" t="s">
        <v>8</v>
      </c>
    </row>
    <row r="1282" spans="1:5" x14ac:dyDescent="0.25">
      <c r="A1282" s="7">
        <f>TIME(9,47,0)</f>
        <v>0.40763888888888888</v>
      </c>
      <c r="B1282" s="8">
        <v>3968</v>
      </c>
      <c r="C1282" s="9">
        <v>1000000</v>
      </c>
      <c r="D1282" s="10" t="s">
        <v>3</v>
      </c>
      <c r="E1282" s="11" t="s">
        <v>9</v>
      </c>
    </row>
    <row r="1283" spans="1:5" x14ac:dyDescent="0.25">
      <c r="A1283" s="7">
        <f>TIME(9,47,0)</f>
        <v>0.40763888888888888</v>
      </c>
      <c r="B1283" s="8">
        <v>3967.85</v>
      </c>
      <c r="C1283" s="9">
        <v>250000</v>
      </c>
      <c r="D1283" s="10" t="s">
        <v>5</v>
      </c>
      <c r="E1283" s="11" t="s">
        <v>6</v>
      </c>
    </row>
    <row r="1284" spans="1:5" x14ac:dyDescent="0.25">
      <c r="A1284" s="7">
        <f>TIME(9,46,51)</f>
        <v>0.40753472222222226</v>
      </c>
      <c r="B1284" s="8">
        <v>3968</v>
      </c>
      <c r="C1284" s="9">
        <v>250000</v>
      </c>
      <c r="D1284" s="10" t="s">
        <v>5</v>
      </c>
      <c r="E1284" s="11" t="s">
        <v>6</v>
      </c>
    </row>
    <row r="1285" spans="1:5" x14ac:dyDescent="0.25">
      <c r="A1285" s="7">
        <f>TIME(9,46,38)</f>
        <v>0.40738425925925931</v>
      </c>
      <c r="B1285" s="8">
        <v>3968</v>
      </c>
      <c r="C1285" s="9">
        <v>750000</v>
      </c>
      <c r="D1285" s="10" t="s">
        <v>5</v>
      </c>
      <c r="E1285" s="11" t="s">
        <v>6</v>
      </c>
    </row>
    <row r="1286" spans="1:5" x14ac:dyDescent="0.25">
      <c r="A1286" s="7">
        <f>TIME(9,45,26)</f>
        <v>0.4065509259259259</v>
      </c>
      <c r="B1286" s="8">
        <v>3969</v>
      </c>
      <c r="C1286" s="9">
        <v>250000</v>
      </c>
      <c r="D1286" s="10" t="s">
        <v>7</v>
      </c>
      <c r="E1286" s="11" t="s">
        <v>6</v>
      </c>
    </row>
    <row r="1287" spans="1:5" x14ac:dyDescent="0.25">
      <c r="A1287" s="7">
        <f>TIME(9,45,21)</f>
        <v>0.40649305555555554</v>
      </c>
      <c r="B1287" s="8">
        <v>3967.85</v>
      </c>
      <c r="C1287" s="9">
        <v>250000</v>
      </c>
      <c r="D1287" s="10" t="s">
        <v>5</v>
      </c>
      <c r="E1287" s="11" t="s">
        <v>6</v>
      </c>
    </row>
    <row r="1288" spans="1:5" x14ac:dyDescent="0.25">
      <c r="A1288" s="7">
        <f>TIME(9,45,14)</f>
        <v>0.40641203703703704</v>
      </c>
      <c r="B1288" s="8">
        <v>3967.85</v>
      </c>
      <c r="C1288" s="9">
        <v>500000</v>
      </c>
      <c r="D1288" s="10" t="s">
        <v>5</v>
      </c>
      <c r="E1288" s="11" t="s">
        <v>6</v>
      </c>
    </row>
    <row r="1289" spans="1:5" x14ac:dyDescent="0.25">
      <c r="A1289" s="7">
        <f t="shared" ref="A1289:A1294" si="21">TIME(9,45,6)</f>
        <v>0.40631944444444446</v>
      </c>
      <c r="B1289" s="8">
        <v>3968</v>
      </c>
      <c r="C1289" s="9">
        <v>7000000</v>
      </c>
      <c r="D1289" s="10" t="s">
        <v>5</v>
      </c>
      <c r="E1289" s="11" t="s">
        <v>6</v>
      </c>
    </row>
    <row r="1290" spans="1:5" x14ac:dyDescent="0.25">
      <c r="A1290" s="7">
        <f t="shared" si="21"/>
        <v>0.40631944444444446</v>
      </c>
      <c r="B1290" s="8">
        <v>3968</v>
      </c>
      <c r="C1290" s="9">
        <v>250000</v>
      </c>
      <c r="D1290" s="10" t="s">
        <v>5</v>
      </c>
      <c r="E1290" s="11" t="s">
        <v>6</v>
      </c>
    </row>
    <row r="1291" spans="1:5" x14ac:dyDescent="0.25">
      <c r="A1291" s="7">
        <f t="shared" si="21"/>
        <v>0.40631944444444446</v>
      </c>
      <c r="B1291" s="8">
        <v>3968.05</v>
      </c>
      <c r="C1291" s="9">
        <v>250000</v>
      </c>
      <c r="D1291" s="10" t="s">
        <v>5</v>
      </c>
      <c r="E1291" s="11" t="s">
        <v>6</v>
      </c>
    </row>
    <row r="1292" spans="1:5" x14ac:dyDescent="0.25">
      <c r="A1292" s="7">
        <f t="shared" si="21"/>
        <v>0.40631944444444446</v>
      </c>
      <c r="B1292" s="8">
        <v>3968.1</v>
      </c>
      <c r="C1292" s="9">
        <v>250000</v>
      </c>
      <c r="D1292" s="10" t="s">
        <v>5</v>
      </c>
      <c r="E1292" s="11" t="s">
        <v>6</v>
      </c>
    </row>
    <row r="1293" spans="1:5" x14ac:dyDescent="0.25">
      <c r="A1293" s="7">
        <f t="shared" si="21"/>
        <v>0.40631944444444446</v>
      </c>
      <c r="B1293" s="8">
        <v>3968.2</v>
      </c>
      <c r="C1293" s="9">
        <v>250000</v>
      </c>
      <c r="D1293" s="10" t="s">
        <v>5</v>
      </c>
      <c r="E1293" s="11" t="s">
        <v>6</v>
      </c>
    </row>
    <row r="1294" spans="1:5" x14ac:dyDescent="0.25">
      <c r="A1294" s="7">
        <f t="shared" si="21"/>
        <v>0.40631944444444446</v>
      </c>
      <c r="B1294" s="8">
        <v>3968.35</v>
      </c>
      <c r="C1294" s="9">
        <v>250000</v>
      </c>
      <c r="D1294" s="10" t="s">
        <v>5</v>
      </c>
      <c r="E1294" s="11" t="s">
        <v>6</v>
      </c>
    </row>
    <row r="1295" spans="1:5" x14ac:dyDescent="0.25">
      <c r="A1295" s="7">
        <f>TIME(9,45,0)</f>
        <v>0.40625</v>
      </c>
      <c r="B1295" s="8">
        <v>3969</v>
      </c>
      <c r="C1295" s="9">
        <v>3400000</v>
      </c>
      <c r="D1295" s="10" t="s">
        <v>3</v>
      </c>
      <c r="E1295" s="11" t="s">
        <v>9</v>
      </c>
    </row>
    <row r="1296" spans="1:5" x14ac:dyDescent="0.25">
      <c r="A1296" s="7">
        <f>TIME(9,44,57)</f>
        <v>0.40621527777777783</v>
      </c>
      <c r="B1296" s="8">
        <v>3969</v>
      </c>
      <c r="C1296" s="9">
        <v>250000</v>
      </c>
      <c r="D1296" s="10" t="s">
        <v>5</v>
      </c>
      <c r="E1296" s="11" t="s">
        <v>6</v>
      </c>
    </row>
    <row r="1297" spans="1:5" x14ac:dyDescent="0.25">
      <c r="A1297" s="7">
        <f>TIME(9,44,50)</f>
        <v>0.40613425925925922</v>
      </c>
      <c r="B1297" s="8">
        <v>3969</v>
      </c>
      <c r="C1297" s="9">
        <v>250000</v>
      </c>
      <c r="D1297" s="10" t="s">
        <v>5</v>
      </c>
      <c r="E1297" s="11" t="s">
        <v>6</v>
      </c>
    </row>
    <row r="1298" spans="1:5" x14ac:dyDescent="0.25">
      <c r="A1298" s="7">
        <f>TIME(9,44,50)</f>
        <v>0.40613425925925922</v>
      </c>
      <c r="B1298" s="8">
        <v>3969</v>
      </c>
      <c r="C1298" s="9">
        <v>250000</v>
      </c>
      <c r="D1298" s="10" t="s">
        <v>5</v>
      </c>
      <c r="E1298" s="11" t="s">
        <v>6</v>
      </c>
    </row>
    <row r="1299" spans="1:5" x14ac:dyDescent="0.25">
      <c r="A1299" s="7">
        <f>TIME(9,44,50)</f>
        <v>0.40613425925925922</v>
      </c>
      <c r="B1299" s="8">
        <v>3969</v>
      </c>
      <c r="C1299" s="9">
        <v>250000</v>
      </c>
      <c r="D1299" s="10" t="s">
        <v>5</v>
      </c>
      <c r="E1299" s="11" t="s">
        <v>6</v>
      </c>
    </row>
    <row r="1300" spans="1:5" x14ac:dyDescent="0.25">
      <c r="A1300" s="7">
        <f>TIME(9,44,50)</f>
        <v>0.40613425925925922</v>
      </c>
      <c r="B1300" s="8">
        <v>3969.25</v>
      </c>
      <c r="C1300" s="9">
        <v>3000000</v>
      </c>
      <c r="D1300" s="10" t="s">
        <v>11</v>
      </c>
      <c r="E1300" s="11" t="s">
        <v>12</v>
      </c>
    </row>
    <row r="1301" spans="1:5" x14ac:dyDescent="0.25">
      <c r="A1301" s="7">
        <f>TIME(9,44,27)</f>
        <v>0.40586805555555555</v>
      </c>
      <c r="B1301" s="8">
        <v>3970</v>
      </c>
      <c r="C1301" s="9">
        <v>250000</v>
      </c>
      <c r="D1301" s="10" t="s">
        <v>7</v>
      </c>
      <c r="E1301" s="11" t="s">
        <v>6</v>
      </c>
    </row>
    <row r="1302" spans="1:5" x14ac:dyDescent="0.25">
      <c r="A1302" s="7">
        <f>TIME(9,43,58)</f>
        <v>0.40553240740740742</v>
      </c>
      <c r="B1302" s="8">
        <v>3969</v>
      </c>
      <c r="C1302" s="9">
        <v>500000</v>
      </c>
      <c r="D1302" s="10" t="s">
        <v>5</v>
      </c>
      <c r="E1302" s="11" t="s">
        <v>6</v>
      </c>
    </row>
    <row r="1303" spans="1:5" x14ac:dyDescent="0.25">
      <c r="A1303" s="7">
        <f>TIME(9,43,52)</f>
        <v>0.40546296296296297</v>
      </c>
      <c r="B1303" s="8">
        <v>3969</v>
      </c>
      <c r="C1303" s="9">
        <v>500000</v>
      </c>
      <c r="D1303" s="10" t="s">
        <v>5</v>
      </c>
      <c r="E1303" s="11" t="s">
        <v>6</v>
      </c>
    </row>
    <row r="1304" spans="1:5" x14ac:dyDescent="0.25">
      <c r="A1304" s="7">
        <f>TIME(9,43,32)</f>
        <v>0.40523148148148147</v>
      </c>
      <c r="B1304" s="8">
        <v>3968.5</v>
      </c>
      <c r="C1304" s="9">
        <v>250000</v>
      </c>
      <c r="D1304" s="10" t="s">
        <v>5</v>
      </c>
      <c r="E1304" s="11" t="s">
        <v>6</v>
      </c>
    </row>
    <row r="1305" spans="1:5" x14ac:dyDescent="0.25">
      <c r="A1305" s="7">
        <f>TIME(9,43,25)</f>
        <v>0.40515046296296298</v>
      </c>
      <c r="B1305" s="8">
        <v>3969</v>
      </c>
      <c r="C1305" s="9">
        <v>250000</v>
      </c>
      <c r="D1305" s="10" t="s">
        <v>5</v>
      </c>
      <c r="E1305" s="11" t="s">
        <v>6</v>
      </c>
    </row>
    <row r="1306" spans="1:5" x14ac:dyDescent="0.25">
      <c r="A1306" s="7">
        <f>TIME(9,43,24)</f>
        <v>0.40513888888888888</v>
      </c>
      <c r="B1306" s="8">
        <v>3969.5</v>
      </c>
      <c r="C1306" s="9">
        <v>250000</v>
      </c>
      <c r="D1306" s="10" t="s">
        <v>5</v>
      </c>
      <c r="E1306" s="11" t="s">
        <v>6</v>
      </c>
    </row>
    <row r="1307" spans="1:5" x14ac:dyDescent="0.25">
      <c r="A1307" s="7">
        <f>TIME(9,43,24)</f>
        <v>0.40513888888888888</v>
      </c>
      <c r="B1307" s="8">
        <v>3969.5</v>
      </c>
      <c r="C1307" s="9">
        <v>250000</v>
      </c>
      <c r="D1307" s="10" t="s">
        <v>5</v>
      </c>
      <c r="E1307" s="11" t="s">
        <v>6</v>
      </c>
    </row>
    <row r="1308" spans="1:5" x14ac:dyDescent="0.25">
      <c r="A1308" s="7">
        <f>TIME(9,43,23)</f>
        <v>0.40512731481481484</v>
      </c>
      <c r="B1308" s="8">
        <v>3969.5</v>
      </c>
      <c r="C1308" s="9">
        <v>250000</v>
      </c>
      <c r="D1308" s="10" t="s">
        <v>5</v>
      </c>
      <c r="E1308" s="11" t="s">
        <v>6</v>
      </c>
    </row>
    <row r="1309" spans="1:5" x14ac:dyDescent="0.25">
      <c r="A1309" s="7">
        <f>TIME(9,43,22)</f>
        <v>0.40511574074074069</v>
      </c>
      <c r="B1309" s="8">
        <v>3969.5</v>
      </c>
      <c r="C1309" s="9">
        <v>500000</v>
      </c>
      <c r="D1309" s="10" t="s">
        <v>5</v>
      </c>
      <c r="E1309" s="11" t="s">
        <v>6</v>
      </c>
    </row>
    <row r="1310" spans="1:5" x14ac:dyDescent="0.25">
      <c r="A1310" s="7">
        <f>TIME(9,42,3)</f>
        <v>0.4042013888888889</v>
      </c>
      <c r="B1310" s="8">
        <v>3969.45</v>
      </c>
      <c r="C1310" s="9">
        <v>250000</v>
      </c>
      <c r="D1310" s="10" t="s">
        <v>5</v>
      </c>
      <c r="E1310" s="11" t="s">
        <v>6</v>
      </c>
    </row>
    <row r="1311" spans="1:5" x14ac:dyDescent="0.25">
      <c r="A1311" s="7">
        <f>TIME(9,41,55)</f>
        <v>0.40410879629629631</v>
      </c>
      <c r="B1311" s="8">
        <v>3969.9</v>
      </c>
      <c r="C1311" s="9">
        <v>250000</v>
      </c>
      <c r="D1311" s="10" t="s">
        <v>5</v>
      </c>
      <c r="E1311" s="11" t="s">
        <v>6</v>
      </c>
    </row>
    <row r="1312" spans="1:5" x14ac:dyDescent="0.25">
      <c r="A1312" s="7">
        <f>TIME(9,41,53)</f>
        <v>0.40408564814814812</v>
      </c>
      <c r="B1312" s="8">
        <v>3970</v>
      </c>
      <c r="C1312" s="9">
        <v>250000</v>
      </c>
      <c r="D1312" s="10" t="s">
        <v>5</v>
      </c>
      <c r="E1312" s="11" t="s">
        <v>6</v>
      </c>
    </row>
    <row r="1313" spans="1:5" x14ac:dyDescent="0.25">
      <c r="A1313" s="7">
        <f>TIME(9,41,53)</f>
        <v>0.40408564814814812</v>
      </c>
      <c r="B1313" s="8">
        <v>3970</v>
      </c>
      <c r="C1313" s="9">
        <v>500000</v>
      </c>
      <c r="D1313" s="10" t="s">
        <v>5</v>
      </c>
      <c r="E1313" s="11" t="s">
        <v>6</v>
      </c>
    </row>
    <row r="1314" spans="1:5" x14ac:dyDescent="0.25">
      <c r="A1314" s="7">
        <f>TIME(9,41,53)</f>
        <v>0.40408564814814812</v>
      </c>
      <c r="B1314" s="8">
        <v>3970</v>
      </c>
      <c r="C1314" s="9">
        <v>250000</v>
      </c>
      <c r="D1314" s="10" t="s">
        <v>5</v>
      </c>
      <c r="E1314" s="11" t="s">
        <v>6</v>
      </c>
    </row>
    <row r="1315" spans="1:5" x14ac:dyDescent="0.25">
      <c r="A1315" s="7">
        <f>TIME(9,41,53)</f>
        <v>0.40408564814814812</v>
      </c>
      <c r="B1315" s="8">
        <v>3970</v>
      </c>
      <c r="C1315" s="9">
        <v>250000</v>
      </c>
      <c r="D1315" s="10" t="s">
        <v>5</v>
      </c>
      <c r="E1315" s="11" t="s">
        <v>6</v>
      </c>
    </row>
    <row r="1316" spans="1:5" x14ac:dyDescent="0.25">
      <c r="A1316" s="7">
        <f>TIME(9,41,53)</f>
        <v>0.40408564814814812</v>
      </c>
      <c r="B1316" s="8">
        <v>3970</v>
      </c>
      <c r="C1316" s="9">
        <v>250000</v>
      </c>
      <c r="D1316" s="10" t="s">
        <v>5</v>
      </c>
      <c r="E1316" s="11" t="s">
        <v>6</v>
      </c>
    </row>
    <row r="1317" spans="1:5" x14ac:dyDescent="0.25">
      <c r="A1317" s="7">
        <f>TIME(9,41,52)</f>
        <v>0.40407407407407409</v>
      </c>
      <c r="B1317" s="8">
        <v>3970</v>
      </c>
      <c r="C1317" s="9">
        <v>250000</v>
      </c>
      <c r="D1317" s="10" t="s">
        <v>5</v>
      </c>
      <c r="E1317" s="11" t="s">
        <v>6</v>
      </c>
    </row>
    <row r="1318" spans="1:5" x14ac:dyDescent="0.25">
      <c r="A1318" s="7">
        <f>TIME(9,41,52)</f>
        <v>0.40407407407407409</v>
      </c>
      <c r="B1318" s="8">
        <v>3970</v>
      </c>
      <c r="C1318" s="9">
        <v>250000</v>
      </c>
      <c r="D1318" s="10" t="s">
        <v>5</v>
      </c>
      <c r="E1318" s="11" t="s">
        <v>6</v>
      </c>
    </row>
    <row r="1319" spans="1:5" x14ac:dyDescent="0.25">
      <c r="A1319" s="7">
        <f>TIME(9,41,52)</f>
        <v>0.40407407407407409</v>
      </c>
      <c r="B1319" s="8">
        <v>3970.1</v>
      </c>
      <c r="C1319" s="9">
        <v>250000</v>
      </c>
      <c r="D1319" s="10" t="s">
        <v>5</v>
      </c>
      <c r="E1319" s="11" t="s">
        <v>6</v>
      </c>
    </row>
    <row r="1320" spans="1:5" x14ac:dyDescent="0.25">
      <c r="A1320" s="7">
        <f>TIME(9,41,51)</f>
        <v>0.40406249999999999</v>
      </c>
      <c r="B1320" s="8">
        <v>3970.59</v>
      </c>
      <c r="C1320" s="9">
        <v>250000</v>
      </c>
      <c r="D1320" s="10" t="s">
        <v>5</v>
      </c>
      <c r="E1320" s="11" t="s">
        <v>6</v>
      </c>
    </row>
    <row r="1321" spans="1:5" x14ac:dyDescent="0.25">
      <c r="A1321" s="7">
        <f>TIME(9,41,51)</f>
        <v>0.40406249999999999</v>
      </c>
      <c r="B1321" s="8">
        <v>3970.6</v>
      </c>
      <c r="C1321" s="9">
        <v>250000</v>
      </c>
      <c r="D1321" s="10" t="s">
        <v>5</v>
      </c>
      <c r="E1321" s="11" t="s">
        <v>6</v>
      </c>
    </row>
    <row r="1322" spans="1:5" x14ac:dyDescent="0.25">
      <c r="A1322" s="7">
        <f>TIME(9,41,51)</f>
        <v>0.40406249999999999</v>
      </c>
      <c r="B1322" s="8">
        <v>3971</v>
      </c>
      <c r="C1322" s="9">
        <v>250000</v>
      </c>
      <c r="D1322" s="10" t="s">
        <v>5</v>
      </c>
      <c r="E1322" s="11" t="s">
        <v>6</v>
      </c>
    </row>
    <row r="1323" spans="1:5" x14ac:dyDescent="0.25">
      <c r="A1323" s="7">
        <f>TIME(9,41,20)</f>
        <v>0.40370370370370368</v>
      </c>
      <c r="B1323" s="8">
        <v>3971</v>
      </c>
      <c r="C1323" s="9">
        <v>750000</v>
      </c>
      <c r="D1323" s="10" t="s">
        <v>5</v>
      </c>
      <c r="E1323" s="11" t="s">
        <v>6</v>
      </c>
    </row>
    <row r="1324" spans="1:5" x14ac:dyDescent="0.25">
      <c r="A1324" s="7">
        <f>TIME(9,41,20)</f>
        <v>0.40370370370370368</v>
      </c>
      <c r="B1324" s="8">
        <v>3971.3</v>
      </c>
      <c r="C1324" s="9">
        <v>250000</v>
      </c>
      <c r="D1324" s="10" t="s">
        <v>5</v>
      </c>
      <c r="E1324" s="11" t="s">
        <v>6</v>
      </c>
    </row>
    <row r="1325" spans="1:5" x14ac:dyDescent="0.25">
      <c r="A1325" s="7">
        <f>TIME(9,41,20)</f>
        <v>0.40370370370370368</v>
      </c>
      <c r="B1325" s="8">
        <v>3971.35</v>
      </c>
      <c r="C1325" s="9">
        <v>250000</v>
      </c>
      <c r="D1325" s="10" t="s">
        <v>5</v>
      </c>
      <c r="E1325" s="11" t="s">
        <v>6</v>
      </c>
    </row>
    <row r="1326" spans="1:5" x14ac:dyDescent="0.25">
      <c r="A1326" s="7">
        <f>TIME(9,41,20)</f>
        <v>0.40370370370370368</v>
      </c>
      <c r="B1326" s="8">
        <v>3971.4</v>
      </c>
      <c r="C1326" s="9">
        <v>250000</v>
      </c>
      <c r="D1326" s="10" t="s">
        <v>5</v>
      </c>
      <c r="E1326" s="11" t="s">
        <v>6</v>
      </c>
    </row>
    <row r="1327" spans="1:5" x14ac:dyDescent="0.25">
      <c r="A1327" s="7">
        <f>TIME(9,40,7)</f>
        <v>0.40285879629629634</v>
      </c>
      <c r="B1327" s="8">
        <v>3970.5</v>
      </c>
      <c r="C1327" s="9">
        <v>250000</v>
      </c>
      <c r="D1327" s="10" t="s">
        <v>5</v>
      </c>
      <c r="E1327" s="11" t="s">
        <v>6</v>
      </c>
    </row>
    <row r="1328" spans="1:5" x14ac:dyDescent="0.25">
      <c r="A1328" s="7">
        <f>TIME(9,40,6)</f>
        <v>0.40284722222222219</v>
      </c>
      <c r="B1328" s="8">
        <v>3971</v>
      </c>
      <c r="C1328" s="9">
        <v>500000</v>
      </c>
      <c r="D1328" s="10" t="s">
        <v>5</v>
      </c>
      <c r="E1328" s="11" t="s">
        <v>6</v>
      </c>
    </row>
    <row r="1329" spans="1:5" x14ac:dyDescent="0.25">
      <c r="A1329" s="7">
        <f>TIME(9,39,51)</f>
        <v>0.40267361111111111</v>
      </c>
      <c r="B1329" s="8">
        <v>3970</v>
      </c>
      <c r="C1329" s="9">
        <v>250000</v>
      </c>
      <c r="D1329" s="10" t="s">
        <v>5</v>
      </c>
      <c r="E1329" s="11" t="s">
        <v>6</v>
      </c>
    </row>
    <row r="1330" spans="1:5" x14ac:dyDescent="0.25">
      <c r="A1330" s="7">
        <f>TIME(9,39,49)</f>
        <v>0.40265046296296297</v>
      </c>
      <c r="B1330" s="8">
        <v>3970</v>
      </c>
      <c r="C1330" s="9">
        <v>250000</v>
      </c>
      <c r="D1330" s="10" t="s">
        <v>5</v>
      </c>
      <c r="E1330" s="11" t="s">
        <v>6</v>
      </c>
    </row>
    <row r="1331" spans="1:5" x14ac:dyDescent="0.25">
      <c r="A1331" s="7">
        <f>TIME(9,39,49)</f>
        <v>0.40265046296296297</v>
      </c>
      <c r="B1331" s="8">
        <v>3970.1</v>
      </c>
      <c r="C1331" s="9">
        <v>250000</v>
      </c>
      <c r="D1331" s="10" t="s">
        <v>5</v>
      </c>
      <c r="E1331" s="11" t="s">
        <v>6</v>
      </c>
    </row>
    <row r="1332" spans="1:5" x14ac:dyDescent="0.25">
      <c r="A1332" s="7">
        <f>TIME(9,39,48)</f>
        <v>0.40263888888888894</v>
      </c>
      <c r="B1332" s="8">
        <v>3970</v>
      </c>
      <c r="C1332" s="9">
        <v>250000</v>
      </c>
      <c r="D1332" s="10" t="s">
        <v>5</v>
      </c>
      <c r="E1332" s="11" t="s">
        <v>6</v>
      </c>
    </row>
    <row r="1333" spans="1:5" x14ac:dyDescent="0.25">
      <c r="A1333" s="7">
        <f>TIME(9,39,48)</f>
        <v>0.40263888888888894</v>
      </c>
      <c r="B1333" s="8">
        <v>3970</v>
      </c>
      <c r="C1333" s="9">
        <v>250000</v>
      </c>
      <c r="D1333" s="10" t="s">
        <v>5</v>
      </c>
      <c r="E1333" s="11" t="s">
        <v>6</v>
      </c>
    </row>
    <row r="1334" spans="1:5" x14ac:dyDescent="0.25">
      <c r="A1334" s="7">
        <f>TIME(9,39,47)</f>
        <v>0.40262731481481479</v>
      </c>
      <c r="B1334" s="8">
        <v>3970.1</v>
      </c>
      <c r="C1334" s="9">
        <v>250000</v>
      </c>
      <c r="D1334" s="10" t="s">
        <v>5</v>
      </c>
      <c r="E1334" s="11" t="s">
        <v>6</v>
      </c>
    </row>
    <row r="1335" spans="1:5" x14ac:dyDescent="0.25">
      <c r="A1335" s="7">
        <f>TIME(9,39,47)</f>
        <v>0.40262731481481479</v>
      </c>
      <c r="B1335" s="8">
        <v>3971</v>
      </c>
      <c r="C1335" s="9">
        <v>250000</v>
      </c>
      <c r="D1335" s="10" t="s">
        <v>5</v>
      </c>
      <c r="E1335" s="11" t="s">
        <v>6</v>
      </c>
    </row>
    <row r="1336" spans="1:5" x14ac:dyDescent="0.25">
      <c r="A1336" s="7">
        <f>TIME(9,39,47)</f>
        <v>0.40262731481481479</v>
      </c>
      <c r="B1336" s="8">
        <v>3971</v>
      </c>
      <c r="C1336" s="9">
        <v>250000</v>
      </c>
      <c r="D1336" s="10" t="s">
        <v>5</v>
      </c>
      <c r="E1336" s="11" t="s">
        <v>6</v>
      </c>
    </row>
    <row r="1337" spans="1:5" x14ac:dyDescent="0.25">
      <c r="A1337" s="7">
        <f>TIME(9,39,46)</f>
        <v>0.40261574074074075</v>
      </c>
      <c r="B1337" s="8">
        <v>3971</v>
      </c>
      <c r="C1337" s="9">
        <v>250000</v>
      </c>
      <c r="D1337" s="10" t="s">
        <v>5</v>
      </c>
      <c r="E1337" s="11" t="s">
        <v>6</v>
      </c>
    </row>
    <row r="1338" spans="1:5" x14ac:dyDescent="0.25">
      <c r="A1338" s="7">
        <f>TIME(9,39,46)</f>
        <v>0.40261574074074075</v>
      </c>
      <c r="B1338" s="8">
        <v>3971</v>
      </c>
      <c r="C1338" s="9">
        <v>250000</v>
      </c>
      <c r="D1338" s="10" t="s">
        <v>5</v>
      </c>
      <c r="E1338" s="11" t="s">
        <v>6</v>
      </c>
    </row>
    <row r="1339" spans="1:5" x14ac:dyDescent="0.25">
      <c r="A1339" s="7">
        <f>TIME(9,39,45)</f>
        <v>0.40260416666666665</v>
      </c>
      <c r="B1339" s="8">
        <v>3970</v>
      </c>
      <c r="C1339" s="9">
        <v>250000</v>
      </c>
      <c r="D1339" s="10" t="s">
        <v>5</v>
      </c>
      <c r="E1339" s="11" t="s">
        <v>6</v>
      </c>
    </row>
    <row r="1340" spans="1:5" x14ac:dyDescent="0.25">
      <c r="A1340" s="7">
        <f>TIME(9,39,45)</f>
        <v>0.40260416666666665</v>
      </c>
      <c r="B1340" s="8">
        <v>3970</v>
      </c>
      <c r="C1340" s="9">
        <v>500000</v>
      </c>
      <c r="D1340" s="10" t="s">
        <v>5</v>
      </c>
      <c r="E1340" s="11" t="s">
        <v>6</v>
      </c>
    </row>
    <row r="1341" spans="1:5" x14ac:dyDescent="0.25">
      <c r="A1341" s="7">
        <f>TIME(9,39,45)</f>
        <v>0.40260416666666665</v>
      </c>
      <c r="B1341" s="8">
        <v>3970.05</v>
      </c>
      <c r="C1341" s="9">
        <v>250000</v>
      </c>
      <c r="D1341" s="10" t="s">
        <v>5</v>
      </c>
      <c r="E1341" s="11" t="s">
        <v>6</v>
      </c>
    </row>
    <row r="1342" spans="1:5" x14ac:dyDescent="0.25">
      <c r="A1342" s="7">
        <f>TIME(9,39,44)</f>
        <v>0.40259259259259261</v>
      </c>
      <c r="B1342" s="8">
        <v>3970.09</v>
      </c>
      <c r="C1342" s="9">
        <v>250000</v>
      </c>
      <c r="D1342" s="10" t="s">
        <v>5</v>
      </c>
      <c r="E1342" s="11" t="s">
        <v>6</v>
      </c>
    </row>
    <row r="1343" spans="1:5" x14ac:dyDescent="0.25">
      <c r="A1343" s="7">
        <f>TIME(9,39,43)</f>
        <v>0.40258101851851852</v>
      </c>
      <c r="B1343" s="8">
        <v>3971</v>
      </c>
      <c r="C1343" s="9">
        <v>1000000</v>
      </c>
      <c r="D1343" s="10" t="s">
        <v>5</v>
      </c>
      <c r="E1343" s="11" t="s">
        <v>6</v>
      </c>
    </row>
    <row r="1344" spans="1:5" x14ac:dyDescent="0.25">
      <c r="A1344" s="7">
        <f>TIME(9,39,39)</f>
        <v>0.4025347222222222</v>
      </c>
      <c r="B1344" s="8">
        <v>3970</v>
      </c>
      <c r="C1344" s="9">
        <v>250000</v>
      </c>
      <c r="D1344" s="10" t="s">
        <v>5</v>
      </c>
      <c r="E1344" s="11" t="s">
        <v>6</v>
      </c>
    </row>
    <row r="1345" spans="1:5" x14ac:dyDescent="0.25">
      <c r="A1345" s="7">
        <f t="shared" ref="A1345:A1353" si="22">TIME(9,39,35)</f>
        <v>0.40248842592592587</v>
      </c>
      <c r="B1345" s="8">
        <v>3970</v>
      </c>
      <c r="C1345" s="9">
        <v>1750000</v>
      </c>
      <c r="D1345" s="10" t="s">
        <v>5</v>
      </c>
      <c r="E1345" s="11" t="s">
        <v>6</v>
      </c>
    </row>
    <row r="1346" spans="1:5" x14ac:dyDescent="0.25">
      <c r="A1346" s="7">
        <f t="shared" si="22"/>
        <v>0.40248842592592587</v>
      </c>
      <c r="B1346" s="8">
        <v>3970.1</v>
      </c>
      <c r="C1346" s="9">
        <v>250000</v>
      </c>
      <c r="D1346" s="10" t="s">
        <v>5</v>
      </c>
      <c r="E1346" s="11" t="s">
        <v>6</v>
      </c>
    </row>
    <row r="1347" spans="1:5" x14ac:dyDescent="0.25">
      <c r="A1347" s="7">
        <f t="shared" si="22"/>
        <v>0.40248842592592587</v>
      </c>
      <c r="B1347" s="8">
        <v>3970.2</v>
      </c>
      <c r="C1347" s="9">
        <v>250000</v>
      </c>
      <c r="D1347" s="10" t="s">
        <v>5</v>
      </c>
      <c r="E1347" s="11" t="s">
        <v>6</v>
      </c>
    </row>
    <row r="1348" spans="1:5" x14ac:dyDescent="0.25">
      <c r="A1348" s="7">
        <f t="shared" si="22"/>
        <v>0.40248842592592587</v>
      </c>
      <c r="B1348" s="8">
        <v>3970.5</v>
      </c>
      <c r="C1348" s="9">
        <v>250000</v>
      </c>
      <c r="D1348" s="10" t="s">
        <v>5</v>
      </c>
      <c r="E1348" s="11" t="s">
        <v>6</v>
      </c>
    </row>
    <row r="1349" spans="1:5" x14ac:dyDescent="0.25">
      <c r="A1349" s="7">
        <f t="shared" si="22"/>
        <v>0.40248842592592587</v>
      </c>
      <c r="B1349" s="8">
        <v>3971.5</v>
      </c>
      <c r="C1349" s="9">
        <v>4500000</v>
      </c>
      <c r="D1349" s="10" t="s">
        <v>5</v>
      </c>
      <c r="E1349" s="11" t="s">
        <v>6</v>
      </c>
    </row>
    <row r="1350" spans="1:5" x14ac:dyDescent="0.25">
      <c r="A1350" s="7">
        <f t="shared" si="22"/>
        <v>0.40248842592592587</v>
      </c>
      <c r="B1350" s="8">
        <v>3971.5</v>
      </c>
      <c r="C1350" s="9">
        <v>500000</v>
      </c>
      <c r="D1350" s="10" t="s">
        <v>5</v>
      </c>
      <c r="E1350" s="11" t="s">
        <v>6</v>
      </c>
    </row>
    <row r="1351" spans="1:5" x14ac:dyDescent="0.25">
      <c r="A1351" s="7">
        <f t="shared" si="22"/>
        <v>0.40248842592592587</v>
      </c>
      <c r="B1351" s="8">
        <v>3971.51</v>
      </c>
      <c r="C1351" s="9">
        <v>250000</v>
      </c>
      <c r="D1351" s="10" t="s">
        <v>5</v>
      </c>
      <c r="E1351" s="11" t="s">
        <v>6</v>
      </c>
    </row>
    <row r="1352" spans="1:5" x14ac:dyDescent="0.25">
      <c r="A1352" s="7">
        <f t="shared" si="22"/>
        <v>0.40248842592592587</v>
      </c>
      <c r="B1352" s="8">
        <v>3971.51</v>
      </c>
      <c r="C1352" s="9">
        <v>250000</v>
      </c>
      <c r="D1352" s="10" t="s">
        <v>5</v>
      </c>
      <c r="E1352" s="11" t="s">
        <v>6</v>
      </c>
    </row>
    <row r="1353" spans="1:5" x14ac:dyDescent="0.25">
      <c r="A1353" s="7">
        <f t="shared" si="22"/>
        <v>0.40248842592592587</v>
      </c>
      <c r="B1353" s="8">
        <v>3972.15</v>
      </c>
      <c r="C1353" s="9">
        <v>250000</v>
      </c>
      <c r="D1353" s="10" t="s">
        <v>5</v>
      </c>
      <c r="E1353" s="11" t="s">
        <v>6</v>
      </c>
    </row>
    <row r="1354" spans="1:5" x14ac:dyDescent="0.25">
      <c r="A1354" s="7">
        <f>TIME(9,39,34)</f>
        <v>0.40247685185185184</v>
      </c>
      <c r="B1354" s="8">
        <v>3972.2</v>
      </c>
      <c r="C1354" s="9">
        <v>250000</v>
      </c>
      <c r="D1354" s="10" t="s">
        <v>5</v>
      </c>
      <c r="E1354" s="11" t="s">
        <v>6</v>
      </c>
    </row>
    <row r="1355" spans="1:5" x14ac:dyDescent="0.25">
      <c r="A1355" s="7">
        <f>TIME(9,39,34)</f>
        <v>0.40247685185185184</v>
      </c>
      <c r="B1355" s="8">
        <v>3972.55</v>
      </c>
      <c r="C1355" s="9">
        <v>500000</v>
      </c>
      <c r="D1355" s="10" t="s">
        <v>5</v>
      </c>
      <c r="E1355" s="11" t="s">
        <v>6</v>
      </c>
    </row>
    <row r="1356" spans="1:5" x14ac:dyDescent="0.25">
      <c r="A1356" s="7">
        <f>TIME(9,39,29)</f>
        <v>0.40241898148148153</v>
      </c>
      <c r="B1356" s="8">
        <v>3973.6</v>
      </c>
      <c r="C1356" s="9">
        <v>250000</v>
      </c>
      <c r="D1356" s="10" t="s">
        <v>5</v>
      </c>
      <c r="E1356" s="11" t="s">
        <v>6</v>
      </c>
    </row>
    <row r="1357" spans="1:5" x14ac:dyDescent="0.25">
      <c r="A1357" s="7">
        <f>TIME(9,39,18)</f>
        <v>0.40229166666666666</v>
      </c>
      <c r="B1357" s="8">
        <v>3974</v>
      </c>
      <c r="C1357" s="9">
        <v>250000</v>
      </c>
      <c r="D1357" s="10" t="s">
        <v>5</v>
      </c>
      <c r="E1357" s="11" t="s">
        <v>6</v>
      </c>
    </row>
    <row r="1358" spans="1:5" x14ac:dyDescent="0.25">
      <c r="A1358" s="7">
        <f>TIME(9,39,16)</f>
        <v>0.40226851851851847</v>
      </c>
      <c r="B1358" s="8">
        <v>3974</v>
      </c>
      <c r="C1358" s="9">
        <v>100000</v>
      </c>
      <c r="D1358" s="10" t="s">
        <v>3</v>
      </c>
      <c r="E1358" s="11" t="s">
        <v>8</v>
      </c>
    </row>
    <row r="1359" spans="1:5" x14ac:dyDescent="0.25">
      <c r="A1359" s="7">
        <f>TIME(9,39,16)</f>
        <v>0.40226851851851847</v>
      </c>
      <c r="B1359" s="8">
        <v>3974</v>
      </c>
      <c r="C1359" s="9">
        <v>1000000</v>
      </c>
      <c r="D1359" s="10" t="s">
        <v>11</v>
      </c>
      <c r="E1359" s="11" t="s">
        <v>12</v>
      </c>
    </row>
    <row r="1360" spans="1:5" x14ac:dyDescent="0.25">
      <c r="A1360" s="7">
        <f>TIME(9,39,5)</f>
        <v>0.40214120370370371</v>
      </c>
      <c r="B1360" s="8">
        <v>3974</v>
      </c>
      <c r="C1360" s="9">
        <v>1000000</v>
      </c>
      <c r="D1360" s="10" t="s">
        <v>11</v>
      </c>
      <c r="E1360" s="11" t="s">
        <v>12</v>
      </c>
    </row>
    <row r="1361" spans="1:5" x14ac:dyDescent="0.25">
      <c r="A1361" s="7">
        <f>TIME(9,39,2)</f>
        <v>0.40210648148148148</v>
      </c>
      <c r="B1361" s="8">
        <v>3974</v>
      </c>
      <c r="C1361" s="9">
        <v>1000000</v>
      </c>
      <c r="D1361" s="10" t="s">
        <v>11</v>
      </c>
      <c r="E1361" s="11" t="s">
        <v>12</v>
      </c>
    </row>
    <row r="1362" spans="1:5" x14ac:dyDescent="0.25">
      <c r="A1362" s="7">
        <f>TIME(9,38,59)</f>
        <v>0.40207175925925925</v>
      </c>
      <c r="B1362" s="8">
        <v>3974</v>
      </c>
      <c r="C1362" s="9">
        <v>1000000</v>
      </c>
      <c r="D1362" s="10" t="s">
        <v>11</v>
      </c>
      <c r="E1362" s="11" t="s">
        <v>12</v>
      </c>
    </row>
    <row r="1363" spans="1:5" x14ac:dyDescent="0.25">
      <c r="A1363" s="7">
        <f>TIME(9,38,55)</f>
        <v>0.40202546296296293</v>
      </c>
      <c r="B1363" s="8">
        <v>3974</v>
      </c>
      <c r="C1363" s="9">
        <v>1000000</v>
      </c>
      <c r="D1363" s="10" t="s">
        <v>11</v>
      </c>
      <c r="E1363" s="11" t="s">
        <v>12</v>
      </c>
    </row>
    <row r="1364" spans="1:5" x14ac:dyDescent="0.25">
      <c r="A1364" s="7">
        <f>TIME(9,38,54)</f>
        <v>0.40201388888888889</v>
      </c>
      <c r="B1364" s="8">
        <v>3974</v>
      </c>
      <c r="C1364" s="9">
        <v>1000000</v>
      </c>
      <c r="D1364" s="10" t="s">
        <v>11</v>
      </c>
      <c r="E1364" s="11" t="s">
        <v>12</v>
      </c>
    </row>
    <row r="1365" spans="1:5" x14ac:dyDescent="0.25">
      <c r="A1365" s="7">
        <f>TIME(9,38,54)</f>
        <v>0.40201388888888889</v>
      </c>
      <c r="B1365" s="8">
        <v>3974</v>
      </c>
      <c r="C1365" s="9">
        <v>1000000</v>
      </c>
      <c r="D1365" s="10" t="s">
        <v>11</v>
      </c>
      <c r="E1365" s="11" t="s">
        <v>12</v>
      </c>
    </row>
    <row r="1366" spans="1:5" x14ac:dyDescent="0.25">
      <c r="A1366" s="7">
        <f>TIME(9,38,53)</f>
        <v>0.4020023148148148</v>
      </c>
      <c r="B1366" s="8">
        <v>3974</v>
      </c>
      <c r="C1366" s="9">
        <v>1000000</v>
      </c>
      <c r="D1366" s="10" t="s">
        <v>11</v>
      </c>
      <c r="E1366" s="11" t="s">
        <v>12</v>
      </c>
    </row>
    <row r="1367" spans="1:5" x14ac:dyDescent="0.25">
      <c r="A1367" s="7">
        <f>TIME(9,37,47)</f>
        <v>0.4012384259259259</v>
      </c>
      <c r="B1367" s="8">
        <v>3975.4</v>
      </c>
      <c r="C1367" s="9">
        <v>1000000</v>
      </c>
      <c r="D1367" s="10" t="s">
        <v>11</v>
      </c>
      <c r="E1367" s="11" t="s">
        <v>12</v>
      </c>
    </row>
    <row r="1368" spans="1:5" x14ac:dyDescent="0.25">
      <c r="A1368" s="7">
        <f>TIME(9,37,46)</f>
        <v>0.40122685185185186</v>
      </c>
      <c r="B1368" s="8">
        <v>3975.4</v>
      </c>
      <c r="C1368" s="9">
        <v>1000000</v>
      </c>
      <c r="D1368" s="10" t="s">
        <v>11</v>
      </c>
      <c r="E1368" s="11" t="s">
        <v>12</v>
      </c>
    </row>
    <row r="1369" spans="1:5" x14ac:dyDescent="0.25">
      <c r="A1369" s="7">
        <f>TIME(9,37,0)</f>
        <v>0.40069444444444446</v>
      </c>
      <c r="B1369" s="8">
        <v>3975</v>
      </c>
      <c r="C1369" s="9">
        <v>5000000</v>
      </c>
      <c r="D1369" s="10" t="s">
        <v>3</v>
      </c>
      <c r="E1369" s="11" t="s">
        <v>11</v>
      </c>
    </row>
    <row r="1370" spans="1:5" x14ac:dyDescent="0.25">
      <c r="A1370" s="7">
        <f>TIME(9,36,36)</f>
        <v>0.40041666666666664</v>
      </c>
      <c r="B1370" s="8">
        <v>3975</v>
      </c>
      <c r="C1370" s="9">
        <v>250000</v>
      </c>
      <c r="D1370" s="10" t="s">
        <v>5</v>
      </c>
      <c r="E1370" s="11" t="s">
        <v>6</v>
      </c>
    </row>
    <row r="1371" spans="1:5" x14ac:dyDescent="0.25">
      <c r="A1371" s="7">
        <f>TIME(9,36,35)</f>
        <v>0.4004050925925926</v>
      </c>
      <c r="B1371" s="8">
        <v>3975.05</v>
      </c>
      <c r="C1371" s="9">
        <v>250000</v>
      </c>
      <c r="D1371" s="10" t="s">
        <v>5</v>
      </c>
      <c r="E1371" s="11" t="s">
        <v>6</v>
      </c>
    </row>
    <row r="1372" spans="1:5" x14ac:dyDescent="0.25">
      <c r="A1372" s="7">
        <f>TIME(9,36,35)</f>
        <v>0.4004050925925926</v>
      </c>
      <c r="B1372" s="8">
        <v>3975.5</v>
      </c>
      <c r="C1372" s="9">
        <v>250000</v>
      </c>
      <c r="D1372" s="10" t="s">
        <v>7</v>
      </c>
      <c r="E1372" s="11" t="s">
        <v>6</v>
      </c>
    </row>
    <row r="1373" spans="1:5" x14ac:dyDescent="0.25">
      <c r="A1373" s="7">
        <f>TIME(9,36,32)</f>
        <v>0.40037037037037032</v>
      </c>
      <c r="B1373" s="8">
        <v>3975.1</v>
      </c>
      <c r="C1373" s="9">
        <v>250000</v>
      </c>
      <c r="D1373" s="10" t="s">
        <v>5</v>
      </c>
      <c r="E1373" s="11" t="s">
        <v>6</v>
      </c>
    </row>
    <row r="1374" spans="1:5" x14ac:dyDescent="0.25">
      <c r="A1374" s="7">
        <f>TIME(9,36,28)</f>
        <v>0.40032407407407411</v>
      </c>
      <c r="B1374" s="8">
        <v>3975.15</v>
      </c>
      <c r="C1374" s="9">
        <v>250000</v>
      </c>
      <c r="D1374" s="10" t="s">
        <v>5</v>
      </c>
      <c r="E1374" s="11" t="s">
        <v>6</v>
      </c>
    </row>
    <row r="1375" spans="1:5" x14ac:dyDescent="0.25">
      <c r="A1375" s="7">
        <f>TIME(9,36,25)</f>
        <v>0.40028935185185183</v>
      </c>
      <c r="B1375" s="8">
        <v>3975.2</v>
      </c>
      <c r="C1375" s="9">
        <v>250000</v>
      </c>
      <c r="D1375" s="10" t="s">
        <v>5</v>
      </c>
      <c r="E1375" s="11" t="s">
        <v>6</v>
      </c>
    </row>
    <row r="1376" spans="1:5" x14ac:dyDescent="0.25">
      <c r="A1376" s="7">
        <f>TIME(9,35,22)</f>
        <v>0.39956018518518516</v>
      </c>
      <c r="B1376" s="8">
        <v>3975</v>
      </c>
      <c r="C1376" s="9">
        <v>50000</v>
      </c>
      <c r="D1376" s="10" t="s">
        <v>3</v>
      </c>
      <c r="E1376" s="11" t="s">
        <v>8</v>
      </c>
    </row>
    <row r="1377" spans="1:5" x14ac:dyDescent="0.25">
      <c r="A1377" s="7">
        <f>TIME(9,35,0)</f>
        <v>0.39930555555555558</v>
      </c>
      <c r="B1377" s="8">
        <v>3977</v>
      </c>
      <c r="C1377" s="9">
        <v>4000000</v>
      </c>
      <c r="D1377" s="10" t="s">
        <v>3</v>
      </c>
      <c r="E1377" s="11" t="s">
        <v>9</v>
      </c>
    </row>
    <row r="1378" spans="1:5" x14ac:dyDescent="0.25">
      <c r="A1378" s="7">
        <f>TIME(9,34,55)</f>
        <v>0.39924768518518516</v>
      </c>
      <c r="B1378" s="8">
        <v>3977</v>
      </c>
      <c r="C1378" s="9">
        <v>250000</v>
      </c>
      <c r="D1378" s="10" t="s">
        <v>7</v>
      </c>
      <c r="E1378" s="11" t="s">
        <v>6</v>
      </c>
    </row>
    <row r="1379" spans="1:5" x14ac:dyDescent="0.25">
      <c r="A1379" s="7">
        <f>TIME(9,34,54)</f>
        <v>0.39923611111111112</v>
      </c>
      <c r="B1379" s="8">
        <v>3976</v>
      </c>
      <c r="C1379" s="9">
        <v>250000</v>
      </c>
      <c r="D1379" s="10" t="s">
        <v>7</v>
      </c>
      <c r="E1379" s="11" t="s">
        <v>6</v>
      </c>
    </row>
    <row r="1380" spans="1:5" x14ac:dyDescent="0.25">
      <c r="A1380" s="7">
        <f t="shared" ref="A1380:A1399" si="23">TIME(9,34,45)</f>
        <v>0.3991319444444445</v>
      </c>
      <c r="B1380" s="8">
        <v>3977.5</v>
      </c>
      <c r="C1380" s="9">
        <v>750000</v>
      </c>
      <c r="D1380" s="10" t="s">
        <v>7</v>
      </c>
      <c r="E1380" s="11" t="s">
        <v>6</v>
      </c>
    </row>
    <row r="1381" spans="1:5" x14ac:dyDescent="0.25">
      <c r="A1381" s="7">
        <f t="shared" si="23"/>
        <v>0.3991319444444445</v>
      </c>
      <c r="B1381" s="8">
        <v>3977</v>
      </c>
      <c r="C1381" s="9">
        <v>250000</v>
      </c>
      <c r="D1381" s="10" t="s">
        <v>7</v>
      </c>
      <c r="E1381" s="11" t="s">
        <v>6</v>
      </c>
    </row>
    <row r="1382" spans="1:5" x14ac:dyDescent="0.25">
      <c r="A1382" s="7">
        <f t="shared" si="23"/>
        <v>0.3991319444444445</v>
      </c>
      <c r="B1382" s="8">
        <v>3976.99</v>
      </c>
      <c r="C1382" s="9">
        <v>1000000</v>
      </c>
      <c r="D1382" s="10" t="s">
        <v>7</v>
      </c>
      <c r="E1382" s="11" t="s">
        <v>6</v>
      </c>
    </row>
    <row r="1383" spans="1:5" x14ac:dyDescent="0.25">
      <c r="A1383" s="7">
        <f t="shared" si="23"/>
        <v>0.3991319444444445</v>
      </c>
      <c r="B1383" s="8">
        <v>3976.95</v>
      </c>
      <c r="C1383" s="9">
        <v>1000000</v>
      </c>
      <c r="D1383" s="10" t="s">
        <v>7</v>
      </c>
      <c r="E1383" s="11" t="s">
        <v>6</v>
      </c>
    </row>
    <row r="1384" spans="1:5" x14ac:dyDescent="0.25">
      <c r="A1384" s="7">
        <f t="shared" si="23"/>
        <v>0.3991319444444445</v>
      </c>
      <c r="B1384" s="8">
        <v>3976.43</v>
      </c>
      <c r="C1384" s="9">
        <v>500000</v>
      </c>
      <c r="D1384" s="10" t="s">
        <v>7</v>
      </c>
      <c r="E1384" s="11" t="s">
        <v>6</v>
      </c>
    </row>
    <row r="1385" spans="1:5" x14ac:dyDescent="0.25">
      <c r="A1385" s="7">
        <f t="shared" si="23"/>
        <v>0.3991319444444445</v>
      </c>
      <c r="B1385" s="8">
        <v>3976.4</v>
      </c>
      <c r="C1385" s="9">
        <v>500000</v>
      </c>
      <c r="D1385" s="10" t="s">
        <v>7</v>
      </c>
      <c r="E1385" s="11" t="s">
        <v>6</v>
      </c>
    </row>
    <row r="1386" spans="1:5" x14ac:dyDescent="0.25">
      <c r="A1386" s="7">
        <f t="shared" si="23"/>
        <v>0.3991319444444445</v>
      </c>
      <c r="B1386" s="8">
        <v>3976</v>
      </c>
      <c r="C1386" s="9">
        <v>250000</v>
      </c>
      <c r="D1386" s="10" t="s">
        <v>7</v>
      </c>
      <c r="E1386" s="11" t="s">
        <v>6</v>
      </c>
    </row>
    <row r="1387" spans="1:5" x14ac:dyDescent="0.25">
      <c r="A1387" s="7">
        <f t="shared" si="23"/>
        <v>0.3991319444444445</v>
      </c>
      <c r="B1387" s="8">
        <v>3976</v>
      </c>
      <c r="C1387" s="9">
        <v>500000</v>
      </c>
      <c r="D1387" s="10" t="s">
        <v>7</v>
      </c>
      <c r="E1387" s="11" t="s">
        <v>6</v>
      </c>
    </row>
    <row r="1388" spans="1:5" x14ac:dyDescent="0.25">
      <c r="A1388" s="7">
        <f t="shared" si="23"/>
        <v>0.3991319444444445</v>
      </c>
      <c r="B1388" s="8">
        <v>3975.99</v>
      </c>
      <c r="C1388" s="9">
        <v>1000000</v>
      </c>
      <c r="D1388" s="10" t="s">
        <v>7</v>
      </c>
      <c r="E1388" s="11" t="s">
        <v>6</v>
      </c>
    </row>
    <row r="1389" spans="1:5" x14ac:dyDescent="0.25">
      <c r="A1389" s="7">
        <f t="shared" si="23"/>
        <v>0.3991319444444445</v>
      </c>
      <c r="B1389" s="8">
        <v>3975.9</v>
      </c>
      <c r="C1389" s="9">
        <v>500000</v>
      </c>
      <c r="D1389" s="10" t="s">
        <v>7</v>
      </c>
      <c r="E1389" s="11" t="s">
        <v>6</v>
      </c>
    </row>
    <row r="1390" spans="1:5" x14ac:dyDescent="0.25">
      <c r="A1390" s="7">
        <f t="shared" si="23"/>
        <v>0.3991319444444445</v>
      </c>
      <c r="B1390" s="8">
        <v>3975</v>
      </c>
      <c r="C1390" s="9">
        <v>250000</v>
      </c>
      <c r="D1390" s="10" t="s">
        <v>7</v>
      </c>
      <c r="E1390" s="11" t="s">
        <v>6</v>
      </c>
    </row>
    <row r="1391" spans="1:5" x14ac:dyDescent="0.25">
      <c r="A1391" s="7">
        <f t="shared" si="23"/>
        <v>0.3991319444444445</v>
      </c>
      <c r="B1391" s="8">
        <v>3975</v>
      </c>
      <c r="C1391" s="9">
        <v>250000</v>
      </c>
      <c r="D1391" s="10" t="s">
        <v>7</v>
      </c>
      <c r="E1391" s="11" t="s">
        <v>6</v>
      </c>
    </row>
    <row r="1392" spans="1:5" x14ac:dyDescent="0.25">
      <c r="A1392" s="7">
        <f t="shared" si="23"/>
        <v>0.3991319444444445</v>
      </c>
      <c r="B1392" s="8">
        <v>3974.97</v>
      </c>
      <c r="C1392" s="9">
        <v>250000</v>
      </c>
      <c r="D1392" s="10" t="s">
        <v>7</v>
      </c>
      <c r="E1392" s="11" t="s">
        <v>6</v>
      </c>
    </row>
    <row r="1393" spans="1:5" x14ac:dyDescent="0.25">
      <c r="A1393" s="7">
        <f t="shared" si="23"/>
        <v>0.3991319444444445</v>
      </c>
      <c r="B1393" s="8">
        <v>3974.7</v>
      </c>
      <c r="C1393" s="9">
        <v>250000</v>
      </c>
      <c r="D1393" s="10" t="s">
        <v>7</v>
      </c>
      <c r="E1393" s="11" t="s">
        <v>6</v>
      </c>
    </row>
    <row r="1394" spans="1:5" x14ac:dyDescent="0.25">
      <c r="A1394" s="7">
        <f t="shared" si="23"/>
        <v>0.3991319444444445</v>
      </c>
      <c r="B1394" s="8">
        <v>3974.5</v>
      </c>
      <c r="C1394" s="9">
        <v>250000</v>
      </c>
      <c r="D1394" s="10" t="s">
        <v>7</v>
      </c>
      <c r="E1394" s="11" t="s">
        <v>6</v>
      </c>
    </row>
    <row r="1395" spans="1:5" x14ac:dyDescent="0.25">
      <c r="A1395" s="7">
        <f t="shared" si="23"/>
        <v>0.3991319444444445</v>
      </c>
      <c r="B1395" s="8">
        <v>3974.45</v>
      </c>
      <c r="C1395" s="9">
        <v>250000</v>
      </c>
      <c r="D1395" s="10" t="s">
        <v>7</v>
      </c>
      <c r="E1395" s="11" t="s">
        <v>6</v>
      </c>
    </row>
    <row r="1396" spans="1:5" x14ac:dyDescent="0.25">
      <c r="A1396" s="7">
        <f t="shared" si="23"/>
        <v>0.3991319444444445</v>
      </c>
      <c r="B1396" s="8">
        <v>3974.4</v>
      </c>
      <c r="C1396" s="9">
        <v>1250000</v>
      </c>
      <c r="D1396" s="10" t="s">
        <v>7</v>
      </c>
      <c r="E1396" s="11" t="s">
        <v>6</v>
      </c>
    </row>
    <row r="1397" spans="1:5" x14ac:dyDescent="0.25">
      <c r="A1397" s="7">
        <f t="shared" si="23"/>
        <v>0.3991319444444445</v>
      </c>
      <c r="B1397" s="8">
        <v>3974.2</v>
      </c>
      <c r="C1397" s="9">
        <v>250000</v>
      </c>
      <c r="D1397" s="10" t="s">
        <v>7</v>
      </c>
      <c r="E1397" s="11" t="s">
        <v>6</v>
      </c>
    </row>
    <row r="1398" spans="1:5" x14ac:dyDescent="0.25">
      <c r="A1398" s="7">
        <f t="shared" si="23"/>
        <v>0.3991319444444445</v>
      </c>
      <c r="B1398" s="8">
        <v>3974</v>
      </c>
      <c r="C1398" s="9">
        <v>500000</v>
      </c>
      <c r="D1398" s="10" t="s">
        <v>7</v>
      </c>
      <c r="E1398" s="11" t="s">
        <v>6</v>
      </c>
    </row>
    <row r="1399" spans="1:5" x14ac:dyDescent="0.25">
      <c r="A1399" s="7">
        <f t="shared" si="23"/>
        <v>0.3991319444444445</v>
      </c>
      <c r="B1399" s="8">
        <v>3974</v>
      </c>
      <c r="C1399" s="9">
        <v>250000</v>
      </c>
      <c r="D1399" s="10" t="s">
        <v>7</v>
      </c>
      <c r="E1399" s="11" t="s">
        <v>6</v>
      </c>
    </row>
    <row r="1400" spans="1:5" x14ac:dyDescent="0.25">
      <c r="A1400" s="7">
        <f>TIME(9,34,38)</f>
        <v>0.39905092592592589</v>
      </c>
      <c r="B1400" s="8">
        <v>3973.95</v>
      </c>
      <c r="C1400" s="9">
        <v>250000</v>
      </c>
      <c r="D1400" s="10" t="s">
        <v>7</v>
      </c>
      <c r="E1400" s="11" t="s">
        <v>6</v>
      </c>
    </row>
    <row r="1401" spans="1:5" x14ac:dyDescent="0.25">
      <c r="A1401" s="7">
        <f>TIME(9,34,26)</f>
        <v>0.39891203703703698</v>
      </c>
      <c r="B1401" s="8">
        <v>3973.85</v>
      </c>
      <c r="C1401" s="9">
        <v>250000</v>
      </c>
      <c r="D1401" s="10" t="s">
        <v>7</v>
      </c>
      <c r="E1401" s="11" t="s">
        <v>6</v>
      </c>
    </row>
    <row r="1402" spans="1:5" x14ac:dyDescent="0.25">
      <c r="A1402" s="7">
        <f>TIME(9,34,16)</f>
        <v>0.39879629629629632</v>
      </c>
      <c r="B1402" s="8">
        <v>3973.8</v>
      </c>
      <c r="C1402" s="9">
        <v>250000</v>
      </c>
      <c r="D1402" s="10" t="s">
        <v>7</v>
      </c>
      <c r="E1402" s="11" t="s">
        <v>6</v>
      </c>
    </row>
    <row r="1403" spans="1:5" x14ac:dyDescent="0.25">
      <c r="A1403" s="7">
        <f>TIME(9,34,16)</f>
        <v>0.39879629629629632</v>
      </c>
      <c r="B1403" s="8">
        <v>3973.8</v>
      </c>
      <c r="C1403" s="9">
        <v>750000</v>
      </c>
      <c r="D1403" s="10" t="s">
        <v>7</v>
      </c>
      <c r="E1403" s="11" t="s">
        <v>6</v>
      </c>
    </row>
    <row r="1404" spans="1:5" x14ac:dyDescent="0.25">
      <c r="A1404" s="7">
        <f>TIME(9,34,16)</f>
        <v>0.39879629629629632</v>
      </c>
      <c r="B1404" s="8">
        <v>3973.7</v>
      </c>
      <c r="C1404" s="9">
        <v>250000</v>
      </c>
      <c r="D1404" s="10" t="s">
        <v>7</v>
      </c>
      <c r="E1404" s="11" t="s">
        <v>6</v>
      </c>
    </row>
    <row r="1405" spans="1:5" x14ac:dyDescent="0.25">
      <c r="A1405" s="7">
        <f>TIME(9,34,15)</f>
        <v>0.39878472222222222</v>
      </c>
      <c r="B1405" s="8">
        <v>3973.45</v>
      </c>
      <c r="C1405" s="9">
        <v>250000</v>
      </c>
      <c r="D1405" s="10" t="s">
        <v>7</v>
      </c>
      <c r="E1405" s="11" t="s">
        <v>6</v>
      </c>
    </row>
    <row r="1406" spans="1:5" x14ac:dyDescent="0.25">
      <c r="A1406" s="7">
        <f>TIME(9,34,14)</f>
        <v>0.39877314814814818</v>
      </c>
      <c r="B1406" s="8">
        <v>3973.2</v>
      </c>
      <c r="C1406" s="9">
        <v>250000</v>
      </c>
      <c r="D1406" s="10" t="s">
        <v>7</v>
      </c>
      <c r="E1406" s="11" t="s">
        <v>6</v>
      </c>
    </row>
    <row r="1407" spans="1:5" x14ac:dyDescent="0.25">
      <c r="A1407" s="7">
        <f>TIME(9,34,14)</f>
        <v>0.39877314814814818</v>
      </c>
      <c r="B1407" s="8">
        <v>3973.1</v>
      </c>
      <c r="C1407" s="9">
        <v>250000</v>
      </c>
      <c r="D1407" s="10" t="s">
        <v>7</v>
      </c>
      <c r="E1407" s="11" t="s">
        <v>6</v>
      </c>
    </row>
    <row r="1408" spans="1:5" x14ac:dyDescent="0.25">
      <c r="A1408" s="7">
        <f>TIME(9,34,13)</f>
        <v>0.39876157407407403</v>
      </c>
      <c r="B1408" s="8">
        <v>3973.1</v>
      </c>
      <c r="C1408" s="9">
        <v>250000</v>
      </c>
      <c r="D1408" s="10" t="s">
        <v>7</v>
      </c>
      <c r="E1408" s="11" t="s">
        <v>6</v>
      </c>
    </row>
    <row r="1409" spans="1:5" x14ac:dyDescent="0.25">
      <c r="A1409" s="7">
        <f>TIME(9,34,12)</f>
        <v>0.39874999999999999</v>
      </c>
      <c r="B1409" s="8">
        <v>3973</v>
      </c>
      <c r="C1409" s="9">
        <v>250000</v>
      </c>
      <c r="D1409" s="10" t="s">
        <v>7</v>
      </c>
      <c r="E1409" s="11" t="s">
        <v>6</v>
      </c>
    </row>
    <row r="1410" spans="1:5" x14ac:dyDescent="0.25">
      <c r="A1410" s="7">
        <f>TIME(9,34,12)</f>
        <v>0.39874999999999999</v>
      </c>
      <c r="B1410" s="8">
        <v>3972.99</v>
      </c>
      <c r="C1410" s="9">
        <v>500000</v>
      </c>
      <c r="D1410" s="10" t="s">
        <v>7</v>
      </c>
      <c r="E1410" s="11" t="s">
        <v>6</v>
      </c>
    </row>
    <row r="1411" spans="1:5" x14ac:dyDescent="0.25">
      <c r="A1411" s="7">
        <f>TIME(9,34,12)</f>
        <v>0.39874999999999999</v>
      </c>
      <c r="B1411" s="8">
        <v>3972.92</v>
      </c>
      <c r="C1411" s="9">
        <v>500000</v>
      </c>
      <c r="D1411" s="10" t="s">
        <v>7</v>
      </c>
      <c r="E1411" s="11" t="s">
        <v>6</v>
      </c>
    </row>
    <row r="1412" spans="1:5" x14ac:dyDescent="0.25">
      <c r="A1412" s="7">
        <f>TIME(9,34,12)</f>
        <v>0.39874999999999999</v>
      </c>
      <c r="B1412" s="8">
        <v>3972.5</v>
      </c>
      <c r="C1412" s="9">
        <v>250000</v>
      </c>
      <c r="D1412" s="10" t="s">
        <v>7</v>
      </c>
      <c r="E1412" s="11" t="s">
        <v>6</v>
      </c>
    </row>
    <row r="1413" spans="1:5" x14ac:dyDescent="0.25">
      <c r="A1413" s="7">
        <f>TIME(9,34,12)</f>
        <v>0.39874999999999999</v>
      </c>
      <c r="B1413" s="8">
        <v>3972.9</v>
      </c>
      <c r="C1413" s="9">
        <v>250000</v>
      </c>
      <c r="D1413" s="10" t="s">
        <v>7</v>
      </c>
      <c r="E1413" s="11" t="s">
        <v>6</v>
      </c>
    </row>
    <row r="1414" spans="1:5" x14ac:dyDescent="0.25">
      <c r="A1414" s="7">
        <f>TIME(9,34,11)</f>
        <v>0.3987384259259259</v>
      </c>
      <c r="B1414" s="8">
        <v>3972.77</v>
      </c>
      <c r="C1414" s="9">
        <v>1500000</v>
      </c>
      <c r="D1414" s="10" t="s">
        <v>7</v>
      </c>
      <c r="E1414" s="11" t="s">
        <v>6</v>
      </c>
    </row>
    <row r="1415" spans="1:5" x14ac:dyDescent="0.25">
      <c r="A1415" s="7">
        <f>TIME(9,34,11)</f>
        <v>0.3987384259259259</v>
      </c>
      <c r="B1415" s="8">
        <v>3972.75</v>
      </c>
      <c r="C1415" s="9">
        <v>250000</v>
      </c>
      <c r="D1415" s="10" t="s">
        <v>7</v>
      </c>
      <c r="E1415" s="11" t="s">
        <v>6</v>
      </c>
    </row>
    <row r="1416" spans="1:5" x14ac:dyDescent="0.25">
      <c r="A1416" s="7">
        <f>TIME(9,34,11)</f>
        <v>0.3987384259259259</v>
      </c>
      <c r="B1416" s="8">
        <v>3972.69</v>
      </c>
      <c r="C1416" s="9">
        <v>250000</v>
      </c>
      <c r="D1416" s="10" t="s">
        <v>7</v>
      </c>
      <c r="E1416" s="11" t="s">
        <v>6</v>
      </c>
    </row>
    <row r="1417" spans="1:5" x14ac:dyDescent="0.25">
      <c r="A1417" s="7">
        <f>TIME(9,34,11)</f>
        <v>0.3987384259259259</v>
      </c>
      <c r="B1417" s="8">
        <v>3972.68</v>
      </c>
      <c r="C1417" s="9">
        <v>750000</v>
      </c>
      <c r="D1417" s="10" t="s">
        <v>7</v>
      </c>
      <c r="E1417" s="11" t="s">
        <v>6</v>
      </c>
    </row>
    <row r="1418" spans="1:5" x14ac:dyDescent="0.25">
      <c r="A1418" s="7">
        <f>TIME(9,34,2)</f>
        <v>0.39863425925925927</v>
      </c>
      <c r="B1418" s="8">
        <v>3971.65</v>
      </c>
      <c r="C1418" s="9">
        <v>250000</v>
      </c>
      <c r="D1418" s="10" t="s">
        <v>7</v>
      </c>
      <c r="E1418" s="11" t="s">
        <v>6</v>
      </c>
    </row>
    <row r="1419" spans="1:5" x14ac:dyDescent="0.25">
      <c r="A1419" s="7">
        <f>TIME(9,33,33)</f>
        <v>0.39829861111111109</v>
      </c>
      <c r="B1419" s="8">
        <v>3971.45</v>
      </c>
      <c r="C1419" s="9">
        <v>250000</v>
      </c>
      <c r="D1419" s="10" t="s">
        <v>7</v>
      </c>
      <c r="E1419" s="11" t="s">
        <v>6</v>
      </c>
    </row>
    <row r="1420" spans="1:5" x14ac:dyDescent="0.25">
      <c r="A1420" s="7">
        <f>TIME(9,33,28)</f>
        <v>0.39824074074074073</v>
      </c>
      <c r="B1420" s="8">
        <v>3971</v>
      </c>
      <c r="C1420" s="9">
        <v>1000000</v>
      </c>
      <c r="D1420" s="10" t="s">
        <v>3</v>
      </c>
      <c r="E1420" s="11" t="s">
        <v>9</v>
      </c>
    </row>
    <row r="1421" spans="1:5" x14ac:dyDescent="0.25">
      <c r="A1421" s="7">
        <f>TIME(9,33,23)</f>
        <v>0.39818287037037042</v>
      </c>
      <c r="B1421" s="8">
        <v>3970.5</v>
      </c>
      <c r="C1421" s="9">
        <v>250000</v>
      </c>
      <c r="D1421" s="10" t="s">
        <v>7</v>
      </c>
      <c r="E1421" s="11" t="s">
        <v>6</v>
      </c>
    </row>
    <row r="1422" spans="1:5" x14ac:dyDescent="0.25">
      <c r="A1422" s="7">
        <f>TIME(9,33,18)</f>
        <v>0.39812500000000001</v>
      </c>
      <c r="B1422" s="8">
        <v>3970.35</v>
      </c>
      <c r="C1422" s="9">
        <v>250000</v>
      </c>
      <c r="D1422" s="10" t="s">
        <v>7</v>
      </c>
      <c r="E1422" s="11" t="s">
        <v>6</v>
      </c>
    </row>
    <row r="1423" spans="1:5" x14ac:dyDescent="0.25">
      <c r="A1423" s="7">
        <f>TIME(9,33,13)</f>
        <v>0.39806712962962965</v>
      </c>
      <c r="B1423" s="8">
        <v>3970</v>
      </c>
      <c r="C1423" s="9">
        <v>1000000</v>
      </c>
      <c r="D1423" s="10" t="s">
        <v>5</v>
      </c>
      <c r="E1423" s="11" t="s">
        <v>6</v>
      </c>
    </row>
    <row r="1424" spans="1:5" x14ac:dyDescent="0.25">
      <c r="A1424" s="7">
        <f>TIME(9,33,12)</f>
        <v>0.39805555555555555</v>
      </c>
      <c r="B1424" s="8">
        <v>3970</v>
      </c>
      <c r="C1424" s="9">
        <v>250000</v>
      </c>
      <c r="D1424" s="10" t="s">
        <v>5</v>
      </c>
      <c r="E1424" s="11" t="s">
        <v>6</v>
      </c>
    </row>
    <row r="1425" spans="1:5" x14ac:dyDescent="0.25">
      <c r="A1425" s="7">
        <f>TIME(9,33,12)</f>
        <v>0.39805555555555555</v>
      </c>
      <c r="B1425" s="8">
        <v>3970</v>
      </c>
      <c r="C1425" s="9">
        <v>500000</v>
      </c>
      <c r="D1425" s="10" t="s">
        <v>5</v>
      </c>
      <c r="E1425" s="11" t="s">
        <v>6</v>
      </c>
    </row>
    <row r="1426" spans="1:5" x14ac:dyDescent="0.25">
      <c r="A1426" s="7">
        <f>TIME(9,33,11)</f>
        <v>0.39804398148148151</v>
      </c>
      <c r="B1426" s="8">
        <v>3970</v>
      </c>
      <c r="C1426" s="9">
        <v>250000</v>
      </c>
      <c r="D1426" s="10" t="s">
        <v>5</v>
      </c>
      <c r="E1426" s="11" t="s">
        <v>6</v>
      </c>
    </row>
    <row r="1427" spans="1:5" x14ac:dyDescent="0.25">
      <c r="A1427" s="7">
        <f>TIME(9,33,6)</f>
        <v>0.3979861111111111</v>
      </c>
      <c r="B1427" s="8">
        <v>3970.5</v>
      </c>
      <c r="C1427" s="9">
        <v>250000</v>
      </c>
      <c r="D1427" s="10" t="s">
        <v>7</v>
      </c>
      <c r="E1427" s="11" t="s">
        <v>6</v>
      </c>
    </row>
    <row r="1428" spans="1:5" x14ac:dyDescent="0.25">
      <c r="A1428" s="7">
        <f>TIME(9,32,51)</f>
        <v>0.39781249999999996</v>
      </c>
      <c r="B1428" s="8">
        <v>3970</v>
      </c>
      <c r="C1428" s="9">
        <v>1750000</v>
      </c>
      <c r="D1428" s="10" t="s">
        <v>5</v>
      </c>
      <c r="E1428" s="11" t="s">
        <v>6</v>
      </c>
    </row>
    <row r="1429" spans="1:5" x14ac:dyDescent="0.25">
      <c r="A1429" s="7">
        <f>TIME(9,32,48)</f>
        <v>0.39777777777777779</v>
      </c>
      <c r="B1429" s="8">
        <v>3970</v>
      </c>
      <c r="C1429" s="9">
        <v>250000</v>
      </c>
      <c r="D1429" s="10" t="s">
        <v>5</v>
      </c>
      <c r="E1429" s="11" t="s">
        <v>6</v>
      </c>
    </row>
    <row r="1430" spans="1:5" x14ac:dyDescent="0.25">
      <c r="A1430" s="7">
        <f>TIME(9,32,35)</f>
        <v>0.39762731481481484</v>
      </c>
      <c r="B1430" s="8">
        <v>3970</v>
      </c>
      <c r="C1430" s="9">
        <v>1000000</v>
      </c>
      <c r="D1430" s="10" t="s">
        <v>5</v>
      </c>
      <c r="E1430" s="11" t="s">
        <v>6</v>
      </c>
    </row>
    <row r="1431" spans="1:5" x14ac:dyDescent="0.25">
      <c r="A1431" s="7">
        <f>TIME(9,32,32)</f>
        <v>0.39759259259259255</v>
      </c>
      <c r="B1431" s="8">
        <v>3970.1</v>
      </c>
      <c r="C1431" s="9">
        <v>250000</v>
      </c>
      <c r="D1431" s="10" t="s">
        <v>5</v>
      </c>
      <c r="E1431" s="11" t="s">
        <v>6</v>
      </c>
    </row>
    <row r="1432" spans="1:5" x14ac:dyDescent="0.25">
      <c r="A1432" s="7">
        <f>TIME(9,32,7)</f>
        <v>0.39730324074074069</v>
      </c>
      <c r="B1432" s="8">
        <v>3970</v>
      </c>
      <c r="C1432" s="9">
        <v>750000</v>
      </c>
      <c r="D1432" s="10" t="s">
        <v>5</v>
      </c>
      <c r="E1432" s="11" t="s">
        <v>6</v>
      </c>
    </row>
    <row r="1433" spans="1:5" x14ac:dyDescent="0.25">
      <c r="A1433" s="7">
        <f>TIME(9,32,6)</f>
        <v>0.39729166666666665</v>
      </c>
      <c r="B1433" s="8">
        <v>3970.25</v>
      </c>
      <c r="C1433" s="9">
        <v>250000</v>
      </c>
      <c r="D1433" s="10" t="s">
        <v>5</v>
      </c>
      <c r="E1433" s="11" t="s">
        <v>6</v>
      </c>
    </row>
    <row r="1434" spans="1:5" x14ac:dyDescent="0.25">
      <c r="A1434" s="7">
        <f>TIME(9,32,6)</f>
        <v>0.39729166666666665</v>
      </c>
      <c r="B1434" s="8">
        <v>3970.25</v>
      </c>
      <c r="C1434" s="9">
        <v>250000</v>
      </c>
      <c r="D1434" s="10" t="s">
        <v>5</v>
      </c>
      <c r="E1434" s="11" t="s">
        <v>6</v>
      </c>
    </row>
    <row r="1435" spans="1:5" x14ac:dyDescent="0.25">
      <c r="A1435" s="7">
        <f>TIME(9,32,5)</f>
        <v>0.39728009259259256</v>
      </c>
      <c r="B1435" s="8">
        <v>3970</v>
      </c>
      <c r="C1435" s="9">
        <v>250000</v>
      </c>
      <c r="D1435" s="10" t="s">
        <v>5</v>
      </c>
      <c r="E1435" s="11" t="s">
        <v>6</v>
      </c>
    </row>
    <row r="1436" spans="1:5" x14ac:dyDescent="0.25">
      <c r="A1436" s="7">
        <f>TIME(9,32,4)</f>
        <v>0.39726851851851852</v>
      </c>
      <c r="B1436" s="8">
        <v>3970</v>
      </c>
      <c r="C1436" s="9">
        <v>1000000</v>
      </c>
      <c r="D1436" s="10" t="s">
        <v>5</v>
      </c>
      <c r="E1436" s="11" t="s">
        <v>6</v>
      </c>
    </row>
    <row r="1437" spans="1:5" x14ac:dyDescent="0.25">
      <c r="A1437" s="7">
        <f>TIME(9,32,4)</f>
        <v>0.39726851851851852</v>
      </c>
      <c r="B1437" s="8">
        <v>3970.05</v>
      </c>
      <c r="C1437" s="9">
        <v>250000</v>
      </c>
      <c r="D1437" s="10" t="s">
        <v>5</v>
      </c>
      <c r="E1437" s="11" t="s">
        <v>6</v>
      </c>
    </row>
    <row r="1438" spans="1:5" x14ac:dyDescent="0.25">
      <c r="A1438" s="7">
        <f>TIME(9,32,3)</f>
        <v>0.39725694444444443</v>
      </c>
      <c r="B1438" s="8">
        <v>3970.25</v>
      </c>
      <c r="C1438" s="9">
        <v>500000</v>
      </c>
      <c r="D1438" s="10" t="s">
        <v>5</v>
      </c>
      <c r="E1438" s="11" t="s">
        <v>6</v>
      </c>
    </row>
    <row r="1439" spans="1:5" x14ac:dyDescent="0.25">
      <c r="A1439" s="7">
        <f>TIME(9,32,2)</f>
        <v>0.39724537037037039</v>
      </c>
      <c r="B1439" s="8">
        <v>3970.1</v>
      </c>
      <c r="C1439" s="9">
        <v>250000</v>
      </c>
      <c r="D1439" s="10" t="s">
        <v>5</v>
      </c>
      <c r="E1439" s="11" t="s">
        <v>6</v>
      </c>
    </row>
    <row r="1440" spans="1:5" x14ac:dyDescent="0.25">
      <c r="A1440" s="7">
        <f>TIME(9,32,0)</f>
        <v>0.3972222222222222</v>
      </c>
      <c r="B1440" s="8">
        <v>3971</v>
      </c>
      <c r="C1440" s="9">
        <v>5000000</v>
      </c>
      <c r="D1440" s="10" t="s">
        <v>3</v>
      </c>
      <c r="E1440" s="11" t="s">
        <v>11</v>
      </c>
    </row>
    <row r="1441" spans="1:5" x14ac:dyDescent="0.25">
      <c r="A1441" s="7">
        <f>TIME(9,32,0)</f>
        <v>0.3972222222222222</v>
      </c>
      <c r="B1441" s="8">
        <v>3971</v>
      </c>
      <c r="C1441" s="9">
        <v>2000000</v>
      </c>
      <c r="D1441" s="10" t="s">
        <v>3</v>
      </c>
      <c r="E1441" s="11" t="s">
        <v>9</v>
      </c>
    </row>
    <row r="1442" spans="1:5" x14ac:dyDescent="0.25">
      <c r="A1442" s="7">
        <f>TIME(9,32,0)</f>
        <v>0.3972222222222222</v>
      </c>
      <c r="B1442" s="8">
        <v>3971</v>
      </c>
      <c r="C1442" s="9">
        <v>2845000</v>
      </c>
      <c r="D1442" s="10" t="s">
        <v>3</v>
      </c>
      <c r="E1442" s="11" t="s">
        <v>9</v>
      </c>
    </row>
    <row r="1443" spans="1:5" x14ac:dyDescent="0.25">
      <c r="A1443" s="7">
        <f>TIME(9,31,58)</f>
        <v>0.39719907407407407</v>
      </c>
      <c r="B1443" s="8">
        <v>3970.1</v>
      </c>
      <c r="C1443" s="9">
        <v>250000</v>
      </c>
      <c r="D1443" s="10" t="s">
        <v>5</v>
      </c>
      <c r="E1443" s="11" t="s">
        <v>6</v>
      </c>
    </row>
    <row r="1444" spans="1:5" x14ac:dyDescent="0.25">
      <c r="A1444" s="7">
        <f>TIME(9,31,57)</f>
        <v>0.39718750000000003</v>
      </c>
      <c r="B1444" s="8">
        <v>3970.25</v>
      </c>
      <c r="C1444" s="9">
        <v>250000</v>
      </c>
      <c r="D1444" s="10" t="s">
        <v>5</v>
      </c>
      <c r="E1444" s="11" t="s">
        <v>6</v>
      </c>
    </row>
    <row r="1445" spans="1:5" x14ac:dyDescent="0.25">
      <c r="A1445" s="7">
        <f>TIME(9,31,50)</f>
        <v>0.39710648148148148</v>
      </c>
      <c r="B1445" s="8">
        <v>3971</v>
      </c>
      <c r="C1445" s="9">
        <v>250000</v>
      </c>
      <c r="D1445" s="10" t="s">
        <v>5</v>
      </c>
      <c r="E1445" s="11" t="s">
        <v>6</v>
      </c>
    </row>
    <row r="1446" spans="1:5" x14ac:dyDescent="0.25">
      <c r="A1446" s="7">
        <f>TIME(9,31,36)</f>
        <v>0.39694444444444449</v>
      </c>
      <c r="B1446" s="8">
        <v>3971.5</v>
      </c>
      <c r="C1446" s="9">
        <v>250000</v>
      </c>
      <c r="D1446" s="10" t="s">
        <v>7</v>
      </c>
      <c r="E1446" s="11" t="s">
        <v>6</v>
      </c>
    </row>
    <row r="1447" spans="1:5" x14ac:dyDescent="0.25">
      <c r="A1447" s="7">
        <f>TIME(9,31,3)</f>
        <v>0.39656249999999998</v>
      </c>
      <c r="B1447" s="8">
        <v>3970.5</v>
      </c>
      <c r="C1447" s="9">
        <v>250000</v>
      </c>
      <c r="D1447" s="10" t="s">
        <v>5</v>
      </c>
      <c r="E1447" s="11" t="s">
        <v>6</v>
      </c>
    </row>
    <row r="1448" spans="1:5" x14ac:dyDescent="0.25">
      <c r="A1448" s="7">
        <f>TIME(9,30,59)</f>
        <v>0.39651620370370372</v>
      </c>
      <c r="B1448" s="8">
        <v>3971</v>
      </c>
      <c r="C1448" s="9">
        <v>250000</v>
      </c>
      <c r="D1448" s="10" t="s">
        <v>5</v>
      </c>
      <c r="E1448" s="11" t="s">
        <v>6</v>
      </c>
    </row>
    <row r="1449" spans="1:5" x14ac:dyDescent="0.25">
      <c r="A1449" s="7">
        <f>TIME(9,30,47)</f>
        <v>0.39637731481481481</v>
      </c>
      <c r="B1449" s="8">
        <v>3971.9</v>
      </c>
      <c r="C1449" s="9">
        <v>250000</v>
      </c>
      <c r="D1449" s="10" t="s">
        <v>7</v>
      </c>
      <c r="E1449" s="11" t="s">
        <v>6</v>
      </c>
    </row>
    <row r="1450" spans="1:5" x14ac:dyDescent="0.25">
      <c r="A1450" s="7">
        <f>TIME(9,30,46)</f>
        <v>0.39636574074074077</v>
      </c>
      <c r="B1450" s="8">
        <v>3971.44</v>
      </c>
      <c r="C1450" s="9">
        <v>250000</v>
      </c>
      <c r="D1450" s="10" t="s">
        <v>7</v>
      </c>
      <c r="E1450" s="11" t="s">
        <v>6</v>
      </c>
    </row>
    <row r="1451" spans="1:5" x14ac:dyDescent="0.25">
      <c r="A1451" s="7">
        <f>TIME(9,30,44)</f>
        <v>0.39634259259259258</v>
      </c>
      <c r="B1451" s="8">
        <v>3971.44</v>
      </c>
      <c r="C1451" s="9">
        <v>250000</v>
      </c>
      <c r="D1451" s="10" t="s">
        <v>7</v>
      </c>
      <c r="E1451" s="11" t="s">
        <v>6</v>
      </c>
    </row>
    <row r="1452" spans="1:5" x14ac:dyDescent="0.25">
      <c r="A1452" s="7">
        <f>TIME(9,30,33)</f>
        <v>0.39621527777777782</v>
      </c>
      <c r="B1452" s="8">
        <v>3971.1</v>
      </c>
      <c r="C1452" s="9">
        <v>250000</v>
      </c>
      <c r="D1452" s="10" t="s">
        <v>5</v>
      </c>
      <c r="E1452" s="11" t="s">
        <v>6</v>
      </c>
    </row>
    <row r="1453" spans="1:5" x14ac:dyDescent="0.25">
      <c r="A1453" s="7">
        <f>TIME(9,30,32)</f>
        <v>0.39620370370370367</v>
      </c>
      <c r="B1453" s="8">
        <v>3971.1</v>
      </c>
      <c r="C1453" s="9">
        <v>250000</v>
      </c>
      <c r="D1453" s="10" t="s">
        <v>5</v>
      </c>
      <c r="E1453" s="11" t="s">
        <v>6</v>
      </c>
    </row>
    <row r="1454" spans="1:5" x14ac:dyDescent="0.25">
      <c r="A1454" s="7">
        <f>TIME(9,30,30)</f>
        <v>0.39618055555555554</v>
      </c>
      <c r="B1454" s="8">
        <v>3971</v>
      </c>
      <c r="C1454" s="9">
        <v>100000</v>
      </c>
      <c r="D1454" s="10" t="s">
        <v>3</v>
      </c>
      <c r="E1454" s="11" t="s">
        <v>8</v>
      </c>
    </row>
    <row r="1455" spans="1:5" x14ac:dyDescent="0.25">
      <c r="A1455" s="7">
        <f>TIME(9,30,20)</f>
        <v>0.39606481481481487</v>
      </c>
      <c r="B1455" s="8">
        <v>3971.33</v>
      </c>
      <c r="C1455" s="9">
        <v>250000</v>
      </c>
      <c r="D1455" s="10" t="s">
        <v>7</v>
      </c>
      <c r="E1455" s="11" t="s">
        <v>6</v>
      </c>
    </row>
    <row r="1456" spans="1:5" x14ac:dyDescent="0.25">
      <c r="A1456" s="7">
        <f>TIME(9,30,19)</f>
        <v>0.39605324074074072</v>
      </c>
      <c r="B1456" s="8">
        <v>3971</v>
      </c>
      <c r="C1456" s="9">
        <v>250000</v>
      </c>
      <c r="D1456" s="10" t="s">
        <v>5</v>
      </c>
      <c r="E1456" s="11" t="s">
        <v>6</v>
      </c>
    </row>
    <row r="1457" spans="1:5" x14ac:dyDescent="0.25">
      <c r="A1457" s="7">
        <f>TIME(9,30,18)</f>
        <v>0.39604166666666668</v>
      </c>
      <c r="B1457" s="8">
        <v>3971</v>
      </c>
      <c r="C1457" s="9">
        <v>250000</v>
      </c>
      <c r="D1457" s="10" t="s">
        <v>5</v>
      </c>
      <c r="E1457" s="11" t="s">
        <v>6</v>
      </c>
    </row>
    <row r="1458" spans="1:5" x14ac:dyDescent="0.25">
      <c r="A1458" s="7">
        <f>TIME(9,30,14)</f>
        <v>0.39599537037037041</v>
      </c>
      <c r="B1458" s="8">
        <v>3971.22</v>
      </c>
      <c r="C1458" s="9">
        <v>250000</v>
      </c>
      <c r="D1458" s="10" t="s">
        <v>7</v>
      </c>
      <c r="E1458" s="11" t="s">
        <v>6</v>
      </c>
    </row>
    <row r="1459" spans="1:5" x14ac:dyDescent="0.25">
      <c r="A1459" s="7">
        <f>TIME(9,30,8)</f>
        <v>0.39592592592592596</v>
      </c>
      <c r="B1459" s="8">
        <v>3971</v>
      </c>
      <c r="C1459" s="9">
        <v>250000</v>
      </c>
      <c r="D1459" s="10" t="s">
        <v>7</v>
      </c>
      <c r="E1459" s="11" t="s">
        <v>6</v>
      </c>
    </row>
    <row r="1460" spans="1:5" x14ac:dyDescent="0.25">
      <c r="A1460" s="7">
        <f>TIME(9,30,4)</f>
        <v>0.39587962962962964</v>
      </c>
      <c r="B1460" s="8">
        <v>3971</v>
      </c>
      <c r="C1460" s="9">
        <v>250000</v>
      </c>
      <c r="D1460" s="10" t="s">
        <v>5</v>
      </c>
      <c r="E1460" s="11" t="s">
        <v>6</v>
      </c>
    </row>
    <row r="1461" spans="1:5" x14ac:dyDescent="0.25">
      <c r="A1461" s="7">
        <f>TIME(9,29,53)</f>
        <v>0.39575231481481482</v>
      </c>
      <c r="B1461" s="8">
        <v>3971</v>
      </c>
      <c r="C1461" s="9">
        <v>250000</v>
      </c>
      <c r="D1461" s="10" t="s">
        <v>5</v>
      </c>
      <c r="E1461" s="11" t="s">
        <v>6</v>
      </c>
    </row>
    <row r="1462" spans="1:5" x14ac:dyDescent="0.25">
      <c r="A1462" s="7">
        <f>TIME(9,29,52)</f>
        <v>0.39574074074074073</v>
      </c>
      <c r="B1462" s="8">
        <v>3971.15</v>
      </c>
      <c r="C1462" s="9">
        <v>250000</v>
      </c>
      <c r="D1462" s="10" t="s">
        <v>5</v>
      </c>
      <c r="E1462" s="11" t="s">
        <v>6</v>
      </c>
    </row>
    <row r="1463" spans="1:5" x14ac:dyDescent="0.25">
      <c r="A1463" s="7">
        <f>TIME(9,29,49)</f>
        <v>0.39570601851851855</v>
      </c>
      <c r="B1463" s="8">
        <v>3971.5</v>
      </c>
      <c r="C1463" s="9">
        <v>250000</v>
      </c>
      <c r="D1463" s="10" t="s">
        <v>5</v>
      </c>
      <c r="E1463" s="11" t="s">
        <v>6</v>
      </c>
    </row>
    <row r="1464" spans="1:5" x14ac:dyDescent="0.25">
      <c r="A1464" s="7">
        <f>TIME(9,29,32)</f>
        <v>0.39550925925925928</v>
      </c>
      <c r="B1464" s="8">
        <v>3972.91</v>
      </c>
      <c r="C1464" s="9">
        <v>500000</v>
      </c>
      <c r="D1464" s="10" t="s">
        <v>7</v>
      </c>
      <c r="E1464" s="11" t="s">
        <v>6</v>
      </c>
    </row>
    <row r="1465" spans="1:5" x14ac:dyDescent="0.25">
      <c r="A1465" s="7">
        <f>TIME(9,29,30)</f>
        <v>0.39548611111111115</v>
      </c>
      <c r="B1465" s="8">
        <v>3972.9</v>
      </c>
      <c r="C1465" s="9">
        <v>500000</v>
      </c>
      <c r="D1465" s="10" t="s">
        <v>7</v>
      </c>
      <c r="E1465" s="11" t="s">
        <v>6</v>
      </c>
    </row>
    <row r="1466" spans="1:5" x14ac:dyDescent="0.25">
      <c r="A1466" s="7">
        <f>TIME(9,29,29)</f>
        <v>0.395474537037037</v>
      </c>
      <c r="B1466" s="8">
        <v>3972.9</v>
      </c>
      <c r="C1466" s="9">
        <v>500000</v>
      </c>
      <c r="D1466" s="10" t="s">
        <v>7</v>
      </c>
      <c r="E1466" s="11" t="s">
        <v>6</v>
      </c>
    </row>
    <row r="1467" spans="1:5" x14ac:dyDescent="0.25">
      <c r="A1467" s="7">
        <f>TIME(9,29,27)</f>
        <v>0.39545138888888887</v>
      </c>
      <c r="B1467" s="8">
        <v>3972.7</v>
      </c>
      <c r="C1467" s="9">
        <v>250000</v>
      </c>
      <c r="D1467" s="10" t="s">
        <v>7</v>
      </c>
      <c r="E1467" s="11" t="s">
        <v>6</v>
      </c>
    </row>
    <row r="1468" spans="1:5" x14ac:dyDescent="0.25">
      <c r="A1468" s="7">
        <f>TIME(9,29,6)</f>
        <v>0.39520833333333333</v>
      </c>
      <c r="B1468" s="8">
        <v>3972.9</v>
      </c>
      <c r="C1468" s="9">
        <v>250000</v>
      </c>
      <c r="D1468" s="10" t="s">
        <v>7</v>
      </c>
      <c r="E1468" s="11" t="s">
        <v>6</v>
      </c>
    </row>
    <row r="1469" spans="1:5" x14ac:dyDescent="0.25">
      <c r="A1469" s="7">
        <f>TIME(9,28,59)</f>
        <v>0.39512731481481483</v>
      </c>
      <c r="B1469" s="8">
        <v>3972.65</v>
      </c>
      <c r="C1469" s="9">
        <v>750000</v>
      </c>
      <c r="D1469" s="10" t="s">
        <v>7</v>
      </c>
      <c r="E1469" s="11" t="s">
        <v>6</v>
      </c>
    </row>
    <row r="1470" spans="1:5" x14ac:dyDescent="0.25">
      <c r="A1470" s="7">
        <f>TIME(9,28,58)</f>
        <v>0.39511574074074068</v>
      </c>
      <c r="B1470" s="8">
        <v>3972.54</v>
      </c>
      <c r="C1470" s="9">
        <v>500000</v>
      </c>
      <c r="D1470" s="10" t="s">
        <v>7</v>
      </c>
      <c r="E1470" s="11" t="s">
        <v>6</v>
      </c>
    </row>
    <row r="1471" spans="1:5" x14ac:dyDescent="0.25">
      <c r="A1471" s="7">
        <f>TIME(9,28,47)</f>
        <v>0.39498842592592592</v>
      </c>
      <c r="B1471" s="8">
        <v>3972.1</v>
      </c>
      <c r="C1471" s="9">
        <v>250000</v>
      </c>
      <c r="D1471" s="10" t="s">
        <v>7</v>
      </c>
      <c r="E1471" s="11" t="s">
        <v>6</v>
      </c>
    </row>
    <row r="1472" spans="1:5" x14ac:dyDescent="0.25">
      <c r="A1472" s="7">
        <f>TIME(9,28,47)</f>
        <v>0.39498842592592592</v>
      </c>
      <c r="B1472" s="8">
        <v>3972</v>
      </c>
      <c r="C1472" s="9">
        <v>250000</v>
      </c>
      <c r="D1472" s="10" t="s">
        <v>7</v>
      </c>
      <c r="E1472" s="11" t="s">
        <v>6</v>
      </c>
    </row>
    <row r="1473" spans="1:5" x14ac:dyDescent="0.25">
      <c r="A1473" s="7">
        <f>TIME(9,28,47)</f>
        <v>0.39498842592592592</v>
      </c>
      <c r="B1473" s="8">
        <v>3972</v>
      </c>
      <c r="C1473" s="9">
        <v>250000</v>
      </c>
      <c r="D1473" s="10" t="s">
        <v>7</v>
      </c>
      <c r="E1473" s="11" t="s">
        <v>6</v>
      </c>
    </row>
    <row r="1474" spans="1:5" x14ac:dyDescent="0.25">
      <c r="A1474" s="7">
        <f>TIME(9,28,47)</f>
        <v>0.39498842592592592</v>
      </c>
      <c r="B1474" s="8">
        <v>3972</v>
      </c>
      <c r="C1474" s="9">
        <v>250000</v>
      </c>
      <c r="D1474" s="10" t="s">
        <v>7</v>
      </c>
      <c r="E1474" s="11" t="s">
        <v>6</v>
      </c>
    </row>
    <row r="1475" spans="1:5" x14ac:dyDescent="0.25">
      <c r="A1475" s="7">
        <f>TIME(9,28,46)</f>
        <v>0.39497685185185188</v>
      </c>
      <c r="B1475" s="8">
        <v>3972</v>
      </c>
      <c r="C1475" s="9">
        <v>250000</v>
      </c>
      <c r="D1475" s="10" t="s">
        <v>7</v>
      </c>
      <c r="E1475" s="11" t="s">
        <v>6</v>
      </c>
    </row>
    <row r="1476" spans="1:5" x14ac:dyDescent="0.25">
      <c r="A1476" s="7">
        <f>TIME(9,28,46)</f>
        <v>0.39497685185185188</v>
      </c>
      <c r="B1476" s="8">
        <v>3971.95</v>
      </c>
      <c r="C1476" s="9">
        <v>250000</v>
      </c>
      <c r="D1476" s="10" t="s">
        <v>7</v>
      </c>
      <c r="E1476" s="11" t="s">
        <v>6</v>
      </c>
    </row>
    <row r="1477" spans="1:5" x14ac:dyDescent="0.25">
      <c r="A1477" s="7">
        <f>TIME(9,28,46)</f>
        <v>0.39497685185185188</v>
      </c>
      <c r="B1477" s="8">
        <v>3971.88</v>
      </c>
      <c r="C1477" s="9">
        <v>250000</v>
      </c>
      <c r="D1477" s="10" t="s">
        <v>7</v>
      </c>
      <c r="E1477" s="11" t="s">
        <v>6</v>
      </c>
    </row>
    <row r="1478" spans="1:5" x14ac:dyDescent="0.25">
      <c r="A1478" s="7">
        <f>TIME(9,28,45)</f>
        <v>0.39496527777777773</v>
      </c>
      <c r="B1478" s="8">
        <v>3971.88</v>
      </c>
      <c r="C1478" s="9">
        <v>250000</v>
      </c>
      <c r="D1478" s="10" t="s">
        <v>7</v>
      </c>
      <c r="E1478" s="11" t="s">
        <v>6</v>
      </c>
    </row>
    <row r="1479" spans="1:5" x14ac:dyDescent="0.25">
      <c r="A1479" s="7">
        <f>TIME(9,28,45)</f>
        <v>0.39496527777777773</v>
      </c>
      <c r="B1479" s="8">
        <v>3971.88</v>
      </c>
      <c r="C1479" s="9">
        <v>250000</v>
      </c>
      <c r="D1479" s="10" t="s">
        <v>7</v>
      </c>
      <c r="E1479" s="11" t="s">
        <v>6</v>
      </c>
    </row>
    <row r="1480" spans="1:5" x14ac:dyDescent="0.25">
      <c r="A1480" s="7">
        <f>TIME(9,28,44)</f>
        <v>0.3949537037037037</v>
      </c>
      <c r="B1480" s="8">
        <v>3971.88</v>
      </c>
      <c r="C1480" s="9">
        <v>250000</v>
      </c>
      <c r="D1480" s="10" t="s">
        <v>7</v>
      </c>
      <c r="E1480" s="11" t="s">
        <v>6</v>
      </c>
    </row>
    <row r="1481" spans="1:5" x14ac:dyDescent="0.25">
      <c r="A1481" s="7">
        <f>TIME(9,28,41)</f>
        <v>0.39491898148148147</v>
      </c>
      <c r="B1481" s="8">
        <v>3971.8</v>
      </c>
      <c r="C1481" s="9">
        <v>250000</v>
      </c>
      <c r="D1481" s="10" t="s">
        <v>7</v>
      </c>
      <c r="E1481" s="11" t="s">
        <v>6</v>
      </c>
    </row>
    <row r="1482" spans="1:5" x14ac:dyDescent="0.25">
      <c r="A1482" s="7">
        <f>TIME(9,28,24)</f>
        <v>0.3947222222222222</v>
      </c>
      <c r="B1482" s="8">
        <v>3971</v>
      </c>
      <c r="C1482" s="9">
        <v>250000</v>
      </c>
      <c r="D1482" s="10" t="s">
        <v>7</v>
      </c>
      <c r="E1482" s="11" t="s">
        <v>6</v>
      </c>
    </row>
    <row r="1483" spans="1:5" x14ac:dyDescent="0.25">
      <c r="A1483" s="7">
        <f>TIME(9,28,24)</f>
        <v>0.3947222222222222</v>
      </c>
      <c r="B1483" s="8">
        <v>3971</v>
      </c>
      <c r="C1483" s="9">
        <v>250000</v>
      </c>
      <c r="D1483" s="10" t="s">
        <v>7</v>
      </c>
      <c r="E1483" s="11" t="s">
        <v>6</v>
      </c>
    </row>
    <row r="1484" spans="1:5" x14ac:dyDescent="0.25">
      <c r="A1484" s="7">
        <f>TIME(9,28,23)</f>
        <v>0.39471064814814816</v>
      </c>
      <c r="B1484" s="8">
        <v>3971</v>
      </c>
      <c r="C1484" s="9">
        <v>250000</v>
      </c>
      <c r="D1484" s="10" t="s">
        <v>7</v>
      </c>
      <c r="E1484" s="11" t="s">
        <v>6</v>
      </c>
    </row>
    <row r="1485" spans="1:5" x14ac:dyDescent="0.25">
      <c r="A1485" s="7">
        <f>TIME(9,28,22)</f>
        <v>0.39469907407407406</v>
      </c>
      <c r="B1485" s="8">
        <v>3971</v>
      </c>
      <c r="C1485" s="9">
        <v>250000</v>
      </c>
      <c r="D1485" s="10" t="s">
        <v>7</v>
      </c>
      <c r="E1485" s="11" t="s">
        <v>6</v>
      </c>
    </row>
    <row r="1486" spans="1:5" x14ac:dyDescent="0.25">
      <c r="A1486" s="7">
        <f>TIME(9,28,21)</f>
        <v>0.39468750000000002</v>
      </c>
      <c r="B1486" s="8">
        <v>3970.7</v>
      </c>
      <c r="C1486" s="9">
        <v>250000</v>
      </c>
      <c r="D1486" s="10" t="s">
        <v>7</v>
      </c>
      <c r="E1486" s="11" t="s">
        <v>6</v>
      </c>
    </row>
    <row r="1487" spans="1:5" x14ac:dyDescent="0.25">
      <c r="A1487" s="7">
        <f>TIME(9,28,6)</f>
        <v>0.39451388888888889</v>
      </c>
      <c r="B1487" s="8">
        <v>3970.88</v>
      </c>
      <c r="C1487" s="9">
        <v>250000</v>
      </c>
      <c r="D1487" s="10" t="s">
        <v>7</v>
      </c>
      <c r="E1487" s="11" t="s">
        <v>6</v>
      </c>
    </row>
    <row r="1488" spans="1:5" x14ac:dyDescent="0.25">
      <c r="A1488" s="7">
        <f>TIME(9,28,6)</f>
        <v>0.39451388888888889</v>
      </c>
      <c r="B1488" s="8">
        <v>3970.88</v>
      </c>
      <c r="C1488" s="9">
        <v>250000</v>
      </c>
      <c r="D1488" s="10" t="s">
        <v>7</v>
      </c>
      <c r="E1488" s="11" t="s">
        <v>6</v>
      </c>
    </row>
    <row r="1489" spans="1:5" x14ac:dyDescent="0.25">
      <c r="A1489" s="7">
        <f>TIME(9,28,1)</f>
        <v>0.39445601851851847</v>
      </c>
      <c r="B1489" s="8">
        <v>3970.8</v>
      </c>
      <c r="C1489" s="9">
        <v>250000</v>
      </c>
      <c r="D1489" s="10" t="s">
        <v>7</v>
      </c>
      <c r="E1489" s="11" t="s">
        <v>6</v>
      </c>
    </row>
    <row r="1490" spans="1:5" x14ac:dyDescent="0.25">
      <c r="A1490" s="7">
        <f>TIME(9,28,0)</f>
        <v>0.39444444444444443</v>
      </c>
      <c r="B1490" s="8">
        <v>3970.65</v>
      </c>
      <c r="C1490" s="9">
        <v>250000</v>
      </c>
      <c r="D1490" s="10" t="s">
        <v>7</v>
      </c>
      <c r="E1490" s="11" t="s">
        <v>6</v>
      </c>
    </row>
    <row r="1491" spans="1:5" x14ac:dyDescent="0.25">
      <c r="A1491" s="7">
        <f>TIME(9,27,54)</f>
        <v>0.39437499999999998</v>
      </c>
      <c r="B1491" s="8">
        <v>3970.75</v>
      </c>
      <c r="C1491" s="9">
        <v>750000</v>
      </c>
      <c r="D1491" s="10" t="s">
        <v>7</v>
      </c>
      <c r="E1491" s="11" t="s">
        <v>6</v>
      </c>
    </row>
    <row r="1492" spans="1:5" x14ac:dyDescent="0.25">
      <c r="A1492" s="7">
        <f>TIME(9,27,53)</f>
        <v>0.39436342592592594</v>
      </c>
      <c r="B1492" s="8">
        <v>3970.75</v>
      </c>
      <c r="C1492" s="9">
        <v>250000</v>
      </c>
      <c r="D1492" s="10" t="s">
        <v>7</v>
      </c>
      <c r="E1492" s="11" t="s">
        <v>6</v>
      </c>
    </row>
    <row r="1493" spans="1:5" x14ac:dyDescent="0.25">
      <c r="A1493" s="7">
        <f>TIME(9,27,53)</f>
        <v>0.39436342592592594</v>
      </c>
      <c r="B1493" s="8">
        <v>3970.74</v>
      </c>
      <c r="C1493" s="9">
        <v>250000</v>
      </c>
      <c r="D1493" s="10" t="s">
        <v>7</v>
      </c>
      <c r="E1493" s="11" t="s">
        <v>6</v>
      </c>
    </row>
    <row r="1494" spans="1:5" x14ac:dyDescent="0.25">
      <c r="A1494" s="7">
        <f>TIME(9,27,53)</f>
        <v>0.39436342592592594</v>
      </c>
      <c r="B1494" s="8">
        <v>3970.74</v>
      </c>
      <c r="C1494" s="9">
        <v>250000</v>
      </c>
      <c r="D1494" s="10" t="s">
        <v>7</v>
      </c>
      <c r="E1494" s="11" t="s">
        <v>6</v>
      </c>
    </row>
    <row r="1495" spans="1:5" x14ac:dyDescent="0.25">
      <c r="A1495" s="7">
        <f>TIME(9,27,52)</f>
        <v>0.39435185185185184</v>
      </c>
      <c r="B1495" s="8">
        <v>3970.7</v>
      </c>
      <c r="C1495" s="9">
        <v>500000</v>
      </c>
      <c r="D1495" s="10" t="s">
        <v>7</v>
      </c>
      <c r="E1495" s="11" t="s">
        <v>6</v>
      </c>
    </row>
    <row r="1496" spans="1:5" x14ac:dyDescent="0.25">
      <c r="A1496" s="7">
        <f>TIME(9,27,51)</f>
        <v>0.3943402777777778</v>
      </c>
      <c r="B1496" s="8">
        <v>3970.7</v>
      </c>
      <c r="C1496" s="9">
        <v>500000</v>
      </c>
      <c r="D1496" s="10" t="s">
        <v>7</v>
      </c>
      <c r="E1496" s="11" t="s">
        <v>6</v>
      </c>
    </row>
    <row r="1497" spans="1:5" x14ac:dyDescent="0.25">
      <c r="A1497" s="7">
        <f>TIME(9,27,51)</f>
        <v>0.3943402777777778</v>
      </c>
      <c r="B1497" s="8">
        <v>3970.66</v>
      </c>
      <c r="C1497" s="9">
        <v>500000</v>
      </c>
      <c r="D1497" s="10" t="s">
        <v>7</v>
      </c>
      <c r="E1497" s="11" t="s">
        <v>6</v>
      </c>
    </row>
    <row r="1498" spans="1:5" x14ac:dyDescent="0.25">
      <c r="A1498" s="7">
        <f>TIME(9,27,50)</f>
        <v>0.39432870370370371</v>
      </c>
      <c r="B1498" s="8">
        <v>3970.65</v>
      </c>
      <c r="C1498" s="9">
        <v>250000</v>
      </c>
      <c r="D1498" s="10" t="s">
        <v>7</v>
      </c>
      <c r="E1498" s="11" t="s">
        <v>6</v>
      </c>
    </row>
    <row r="1499" spans="1:5" x14ac:dyDescent="0.25">
      <c r="A1499" s="7">
        <f>TIME(9,27,50)</f>
        <v>0.39432870370370371</v>
      </c>
      <c r="B1499" s="8">
        <v>3970.6</v>
      </c>
      <c r="C1499" s="9">
        <v>250000</v>
      </c>
      <c r="D1499" s="10" t="s">
        <v>7</v>
      </c>
      <c r="E1499" s="11" t="s">
        <v>6</v>
      </c>
    </row>
    <row r="1500" spans="1:5" x14ac:dyDescent="0.25">
      <c r="A1500" s="7">
        <f>TIME(9,27,49)</f>
        <v>0.39431712962962967</v>
      </c>
      <c r="B1500" s="8">
        <v>3970.6</v>
      </c>
      <c r="C1500" s="9">
        <v>250000</v>
      </c>
      <c r="D1500" s="10" t="s">
        <v>7</v>
      </c>
      <c r="E1500" s="11" t="s">
        <v>6</v>
      </c>
    </row>
    <row r="1501" spans="1:5" x14ac:dyDescent="0.25">
      <c r="A1501" s="7">
        <f>TIME(9,27,49)</f>
        <v>0.39431712962962967</v>
      </c>
      <c r="B1501" s="8">
        <v>3970.6</v>
      </c>
      <c r="C1501" s="9">
        <v>250000</v>
      </c>
      <c r="D1501" s="10" t="s">
        <v>7</v>
      </c>
      <c r="E1501" s="11" t="s">
        <v>6</v>
      </c>
    </row>
    <row r="1502" spans="1:5" x14ac:dyDescent="0.25">
      <c r="A1502" s="7">
        <f>TIME(9,27,48)</f>
        <v>0.39430555555555552</v>
      </c>
      <c r="B1502" s="8">
        <v>3970.5</v>
      </c>
      <c r="C1502" s="9">
        <v>250000</v>
      </c>
      <c r="D1502" s="10" t="s">
        <v>7</v>
      </c>
      <c r="E1502" s="11" t="s">
        <v>6</v>
      </c>
    </row>
    <row r="1503" spans="1:5" x14ac:dyDescent="0.25">
      <c r="A1503" s="7">
        <f>TIME(9,27,48)</f>
        <v>0.39430555555555552</v>
      </c>
      <c r="B1503" s="8">
        <v>3970.5</v>
      </c>
      <c r="C1503" s="9">
        <v>250000</v>
      </c>
      <c r="D1503" s="10" t="s">
        <v>7</v>
      </c>
      <c r="E1503" s="11" t="s">
        <v>6</v>
      </c>
    </row>
    <row r="1504" spans="1:5" x14ac:dyDescent="0.25">
      <c r="A1504" s="7">
        <f>TIME(9,27,48)</f>
        <v>0.39430555555555552</v>
      </c>
      <c r="B1504" s="8">
        <v>3970.5</v>
      </c>
      <c r="C1504" s="9">
        <v>250000</v>
      </c>
      <c r="D1504" s="10" t="s">
        <v>7</v>
      </c>
      <c r="E1504" s="11" t="s">
        <v>6</v>
      </c>
    </row>
    <row r="1505" spans="1:5" x14ac:dyDescent="0.25">
      <c r="A1505" s="7">
        <f>TIME(9,27,48)</f>
        <v>0.39430555555555552</v>
      </c>
      <c r="B1505" s="8">
        <v>3970.5</v>
      </c>
      <c r="C1505" s="9">
        <v>500000</v>
      </c>
      <c r="D1505" s="10" t="s">
        <v>7</v>
      </c>
      <c r="E1505" s="11" t="s">
        <v>6</v>
      </c>
    </row>
    <row r="1506" spans="1:5" x14ac:dyDescent="0.25">
      <c r="A1506" s="7">
        <f>TIME(9,27,47)</f>
        <v>0.39429398148148148</v>
      </c>
      <c r="B1506" s="8">
        <v>3970.45</v>
      </c>
      <c r="C1506" s="9">
        <v>250000</v>
      </c>
      <c r="D1506" s="10" t="s">
        <v>7</v>
      </c>
      <c r="E1506" s="11" t="s">
        <v>6</v>
      </c>
    </row>
    <row r="1507" spans="1:5" x14ac:dyDescent="0.25">
      <c r="A1507" s="7">
        <f>TIME(9,27,47)</f>
        <v>0.39429398148148148</v>
      </c>
      <c r="B1507" s="8">
        <v>3970</v>
      </c>
      <c r="C1507" s="9">
        <v>1000000</v>
      </c>
      <c r="D1507" s="10" t="s">
        <v>7</v>
      </c>
      <c r="E1507" s="11" t="s">
        <v>6</v>
      </c>
    </row>
    <row r="1508" spans="1:5" x14ac:dyDescent="0.25">
      <c r="A1508" s="7">
        <f>TIME(9,27,46)</f>
        <v>0.39428240740740739</v>
      </c>
      <c r="B1508" s="8">
        <v>3969.75</v>
      </c>
      <c r="C1508" s="9">
        <v>750000</v>
      </c>
      <c r="D1508" s="10" t="s">
        <v>7</v>
      </c>
      <c r="E1508" s="11" t="s">
        <v>6</v>
      </c>
    </row>
    <row r="1509" spans="1:5" x14ac:dyDescent="0.25">
      <c r="A1509" s="7">
        <f t="shared" ref="A1509:A1515" si="24">TIME(9,27,45)</f>
        <v>0.39427083333333335</v>
      </c>
      <c r="B1509" s="8">
        <v>3970</v>
      </c>
      <c r="C1509" s="9">
        <v>4000000</v>
      </c>
      <c r="D1509" s="10" t="s">
        <v>7</v>
      </c>
      <c r="E1509" s="11" t="s">
        <v>6</v>
      </c>
    </row>
    <row r="1510" spans="1:5" x14ac:dyDescent="0.25">
      <c r="A1510" s="7">
        <f t="shared" si="24"/>
        <v>0.39427083333333335</v>
      </c>
      <c r="B1510" s="8">
        <v>3970</v>
      </c>
      <c r="C1510" s="9">
        <v>1250000</v>
      </c>
      <c r="D1510" s="10" t="s">
        <v>7</v>
      </c>
      <c r="E1510" s="11" t="s">
        <v>6</v>
      </c>
    </row>
    <row r="1511" spans="1:5" x14ac:dyDescent="0.25">
      <c r="A1511" s="7">
        <f t="shared" si="24"/>
        <v>0.39427083333333335</v>
      </c>
      <c r="B1511" s="8">
        <v>3970</v>
      </c>
      <c r="C1511" s="9">
        <v>250000</v>
      </c>
      <c r="D1511" s="10" t="s">
        <v>7</v>
      </c>
      <c r="E1511" s="11" t="s">
        <v>6</v>
      </c>
    </row>
    <row r="1512" spans="1:5" x14ac:dyDescent="0.25">
      <c r="A1512" s="7">
        <f t="shared" si="24"/>
        <v>0.39427083333333335</v>
      </c>
      <c r="B1512" s="8">
        <v>3969.95</v>
      </c>
      <c r="C1512" s="9">
        <v>250000</v>
      </c>
      <c r="D1512" s="10" t="s">
        <v>7</v>
      </c>
      <c r="E1512" s="11" t="s">
        <v>6</v>
      </c>
    </row>
    <row r="1513" spans="1:5" x14ac:dyDescent="0.25">
      <c r="A1513" s="7">
        <f t="shared" si="24"/>
        <v>0.39427083333333335</v>
      </c>
      <c r="B1513" s="8">
        <v>3969.94</v>
      </c>
      <c r="C1513" s="9">
        <v>2000000</v>
      </c>
      <c r="D1513" s="10" t="s">
        <v>7</v>
      </c>
      <c r="E1513" s="11" t="s">
        <v>6</v>
      </c>
    </row>
    <row r="1514" spans="1:5" x14ac:dyDescent="0.25">
      <c r="A1514" s="7">
        <f t="shared" si="24"/>
        <v>0.39427083333333335</v>
      </c>
      <c r="B1514" s="8">
        <v>3969.7</v>
      </c>
      <c r="C1514" s="9">
        <v>750000</v>
      </c>
      <c r="D1514" s="10" t="s">
        <v>7</v>
      </c>
      <c r="E1514" s="11" t="s">
        <v>6</v>
      </c>
    </row>
    <row r="1515" spans="1:5" x14ac:dyDescent="0.25">
      <c r="A1515" s="7">
        <f t="shared" si="24"/>
        <v>0.39427083333333335</v>
      </c>
      <c r="B1515" s="8">
        <v>3969.7</v>
      </c>
      <c r="C1515" s="9">
        <v>1500000</v>
      </c>
      <c r="D1515" s="10" t="s">
        <v>7</v>
      </c>
      <c r="E1515" s="11" t="s">
        <v>6</v>
      </c>
    </row>
    <row r="1516" spans="1:5" x14ac:dyDescent="0.25">
      <c r="A1516" s="7">
        <f>TIME(9,27,43)</f>
        <v>0.39424768518518521</v>
      </c>
      <c r="B1516" s="8">
        <v>3969.6</v>
      </c>
      <c r="C1516" s="9">
        <v>250000</v>
      </c>
      <c r="D1516" s="10" t="s">
        <v>7</v>
      </c>
      <c r="E1516" s="11" t="s">
        <v>6</v>
      </c>
    </row>
    <row r="1517" spans="1:5" x14ac:dyDescent="0.25">
      <c r="A1517" s="7">
        <f>TIME(9,27,39)</f>
        <v>0.39420138888888889</v>
      </c>
      <c r="B1517" s="8">
        <v>3969.5</v>
      </c>
      <c r="C1517" s="9">
        <v>500000</v>
      </c>
      <c r="D1517" s="10" t="s">
        <v>7</v>
      </c>
      <c r="E1517" s="11" t="s">
        <v>6</v>
      </c>
    </row>
    <row r="1518" spans="1:5" x14ac:dyDescent="0.25">
      <c r="A1518" s="7">
        <f>TIME(9,27,38)</f>
        <v>0.3941898148148148</v>
      </c>
      <c r="B1518" s="8">
        <v>3969.45</v>
      </c>
      <c r="C1518" s="9">
        <v>250000</v>
      </c>
      <c r="D1518" s="10" t="s">
        <v>7</v>
      </c>
      <c r="E1518" s="11" t="s">
        <v>6</v>
      </c>
    </row>
    <row r="1519" spans="1:5" x14ac:dyDescent="0.25">
      <c r="A1519" s="7">
        <f>TIME(9,27,37)</f>
        <v>0.39417824074074076</v>
      </c>
      <c r="B1519" s="8">
        <v>3969.45</v>
      </c>
      <c r="C1519" s="9">
        <v>250000</v>
      </c>
      <c r="D1519" s="10" t="s">
        <v>7</v>
      </c>
      <c r="E1519" s="11" t="s">
        <v>6</v>
      </c>
    </row>
    <row r="1520" spans="1:5" x14ac:dyDescent="0.25">
      <c r="A1520" s="7">
        <f>TIME(9,27,37)</f>
        <v>0.39417824074074076</v>
      </c>
      <c r="B1520" s="8">
        <v>3969.4</v>
      </c>
      <c r="C1520" s="9">
        <v>500000</v>
      </c>
      <c r="D1520" s="10" t="s">
        <v>7</v>
      </c>
      <c r="E1520" s="11" t="s">
        <v>6</v>
      </c>
    </row>
    <row r="1521" spans="1:5" x14ac:dyDescent="0.25">
      <c r="A1521" s="7">
        <f>TIME(9,27,37)</f>
        <v>0.39417824074074076</v>
      </c>
      <c r="B1521" s="8">
        <v>3969.25</v>
      </c>
      <c r="C1521" s="9">
        <v>250000</v>
      </c>
      <c r="D1521" s="10" t="s">
        <v>7</v>
      </c>
      <c r="E1521" s="11" t="s">
        <v>6</v>
      </c>
    </row>
    <row r="1522" spans="1:5" x14ac:dyDescent="0.25">
      <c r="A1522" s="7">
        <f>TIME(9,27,36)</f>
        <v>0.39416666666666672</v>
      </c>
      <c r="B1522" s="8">
        <v>3969</v>
      </c>
      <c r="C1522" s="9">
        <v>250000</v>
      </c>
      <c r="D1522" s="10" t="s">
        <v>7</v>
      </c>
      <c r="E1522" s="11" t="s">
        <v>6</v>
      </c>
    </row>
    <row r="1523" spans="1:5" x14ac:dyDescent="0.25">
      <c r="A1523" s="7">
        <f>TIME(9,27,36)</f>
        <v>0.39416666666666672</v>
      </c>
      <c r="B1523" s="8">
        <v>3968.99</v>
      </c>
      <c r="C1523" s="9">
        <v>250000</v>
      </c>
      <c r="D1523" s="10" t="s">
        <v>7</v>
      </c>
      <c r="E1523" s="11" t="s">
        <v>6</v>
      </c>
    </row>
    <row r="1524" spans="1:5" x14ac:dyDescent="0.25">
      <c r="A1524" s="7">
        <f>TIME(9,27,35)</f>
        <v>0.39415509259259257</v>
      </c>
      <c r="B1524" s="8">
        <v>3968.99</v>
      </c>
      <c r="C1524" s="9">
        <v>250000</v>
      </c>
      <c r="D1524" s="10" t="s">
        <v>7</v>
      </c>
      <c r="E1524" s="11" t="s">
        <v>6</v>
      </c>
    </row>
    <row r="1525" spans="1:5" x14ac:dyDescent="0.25">
      <c r="A1525" s="7">
        <f>TIME(9,27,34)</f>
        <v>0.39414351851851853</v>
      </c>
      <c r="B1525" s="8">
        <v>3968.95</v>
      </c>
      <c r="C1525" s="9">
        <v>250000</v>
      </c>
      <c r="D1525" s="10" t="s">
        <v>7</v>
      </c>
      <c r="E1525" s="11" t="s">
        <v>6</v>
      </c>
    </row>
    <row r="1526" spans="1:5" x14ac:dyDescent="0.25">
      <c r="A1526" s="7">
        <f>TIME(9,27,33)</f>
        <v>0.39413194444444444</v>
      </c>
      <c r="B1526" s="8">
        <v>3968.9</v>
      </c>
      <c r="C1526" s="9">
        <v>250000</v>
      </c>
      <c r="D1526" s="10" t="s">
        <v>7</v>
      </c>
      <c r="E1526" s="11" t="s">
        <v>6</v>
      </c>
    </row>
    <row r="1527" spans="1:5" x14ac:dyDescent="0.25">
      <c r="A1527" s="7">
        <f>TIME(9,27,27)</f>
        <v>0.39406249999999998</v>
      </c>
      <c r="B1527" s="8">
        <v>3968.87</v>
      </c>
      <c r="C1527" s="9">
        <v>250000</v>
      </c>
      <c r="D1527" s="10" t="s">
        <v>7</v>
      </c>
      <c r="E1527" s="11" t="s">
        <v>6</v>
      </c>
    </row>
    <row r="1528" spans="1:5" x14ac:dyDescent="0.25">
      <c r="A1528" s="7">
        <f>TIME(9,27,26)</f>
        <v>0.39405092592592594</v>
      </c>
      <c r="B1528" s="8">
        <v>3968.75</v>
      </c>
      <c r="C1528" s="9">
        <v>250000</v>
      </c>
      <c r="D1528" s="10" t="s">
        <v>7</v>
      </c>
      <c r="E1528" s="11" t="s">
        <v>6</v>
      </c>
    </row>
    <row r="1529" spans="1:5" x14ac:dyDescent="0.25">
      <c r="A1529" s="7">
        <f>TIME(9,27,4)</f>
        <v>0.39379629629629626</v>
      </c>
      <c r="B1529" s="8">
        <v>3968.85</v>
      </c>
      <c r="C1529" s="9">
        <v>250000</v>
      </c>
      <c r="D1529" s="10" t="s">
        <v>7</v>
      </c>
      <c r="E1529" s="11" t="s">
        <v>6</v>
      </c>
    </row>
    <row r="1530" spans="1:5" x14ac:dyDescent="0.25">
      <c r="A1530" s="7">
        <f>TIME(9,27,3)</f>
        <v>0.39378472222222222</v>
      </c>
      <c r="B1530" s="8">
        <v>3968.77</v>
      </c>
      <c r="C1530" s="9">
        <v>250000</v>
      </c>
      <c r="D1530" s="10" t="s">
        <v>7</v>
      </c>
      <c r="E1530" s="11" t="s">
        <v>6</v>
      </c>
    </row>
    <row r="1531" spans="1:5" x14ac:dyDescent="0.25">
      <c r="A1531" s="7">
        <f>TIME(9,27,2)</f>
        <v>0.39377314814814812</v>
      </c>
      <c r="B1531" s="8">
        <v>3968.65</v>
      </c>
      <c r="C1531" s="9">
        <v>250000</v>
      </c>
      <c r="D1531" s="10" t="s">
        <v>7</v>
      </c>
      <c r="E1531" s="11" t="s">
        <v>6</v>
      </c>
    </row>
    <row r="1532" spans="1:5" x14ac:dyDescent="0.25">
      <c r="A1532" s="7">
        <f>TIME(9,27,0)</f>
        <v>0.39374999999999999</v>
      </c>
      <c r="B1532" s="8">
        <v>3968.5</v>
      </c>
      <c r="C1532" s="9">
        <v>250000</v>
      </c>
      <c r="D1532" s="10" t="s">
        <v>7</v>
      </c>
      <c r="E1532" s="11" t="s">
        <v>6</v>
      </c>
    </row>
    <row r="1533" spans="1:5" x14ac:dyDescent="0.25">
      <c r="A1533" s="7">
        <f>TIME(9,27,0)</f>
        <v>0.39374999999999999</v>
      </c>
      <c r="B1533" s="8">
        <v>3968.65</v>
      </c>
      <c r="C1533" s="9">
        <v>250000</v>
      </c>
      <c r="D1533" s="10" t="s">
        <v>7</v>
      </c>
      <c r="E1533" s="11" t="s">
        <v>6</v>
      </c>
    </row>
    <row r="1534" spans="1:5" x14ac:dyDescent="0.25">
      <c r="A1534" s="7">
        <f>TIME(9,27,0)</f>
        <v>0.39374999999999999</v>
      </c>
      <c r="B1534" s="8">
        <v>3968.49</v>
      </c>
      <c r="C1534" s="9">
        <v>250000</v>
      </c>
      <c r="D1534" s="10" t="s">
        <v>7</v>
      </c>
      <c r="E1534" s="11" t="s">
        <v>6</v>
      </c>
    </row>
    <row r="1535" spans="1:5" x14ac:dyDescent="0.25">
      <c r="A1535" s="7">
        <f>TIME(9,27,0)</f>
        <v>0.39374999999999999</v>
      </c>
      <c r="B1535" s="8">
        <v>3968.49</v>
      </c>
      <c r="C1535" s="9">
        <v>250000</v>
      </c>
      <c r="D1535" s="10" t="s">
        <v>7</v>
      </c>
      <c r="E1535" s="11" t="s">
        <v>6</v>
      </c>
    </row>
    <row r="1536" spans="1:5" x14ac:dyDescent="0.25">
      <c r="A1536" s="7">
        <f>TIME(9,26,59)</f>
        <v>0.39373842592592595</v>
      </c>
      <c r="B1536" s="8">
        <v>3968.49</v>
      </c>
      <c r="C1536" s="9">
        <v>250000</v>
      </c>
      <c r="D1536" s="10" t="s">
        <v>7</v>
      </c>
      <c r="E1536" s="11" t="s">
        <v>6</v>
      </c>
    </row>
    <row r="1537" spans="1:5" x14ac:dyDescent="0.25">
      <c r="A1537" s="7">
        <f>TIME(9,26,59)</f>
        <v>0.39373842592592595</v>
      </c>
      <c r="B1537" s="8">
        <v>3968.3</v>
      </c>
      <c r="C1537" s="9">
        <v>250000</v>
      </c>
      <c r="D1537" s="10" t="s">
        <v>7</v>
      </c>
      <c r="E1537" s="11" t="s">
        <v>6</v>
      </c>
    </row>
    <row r="1538" spans="1:5" x14ac:dyDescent="0.25">
      <c r="A1538" s="7">
        <f>TIME(9,26,58)</f>
        <v>0.3937268518518518</v>
      </c>
      <c r="B1538" s="8">
        <v>3968.05</v>
      </c>
      <c r="C1538" s="9">
        <v>250000</v>
      </c>
      <c r="D1538" s="10" t="s">
        <v>7</v>
      </c>
      <c r="E1538" s="11" t="s">
        <v>6</v>
      </c>
    </row>
    <row r="1539" spans="1:5" x14ac:dyDescent="0.25">
      <c r="A1539" s="7">
        <f>TIME(9,26,58)</f>
        <v>0.3937268518518518</v>
      </c>
      <c r="B1539" s="8">
        <v>3968</v>
      </c>
      <c r="C1539" s="9">
        <v>250000</v>
      </c>
      <c r="D1539" s="10" t="s">
        <v>7</v>
      </c>
      <c r="E1539" s="11" t="s">
        <v>6</v>
      </c>
    </row>
    <row r="1540" spans="1:5" x14ac:dyDescent="0.25">
      <c r="A1540" s="7">
        <f>TIME(9,26,58)</f>
        <v>0.3937268518518518</v>
      </c>
      <c r="B1540" s="8">
        <v>3967.99</v>
      </c>
      <c r="C1540" s="9">
        <v>250000</v>
      </c>
      <c r="D1540" s="10" t="s">
        <v>7</v>
      </c>
      <c r="E1540" s="11" t="s">
        <v>6</v>
      </c>
    </row>
    <row r="1541" spans="1:5" x14ac:dyDescent="0.25">
      <c r="A1541" s="7">
        <f>TIME(9,26,57)</f>
        <v>0.39371527777777776</v>
      </c>
      <c r="B1541" s="8">
        <v>3967.97</v>
      </c>
      <c r="C1541" s="9">
        <v>250000</v>
      </c>
      <c r="D1541" s="10" t="s">
        <v>7</v>
      </c>
      <c r="E1541" s="11" t="s">
        <v>6</v>
      </c>
    </row>
    <row r="1542" spans="1:5" x14ac:dyDescent="0.25">
      <c r="A1542" s="7">
        <f>TIME(9,26,57)</f>
        <v>0.39371527777777776</v>
      </c>
      <c r="B1542" s="8">
        <v>3967.99</v>
      </c>
      <c r="C1542" s="9">
        <v>250000</v>
      </c>
      <c r="D1542" s="10" t="s">
        <v>7</v>
      </c>
      <c r="E1542" s="11" t="s">
        <v>6</v>
      </c>
    </row>
    <row r="1543" spans="1:5" x14ac:dyDescent="0.25">
      <c r="A1543" s="7">
        <f>TIME(9,26,56)</f>
        <v>0.39370370370370367</v>
      </c>
      <c r="B1543" s="8">
        <v>3967.99</v>
      </c>
      <c r="C1543" s="9">
        <v>250000</v>
      </c>
      <c r="D1543" s="10" t="s">
        <v>7</v>
      </c>
      <c r="E1543" s="11" t="s">
        <v>6</v>
      </c>
    </row>
    <row r="1544" spans="1:5" x14ac:dyDescent="0.25">
      <c r="A1544" s="7">
        <f>TIME(9,26,56)</f>
        <v>0.39370370370370367</v>
      </c>
      <c r="B1544" s="8">
        <v>3967.99</v>
      </c>
      <c r="C1544" s="9">
        <v>250000</v>
      </c>
      <c r="D1544" s="10" t="s">
        <v>7</v>
      </c>
      <c r="E1544" s="11" t="s">
        <v>6</v>
      </c>
    </row>
    <row r="1545" spans="1:5" x14ac:dyDescent="0.25">
      <c r="A1545" s="7">
        <f>TIME(9,26,55)</f>
        <v>0.39369212962962963</v>
      </c>
      <c r="B1545" s="8">
        <v>3967.8</v>
      </c>
      <c r="C1545" s="9">
        <v>500000</v>
      </c>
      <c r="D1545" s="10" t="s">
        <v>7</v>
      </c>
      <c r="E1545" s="11" t="s">
        <v>6</v>
      </c>
    </row>
    <row r="1546" spans="1:5" x14ac:dyDescent="0.25">
      <c r="A1546" s="7">
        <f>TIME(9,26,44)</f>
        <v>0.39356481481481481</v>
      </c>
      <c r="B1546" s="8">
        <v>3967.95</v>
      </c>
      <c r="C1546" s="9">
        <v>250000</v>
      </c>
      <c r="D1546" s="10" t="s">
        <v>7</v>
      </c>
      <c r="E1546" s="11" t="s">
        <v>6</v>
      </c>
    </row>
    <row r="1547" spans="1:5" x14ac:dyDescent="0.25">
      <c r="A1547" s="7">
        <f>TIME(9,26,43)</f>
        <v>0.39355324074074072</v>
      </c>
      <c r="B1547" s="8">
        <v>3967.95</v>
      </c>
      <c r="C1547" s="9">
        <v>250000</v>
      </c>
      <c r="D1547" s="10" t="s">
        <v>7</v>
      </c>
      <c r="E1547" s="11" t="s">
        <v>6</v>
      </c>
    </row>
    <row r="1548" spans="1:5" x14ac:dyDescent="0.25">
      <c r="A1548" s="7">
        <f>TIME(9,26,42)</f>
        <v>0.39354166666666668</v>
      </c>
      <c r="B1548" s="8">
        <v>3967.95</v>
      </c>
      <c r="C1548" s="9">
        <v>250000</v>
      </c>
      <c r="D1548" s="10" t="s">
        <v>7</v>
      </c>
      <c r="E1548" s="11" t="s">
        <v>6</v>
      </c>
    </row>
    <row r="1549" spans="1:5" x14ac:dyDescent="0.25">
      <c r="A1549" s="7">
        <f>TIME(9,26,39)</f>
        <v>0.3935069444444444</v>
      </c>
      <c r="B1549" s="8">
        <v>3967.85</v>
      </c>
      <c r="C1549" s="9">
        <v>250000</v>
      </c>
      <c r="D1549" s="10" t="s">
        <v>7</v>
      </c>
      <c r="E1549" s="11" t="s">
        <v>6</v>
      </c>
    </row>
    <row r="1550" spans="1:5" x14ac:dyDescent="0.25">
      <c r="A1550" s="7">
        <f>TIME(9,26,38)</f>
        <v>0.39349537037037036</v>
      </c>
      <c r="B1550" s="8">
        <v>3967.85</v>
      </c>
      <c r="C1550" s="9">
        <v>250000</v>
      </c>
      <c r="D1550" s="10" t="s">
        <v>7</v>
      </c>
      <c r="E1550" s="11" t="s">
        <v>6</v>
      </c>
    </row>
    <row r="1551" spans="1:5" x14ac:dyDescent="0.25">
      <c r="A1551" s="7">
        <f>TIME(9,26,38)</f>
        <v>0.39349537037037036</v>
      </c>
      <c r="B1551" s="8">
        <v>3967.85</v>
      </c>
      <c r="C1551" s="9">
        <v>250000</v>
      </c>
      <c r="D1551" s="10" t="s">
        <v>7</v>
      </c>
      <c r="E1551" s="11" t="s">
        <v>6</v>
      </c>
    </row>
    <row r="1552" spans="1:5" x14ac:dyDescent="0.25">
      <c r="A1552" s="7">
        <f>TIME(9,26,38)</f>
        <v>0.39349537037037036</v>
      </c>
      <c r="B1552" s="8">
        <v>3967.77</v>
      </c>
      <c r="C1552" s="9">
        <v>250000</v>
      </c>
      <c r="D1552" s="10" t="s">
        <v>7</v>
      </c>
      <c r="E1552" s="11" t="s">
        <v>6</v>
      </c>
    </row>
    <row r="1553" spans="1:5" x14ac:dyDescent="0.25">
      <c r="A1553" s="7">
        <f>TIME(9,26,38)</f>
        <v>0.39349537037037036</v>
      </c>
      <c r="B1553" s="8">
        <v>3967.77</v>
      </c>
      <c r="C1553" s="9">
        <v>250000</v>
      </c>
      <c r="D1553" s="10" t="s">
        <v>7</v>
      </c>
      <c r="E1553" s="11" t="s">
        <v>6</v>
      </c>
    </row>
    <row r="1554" spans="1:5" x14ac:dyDescent="0.25">
      <c r="A1554" s="7">
        <f>TIME(9,26,37)</f>
        <v>0.39348379629629626</v>
      </c>
      <c r="B1554" s="8">
        <v>3967.77</v>
      </c>
      <c r="C1554" s="9">
        <v>250000</v>
      </c>
      <c r="D1554" s="10" t="s">
        <v>7</v>
      </c>
      <c r="E1554" s="11" t="s">
        <v>6</v>
      </c>
    </row>
    <row r="1555" spans="1:5" x14ac:dyDescent="0.25">
      <c r="A1555" s="7">
        <f>TIME(9,26,37)</f>
        <v>0.39348379629629626</v>
      </c>
      <c r="B1555" s="8">
        <v>3967.7</v>
      </c>
      <c r="C1555" s="9">
        <v>250000</v>
      </c>
      <c r="D1555" s="10" t="s">
        <v>7</v>
      </c>
      <c r="E1555" s="11" t="s">
        <v>6</v>
      </c>
    </row>
    <row r="1556" spans="1:5" x14ac:dyDescent="0.25">
      <c r="A1556" s="7">
        <f>TIME(9,26,37)</f>
        <v>0.39348379629629626</v>
      </c>
      <c r="B1556" s="8">
        <v>3967.5</v>
      </c>
      <c r="C1556" s="9">
        <v>250000</v>
      </c>
      <c r="D1556" s="10" t="s">
        <v>7</v>
      </c>
      <c r="E1556" s="11" t="s">
        <v>6</v>
      </c>
    </row>
    <row r="1557" spans="1:5" x14ac:dyDescent="0.25">
      <c r="A1557" s="7">
        <f>TIME(9,26,25)</f>
        <v>0.39334490740740741</v>
      </c>
      <c r="B1557" s="8">
        <v>3967</v>
      </c>
      <c r="C1557" s="9">
        <v>250000</v>
      </c>
      <c r="D1557" s="10" t="s">
        <v>7</v>
      </c>
      <c r="E1557" s="11" t="s">
        <v>6</v>
      </c>
    </row>
    <row r="1558" spans="1:5" x14ac:dyDescent="0.25">
      <c r="A1558" s="7">
        <f>TIME(9,26,21)</f>
        <v>0.39329861111111114</v>
      </c>
      <c r="B1558" s="8">
        <v>3967</v>
      </c>
      <c r="C1558" s="9">
        <v>250000</v>
      </c>
      <c r="D1558" s="10" t="s">
        <v>5</v>
      </c>
      <c r="E1558" s="11" t="s">
        <v>6</v>
      </c>
    </row>
    <row r="1559" spans="1:5" x14ac:dyDescent="0.25">
      <c r="A1559" s="7">
        <f>TIME(9,26,19)</f>
        <v>0.39327546296296295</v>
      </c>
      <c r="B1559" s="8">
        <v>3967</v>
      </c>
      <c r="C1559" s="9">
        <v>250000</v>
      </c>
      <c r="D1559" s="10" t="s">
        <v>5</v>
      </c>
      <c r="E1559" s="11" t="s">
        <v>6</v>
      </c>
    </row>
    <row r="1560" spans="1:5" x14ac:dyDescent="0.25">
      <c r="A1560" s="7">
        <f>TIME(9,26,18)</f>
        <v>0.39326388888888886</v>
      </c>
      <c r="B1560" s="8">
        <v>3967</v>
      </c>
      <c r="C1560" s="9">
        <v>250000</v>
      </c>
      <c r="D1560" s="10" t="s">
        <v>5</v>
      </c>
      <c r="E1560" s="11" t="s">
        <v>6</v>
      </c>
    </row>
    <row r="1561" spans="1:5" x14ac:dyDescent="0.25">
      <c r="A1561" s="7">
        <f>TIME(9,25,58)</f>
        <v>0.39303240740740741</v>
      </c>
      <c r="B1561" s="8">
        <v>3967</v>
      </c>
      <c r="C1561" s="9">
        <v>100000</v>
      </c>
      <c r="D1561" s="10" t="s">
        <v>3</v>
      </c>
      <c r="E1561" s="11" t="s">
        <v>8</v>
      </c>
    </row>
    <row r="1562" spans="1:5" x14ac:dyDescent="0.25">
      <c r="A1562" s="7">
        <f>TIME(9,25,52)</f>
        <v>0.39296296296296296</v>
      </c>
      <c r="B1562" s="8">
        <v>3967.5</v>
      </c>
      <c r="C1562" s="9">
        <v>250000</v>
      </c>
      <c r="D1562" s="10" t="s">
        <v>7</v>
      </c>
      <c r="E1562" s="11" t="s">
        <v>6</v>
      </c>
    </row>
    <row r="1563" spans="1:5" x14ac:dyDescent="0.25">
      <c r="A1563" s="7">
        <f>TIME(9,25,30)</f>
        <v>0.39270833333333338</v>
      </c>
      <c r="B1563" s="8">
        <v>3967.68</v>
      </c>
      <c r="C1563" s="9">
        <v>250000</v>
      </c>
      <c r="D1563" s="10" t="s">
        <v>7</v>
      </c>
      <c r="E1563" s="11" t="s">
        <v>6</v>
      </c>
    </row>
    <row r="1564" spans="1:5" x14ac:dyDescent="0.25">
      <c r="A1564" s="7">
        <f>TIME(9,25,12)</f>
        <v>0.39250000000000002</v>
      </c>
      <c r="B1564" s="8">
        <v>3967.65</v>
      </c>
      <c r="C1564" s="9">
        <v>250000</v>
      </c>
      <c r="D1564" s="10" t="s">
        <v>7</v>
      </c>
      <c r="E1564" s="11" t="s">
        <v>6</v>
      </c>
    </row>
    <row r="1565" spans="1:5" x14ac:dyDescent="0.25">
      <c r="A1565" s="7">
        <f>TIME(9,24,56)</f>
        <v>0.39231481481481478</v>
      </c>
      <c r="B1565" s="8">
        <v>3967.8</v>
      </c>
      <c r="C1565" s="9">
        <v>250000</v>
      </c>
      <c r="D1565" s="10" t="s">
        <v>7</v>
      </c>
      <c r="E1565" s="11" t="s">
        <v>6</v>
      </c>
    </row>
    <row r="1566" spans="1:5" x14ac:dyDescent="0.25">
      <c r="A1566" s="7">
        <f>TIME(9,24,54)</f>
        <v>0.39229166666666665</v>
      </c>
      <c r="B1566" s="8">
        <v>3967</v>
      </c>
      <c r="C1566" s="9">
        <v>250000</v>
      </c>
      <c r="D1566" s="10" t="s">
        <v>5</v>
      </c>
      <c r="E1566" s="11" t="s">
        <v>6</v>
      </c>
    </row>
    <row r="1567" spans="1:5" x14ac:dyDescent="0.25">
      <c r="A1567" s="7">
        <f>TIME(9,24,52)</f>
        <v>0.39226851851851857</v>
      </c>
      <c r="B1567" s="8">
        <v>3967.1</v>
      </c>
      <c r="C1567" s="9">
        <v>250000</v>
      </c>
      <c r="D1567" s="10" t="s">
        <v>7</v>
      </c>
      <c r="E1567" s="11" t="s">
        <v>6</v>
      </c>
    </row>
    <row r="1568" spans="1:5" x14ac:dyDescent="0.25">
      <c r="A1568" s="7">
        <f>TIME(9,24,38)</f>
        <v>0.39210648148148147</v>
      </c>
      <c r="B1568" s="8">
        <v>3967</v>
      </c>
      <c r="C1568" s="9">
        <v>500000</v>
      </c>
      <c r="D1568" s="10" t="s">
        <v>5</v>
      </c>
      <c r="E1568" s="11" t="s">
        <v>6</v>
      </c>
    </row>
    <row r="1569" spans="1:5" x14ac:dyDescent="0.25">
      <c r="A1569" s="7">
        <f>TIME(9,24,38)</f>
        <v>0.39210648148148147</v>
      </c>
      <c r="B1569" s="8">
        <v>3967.5</v>
      </c>
      <c r="C1569" s="9">
        <v>250000</v>
      </c>
      <c r="D1569" s="10" t="s">
        <v>5</v>
      </c>
      <c r="E1569" s="11" t="s">
        <v>6</v>
      </c>
    </row>
    <row r="1570" spans="1:5" x14ac:dyDescent="0.25">
      <c r="A1570" s="7">
        <f>TIME(9,24,37)</f>
        <v>0.39209490740740738</v>
      </c>
      <c r="B1570" s="8">
        <v>3967.51</v>
      </c>
      <c r="C1570" s="9">
        <v>250000</v>
      </c>
      <c r="D1570" s="10" t="s">
        <v>5</v>
      </c>
      <c r="E1570" s="11" t="s">
        <v>6</v>
      </c>
    </row>
    <row r="1571" spans="1:5" x14ac:dyDescent="0.25">
      <c r="A1571" s="7">
        <f>TIME(9,24,12)</f>
        <v>0.39180555555555552</v>
      </c>
      <c r="B1571" s="8">
        <v>3967.55</v>
      </c>
      <c r="C1571" s="9">
        <v>1000000</v>
      </c>
      <c r="D1571" s="10" t="s">
        <v>11</v>
      </c>
      <c r="E1571" s="11" t="s">
        <v>12</v>
      </c>
    </row>
    <row r="1572" spans="1:5" x14ac:dyDescent="0.25">
      <c r="A1572" s="7">
        <f>TIME(9,24,10)</f>
        <v>0.39178240740740744</v>
      </c>
      <c r="B1572" s="8">
        <v>3967.9</v>
      </c>
      <c r="C1572" s="9">
        <v>250000</v>
      </c>
      <c r="D1572" s="10" t="s">
        <v>7</v>
      </c>
      <c r="E1572" s="11" t="s">
        <v>6</v>
      </c>
    </row>
    <row r="1573" spans="1:5" x14ac:dyDescent="0.25">
      <c r="A1573" s="7">
        <f>TIME(9,24,5)</f>
        <v>0.39172453703703702</v>
      </c>
      <c r="B1573" s="8">
        <v>3967.9</v>
      </c>
      <c r="C1573" s="9">
        <v>250000</v>
      </c>
      <c r="D1573" s="10" t="s">
        <v>7</v>
      </c>
      <c r="E1573" s="11" t="s">
        <v>6</v>
      </c>
    </row>
    <row r="1574" spans="1:5" x14ac:dyDescent="0.25">
      <c r="A1574" s="7">
        <f>TIME(9,23,53)</f>
        <v>0.39158564814814811</v>
      </c>
      <c r="B1574" s="8">
        <v>3967.5</v>
      </c>
      <c r="C1574" s="9">
        <v>3000000</v>
      </c>
      <c r="D1574" s="10" t="s">
        <v>3</v>
      </c>
      <c r="E1574" s="11" t="s">
        <v>9</v>
      </c>
    </row>
    <row r="1575" spans="1:5" x14ac:dyDescent="0.25">
      <c r="A1575" s="7">
        <f>TIME(9,23,33)</f>
        <v>0.39135416666666667</v>
      </c>
      <c r="B1575" s="8">
        <v>3967.89</v>
      </c>
      <c r="C1575" s="9">
        <v>250000</v>
      </c>
      <c r="D1575" s="10" t="s">
        <v>7</v>
      </c>
      <c r="E1575" s="11" t="s">
        <v>6</v>
      </c>
    </row>
    <row r="1576" spans="1:5" x14ac:dyDescent="0.25">
      <c r="A1576" s="7">
        <f>TIME(9,23,33)</f>
        <v>0.39135416666666667</v>
      </c>
      <c r="B1576" s="8">
        <v>3967.85</v>
      </c>
      <c r="C1576" s="9">
        <v>250000</v>
      </c>
      <c r="D1576" s="10" t="s">
        <v>7</v>
      </c>
      <c r="E1576" s="11" t="s">
        <v>6</v>
      </c>
    </row>
    <row r="1577" spans="1:5" x14ac:dyDescent="0.25">
      <c r="A1577" s="7">
        <f>TIME(9,23,10)</f>
        <v>0.39108796296296294</v>
      </c>
      <c r="B1577" s="8">
        <v>3967.67</v>
      </c>
      <c r="C1577" s="9">
        <v>250000</v>
      </c>
      <c r="D1577" s="10" t="s">
        <v>7</v>
      </c>
      <c r="E1577" s="11" t="s">
        <v>6</v>
      </c>
    </row>
    <row r="1578" spans="1:5" x14ac:dyDescent="0.25">
      <c r="A1578" s="7">
        <f>TIME(9,23,3)</f>
        <v>0.39100694444444445</v>
      </c>
      <c r="B1578" s="8">
        <v>3967.29</v>
      </c>
      <c r="C1578" s="9">
        <v>250000</v>
      </c>
      <c r="D1578" s="10" t="s">
        <v>7</v>
      </c>
      <c r="E1578" s="11" t="s">
        <v>6</v>
      </c>
    </row>
    <row r="1579" spans="1:5" x14ac:dyDescent="0.25">
      <c r="A1579" s="7">
        <f>TIME(9,22,52)</f>
        <v>0.39087962962962958</v>
      </c>
      <c r="B1579" s="8">
        <v>3967.95</v>
      </c>
      <c r="C1579" s="9">
        <v>250000</v>
      </c>
      <c r="D1579" s="10" t="s">
        <v>7</v>
      </c>
      <c r="E1579" s="11" t="s">
        <v>6</v>
      </c>
    </row>
    <row r="1580" spans="1:5" x14ac:dyDescent="0.25">
      <c r="A1580" s="7">
        <f>TIME(9,22,42)</f>
        <v>0.39076388888888891</v>
      </c>
      <c r="B1580" s="8">
        <v>3966.15</v>
      </c>
      <c r="C1580" s="9">
        <v>250000</v>
      </c>
      <c r="D1580" s="10" t="s">
        <v>5</v>
      </c>
      <c r="E1580" s="11" t="s">
        <v>6</v>
      </c>
    </row>
    <row r="1581" spans="1:5" x14ac:dyDescent="0.25">
      <c r="A1581" s="7">
        <f>TIME(9,22,38)</f>
        <v>0.39071759259259259</v>
      </c>
      <c r="B1581" s="8">
        <v>3967.8</v>
      </c>
      <c r="C1581" s="9">
        <v>250000</v>
      </c>
      <c r="D1581" s="10" t="s">
        <v>7</v>
      </c>
      <c r="E1581" s="11" t="s">
        <v>6</v>
      </c>
    </row>
    <row r="1582" spans="1:5" x14ac:dyDescent="0.25">
      <c r="A1582" s="7">
        <f>TIME(9,22,35)</f>
        <v>0.39068287037037036</v>
      </c>
      <c r="B1582" s="8">
        <v>3967</v>
      </c>
      <c r="C1582" s="9">
        <v>500000</v>
      </c>
      <c r="D1582" s="10" t="s">
        <v>5</v>
      </c>
      <c r="E1582" s="11" t="s">
        <v>6</v>
      </c>
    </row>
    <row r="1583" spans="1:5" x14ac:dyDescent="0.25">
      <c r="A1583" s="7">
        <f>TIME(9,21,55)</f>
        <v>0.39021990740740736</v>
      </c>
      <c r="B1583" s="8">
        <v>3966.5</v>
      </c>
      <c r="C1583" s="9">
        <v>250000</v>
      </c>
      <c r="D1583" s="10" t="s">
        <v>5</v>
      </c>
      <c r="E1583" s="11" t="s">
        <v>6</v>
      </c>
    </row>
    <row r="1584" spans="1:5" x14ac:dyDescent="0.25">
      <c r="A1584" s="7">
        <f>TIME(9,21,54)</f>
        <v>0.39020833333333332</v>
      </c>
      <c r="B1584" s="8">
        <v>3966.5</v>
      </c>
      <c r="C1584" s="9">
        <v>1000000</v>
      </c>
      <c r="D1584" s="10" t="s">
        <v>5</v>
      </c>
      <c r="E1584" s="11" t="s">
        <v>6</v>
      </c>
    </row>
    <row r="1585" spans="1:5" x14ac:dyDescent="0.25">
      <c r="A1585" s="7">
        <f>TIME(9,21,54)</f>
        <v>0.39020833333333332</v>
      </c>
      <c r="B1585" s="8">
        <v>3967</v>
      </c>
      <c r="C1585" s="9">
        <v>4000000</v>
      </c>
      <c r="D1585" s="10" t="s">
        <v>5</v>
      </c>
      <c r="E1585" s="11" t="s">
        <v>6</v>
      </c>
    </row>
    <row r="1586" spans="1:5" x14ac:dyDescent="0.25">
      <c r="A1586" s="7">
        <f>TIME(9,21,53)</f>
        <v>0.39019675925925923</v>
      </c>
      <c r="B1586" s="8">
        <v>3967</v>
      </c>
      <c r="C1586" s="9">
        <v>1000000</v>
      </c>
      <c r="D1586" s="10" t="s">
        <v>5</v>
      </c>
      <c r="E1586" s="11" t="s">
        <v>6</v>
      </c>
    </row>
    <row r="1587" spans="1:5" x14ac:dyDescent="0.25">
      <c r="A1587" s="7">
        <f>TIME(9,21,51)</f>
        <v>0.3901736111111111</v>
      </c>
      <c r="B1587" s="8">
        <v>3967.15</v>
      </c>
      <c r="C1587" s="9">
        <v>250000</v>
      </c>
      <c r="D1587" s="10" t="s">
        <v>5</v>
      </c>
      <c r="E1587" s="11" t="s">
        <v>6</v>
      </c>
    </row>
    <row r="1588" spans="1:5" x14ac:dyDescent="0.25">
      <c r="A1588" s="7">
        <f>TIME(9,21,14)</f>
        <v>0.38974537037037038</v>
      </c>
      <c r="B1588" s="8">
        <v>3967</v>
      </c>
      <c r="C1588" s="9">
        <v>250000</v>
      </c>
      <c r="D1588" s="10" t="s">
        <v>5</v>
      </c>
      <c r="E1588" s="11" t="s">
        <v>6</v>
      </c>
    </row>
    <row r="1589" spans="1:5" x14ac:dyDescent="0.25">
      <c r="A1589" s="7">
        <f>TIME(9,21,14)</f>
        <v>0.38974537037037038</v>
      </c>
      <c r="B1589" s="8">
        <v>3967.1</v>
      </c>
      <c r="C1589" s="9">
        <v>250000</v>
      </c>
      <c r="D1589" s="10" t="s">
        <v>5</v>
      </c>
      <c r="E1589" s="11" t="s">
        <v>6</v>
      </c>
    </row>
    <row r="1590" spans="1:5" x14ac:dyDescent="0.25">
      <c r="A1590" s="7">
        <f>TIME(9,21,14)</f>
        <v>0.38974537037037038</v>
      </c>
      <c r="B1590" s="8">
        <v>3967.2</v>
      </c>
      <c r="C1590" s="9">
        <v>250000</v>
      </c>
      <c r="D1590" s="10" t="s">
        <v>5</v>
      </c>
      <c r="E1590" s="11" t="s">
        <v>6</v>
      </c>
    </row>
    <row r="1591" spans="1:5" x14ac:dyDescent="0.25">
      <c r="A1591" s="7">
        <f>TIME(9,20,48)</f>
        <v>0.38944444444444448</v>
      </c>
      <c r="B1591" s="8">
        <v>3968</v>
      </c>
      <c r="C1591" s="9">
        <v>250000</v>
      </c>
      <c r="D1591" s="10" t="s">
        <v>5</v>
      </c>
      <c r="E1591" s="11" t="s">
        <v>6</v>
      </c>
    </row>
    <row r="1592" spans="1:5" x14ac:dyDescent="0.25">
      <c r="A1592" s="7">
        <f>TIME(9,20,48)</f>
        <v>0.38944444444444448</v>
      </c>
      <c r="B1592" s="8">
        <v>3968</v>
      </c>
      <c r="C1592" s="9">
        <v>500000</v>
      </c>
      <c r="D1592" s="10" t="s">
        <v>5</v>
      </c>
      <c r="E1592" s="11" t="s">
        <v>6</v>
      </c>
    </row>
    <row r="1593" spans="1:5" x14ac:dyDescent="0.25">
      <c r="A1593" s="7">
        <f>TIME(9,20,47)</f>
        <v>0.38943287037037039</v>
      </c>
      <c r="B1593" s="8">
        <v>3968</v>
      </c>
      <c r="C1593" s="9">
        <v>250000</v>
      </c>
      <c r="D1593" s="10" t="s">
        <v>5</v>
      </c>
      <c r="E1593" s="11" t="s">
        <v>6</v>
      </c>
    </row>
    <row r="1594" spans="1:5" x14ac:dyDescent="0.25">
      <c r="A1594" s="7">
        <f>TIME(9,20,47)</f>
        <v>0.38943287037037039</v>
      </c>
      <c r="B1594" s="8">
        <v>3968</v>
      </c>
      <c r="C1594" s="9">
        <v>250000</v>
      </c>
      <c r="D1594" s="10" t="s">
        <v>5</v>
      </c>
      <c r="E1594" s="11" t="s">
        <v>6</v>
      </c>
    </row>
    <row r="1595" spans="1:5" x14ac:dyDescent="0.25">
      <c r="A1595" s="7">
        <f>TIME(9,20,46)</f>
        <v>0.38942129629629635</v>
      </c>
      <c r="B1595" s="8">
        <v>3968</v>
      </c>
      <c r="C1595" s="9">
        <v>250000</v>
      </c>
      <c r="D1595" s="10" t="s">
        <v>5</v>
      </c>
      <c r="E1595" s="11" t="s">
        <v>6</v>
      </c>
    </row>
    <row r="1596" spans="1:5" x14ac:dyDescent="0.25">
      <c r="A1596" s="7">
        <f>TIME(9,20,43)</f>
        <v>0.38938657407407407</v>
      </c>
      <c r="B1596" s="8">
        <v>3968</v>
      </c>
      <c r="C1596" s="9">
        <v>500000</v>
      </c>
      <c r="D1596" s="10" t="s">
        <v>5</v>
      </c>
      <c r="E1596" s="11" t="s">
        <v>6</v>
      </c>
    </row>
    <row r="1597" spans="1:5" x14ac:dyDescent="0.25">
      <c r="A1597" s="7">
        <f>TIME(9,20,43)</f>
        <v>0.38938657407407407</v>
      </c>
      <c r="B1597" s="8">
        <v>3968.05</v>
      </c>
      <c r="C1597" s="9">
        <v>250000</v>
      </c>
      <c r="D1597" s="10" t="s">
        <v>5</v>
      </c>
      <c r="E1597" s="11" t="s">
        <v>6</v>
      </c>
    </row>
    <row r="1598" spans="1:5" x14ac:dyDescent="0.25">
      <c r="A1598" s="7">
        <f>TIME(9,20,23)</f>
        <v>0.38915509259259262</v>
      </c>
      <c r="B1598" s="8">
        <v>3968</v>
      </c>
      <c r="C1598" s="9">
        <v>250000</v>
      </c>
      <c r="D1598" s="10" t="s">
        <v>5</v>
      </c>
      <c r="E1598" s="11" t="s">
        <v>6</v>
      </c>
    </row>
    <row r="1599" spans="1:5" x14ac:dyDescent="0.25">
      <c r="A1599" s="7">
        <f>TIME(9,20,19)</f>
        <v>0.3891087962962963</v>
      </c>
      <c r="B1599" s="8">
        <v>3968.45</v>
      </c>
      <c r="C1599" s="9">
        <v>250000</v>
      </c>
      <c r="D1599" s="10" t="s">
        <v>7</v>
      </c>
      <c r="E1599" s="11" t="s">
        <v>6</v>
      </c>
    </row>
    <row r="1600" spans="1:5" x14ac:dyDescent="0.25">
      <c r="A1600" s="7">
        <f>TIME(9,20,18)</f>
        <v>0.38909722222222221</v>
      </c>
      <c r="B1600" s="8">
        <v>3968.45</v>
      </c>
      <c r="C1600" s="9">
        <v>250000</v>
      </c>
      <c r="D1600" s="10" t="s">
        <v>7</v>
      </c>
      <c r="E1600" s="11" t="s">
        <v>6</v>
      </c>
    </row>
    <row r="1601" spans="1:5" x14ac:dyDescent="0.25">
      <c r="A1601" s="7">
        <f>TIME(9,19,59)</f>
        <v>0.3888773148148148</v>
      </c>
      <c r="B1601" s="8">
        <v>3967.99</v>
      </c>
      <c r="C1601" s="9">
        <v>500000</v>
      </c>
      <c r="D1601" s="10" t="s">
        <v>5</v>
      </c>
      <c r="E1601" s="11" t="s">
        <v>6</v>
      </c>
    </row>
    <row r="1602" spans="1:5" x14ac:dyDescent="0.25">
      <c r="A1602" s="7">
        <f>TIME(9,19,46)</f>
        <v>0.38872685185185185</v>
      </c>
      <c r="B1602" s="8">
        <v>3968.89</v>
      </c>
      <c r="C1602" s="9">
        <v>250000</v>
      </c>
      <c r="D1602" s="10" t="s">
        <v>7</v>
      </c>
      <c r="E1602" s="11" t="s">
        <v>6</v>
      </c>
    </row>
    <row r="1603" spans="1:5" x14ac:dyDescent="0.25">
      <c r="A1603" s="7">
        <f>TIME(9,19,45)</f>
        <v>0.38871527777777781</v>
      </c>
      <c r="B1603" s="8">
        <v>3968.89</v>
      </c>
      <c r="C1603" s="9">
        <v>250000</v>
      </c>
      <c r="D1603" s="10" t="s">
        <v>7</v>
      </c>
      <c r="E1603" s="11" t="s">
        <v>6</v>
      </c>
    </row>
    <row r="1604" spans="1:5" x14ac:dyDescent="0.25">
      <c r="A1604" s="7">
        <f>TIME(9,19,45)</f>
        <v>0.38871527777777781</v>
      </c>
      <c r="B1604" s="8">
        <v>3968.88</v>
      </c>
      <c r="C1604" s="9">
        <v>250000</v>
      </c>
      <c r="D1604" s="10" t="s">
        <v>7</v>
      </c>
      <c r="E1604" s="11" t="s">
        <v>6</v>
      </c>
    </row>
    <row r="1605" spans="1:5" x14ac:dyDescent="0.25">
      <c r="A1605" s="7">
        <f>TIME(9,19,44)</f>
        <v>0.38870370370370372</v>
      </c>
      <c r="B1605" s="8">
        <v>3968.88</v>
      </c>
      <c r="C1605" s="9">
        <v>250000</v>
      </c>
      <c r="D1605" s="10" t="s">
        <v>7</v>
      </c>
      <c r="E1605" s="11" t="s">
        <v>6</v>
      </c>
    </row>
    <row r="1606" spans="1:5" x14ac:dyDescent="0.25">
      <c r="A1606" s="7">
        <f>TIME(9,19,43)</f>
        <v>0.38869212962962968</v>
      </c>
      <c r="B1606" s="8">
        <v>3968.5</v>
      </c>
      <c r="C1606" s="9">
        <v>250000</v>
      </c>
      <c r="D1606" s="10" t="s">
        <v>7</v>
      </c>
      <c r="E1606" s="11" t="s">
        <v>6</v>
      </c>
    </row>
    <row r="1607" spans="1:5" x14ac:dyDescent="0.25">
      <c r="A1607" s="7">
        <f>TIME(9,19,43)</f>
        <v>0.38869212962962968</v>
      </c>
      <c r="B1607" s="8">
        <v>3968.5</v>
      </c>
      <c r="C1607" s="9">
        <v>250000</v>
      </c>
      <c r="D1607" s="10" t="s">
        <v>7</v>
      </c>
      <c r="E1607" s="11" t="s">
        <v>6</v>
      </c>
    </row>
    <row r="1608" spans="1:5" x14ac:dyDescent="0.25">
      <c r="A1608" s="7">
        <f>TIME(9,19,43)</f>
        <v>0.38869212962962968</v>
      </c>
      <c r="B1608" s="8">
        <v>3968.5</v>
      </c>
      <c r="C1608" s="9">
        <v>250000</v>
      </c>
      <c r="D1608" s="10" t="s">
        <v>7</v>
      </c>
      <c r="E1608" s="11" t="s">
        <v>6</v>
      </c>
    </row>
    <row r="1609" spans="1:5" x14ac:dyDescent="0.25">
      <c r="A1609" s="7">
        <f>TIME(9,19,43)</f>
        <v>0.38869212962962968</v>
      </c>
      <c r="B1609" s="8">
        <v>3968.5</v>
      </c>
      <c r="C1609" s="9">
        <v>250000</v>
      </c>
      <c r="D1609" s="10" t="s">
        <v>7</v>
      </c>
      <c r="E1609" s="11" t="s">
        <v>6</v>
      </c>
    </row>
    <row r="1610" spans="1:5" x14ac:dyDescent="0.25">
      <c r="A1610" s="7">
        <f>TIME(9,19,42)</f>
        <v>0.38868055555555553</v>
      </c>
      <c r="B1610" s="8">
        <v>3968.45</v>
      </c>
      <c r="C1610" s="9">
        <v>250000</v>
      </c>
      <c r="D1610" s="10" t="s">
        <v>7</v>
      </c>
      <c r="E1610" s="11" t="s">
        <v>6</v>
      </c>
    </row>
    <row r="1611" spans="1:5" x14ac:dyDescent="0.25">
      <c r="A1611" s="7">
        <f>TIME(9,19,42)</f>
        <v>0.38868055555555553</v>
      </c>
      <c r="B1611" s="8">
        <v>3968.4</v>
      </c>
      <c r="C1611" s="9">
        <v>250000</v>
      </c>
      <c r="D1611" s="10" t="s">
        <v>7</v>
      </c>
      <c r="E1611" s="11" t="s">
        <v>6</v>
      </c>
    </row>
    <row r="1612" spans="1:5" x14ac:dyDescent="0.25">
      <c r="A1612" s="7">
        <f>TIME(9,19,37)</f>
        <v>0.38862268518518522</v>
      </c>
      <c r="B1612" s="8">
        <v>3968.2</v>
      </c>
      <c r="C1612" s="9">
        <v>250000</v>
      </c>
      <c r="D1612" s="10" t="s">
        <v>7</v>
      </c>
      <c r="E1612" s="11" t="s">
        <v>6</v>
      </c>
    </row>
    <row r="1613" spans="1:5" x14ac:dyDescent="0.25">
      <c r="A1613" s="7">
        <f>TIME(9,19,35)</f>
        <v>0.38859953703703703</v>
      </c>
      <c r="B1613" s="8">
        <v>3967.99</v>
      </c>
      <c r="C1613" s="9">
        <v>750000</v>
      </c>
      <c r="D1613" s="10" t="s">
        <v>5</v>
      </c>
      <c r="E1613" s="11" t="s">
        <v>6</v>
      </c>
    </row>
    <row r="1614" spans="1:5" x14ac:dyDescent="0.25">
      <c r="A1614" s="7">
        <f>TIME(9,19,16)</f>
        <v>0.38837962962962963</v>
      </c>
      <c r="B1614" s="8">
        <v>3967.75</v>
      </c>
      <c r="C1614" s="9">
        <v>250000</v>
      </c>
      <c r="D1614" s="10" t="s">
        <v>7</v>
      </c>
      <c r="E1614" s="11" t="s">
        <v>6</v>
      </c>
    </row>
    <row r="1615" spans="1:5" x14ac:dyDescent="0.25">
      <c r="A1615" s="7">
        <f>TIME(9,18,43)</f>
        <v>0.38799768518518518</v>
      </c>
      <c r="B1615" s="8">
        <v>3967.35</v>
      </c>
      <c r="C1615" s="9">
        <v>1000000</v>
      </c>
      <c r="D1615" s="10" t="s">
        <v>11</v>
      </c>
      <c r="E1615" s="11" t="s">
        <v>12</v>
      </c>
    </row>
    <row r="1616" spans="1:5" x14ac:dyDescent="0.25">
      <c r="A1616" s="7">
        <f>TIME(9,18,33)</f>
        <v>0.3878819444444444</v>
      </c>
      <c r="B1616" s="8">
        <v>3967.88</v>
      </c>
      <c r="C1616" s="9">
        <v>250000</v>
      </c>
      <c r="D1616" s="10" t="s">
        <v>7</v>
      </c>
      <c r="E1616" s="11" t="s">
        <v>6</v>
      </c>
    </row>
    <row r="1617" spans="1:5" x14ac:dyDescent="0.25">
      <c r="A1617" s="7">
        <f>TIME(9,18,22)</f>
        <v>0.38775462962962964</v>
      </c>
      <c r="B1617" s="8">
        <v>3967.1</v>
      </c>
      <c r="C1617" s="9">
        <v>250000</v>
      </c>
      <c r="D1617" s="10" t="s">
        <v>5</v>
      </c>
      <c r="E1617" s="11" t="s">
        <v>6</v>
      </c>
    </row>
    <row r="1618" spans="1:5" x14ac:dyDescent="0.25">
      <c r="A1618" s="7">
        <f>TIME(9,18,21)</f>
        <v>0.3877430555555556</v>
      </c>
      <c r="B1618" s="8">
        <v>3967.6</v>
      </c>
      <c r="C1618" s="9">
        <v>250000</v>
      </c>
      <c r="D1618" s="10" t="s">
        <v>7</v>
      </c>
      <c r="E1618" s="11" t="s">
        <v>6</v>
      </c>
    </row>
    <row r="1619" spans="1:5" x14ac:dyDescent="0.25">
      <c r="A1619" s="7">
        <f>TIME(9,18,21)</f>
        <v>0.3877430555555556</v>
      </c>
      <c r="B1619" s="8">
        <v>3967.1</v>
      </c>
      <c r="C1619" s="9">
        <v>750000</v>
      </c>
      <c r="D1619" s="10" t="s">
        <v>5</v>
      </c>
      <c r="E1619" s="11" t="s">
        <v>6</v>
      </c>
    </row>
    <row r="1620" spans="1:5" x14ac:dyDescent="0.25">
      <c r="A1620" s="7">
        <f>TIME(9,18,19)</f>
        <v>0.38771990740740742</v>
      </c>
      <c r="B1620" s="8">
        <v>3967.1</v>
      </c>
      <c r="C1620" s="9">
        <v>250000</v>
      </c>
      <c r="D1620" s="10" t="s">
        <v>5</v>
      </c>
      <c r="E1620" s="11" t="s">
        <v>6</v>
      </c>
    </row>
    <row r="1621" spans="1:5" x14ac:dyDescent="0.25">
      <c r="A1621" s="7">
        <f>TIME(9,18,18)</f>
        <v>0.38770833333333332</v>
      </c>
      <c r="B1621" s="8">
        <v>3967.8</v>
      </c>
      <c r="C1621" s="9">
        <v>1000000</v>
      </c>
      <c r="D1621" s="10" t="s">
        <v>11</v>
      </c>
      <c r="E1621" s="11" t="s">
        <v>12</v>
      </c>
    </row>
    <row r="1622" spans="1:5" x14ac:dyDescent="0.25">
      <c r="A1622" s="7">
        <f>TIME(9,18,17)</f>
        <v>0.38769675925925928</v>
      </c>
      <c r="B1622" s="8">
        <v>3967.8</v>
      </c>
      <c r="C1622" s="9">
        <v>1000000</v>
      </c>
      <c r="D1622" s="10" t="s">
        <v>11</v>
      </c>
      <c r="E1622" s="11" t="s">
        <v>12</v>
      </c>
    </row>
    <row r="1623" spans="1:5" x14ac:dyDescent="0.25">
      <c r="A1623" s="7">
        <f>TIME(9,18,12)</f>
        <v>0.38763888888888887</v>
      </c>
      <c r="B1623" s="8">
        <v>3967.1</v>
      </c>
      <c r="C1623" s="9">
        <v>250000</v>
      </c>
      <c r="D1623" s="10" t="s">
        <v>5</v>
      </c>
      <c r="E1623" s="11" t="s">
        <v>6</v>
      </c>
    </row>
    <row r="1624" spans="1:5" x14ac:dyDescent="0.25">
      <c r="A1624" s="7">
        <f>TIME(9,18,4)</f>
        <v>0.38754629629629633</v>
      </c>
      <c r="B1624" s="8">
        <v>3967.8</v>
      </c>
      <c r="C1624" s="9">
        <v>1000000</v>
      </c>
      <c r="D1624" s="10" t="s">
        <v>11</v>
      </c>
      <c r="E1624" s="11" t="s">
        <v>12</v>
      </c>
    </row>
    <row r="1625" spans="1:5" x14ac:dyDescent="0.25">
      <c r="A1625" s="7">
        <f>TIME(9,17,38)</f>
        <v>0.38724537037037038</v>
      </c>
      <c r="B1625" s="8">
        <v>3967.1</v>
      </c>
      <c r="C1625" s="9">
        <v>250000</v>
      </c>
      <c r="D1625" s="10" t="s">
        <v>5</v>
      </c>
      <c r="E1625" s="11" t="s">
        <v>6</v>
      </c>
    </row>
    <row r="1626" spans="1:5" x14ac:dyDescent="0.25">
      <c r="A1626" s="7">
        <f>TIME(9,17,24)</f>
        <v>0.38708333333333328</v>
      </c>
      <c r="B1626" s="8">
        <v>3968.5</v>
      </c>
      <c r="C1626" s="9">
        <v>250000</v>
      </c>
      <c r="D1626" s="10" t="s">
        <v>7</v>
      </c>
      <c r="E1626" s="11" t="s">
        <v>6</v>
      </c>
    </row>
    <row r="1627" spans="1:5" x14ac:dyDescent="0.25">
      <c r="A1627" s="7">
        <f>TIME(9,17,13)</f>
        <v>0.38695601851851852</v>
      </c>
      <c r="B1627" s="8">
        <v>3968</v>
      </c>
      <c r="C1627" s="9">
        <v>10000000</v>
      </c>
      <c r="D1627" s="10" t="s">
        <v>3</v>
      </c>
      <c r="E1627" s="11" t="s">
        <v>9</v>
      </c>
    </row>
    <row r="1628" spans="1:5" x14ac:dyDescent="0.25">
      <c r="A1628" s="7">
        <f>TIME(9,17,10)</f>
        <v>0.38692129629629629</v>
      </c>
      <c r="B1628" s="8">
        <v>3968.3</v>
      </c>
      <c r="C1628" s="9">
        <v>250000</v>
      </c>
      <c r="D1628" s="10" t="s">
        <v>7</v>
      </c>
      <c r="E1628" s="11" t="s">
        <v>6</v>
      </c>
    </row>
    <row r="1629" spans="1:5" x14ac:dyDescent="0.25">
      <c r="A1629" s="7">
        <f>TIME(9,17,9)</f>
        <v>0.3869097222222222</v>
      </c>
      <c r="B1629" s="8">
        <v>3968</v>
      </c>
      <c r="C1629" s="9">
        <v>250000</v>
      </c>
      <c r="D1629" s="10" t="s">
        <v>7</v>
      </c>
      <c r="E1629" s="11" t="s">
        <v>6</v>
      </c>
    </row>
    <row r="1630" spans="1:5" x14ac:dyDescent="0.25">
      <c r="A1630" s="7">
        <f>TIME(9,17,0)</f>
        <v>0.38680555555555557</v>
      </c>
      <c r="B1630" s="8">
        <v>3968</v>
      </c>
      <c r="C1630" s="9">
        <v>3000000</v>
      </c>
      <c r="D1630" s="10" t="s">
        <v>3</v>
      </c>
      <c r="E1630" s="11" t="s">
        <v>9</v>
      </c>
    </row>
    <row r="1631" spans="1:5" x14ac:dyDescent="0.25">
      <c r="A1631" s="7">
        <f>TIME(9,16,57)</f>
        <v>0.38677083333333334</v>
      </c>
      <c r="B1631" s="8">
        <v>3968</v>
      </c>
      <c r="C1631" s="9">
        <v>250000</v>
      </c>
      <c r="D1631" s="10" t="s">
        <v>5</v>
      </c>
      <c r="E1631" s="11" t="s">
        <v>6</v>
      </c>
    </row>
    <row r="1632" spans="1:5" x14ac:dyDescent="0.25">
      <c r="A1632" s="7">
        <f>TIME(9,16,42)</f>
        <v>0.3865972222222222</v>
      </c>
      <c r="B1632" s="8">
        <v>3968.3</v>
      </c>
      <c r="C1632" s="9">
        <v>250000</v>
      </c>
      <c r="D1632" s="10" t="s">
        <v>7</v>
      </c>
      <c r="E1632" s="11" t="s">
        <v>6</v>
      </c>
    </row>
    <row r="1633" spans="1:5" x14ac:dyDescent="0.25">
      <c r="A1633" s="7">
        <f>TIME(9,16,27)</f>
        <v>0.38642361111111106</v>
      </c>
      <c r="B1633" s="8">
        <v>3968.3</v>
      </c>
      <c r="C1633" s="9">
        <v>250000</v>
      </c>
      <c r="D1633" s="10" t="s">
        <v>7</v>
      </c>
      <c r="E1633" s="11" t="s">
        <v>6</v>
      </c>
    </row>
    <row r="1634" spans="1:5" x14ac:dyDescent="0.25">
      <c r="A1634" s="7">
        <f>TIME(9,16,5)</f>
        <v>0.38616898148148149</v>
      </c>
      <c r="B1634" s="8">
        <v>3967.95</v>
      </c>
      <c r="C1634" s="9">
        <v>250000</v>
      </c>
      <c r="D1634" s="10" t="s">
        <v>7</v>
      </c>
      <c r="E1634" s="11" t="s">
        <v>6</v>
      </c>
    </row>
    <row r="1635" spans="1:5" x14ac:dyDescent="0.25">
      <c r="A1635" s="7">
        <f>TIME(9,15,50)</f>
        <v>0.38599537037037041</v>
      </c>
      <c r="B1635" s="8">
        <v>3967.8</v>
      </c>
      <c r="C1635" s="9">
        <v>250000</v>
      </c>
      <c r="D1635" s="10" t="s">
        <v>7</v>
      </c>
      <c r="E1635" s="11" t="s">
        <v>6</v>
      </c>
    </row>
    <row r="1636" spans="1:5" x14ac:dyDescent="0.25">
      <c r="A1636" s="7">
        <f>TIME(9,15,49)</f>
        <v>0.38598379629629626</v>
      </c>
      <c r="B1636" s="8">
        <v>3967.5</v>
      </c>
      <c r="C1636" s="9">
        <v>250000</v>
      </c>
      <c r="D1636" s="10" t="s">
        <v>7</v>
      </c>
      <c r="E1636" s="11" t="s">
        <v>6</v>
      </c>
    </row>
    <row r="1637" spans="1:5" x14ac:dyDescent="0.25">
      <c r="A1637" s="7">
        <f>TIME(9,15,15)</f>
        <v>0.38559027777777777</v>
      </c>
      <c r="B1637" s="8">
        <v>3966.55</v>
      </c>
      <c r="C1637" s="9">
        <v>250000</v>
      </c>
      <c r="D1637" s="10" t="s">
        <v>5</v>
      </c>
      <c r="E1637" s="11" t="s">
        <v>6</v>
      </c>
    </row>
    <row r="1638" spans="1:5" x14ac:dyDescent="0.25">
      <c r="A1638" s="7">
        <f>TIME(9,15,14)</f>
        <v>0.38557870370370373</v>
      </c>
      <c r="B1638" s="8">
        <v>3966.5</v>
      </c>
      <c r="C1638" s="9">
        <v>250000</v>
      </c>
      <c r="D1638" s="10" t="s">
        <v>5</v>
      </c>
      <c r="E1638" s="11" t="s">
        <v>6</v>
      </c>
    </row>
    <row r="1639" spans="1:5" x14ac:dyDescent="0.25">
      <c r="A1639" s="7">
        <f>TIME(9,15,12)</f>
        <v>0.3855555555555556</v>
      </c>
      <c r="B1639" s="8">
        <v>3966.5</v>
      </c>
      <c r="C1639" s="9">
        <v>250000</v>
      </c>
      <c r="D1639" s="10" t="s">
        <v>5</v>
      </c>
      <c r="E1639" s="11" t="s">
        <v>6</v>
      </c>
    </row>
    <row r="1640" spans="1:5" x14ac:dyDescent="0.25">
      <c r="A1640" s="7">
        <f>TIME(9,15,11)</f>
        <v>0.38554398148148145</v>
      </c>
      <c r="B1640" s="8">
        <v>3966.5</v>
      </c>
      <c r="C1640" s="9">
        <v>250000</v>
      </c>
      <c r="D1640" s="10" t="s">
        <v>5</v>
      </c>
      <c r="E1640" s="11" t="s">
        <v>6</v>
      </c>
    </row>
    <row r="1641" spans="1:5" x14ac:dyDescent="0.25">
      <c r="A1641" s="7">
        <f>TIME(9,15,3)</f>
        <v>0.38545138888888886</v>
      </c>
      <c r="B1641" s="8">
        <v>3967.09</v>
      </c>
      <c r="C1641" s="9">
        <v>250000</v>
      </c>
      <c r="D1641" s="10" t="s">
        <v>5</v>
      </c>
      <c r="E1641" s="11" t="s">
        <v>6</v>
      </c>
    </row>
    <row r="1642" spans="1:5" x14ac:dyDescent="0.25">
      <c r="A1642" s="7">
        <f>TIME(9,15,0)</f>
        <v>0.38541666666666669</v>
      </c>
      <c r="B1642" s="8">
        <v>3967</v>
      </c>
      <c r="C1642" s="9">
        <v>20000000</v>
      </c>
      <c r="D1642" s="10" t="s">
        <v>3</v>
      </c>
      <c r="E1642" s="11" t="s">
        <v>9</v>
      </c>
    </row>
    <row r="1643" spans="1:5" x14ac:dyDescent="0.25">
      <c r="A1643" s="7">
        <f>TIME(9,14,43)</f>
        <v>0.38521990740740741</v>
      </c>
      <c r="B1643" s="8">
        <v>3967.5</v>
      </c>
      <c r="C1643" s="9">
        <v>250000</v>
      </c>
      <c r="D1643" s="10" t="s">
        <v>7</v>
      </c>
      <c r="E1643" s="11" t="s">
        <v>6</v>
      </c>
    </row>
    <row r="1644" spans="1:5" x14ac:dyDescent="0.25">
      <c r="A1644" s="7">
        <f>TIME(9,14,43)</f>
        <v>0.38521990740740741</v>
      </c>
      <c r="B1644" s="8">
        <v>3967.5</v>
      </c>
      <c r="C1644" s="9">
        <v>250000</v>
      </c>
      <c r="D1644" s="10" t="s">
        <v>7</v>
      </c>
      <c r="E1644" s="11" t="s">
        <v>6</v>
      </c>
    </row>
    <row r="1645" spans="1:5" x14ac:dyDescent="0.25">
      <c r="A1645" s="7">
        <f>TIME(9,14,41)</f>
        <v>0.38519675925925928</v>
      </c>
      <c r="B1645" s="8">
        <v>3967.5</v>
      </c>
      <c r="C1645" s="9">
        <v>250000</v>
      </c>
      <c r="D1645" s="10" t="s">
        <v>7</v>
      </c>
      <c r="E1645" s="11" t="s">
        <v>6</v>
      </c>
    </row>
    <row r="1646" spans="1:5" x14ac:dyDescent="0.25">
      <c r="A1646" s="7">
        <f>TIME(9,14,30)</f>
        <v>0.38506944444444446</v>
      </c>
      <c r="B1646" s="8">
        <v>3967.37</v>
      </c>
      <c r="C1646" s="9">
        <v>250000</v>
      </c>
      <c r="D1646" s="10" t="s">
        <v>7</v>
      </c>
      <c r="E1646" s="11" t="s">
        <v>6</v>
      </c>
    </row>
    <row r="1647" spans="1:5" x14ac:dyDescent="0.25">
      <c r="A1647" s="7">
        <f>TIME(9,14,11)</f>
        <v>0.38484953703703706</v>
      </c>
      <c r="B1647" s="8">
        <v>3966.09</v>
      </c>
      <c r="C1647" s="9">
        <v>250000</v>
      </c>
      <c r="D1647" s="10" t="s">
        <v>5</v>
      </c>
      <c r="E1647" s="11" t="s">
        <v>6</v>
      </c>
    </row>
    <row r="1648" spans="1:5" x14ac:dyDescent="0.25">
      <c r="A1648" s="7">
        <f>TIME(9,14,10)</f>
        <v>0.38483796296296297</v>
      </c>
      <c r="B1648" s="8">
        <v>3966.15</v>
      </c>
      <c r="C1648" s="9">
        <v>250000</v>
      </c>
      <c r="D1648" s="10" t="s">
        <v>5</v>
      </c>
      <c r="E1648" s="11" t="s">
        <v>6</v>
      </c>
    </row>
    <row r="1649" spans="1:5" x14ac:dyDescent="0.25">
      <c r="A1649" s="7">
        <f>TIME(9,14,2)</f>
        <v>0.38474537037037032</v>
      </c>
      <c r="B1649" s="8">
        <v>3966.88</v>
      </c>
      <c r="C1649" s="9">
        <v>250000</v>
      </c>
      <c r="D1649" s="10" t="s">
        <v>7</v>
      </c>
      <c r="E1649" s="11" t="s">
        <v>6</v>
      </c>
    </row>
    <row r="1650" spans="1:5" x14ac:dyDescent="0.25">
      <c r="A1650" s="7">
        <f>TIME(9,14,0)</f>
        <v>0.38472222222222219</v>
      </c>
      <c r="B1650" s="8">
        <v>3966.7</v>
      </c>
      <c r="C1650" s="9">
        <v>250000</v>
      </c>
      <c r="D1650" s="10" t="s">
        <v>7</v>
      </c>
      <c r="E1650" s="11" t="s">
        <v>6</v>
      </c>
    </row>
    <row r="1651" spans="1:5" x14ac:dyDescent="0.25">
      <c r="A1651" s="7">
        <f>TIME(9,13,59)</f>
        <v>0.38471064814814815</v>
      </c>
      <c r="B1651" s="8">
        <v>3966.69</v>
      </c>
      <c r="C1651" s="9">
        <v>250000</v>
      </c>
      <c r="D1651" s="10" t="s">
        <v>7</v>
      </c>
      <c r="E1651" s="11" t="s">
        <v>6</v>
      </c>
    </row>
    <row r="1652" spans="1:5" x14ac:dyDescent="0.25">
      <c r="A1652" s="7">
        <f>TIME(9,13,51)</f>
        <v>0.38461805555555556</v>
      </c>
      <c r="B1652" s="8">
        <v>3966.66</v>
      </c>
      <c r="C1652" s="9">
        <v>250000</v>
      </c>
      <c r="D1652" s="10" t="s">
        <v>7</v>
      </c>
      <c r="E1652" s="11" t="s">
        <v>6</v>
      </c>
    </row>
    <row r="1653" spans="1:5" x14ac:dyDescent="0.25">
      <c r="A1653" s="7">
        <f>TIME(9,13,46)</f>
        <v>0.3845601851851852</v>
      </c>
      <c r="B1653" s="8">
        <v>3966.5</v>
      </c>
      <c r="C1653" s="9">
        <v>250000</v>
      </c>
      <c r="D1653" s="10" t="s">
        <v>7</v>
      </c>
      <c r="E1653" s="11" t="s">
        <v>6</v>
      </c>
    </row>
    <row r="1654" spans="1:5" x14ac:dyDescent="0.25">
      <c r="A1654" s="7">
        <f>TIME(9,13,42)</f>
        <v>0.38451388888888888</v>
      </c>
      <c r="B1654" s="8">
        <v>3966.65</v>
      </c>
      <c r="C1654" s="9">
        <v>250000</v>
      </c>
      <c r="D1654" s="10" t="s">
        <v>7</v>
      </c>
      <c r="E1654" s="11" t="s">
        <v>6</v>
      </c>
    </row>
    <row r="1655" spans="1:5" x14ac:dyDescent="0.25">
      <c r="A1655" s="7">
        <f>TIME(9,13,40)</f>
        <v>0.38449074074074074</v>
      </c>
      <c r="B1655" s="8">
        <v>3966</v>
      </c>
      <c r="C1655" s="9">
        <v>5000000</v>
      </c>
      <c r="D1655" s="10" t="s">
        <v>5</v>
      </c>
      <c r="E1655" s="11" t="s">
        <v>6</v>
      </c>
    </row>
    <row r="1656" spans="1:5" x14ac:dyDescent="0.25">
      <c r="A1656" s="7">
        <f>TIME(9,13,21)</f>
        <v>0.38427083333333334</v>
      </c>
      <c r="B1656" s="8">
        <v>3965.5</v>
      </c>
      <c r="C1656" s="9">
        <v>250000</v>
      </c>
      <c r="D1656" s="10" t="s">
        <v>5</v>
      </c>
      <c r="E1656" s="11" t="s">
        <v>6</v>
      </c>
    </row>
    <row r="1657" spans="1:5" x14ac:dyDescent="0.25">
      <c r="A1657" s="7">
        <f>TIME(9,13,19)</f>
        <v>0.38424768518518521</v>
      </c>
      <c r="B1657" s="8">
        <v>3965.55</v>
      </c>
      <c r="C1657" s="9">
        <v>250000</v>
      </c>
      <c r="D1657" s="10" t="s">
        <v>5</v>
      </c>
      <c r="E1657" s="11" t="s">
        <v>6</v>
      </c>
    </row>
    <row r="1658" spans="1:5" x14ac:dyDescent="0.25">
      <c r="A1658" s="7">
        <f>TIME(9,13,14)</f>
        <v>0.38418981481481485</v>
      </c>
      <c r="B1658" s="8">
        <v>3966.1</v>
      </c>
      <c r="C1658" s="9">
        <v>250000</v>
      </c>
      <c r="D1658" s="10" t="s">
        <v>5</v>
      </c>
      <c r="E1658" s="11" t="s">
        <v>6</v>
      </c>
    </row>
    <row r="1659" spans="1:5" x14ac:dyDescent="0.25">
      <c r="A1659" s="7">
        <f>TIME(9,13,12)</f>
        <v>0.38416666666666671</v>
      </c>
      <c r="B1659" s="8">
        <v>3967</v>
      </c>
      <c r="C1659" s="9">
        <v>250000</v>
      </c>
      <c r="D1659" s="10" t="s">
        <v>7</v>
      </c>
      <c r="E1659" s="11" t="s">
        <v>6</v>
      </c>
    </row>
    <row r="1660" spans="1:5" x14ac:dyDescent="0.25">
      <c r="A1660" s="7">
        <f>TIME(9,13,1)</f>
        <v>0.38403935185185184</v>
      </c>
      <c r="B1660" s="8">
        <v>3967</v>
      </c>
      <c r="C1660" s="9">
        <v>1000000</v>
      </c>
      <c r="D1660" s="10" t="s">
        <v>11</v>
      </c>
      <c r="E1660" s="11" t="s">
        <v>12</v>
      </c>
    </row>
    <row r="1661" spans="1:5" x14ac:dyDescent="0.25">
      <c r="A1661" s="7">
        <f>TIME(9,12,53)</f>
        <v>0.38394675925925931</v>
      </c>
      <c r="B1661" s="8">
        <v>3967</v>
      </c>
      <c r="C1661" s="9">
        <v>1000000</v>
      </c>
      <c r="D1661" s="10" t="s">
        <v>11</v>
      </c>
      <c r="E1661" s="11" t="s">
        <v>12</v>
      </c>
    </row>
    <row r="1662" spans="1:5" x14ac:dyDescent="0.25">
      <c r="A1662" s="7">
        <f>TIME(9,12,51)</f>
        <v>0.38392361111111112</v>
      </c>
      <c r="B1662" s="8">
        <v>3966</v>
      </c>
      <c r="C1662" s="9">
        <v>250000</v>
      </c>
      <c r="D1662" s="10" t="s">
        <v>5</v>
      </c>
      <c r="E1662" s="11" t="s">
        <v>6</v>
      </c>
    </row>
    <row r="1663" spans="1:5" x14ac:dyDescent="0.25">
      <c r="A1663" s="7">
        <f>TIME(9,12,43)</f>
        <v>0.38383101851851853</v>
      </c>
      <c r="B1663" s="8">
        <v>3965.7</v>
      </c>
      <c r="C1663" s="9">
        <v>250000</v>
      </c>
      <c r="D1663" s="10" t="s">
        <v>5</v>
      </c>
      <c r="E1663" s="11" t="s">
        <v>6</v>
      </c>
    </row>
    <row r="1664" spans="1:5" x14ac:dyDescent="0.25">
      <c r="A1664" s="7">
        <f>TIME(9,12,43)</f>
        <v>0.38383101851851853</v>
      </c>
      <c r="B1664" s="8">
        <v>3965.75</v>
      </c>
      <c r="C1664" s="9">
        <v>250000</v>
      </c>
      <c r="D1664" s="10" t="s">
        <v>5</v>
      </c>
      <c r="E1664" s="11" t="s">
        <v>6</v>
      </c>
    </row>
    <row r="1665" spans="1:5" x14ac:dyDescent="0.25">
      <c r="A1665" s="7">
        <f>TIME(9,12,43)</f>
        <v>0.38383101851851853</v>
      </c>
      <c r="B1665" s="8">
        <v>3966.1</v>
      </c>
      <c r="C1665" s="9">
        <v>250000</v>
      </c>
      <c r="D1665" s="10" t="s">
        <v>5</v>
      </c>
      <c r="E1665" s="11" t="s">
        <v>6</v>
      </c>
    </row>
    <row r="1666" spans="1:5" x14ac:dyDescent="0.25">
      <c r="A1666" s="7">
        <f>TIME(9,12,43)</f>
        <v>0.38383101851851853</v>
      </c>
      <c r="B1666" s="8">
        <v>3966.1</v>
      </c>
      <c r="C1666" s="9">
        <v>250000</v>
      </c>
      <c r="D1666" s="10" t="s">
        <v>5</v>
      </c>
      <c r="E1666" s="11" t="s">
        <v>6</v>
      </c>
    </row>
    <row r="1667" spans="1:5" x14ac:dyDescent="0.25">
      <c r="A1667" s="7">
        <f>TIME(9,12,42)</f>
        <v>0.38381944444444444</v>
      </c>
      <c r="B1667" s="8">
        <v>3966.43</v>
      </c>
      <c r="C1667" s="9">
        <v>250000</v>
      </c>
      <c r="D1667" s="10" t="s">
        <v>5</v>
      </c>
      <c r="E1667" s="11" t="s">
        <v>6</v>
      </c>
    </row>
    <row r="1668" spans="1:5" x14ac:dyDescent="0.25">
      <c r="A1668" s="7">
        <f>TIME(9,12,38)</f>
        <v>0.38377314814814811</v>
      </c>
      <c r="B1668" s="8">
        <v>3966.55</v>
      </c>
      <c r="C1668" s="9">
        <v>250000</v>
      </c>
      <c r="D1668" s="10" t="s">
        <v>5</v>
      </c>
      <c r="E1668" s="11" t="s">
        <v>6</v>
      </c>
    </row>
    <row r="1669" spans="1:5" x14ac:dyDescent="0.25">
      <c r="A1669" s="7">
        <f>TIME(9,12,32)</f>
        <v>0.38370370370370371</v>
      </c>
      <c r="B1669" s="8">
        <v>3966.55</v>
      </c>
      <c r="C1669" s="9">
        <v>250000</v>
      </c>
      <c r="D1669" s="10" t="s">
        <v>5</v>
      </c>
      <c r="E1669" s="11" t="s">
        <v>6</v>
      </c>
    </row>
    <row r="1670" spans="1:5" x14ac:dyDescent="0.25">
      <c r="A1670" s="7">
        <f>TIME(9,12,31)</f>
        <v>0.38369212962962962</v>
      </c>
      <c r="B1670" s="8">
        <v>3967</v>
      </c>
      <c r="C1670" s="9">
        <v>250000</v>
      </c>
      <c r="D1670" s="10" t="s">
        <v>5</v>
      </c>
      <c r="E1670" s="11" t="s">
        <v>6</v>
      </c>
    </row>
    <row r="1671" spans="1:5" x14ac:dyDescent="0.25">
      <c r="A1671" s="7">
        <f>TIME(9,12,30)</f>
        <v>0.38368055555555558</v>
      </c>
      <c r="B1671" s="8">
        <v>3967.13</v>
      </c>
      <c r="C1671" s="9">
        <v>250000</v>
      </c>
      <c r="D1671" s="10" t="s">
        <v>5</v>
      </c>
      <c r="E1671" s="11" t="s">
        <v>6</v>
      </c>
    </row>
    <row r="1672" spans="1:5" x14ac:dyDescent="0.25">
      <c r="A1672" s="7">
        <f>TIME(9,12,30)</f>
        <v>0.38368055555555558</v>
      </c>
      <c r="B1672" s="8">
        <v>3967.45</v>
      </c>
      <c r="C1672" s="9">
        <v>250000</v>
      </c>
      <c r="D1672" s="10" t="s">
        <v>5</v>
      </c>
      <c r="E1672" s="11" t="s">
        <v>6</v>
      </c>
    </row>
    <row r="1673" spans="1:5" x14ac:dyDescent="0.25">
      <c r="A1673" s="7">
        <f>TIME(9,12,20)</f>
        <v>0.3835648148148148</v>
      </c>
      <c r="B1673" s="8">
        <v>3969</v>
      </c>
      <c r="C1673" s="9">
        <v>250000</v>
      </c>
      <c r="D1673" s="10" t="s">
        <v>7</v>
      </c>
      <c r="E1673" s="11" t="s">
        <v>6</v>
      </c>
    </row>
    <row r="1674" spans="1:5" x14ac:dyDescent="0.25">
      <c r="A1674" s="7">
        <f>TIME(9,11,41)</f>
        <v>0.3831134259259259</v>
      </c>
      <c r="B1674" s="8">
        <v>3967.2</v>
      </c>
      <c r="C1674" s="9">
        <v>250000</v>
      </c>
      <c r="D1674" s="10" t="s">
        <v>5</v>
      </c>
      <c r="E1674" s="11" t="s">
        <v>6</v>
      </c>
    </row>
    <row r="1675" spans="1:5" x14ac:dyDescent="0.25">
      <c r="A1675" s="7">
        <f>TIME(9,11,41)</f>
        <v>0.3831134259259259</v>
      </c>
      <c r="B1675" s="8">
        <v>3967.2</v>
      </c>
      <c r="C1675" s="9">
        <v>250000</v>
      </c>
      <c r="D1675" s="10" t="s">
        <v>5</v>
      </c>
      <c r="E1675" s="11" t="s">
        <v>6</v>
      </c>
    </row>
    <row r="1676" spans="1:5" x14ac:dyDescent="0.25">
      <c r="A1676" s="7">
        <f>TIME(9,11,41)</f>
        <v>0.3831134259259259</v>
      </c>
      <c r="B1676" s="8">
        <v>3967.9</v>
      </c>
      <c r="C1676" s="9">
        <v>250000</v>
      </c>
      <c r="D1676" s="10" t="s">
        <v>5</v>
      </c>
      <c r="E1676" s="11" t="s">
        <v>6</v>
      </c>
    </row>
    <row r="1677" spans="1:5" x14ac:dyDescent="0.25">
      <c r="A1677" s="7">
        <f>TIME(9,11,41)</f>
        <v>0.3831134259259259</v>
      </c>
      <c r="B1677" s="8">
        <v>3968.5</v>
      </c>
      <c r="C1677" s="9">
        <v>250000</v>
      </c>
      <c r="D1677" s="10" t="s">
        <v>5</v>
      </c>
      <c r="E1677" s="11" t="s">
        <v>6</v>
      </c>
    </row>
    <row r="1678" spans="1:5" x14ac:dyDescent="0.25">
      <c r="A1678" s="7">
        <f>TIME(9,11,40)</f>
        <v>0.38310185185185186</v>
      </c>
      <c r="B1678" s="8">
        <v>3968.6</v>
      </c>
      <c r="C1678" s="9">
        <v>250000</v>
      </c>
      <c r="D1678" s="10" t="s">
        <v>5</v>
      </c>
      <c r="E1678" s="11" t="s">
        <v>6</v>
      </c>
    </row>
    <row r="1679" spans="1:5" x14ac:dyDescent="0.25">
      <c r="A1679" s="7">
        <f>TIME(9,11,34)</f>
        <v>0.3830324074074074</v>
      </c>
      <c r="B1679" s="8">
        <v>3969</v>
      </c>
      <c r="C1679" s="9">
        <v>250000</v>
      </c>
      <c r="D1679" s="10" t="s">
        <v>5</v>
      </c>
      <c r="E1679" s="11" t="s">
        <v>6</v>
      </c>
    </row>
    <row r="1680" spans="1:5" x14ac:dyDescent="0.25">
      <c r="A1680" s="7">
        <f>TIME(9,10,34)</f>
        <v>0.38233796296296302</v>
      </c>
      <c r="B1680" s="8">
        <v>3970</v>
      </c>
      <c r="C1680" s="9">
        <v>250000</v>
      </c>
      <c r="D1680" s="10" t="s">
        <v>7</v>
      </c>
      <c r="E1680" s="11" t="s">
        <v>6</v>
      </c>
    </row>
    <row r="1681" spans="1:5" x14ac:dyDescent="0.25">
      <c r="A1681" s="7">
        <f>TIME(9,9,50)</f>
        <v>0.38182870370370375</v>
      </c>
      <c r="B1681" s="8">
        <v>3969.99</v>
      </c>
      <c r="C1681" s="9">
        <v>250000</v>
      </c>
      <c r="D1681" s="10" t="s">
        <v>7</v>
      </c>
      <c r="E1681" s="11" t="s">
        <v>6</v>
      </c>
    </row>
    <row r="1682" spans="1:5" x14ac:dyDescent="0.25">
      <c r="A1682" s="7">
        <f>TIME(9,9,26)</f>
        <v>0.38155092592592593</v>
      </c>
      <c r="B1682" s="8">
        <v>3969.98</v>
      </c>
      <c r="C1682" s="9">
        <v>250000</v>
      </c>
      <c r="D1682" s="10" t="s">
        <v>7</v>
      </c>
      <c r="E1682" s="11" t="s">
        <v>6</v>
      </c>
    </row>
    <row r="1683" spans="1:5" x14ac:dyDescent="0.25">
      <c r="A1683" s="7">
        <f>TIME(9,9,11)</f>
        <v>0.38137731481481479</v>
      </c>
      <c r="B1683" s="8">
        <v>3968.9</v>
      </c>
      <c r="C1683" s="9">
        <v>500000</v>
      </c>
      <c r="D1683" s="10" t="s">
        <v>5</v>
      </c>
      <c r="E1683" s="11" t="s">
        <v>6</v>
      </c>
    </row>
    <row r="1684" spans="1:5" x14ac:dyDescent="0.25">
      <c r="A1684" s="7">
        <f>TIME(9,9,10)</f>
        <v>0.38136574074074076</v>
      </c>
      <c r="B1684" s="8">
        <v>3969</v>
      </c>
      <c r="C1684" s="9">
        <v>250000</v>
      </c>
      <c r="D1684" s="10" t="s">
        <v>5</v>
      </c>
      <c r="E1684" s="11" t="s">
        <v>6</v>
      </c>
    </row>
    <row r="1685" spans="1:5" x14ac:dyDescent="0.25">
      <c r="A1685" s="7">
        <f>TIME(9,9,9)</f>
        <v>0.38135416666666666</v>
      </c>
      <c r="B1685" s="8">
        <v>3969.15</v>
      </c>
      <c r="C1685" s="9">
        <v>250000</v>
      </c>
      <c r="D1685" s="10" t="s">
        <v>5</v>
      </c>
      <c r="E1685" s="11" t="s">
        <v>6</v>
      </c>
    </row>
    <row r="1686" spans="1:5" x14ac:dyDescent="0.25">
      <c r="A1686" s="7">
        <f>TIME(9,9,9)</f>
        <v>0.38135416666666666</v>
      </c>
      <c r="B1686" s="8">
        <v>3969.49</v>
      </c>
      <c r="C1686" s="9">
        <v>250000</v>
      </c>
      <c r="D1686" s="10" t="s">
        <v>5</v>
      </c>
      <c r="E1686" s="11" t="s">
        <v>6</v>
      </c>
    </row>
    <row r="1687" spans="1:5" x14ac:dyDescent="0.25">
      <c r="A1687" s="7">
        <f>TIME(9,9,7)</f>
        <v>0.38133101851851853</v>
      </c>
      <c r="B1687" s="8">
        <v>3969.45</v>
      </c>
      <c r="C1687" s="9">
        <v>250000</v>
      </c>
      <c r="D1687" s="10" t="s">
        <v>5</v>
      </c>
      <c r="E1687" s="11" t="s">
        <v>6</v>
      </c>
    </row>
    <row r="1688" spans="1:5" x14ac:dyDescent="0.25">
      <c r="A1688" s="7">
        <f>TIME(9,9,4)</f>
        <v>0.3812962962962963</v>
      </c>
      <c r="B1688" s="8">
        <v>3970</v>
      </c>
      <c r="C1688" s="9">
        <v>500000</v>
      </c>
      <c r="D1688" s="10" t="s">
        <v>7</v>
      </c>
      <c r="E1688" s="11" t="s">
        <v>6</v>
      </c>
    </row>
    <row r="1689" spans="1:5" x14ac:dyDescent="0.25">
      <c r="A1689" s="7">
        <f>TIME(9,8,58)</f>
        <v>0.38122685185185184</v>
      </c>
      <c r="B1689" s="8">
        <v>3970.5</v>
      </c>
      <c r="C1689" s="9">
        <v>750000</v>
      </c>
      <c r="D1689" s="10" t="s">
        <v>7</v>
      </c>
      <c r="E1689" s="11" t="s">
        <v>6</v>
      </c>
    </row>
    <row r="1690" spans="1:5" x14ac:dyDescent="0.25">
      <c r="A1690" s="7">
        <f>TIME(9,8,58)</f>
        <v>0.38122685185185184</v>
      </c>
      <c r="B1690" s="8">
        <v>3970.5</v>
      </c>
      <c r="C1690" s="9">
        <v>250000</v>
      </c>
      <c r="D1690" s="10" t="s">
        <v>7</v>
      </c>
      <c r="E1690" s="11" t="s">
        <v>6</v>
      </c>
    </row>
    <row r="1691" spans="1:5" x14ac:dyDescent="0.25">
      <c r="A1691" s="7">
        <f>TIME(9,8,58)</f>
        <v>0.38122685185185184</v>
      </c>
      <c r="B1691" s="8">
        <v>3970.5</v>
      </c>
      <c r="C1691" s="9">
        <v>250000</v>
      </c>
      <c r="D1691" s="10" t="s">
        <v>7</v>
      </c>
      <c r="E1691" s="11" t="s">
        <v>6</v>
      </c>
    </row>
    <row r="1692" spans="1:5" x14ac:dyDescent="0.25">
      <c r="A1692" s="7">
        <f>TIME(9,8,57)</f>
        <v>0.38121527777777775</v>
      </c>
      <c r="B1692" s="8">
        <v>3970.63</v>
      </c>
      <c r="C1692" s="9">
        <v>250000</v>
      </c>
      <c r="D1692" s="10" t="s">
        <v>7</v>
      </c>
      <c r="E1692" s="11" t="s">
        <v>6</v>
      </c>
    </row>
    <row r="1693" spans="1:5" x14ac:dyDescent="0.25">
      <c r="A1693" s="7">
        <f>TIME(9,8,53)</f>
        <v>0.38116898148148143</v>
      </c>
      <c r="B1693" s="8">
        <v>3970.5</v>
      </c>
      <c r="C1693" s="9">
        <v>250000</v>
      </c>
      <c r="D1693" s="10" t="s">
        <v>7</v>
      </c>
      <c r="E1693" s="11" t="s">
        <v>6</v>
      </c>
    </row>
    <row r="1694" spans="1:5" x14ac:dyDescent="0.25">
      <c r="A1694" s="7">
        <f>TIME(9,8,15)</f>
        <v>0.38072916666666662</v>
      </c>
      <c r="B1694" s="8">
        <v>3970.65</v>
      </c>
      <c r="C1694" s="9">
        <v>250000</v>
      </c>
      <c r="D1694" s="10" t="s">
        <v>7</v>
      </c>
      <c r="E1694" s="11" t="s">
        <v>6</v>
      </c>
    </row>
    <row r="1695" spans="1:5" x14ac:dyDescent="0.25">
      <c r="A1695" s="7">
        <f>TIME(9,8,14)</f>
        <v>0.38071759259259258</v>
      </c>
      <c r="B1695" s="8">
        <v>3970.65</v>
      </c>
      <c r="C1695" s="9">
        <v>250000</v>
      </c>
      <c r="D1695" s="10" t="s">
        <v>7</v>
      </c>
      <c r="E1695" s="11" t="s">
        <v>6</v>
      </c>
    </row>
    <row r="1696" spans="1:5" x14ac:dyDescent="0.25">
      <c r="A1696" s="7">
        <f>TIME(9,8,12)</f>
        <v>0.38069444444444445</v>
      </c>
      <c r="B1696" s="8">
        <v>3970.55</v>
      </c>
      <c r="C1696" s="9">
        <v>250000</v>
      </c>
      <c r="D1696" s="10" t="s">
        <v>7</v>
      </c>
      <c r="E1696" s="11" t="s">
        <v>6</v>
      </c>
    </row>
    <row r="1697" spans="1:5" x14ac:dyDescent="0.25">
      <c r="A1697" s="7">
        <f t="shared" ref="A1697:A1706" si="25">TIME(9,7,51)</f>
        <v>0.38045138888888891</v>
      </c>
      <c r="B1697" s="8">
        <v>3970.5</v>
      </c>
      <c r="C1697" s="9">
        <v>250000</v>
      </c>
      <c r="D1697" s="10" t="s">
        <v>7</v>
      </c>
      <c r="E1697" s="11" t="s">
        <v>6</v>
      </c>
    </row>
    <row r="1698" spans="1:5" x14ac:dyDescent="0.25">
      <c r="A1698" s="7">
        <f t="shared" si="25"/>
        <v>0.38045138888888891</v>
      </c>
      <c r="B1698" s="8">
        <v>3970.5</v>
      </c>
      <c r="C1698" s="9">
        <v>250000</v>
      </c>
      <c r="D1698" s="10" t="s">
        <v>7</v>
      </c>
      <c r="E1698" s="11" t="s">
        <v>6</v>
      </c>
    </row>
    <row r="1699" spans="1:5" x14ac:dyDescent="0.25">
      <c r="A1699" s="7">
        <f t="shared" si="25"/>
        <v>0.38045138888888891</v>
      </c>
      <c r="B1699" s="8">
        <v>3970.45</v>
      </c>
      <c r="C1699" s="9">
        <v>250000</v>
      </c>
      <c r="D1699" s="10" t="s">
        <v>7</v>
      </c>
      <c r="E1699" s="11" t="s">
        <v>6</v>
      </c>
    </row>
    <row r="1700" spans="1:5" x14ac:dyDescent="0.25">
      <c r="A1700" s="7">
        <f t="shared" si="25"/>
        <v>0.38045138888888891</v>
      </c>
      <c r="B1700" s="8">
        <v>3970.44</v>
      </c>
      <c r="C1700" s="9">
        <v>250000</v>
      </c>
      <c r="D1700" s="10" t="s">
        <v>7</v>
      </c>
      <c r="E1700" s="11" t="s">
        <v>6</v>
      </c>
    </row>
    <row r="1701" spans="1:5" x14ac:dyDescent="0.25">
      <c r="A1701" s="7">
        <f t="shared" si="25"/>
        <v>0.38045138888888891</v>
      </c>
      <c r="B1701" s="8">
        <v>3970.44</v>
      </c>
      <c r="C1701" s="9">
        <v>500000</v>
      </c>
      <c r="D1701" s="10" t="s">
        <v>7</v>
      </c>
      <c r="E1701" s="11" t="s">
        <v>6</v>
      </c>
    </row>
    <row r="1702" spans="1:5" x14ac:dyDescent="0.25">
      <c r="A1702" s="7">
        <f t="shared" si="25"/>
        <v>0.38045138888888891</v>
      </c>
      <c r="B1702" s="8">
        <v>3970.4</v>
      </c>
      <c r="C1702" s="9">
        <v>250000</v>
      </c>
      <c r="D1702" s="10" t="s">
        <v>7</v>
      </c>
      <c r="E1702" s="11" t="s">
        <v>6</v>
      </c>
    </row>
    <row r="1703" spans="1:5" x14ac:dyDescent="0.25">
      <c r="A1703" s="7">
        <f t="shared" si="25"/>
        <v>0.38045138888888891</v>
      </c>
      <c r="B1703" s="8">
        <v>3970.01</v>
      </c>
      <c r="C1703" s="9">
        <v>500000</v>
      </c>
      <c r="D1703" s="10" t="s">
        <v>7</v>
      </c>
      <c r="E1703" s="11" t="s">
        <v>6</v>
      </c>
    </row>
    <row r="1704" spans="1:5" x14ac:dyDescent="0.25">
      <c r="A1704" s="7">
        <f t="shared" si="25"/>
        <v>0.38045138888888891</v>
      </c>
      <c r="B1704" s="8">
        <v>3970</v>
      </c>
      <c r="C1704" s="9">
        <v>250000</v>
      </c>
      <c r="D1704" s="10" t="s">
        <v>7</v>
      </c>
      <c r="E1704" s="11" t="s">
        <v>6</v>
      </c>
    </row>
    <row r="1705" spans="1:5" x14ac:dyDescent="0.25">
      <c r="A1705" s="7">
        <f t="shared" si="25"/>
        <v>0.38045138888888891</v>
      </c>
      <c r="B1705" s="8">
        <v>3970</v>
      </c>
      <c r="C1705" s="9">
        <v>1000000</v>
      </c>
      <c r="D1705" s="10" t="s">
        <v>7</v>
      </c>
      <c r="E1705" s="11" t="s">
        <v>6</v>
      </c>
    </row>
    <row r="1706" spans="1:5" x14ac:dyDescent="0.25">
      <c r="A1706" s="7">
        <f t="shared" si="25"/>
        <v>0.38045138888888891</v>
      </c>
      <c r="B1706" s="8">
        <v>3969.99</v>
      </c>
      <c r="C1706" s="9">
        <v>250000</v>
      </c>
      <c r="D1706" s="10" t="s">
        <v>7</v>
      </c>
      <c r="E1706" s="11" t="s">
        <v>6</v>
      </c>
    </row>
    <row r="1707" spans="1:5" x14ac:dyDescent="0.25">
      <c r="A1707" s="7">
        <f>TIME(9,7,50)</f>
        <v>0.38043981481481487</v>
      </c>
      <c r="B1707" s="8">
        <v>3969.99</v>
      </c>
      <c r="C1707" s="9">
        <v>250000</v>
      </c>
      <c r="D1707" s="10" t="s">
        <v>7</v>
      </c>
      <c r="E1707" s="11" t="s">
        <v>6</v>
      </c>
    </row>
    <row r="1708" spans="1:5" x14ac:dyDescent="0.25">
      <c r="A1708" s="7">
        <f>TIME(9,7,49)</f>
        <v>0.38042824074074072</v>
      </c>
      <c r="B1708" s="8">
        <v>3969.99</v>
      </c>
      <c r="C1708" s="9">
        <v>250000</v>
      </c>
      <c r="D1708" s="10" t="s">
        <v>7</v>
      </c>
      <c r="E1708" s="11" t="s">
        <v>6</v>
      </c>
    </row>
    <row r="1709" spans="1:5" x14ac:dyDescent="0.25">
      <c r="A1709" s="7">
        <f t="shared" ref="A1709:A1716" si="26">TIME(9,7,46)</f>
        <v>0.38039351851851855</v>
      </c>
      <c r="B1709" s="8">
        <v>3969.97</v>
      </c>
      <c r="C1709" s="9">
        <v>250000</v>
      </c>
      <c r="D1709" s="10" t="s">
        <v>7</v>
      </c>
      <c r="E1709" s="11" t="s">
        <v>6</v>
      </c>
    </row>
    <row r="1710" spans="1:5" x14ac:dyDescent="0.25">
      <c r="A1710" s="7">
        <f t="shared" si="26"/>
        <v>0.38039351851851855</v>
      </c>
      <c r="B1710" s="8">
        <v>3969.96</v>
      </c>
      <c r="C1710" s="9">
        <v>250000</v>
      </c>
      <c r="D1710" s="10" t="s">
        <v>7</v>
      </c>
      <c r="E1710" s="11" t="s">
        <v>6</v>
      </c>
    </row>
    <row r="1711" spans="1:5" x14ac:dyDescent="0.25">
      <c r="A1711" s="7">
        <f t="shared" si="26"/>
        <v>0.38039351851851855</v>
      </c>
      <c r="B1711" s="8">
        <v>3969.95</v>
      </c>
      <c r="C1711" s="9">
        <v>1000000</v>
      </c>
      <c r="D1711" s="10" t="s">
        <v>7</v>
      </c>
      <c r="E1711" s="11" t="s">
        <v>6</v>
      </c>
    </row>
    <row r="1712" spans="1:5" x14ac:dyDescent="0.25">
      <c r="A1712" s="7">
        <f t="shared" si="26"/>
        <v>0.38039351851851855</v>
      </c>
      <c r="B1712" s="8">
        <v>3969.89</v>
      </c>
      <c r="C1712" s="9">
        <v>250000</v>
      </c>
      <c r="D1712" s="10" t="s">
        <v>7</v>
      </c>
      <c r="E1712" s="11" t="s">
        <v>6</v>
      </c>
    </row>
    <row r="1713" spans="1:5" x14ac:dyDescent="0.25">
      <c r="A1713" s="7">
        <f t="shared" si="26"/>
        <v>0.38039351851851855</v>
      </c>
      <c r="B1713" s="8">
        <v>3969.7</v>
      </c>
      <c r="C1713" s="9">
        <v>500000</v>
      </c>
      <c r="D1713" s="10" t="s">
        <v>7</v>
      </c>
      <c r="E1713" s="11" t="s">
        <v>6</v>
      </c>
    </row>
    <row r="1714" spans="1:5" x14ac:dyDescent="0.25">
      <c r="A1714" s="7">
        <f t="shared" si="26"/>
        <v>0.38039351851851855</v>
      </c>
      <c r="B1714" s="8">
        <v>3969.65</v>
      </c>
      <c r="C1714" s="9">
        <v>250000</v>
      </c>
      <c r="D1714" s="10" t="s">
        <v>7</v>
      </c>
      <c r="E1714" s="11" t="s">
        <v>6</v>
      </c>
    </row>
    <row r="1715" spans="1:5" x14ac:dyDescent="0.25">
      <c r="A1715" s="7">
        <f t="shared" si="26"/>
        <v>0.38039351851851855</v>
      </c>
      <c r="B1715" s="8">
        <v>3969.6</v>
      </c>
      <c r="C1715" s="9">
        <v>500000</v>
      </c>
      <c r="D1715" s="10" t="s">
        <v>7</v>
      </c>
      <c r="E1715" s="11" t="s">
        <v>6</v>
      </c>
    </row>
    <row r="1716" spans="1:5" x14ac:dyDescent="0.25">
      <c r="A1716" s="7">
        <f t="shared" si="26"/>
        <v>0.38039351851851855</v>
      </c>
      <c r="B1716" s="8">
        <v>3969.5</v>
      </c>
      <c r="C1716" s="9">
        <v>2000000</v>
      </c>
      <c r="D1716" s="10" t="s">
        <v>7</v>
      </c>
      <c r="E1716" s="11" t="s">
        <v>6</v>
      </c>
    </row>
    <row r="1717" spans="1:5" x14ac:dyDescent="0.25">
      <c r="A1717" s="7">
        <f>TIME(9,7,43)</f>
        <v>0.38035879629629626</v>
      </c>
      <c r="B1717" s="8">
        <v>3969.6</v>
      </c>
      <c r="C1717" s="9">
        <v>250000</v>
      </c>
      <c r="D1717" s="10" t="s">
        <v>7</v>
      </c>
      <c r="E1717" s="11" t="s">
        <v>6</v>
      </c>
    </row>
    <row r="1718" spans="1:5" x14ac:dyDescent="0.25">
      <c r="A1718" s="7">
        <f>TIME(9,7,42)</f>
        <v>0.38034722222222223</v>
      </c>
      <c r="B1718" s="8">
        <v>3969.6</v>
      </c>
      <c r="C1718" s="9">
        <v>250000</v>
      </c>
      <c r="D1718" s="10" t="s">
        <v>7</v>
      </c>
      <c r="E1718" s="11" t="s">
        <v>6</v>
      </c>
    </row>
    <row r="1719" spans="1:5" x14ac:dyDescent="0.25">
      <c r="A1719" s="7">
        <f>TIME(9,7,41)</f>
        <v>0.38033564814814813</v>
      </c>
      <c r="B1719" s="8">
        <v>3969.6</v>
      </c>
      <c r="C1719" s="9">
        <v>250000</v>
      </c>
      <c r="D1719" s="10" t="s">
        <v>7</v>
      </c>
      <c r="E1719" s="11" t="s">
        <v>6</v>
      </c>
    </row>
    <row r="1720" spans="1:5" x14ac:dyDescent="0.25">
      <c r="A1720" s="7">
        <f>TIME(9,7,40)</f>
        <v>0.38032407407407409</v>
      </c>
      <c r="B1720" s="8">
        <v>3969.5</v>
      </c>
      <c r="C1720" s="9">
        <v>250000</v>
      </c>
      <c r="D1720" s="10" t="s">
        <v>7</v>
      </c>
      <c r="E1720" s="11" t="s">
        <v>6</v>
      </c>
    </row>
    <row r="1721" spans="1:5" x14ac:dyDescent="0.25">
      <c r="A1721" s="7">
        <f>TIME(9,7,31)</f>
        <v>0.38021990740740735</v>
      </c>
      <c r="B1721" s="8">
        <v>3969.2</v>
      </c>
      <c r="C1721" s="9">
        <v>250000</v>
      </c>
      <c r="D1721" s="10" t="s">
        <v>7</v>
      </c>
      <c r="E1721" s="11" t="s">
        <v>6</v>
      </c>
    </row>
    <row r="1722" spans="1:5" x14ac:dyDescent="0.25">
      <c r="A1722" s="7">
        <f>TIME(9,7,26)</f>
        <v>0.38016203703703705</v>
      </c>
      <c r="B1722" s="8">
        <v>3969</v>
      </c>
      <c r="C1722" s="9">
        <v>250000</v>
      </c>
      <c r="D1722" s="10" t="s">
        <v>7</v>
      </c>
      <c r="E1722" s="11" t="s">
        <v>6</v>
      </c>
    </row>
    <row r="1723" spans="1:5" x14ac:dyDescent="0.25">
      <c r="A1723" s="7">
        <f>TIME(9,7,24)</f>
        <v>0.38013888888888886</v>
      </c>
      <c r="B1723" s="8">
        <v>3969</v>
      </c>
      <c r="C1723" s="9">
        <v>250000</v>
      </c>
      <c r="D1723" s="10" t="s">
        <v>7</v>
      </c>
      <c r="E1723" s="11" t="s">
        <v>6</v>
      </c>
    </row>
    <row r="1724" spans="1:5" x14ac:dyDescent="0.25">
      <c r="A1724" s="7">
        <f>TIME(9,7,23)</f>
        <v>0.38012731481481482</v>
      </c>
      <c r="B1724" s="8">
        <v>3969</v>
      </c>
      <c r="C1724" s="9">
        <v>250000</v>
      </c>
      <c r="D1724" s="10" t="s">
        <v>7</v>
      </c>
      <c r="E1724" s="11" t="s">
        <v>6</v>
      </c>
    </row>
    <row r="1725" spans="1:5" x14ac:dyDescent="0.25">
      <c r="A1725" s="7">
        <f>TIME(9,7,23)</f>
        <v>0.38012731481481482</v>
      </c>
      <c r="B1725" s="8">
        <v>3968.9</v>
      </c>
      <c r="C1725" s="9">
        <v>250000</v>
      </c>
      <c r="D1725" s="10" t="s">
        <v>7</v>
      </c>
      <c r="E1725" s="11" t="s">
        <v>6</v>
      </c>
    </row>
    <row r="1726" spans="1:5" x14ac:dyDescent="0.25">
      <c r="A1726" s="7">
        <f>TIME(9,7,16)</f>
        <v>0.38004629629629627</v>
      </c>
      <c r="B1726" s="8">
        <v>3969</v>
      </c>
      <c r="C1726" s="9">
        <v>1000000</v>
      </c>
      <c r="D1726" s="10" t="s">
        <v>7</v>
      </c>
      <c r="E1726" s="11" t="s">
        <v>6</v>
      </c>
    </row>
    <row r="1727" spans="1:5" x14ac:dyDescent="0.25">
      <c r="A1727" s="7">
        <f>TIME(9,7,3)</f>
        <v>0.37989583333333332</v>
      </c>
      <c r="B1727" s="8">
        <v>3969</v>
      </c>
      <c r="C1727" s="9">
        <v>250000</v>
      </c>
      <c r="D1727" s="10" t="s">
        <v>7</v>
      </c>
      <c r="E1727" s="11" t="s">
        <v>6</v>
      </c>
    </row>
    <row r="1728" spans="1:5" x14ac:dyDescent="0.25">
      <c r="A1728" s="7">
        <f>TIME(9,6,50)</f>
        <v>0.37974537037037037</v>
      </c>
      <c r="B1728" s="8">
        <v>3968.09</v>
      </c>
      <c r="C1728" s="9">
        <v>250000</v>
      </c>
      <c r="D1728" s="10" t="s">
        <v>5</v>
      </c>
      <c r="E1728" s="11" t="s">
        <v>6</v>
      </c>
    </row>
    <row r="1729" spans="1:5" x14ac:dyDescent="0.25">
      <c r="A1729" s="7">
        <f>TIME(9,6,49)</f>
        <v>0.37973379629629633</v>
      </c>
      <c r="B1729" s="8">
        <v>3968.78</v>
      </c>
      <c r="C1729" s="9">
        <v>1000000</v>
      </c>
      <c r="D1729" s="10" t="s">
        <v>11</v>
      </c>
      <c r="E1729" s="11" t="s">
        <v>12</v>
      </c>
    </row>
    <row r="1730" spans="1:5" x14ac:dyDescent="0.25">
      <c r="A1730" s="7">
        <f>TIME(9,6,49)</f>
        <v>0.37973379629629633</v>
      </c>
      <c r="B1730" s="8">
        <v>3968.15</v>
      </c>
      <c r="C1730" s="9">
        <v>250000</v>
      </c>
      <c r="D1730" s="10" t="s">
        <v>5</v>
      </c>
      <c r="E1730" s="11" t="s">
        <v>6</v>
      </c>
    </row>
    <row r="1731" spans="1:5" x14ac:dyDescent="0.25">
      <c r="A1731" s="7">
        <f>TIME(9,6,47)</f>
        <v>0.3797106481481482</v>
      </c>
      <c r="B1731" s="8">
        <v>3968.78</v>
      </c>
      <c r="C1731" s="9">
        <v>1000000</v>
      </c>
      <c r="D1731" s="10" t="s">
        <v>11</v>
      </c>
      <c r="E1731" s="11" t="s">
        <v>12</v>
      </c>
    </row>
    <row r="1732" spans="1:5" x14ac:dyDescent="0.25">
      <c r="A1732" s="7">
        <f>TIME(9,6,43)</f>
        <v>0.37966435185185188</v>
      </c>
      <c r="B1732" s="8">
        <v>3968.78</v>
      </c>
      <c r="C1732" s="9">
        <v>1000000</v>
      </c>
      <c r="D1732" s="10" t="s">
        <v>11</v>
      </c>
      <c r="E1732" s="11" t="s">
        <v>12</v>
      </c>
    </row>
    <row r="1733" spans="1:5" x14ac:dyDescent="0.25">
      <c r="A1733" s="7">
        <f>TIME(9,6,41)</f>
        <v>0.37964120370370374</v>
      </c>
      <c r="B1733" s="8">
        <v>3968.78</v>
      </c>
      <c r="C1733" s="9">
        <v>1000000</v>
      </c>
      <c r="D1733" s="10" t="s">
        <v>11</v>
      </c>
      <c r="E1733" s="11" t="s">
        <v>12</v>
      </c>
    </row>
    <row r="1734" spans="1:5" x14ac:dyDescent="0.25">
      <c r="A1734" s="7">
        <f>TIME(9,6,25)</f>
        <v>0.37945601851851851</v>
      </c>
      <c r="B1734" s="8">
        <v>3969.5</v>
      </c>
      <c r="C1734" s="9">
        <v>250000</v>
      </c>
      <c r="D1734" s="10" t="s">
        <v>7</v>
      </c>
      <c r="E1734" s="11" t="s">
        <v>6</v>
      </c>
    </row>
    <row r="1735" spans="1:5" x14ac:dyDescent="0.25">
      <c r="A1735" s="7">
        <f>TIME(9,6,25)</f>
        <v>0.37945601851851851</v>
      </c>
      <c r="B1735" s="8">
        <v>3969.5</v>
      </c>
      <c r="C1735" s="9">
        <v>250000</v>
      </c>
      <c r="D1735" s="10" t="s">
        <v>7</v>
      </c>
      <c r="E1735" s="11" t="s">
        <v>6</v>
      </c>
    </row>
    <row r="1736" spans="1:5" x14ac:dyDescent="0.25">
      <c r="A1736" s="7">
        <f>TIME(9,6,24)</f>
        <v>0.37944444444444447</v>
      </c>
      <c r="B1736" s="8">
        <v>3969.5</v>
      </c>
      <c r="C1736" s="9">
        <v>250000</v>
      </c>
      <c r="D1736" s="10" t="s">
        <v>7</v>
      </c>
      <c r="E1736" s="11" t="s">
        <v>6</v>
      </c>
    </row>
    <row r="1737" spans="1:5" x14ac:dyDescent="0.25">
      <c r="A1737" s="7">
        <f>TIME(9,6,24)</f>
        <v>0.37944444444444447</v>
      </c>
      <c r="B1737" s="8">
        <v>3969.5</v>
      </c>
      <c r="C1737" s="9">
        <v>1000000</v>
      </c>
      <c r="D1737" s="10" t="s">
        <v>7</v>
      </c>
      <c r="E1737" s="11" t="s">
        <v>6</v>
      </c>
    </row>
    <row r="1738" spans="1:5" x14ac:dyDescent="0.25">
      <c r="A1738" s="7">
        <f>TIME(9,6,22)</f>
        <v>0.37942129629629634</v>
      </c>
      <c r="B1738" s="8">
        <v>3969.35</v>
      </c>
      <c r="C1738" s="9">
        <v>250000</v>
      </c>
      <c r="D1738" s="10" t="s">
        <v>7</v>
      </c>
      <c r="E1738" s="11" t="s">
        <v>6</v>
      </c>
    </row>
    <row r="1739" spans="1:5" x14ac:dyDescent="0.25">
      <c r="A1739" s="7">
        <f>TIME(9,6,20)</f>
        <v>0.37939814814814815</v>
      </c>
      <c r="B1739" s="8">
        <v>3968.43</v>
      </c>
      <c r="C1739" s="9">
        <v>1000000</v>
      </c>
      <c r="D1739" s="10" t="s">
        <v>11</v>
      </c>
      <c r="E1739" s="11" t="s">
        <v>12</v>
      </c>
    </row>
    <row r="1740" spans="1:5" x14ac:dyDescent="0.25">
      <c r="A1740" s="7">
        <f>TIME(9,6,0)</f>
        <v>0.37916666666666665</v>
      </c>
      <c r="B1740" s="8">
        <v>3969.3</v>
      </c>
      <c r="C1740" s="9">
        <v>250000</v>
      </c>
      <c r="D1740" s="10" t="s">
        <v>7</v>
      </c>
      <c r="E1740" s="11" t="s">
        <v>6</v>
      </c>
    </row>
    <row r="1741" spans="1:5" x14ac:dyDescent="0.25">
      <c r="A1741" s="7">
        <f>TIME(9,5,55)</f>
        <v>0.37910879629629629</v>
      </c>
      <c r="B1741" s="8">
        <v>3968.95</v>
      </c>
      <c r="C1741" s="9">
        <v>250000</v>
      </c>
      <c r="D1741" s="10" t="s">
        <v>7</v>
      </c>
      <c r="E1741" s="11" t="s">
        <v>6</v>
      </c>
    </row>
    <row r="1742" spans="1:5" x14ac:dyDescent="0.25">
      <c r="A1742" s="7">
        <f>TIME(9,5,54)</f>
        <v>0.3790972222222222</v>
      </c>
      <c r="B1742" s="8">
        <v>3968.9</v>
      </c>
      <c r="C1742" s="9">
        <v>250000</v>
      </c>
      <c r="D1742" s="10" t="s">
        <v>7</v>
      </c>
      <c r="E1742" s="11" t="s">
        <v>6</v>
      </c>
    </row>
    <row r="1743" spans="1:5" x14ac:dyDescent="0.25">
      <c r="A1743" s="7">
        <f>TIME(9,5,22)</f>
        <v>0.37872685185185184</v>
      </c>
      <c r="B1743" s="8">
        <v>3968.8</v>
      </c>
      <c r="C1743" s="9">
        <v>250000</v>
      </c>
      <c r="D1743" s="10" t="s">
        <v>7</v>
      </c>
      <c r="E1743" s="11" t="s">
        <v>6</v>
      </c>
    </row>
    <row r="1744" spans="1:5" x14ac:dyDescent="0.25">
      <c r="A1744" s="7">
        <f>TIME(9,5,22)</f>
        <v>0.37872685185185184</v>
      </c>
      <c r="B1744" s="8">
        <v>3968.79</v>
      </c>
      <c r="C1744" s="9">
        <v>500000</v>
      </c>
      <c r="D1744" s="10" t="s">
        <v>7</v>
      </c>
      <c r="E1744" s="11" t="s">
        <v>6</v>
      </c>
    </row>
    <row r="1745" spans="1:5" x14ac:dyDescent="0.25">
      <c r="A1745" s="7">
        <f>TIME(9,5,22)</f>
        <v>0.37872685185185184</v>
      </c>
      <c r="B1745" s="8">
        <v>3968.55</v>
      </c>
      <c r="C1745" s="9">
        <v>250000</v>
      </c>
      <c r="D1745" s="10" t="s">
        <v>7</v>
      </c>
      <c r="E1745" s="11" t="s">
        <v>6</v>
      </c>
    </row>
    <row r="1746" spans="1:5" x14ac:dyDescent="0.25">
      <c r="A1746" s="7">
        <f>TIME(9,5,21)</f>
        <v>0.3787152777777778</v>
      </c>
      <c r="B1746" s="8">
        <v>3968</v>
      </c>
      <c r="C1746" s="9">
        <v>250000</v>
      </c>
      <c r="D1746" s="10" t="s">
        <v>7</v>
      </c>
      <c r="E1746" s="11" t="s">
        <v>6</v>
      </c>
    </row>
    <row r="1747" spans="1:5" x14ac:dyDescent="0.25">
      <c r="A1747" s="7">
        <f>TIME(9,5,13)</f>
        <v>0.37862268518518521</v>
      </c>
      <c r="B1747" s="8">
        <v>3967.9</v>
      </c>
      <c r="C1747" s="9">
        <v>250000</v>
      </c>
      <c r="D1747" s="10" t="s">
        <v>7</v>
      </c>
      <c r="E1747" s="11" t="s">
        <v>6</v>
      </c>
    </row>
    <row r="1748" spans="1:5" x14ac:dyDescent="0.25">
      <c r="A1748" s="7">
        <f>TIME(9,5,11)</f>
        <v>0.37859953703703703</v>
      </c>
      <c r="B1748" s="8">
        <v>3967.95</v>
      </c>
      <c r="C1748" s="9">
        <v>250000</v>
      </c>
      <c r="D1748" s="10" t="s">
        <v>7</v>
      </c>
      <c r="E1748" s="11" t="s">
        <v>6</v>
      </c>
    </row>
    <row r="1749" spans="1:5" x14ac:dyDescent="0.25">
      <c r="A1749" s="7">
        <f>TIME(9,5,10)</f>
        <v>0.37858796296296293</v>
      </c>
      <c r="B1749" s="8">
        <v>3967.95</v>
      </c>
      <c r="C1749" s="9">
        <v>250000</v>
      </c>
      <c r="D1749" s="10" t="s">
        <v>7</v>
      </c>
      <c r="E1749" s="11" t="s">
        <v>6</v>
      </c>
    </row>
    <row r="1750" spans="1:5" x14ac:dyDescent="0.25">
      <c r="A1750" s="7">
        <f>TIME(9,5,0)</f>
        <v>0.37847222222222227</v>
      </c>
      <c r="B1750" s="8">
        <v>3967</v>
      </c>
      <c r="C1750" s="9">
        <v>3000000</v>
      </c>
      <c r="D1750" s="10" t="s">
        <v>3</v>
      </c>
      <c r="E1750" s="11" t="s">
        <v>9</v>
      </c>
    </row>
    <row r="1751" spans="1:5" x14ac:dyDescent="0.25">
      <c r="A1751" s="7">
        <f>TIME(9,5,0)</f>
        <v>0.37847222222222227</v>
      </c>
      <c r="B1751" s="8">
        <v>3967</v>
      </c>
      <c r="C1751" s="9">
        <v>20000000</v>
      </c>
      <c r="D1751" s="10" t="s">
        <v>3</v>
      </c>
      <c r="E1751" s="11" t="s">
        <v>9</v>
      </c>
    </row>
    <row r="1752" spans="1:5" x14ac:dyDescent="0.25">
      <c r="A1752" s="7">
        <f>TIME(9,4,44)</f>
        <v>0.37828703703703703</v>
      </c>
      <c r="B1752" s="8">
        <v>3967.8</v>
      </c>
      <c r="C1752" s="9">
        <v>250000</v>
      </c>
      <c r="D1752" s="10" t="s">
        <v>7</v>
      </c>
      <c r="E1752" s="11" t="s">
        <v>6</v>
      </c>
    </row>
    <row r="1753" spans="1:5" x14ac:dyDescent="0.25">
      <c r="A1753" s="7">
        <f>TIME(9,4,44)</f>
        <v>0.37828703703703703</v>
      </c>
      <c r="B1753" s="8">
        <v>3967.75</v>
      </c>
      <c r="C1753" s="9">
        <v>750000</v>
      </c>
      <c r="D1753" s="10" t="s">
        <v>7</v>
      </c>
      <c r="E1753" s="11" t="s">
        <v>6</v>
      </c>
    </row>
    <row r="1754" spans="1:5" x14ac:dyDescent="0.25">
      <c r="A1754" s="7">
        <f>TIME(9,4,43)</f>
        <v>0.37827546296296299</v>
      </c>
      <c r="B1754" s="8">
        <v>3967.4</v>
      </c>
      <c r="C1754" s="9">
        <v>250000</v>
      </c>
      <c r="D1754" s="10" t="s">
        <v>7</v>
      </c>
      <c r="E1754" s="11" t="s">
        <v>6</v>
      </c>
    </row>
    <row r="1755" spans="1:5" x14ac:dyDescent="0.25">
      <c r="A1755" s="7">
        <f>TIME(9,4,42)</f>
        <v>0.3782638888888889</v>
      </c>
      <c r="B1755" s="8">
        <v>3967.25</v>
      </c>
      <c r="C1755" s="9">
        <v>250000</v>
      </c>
      <c r="D1755" s="10" t="s">
        <v>7</v>
      </c>
      <c r="E1755" s="11" t="s">
        <v>6</v>
      </c>
    </row>
    <row r="1756" spans="1:5" x14ac:dyDescent="0.25">
      <c r="A1756" s="7">
        <f>TIME(9,4,42)</f>
        <v>0.3782638888888889</v>
      </c>
      <c r="B1756" s="8">
        <v>3967.25</v>
      </c>
      <c r="C1756" s="9">
        <v>250000</v>
      </c>
      <c r="D1756" s="10" t="s">
        <v>7</v>
      </c>
      <c r="E1756" s="11" t="s">
        <v>6</v>
      </c>
    </row>
    <row r="1757" spans="1:5" x14ac:dyDescent="0.25">
      <c r="A1757" s="7">
        <f>TIME(9,4,38)</f>
        <v>0.37821759259259258</v>
      </c>
      <c r="B1757" s="8">
        <v>3967.2</v>
      </c>
      <c r="C1757" s="9">
        <v>500000</v>
      </c>
      <c r="D1757" s="10" t="s">
        <v>7</v>
      </c>
      <c r="E1757" s="11" t="s">
        <v>6</v>
      </c>
    </row>
    <row r="1758" spans="1:5" x14ac:dyDescent="0.25">
      <c r="A1758" s="7">
        <f>TIME(9,4,38)</f>
        <v>0.37821759259259258</v>
      </c>
      <c r="B1758" s="8">
        <v>3967.1</v>
      </c>
      <c r="C1758" s="9">
        <v>250000</v>
      </c>
      <c r="D1758" s="10" t="s">
        <v>7</v>
      </c>
      <c r="E1758" s="11" t="s">
        <v>6</v>
      </c>
    </row>
    <row r="1759" spans="1:5" x14ac:dyDescent="0.25">
      <c r="A1759" s="7">
        <f>TIME(9,4,38)</f>
        <v>0.37821759259259258</v>
      </c>
      <c r="B1759" s="8">
        <v>3967</v>
      </c>
      <c r="C1759" s="9">
        <v>250000</v>
      </c>
      <c r="D1759" s="10" t="s">
        <v>7</v>
      </c>
      <c r="E1759" s="11" t="s">
        <v>6</v>
      </c>
    </row>
    <row r="1760" spans="1:5" x14ac:dyDescent="0.25">
      <c r="A1760" s="7">
        <f>TIME(9,4,33)</f>
        <v>0.37815972222222222</v>
      </c>
      <c r="B1760" s="8">
        <v>3966.97</v>
      </c>
      <c r="C1760" s="9">
        <v>250000</v>
      </c>
      <c r="D1760" s="10" t="s">
        <v>7</v>
      </c>
      <c r="E1760" s="11" t="s">
        <v>6</v>
      </c>
    </row>
    <row r="1761" spans="1:5" x14ac:dyDescent="0.25">
      <c r="A1761" s="7">
        <f>TIME(9,4,33)</f>
        <v>0.37815972222222222</v>
      </c>
      <c r="B1761" s="8">
        <v>3966.94</v>
      </c>
      <c r="C1761" s="9">
        <v>250000</v>
      </c>
      <c r="D1761" s="10" t="s">
        <v>7</v>
      </c>
      <c r="E1761" s="11" t="s">
        <v>6</v>
      </c>
    </row>
    <row r="1762" spans="1:5" x14ac:dyDescent="0.25">
      <c r="A1762" s="7">
        <f>TIME(9,4,31)</f>
        <v>0.37813657407407408</v>
      </c>
      <c r="B1762" s="8">
        <v>3966.9</v>
      </c>
      <c r="C1762" s="9">
        <v>250000</v>
      </c>
      <c r="D1762" s="10" t="s">
        <v>7</v>
      </c>
      <c r="E1762" s="11" t="s">
        <v>6</v>
      </c>
    </row>
    <row r="1763" spans="1:5" x14ac:dyDescent="0.25">
      <c r="A1763" s="7">
        <f>TIME(9,4,30)</f>
        <v>0.37812499999999999</v>
      </c>
      <c r="B1763" s="8">
        <v>3966.9</v>
      </c>
      <c r="C1763" s="9">
        <v>500000</v>
      </c>
      <c r="D1763" s="10" t="s">
        <v>7</v>
      </c>
      <c r="E1763" s="11" t="s">
        <v>6</v>
      </c>
    </row>
    <row r="1764" spans="1:5" x14ac:dyDescent="0.25">
      <c r="A1764" s="7">
        <f>TIME(9,4,29)</f>
        <v>0.37811342592592595</v>
      </c>
      <c r="B1764" s="8">
        <v>3966.9</v>
      </c>
      <c r="C1764" s="9">
        <v>250000</v>
      </c>
      <c r="D1764" s="10" t="s">
        <v>7</v>
      </c>
      <c r="E1764" s="11" t="s">
        <v>6</v>
      </c>
    </row>
    <row r="1765" spans="1:5" x14ac:dyDescent="0.25">
      <c r="A1765" s="7">
        <f>TIME(9,4,27)</f>
        <v>0.37809027777777776</v>
      </c>
      <c r="B1765" s="8">
        <v>3966.7</v>
      </c>
      <c r="C1765" s="9">
        <v>250000</v>
      </c>
      <c r="D1765" s="10" t="s">
        <v>7</v>
      </c>
      <c r="E1765" s="11" t="s">
        <v>6</v>
      </c>
    </row>
    <row r="1766" spans="1:5" x14ac:dyDescent="0.25">
      <c r="A1766" s="7">
        <f>TIME(9,4,20)</f>
        <v>0.37800925925925927</v>
      </c>
      <c r="B1766" s="8">
        <v>3966.8</v>
      </c>
      <c r="C1766" s="9">
        <v>250000</v>
      </c>
      <c r="D1766" s="10" t="s">
        <v>7</v>
      </c>
      <c r="E1766" s="11" t="s">
        <v>6</v>
      </c>
    </row>
    <row r="1767" spans="1:5" x14ac:dyDescent="0.25">
      <c r="A1767" s="7">
        <f>TIME(9,4,5)</f>
        <v>0.37783564814814818</v>
      </c>
      <c r="B1767" s="8">
        <v>3966.75</v>
      </c>
      <c r="C1767" s="9">
        <v>250000</v>
      </c>
      <c r="D1767" s="10" t="s">
        <v>7</v>
      </c>
      <c r="E1767" s="11" t="s">
        <v>6</v>
      </c>
    </row>
    <row r="1768" spans="1:5" x14ac:dyDescent="0.25">
      <c r="A1768" s="7">
        <f>TIME(9,4,0)</f>
        <v>0.37777777777777777</v>
      </c>
      <c r="B1768" s="8">
        <v>3966.55</v>
      </c>
      <c r="C1768" s="9">
        <v>250000</v>
      </c>
      <c r="D1768" s="10" t="s">
        <v>7</v>
      </c>
      <c r="E1768" s="11" t="s">
        <v>6</v>
      </c>
    </row>
    <row r="1769" spans="1:5" x14ac:dyDescent="0.25">
      <c r="A1769" s="7">
        <f>TIME(9,4,0)</f>
        <v>0.37777777777777777</v>
      </c>
      <c r="B1769" s="8">
        <v>3966.55</v>
      </c>
      <c r="C1769" s="9">
        <v>250000</v>
      </c>
      <c r="D1769" s="10" t="s">
        <v>7</v>
      </c>
      <c r="E1769" s="11" t="s">
        <v>6</v>
      </c>
    </row>
    <row r="1770" spans="1:5" x14ac:dyDescent="0.25">
      <c r="A1770" s="7">
        <f>TIME(9,3,59)</f>
        <v>0.37776620370370373</v>
      </c>
      <c r="B1770" s="8">
        <v>3966.4</v>
      </c>
      <c r="C1770" s="9">
        <v>250000</v>
      </c>
      <c r="D1770" s="10" t="s">
        <v>7</v>
      </c>
      <c r="E1770" s="11" t="s">
        <v>6</v>
      </c>
    </row>
    <row r="1771" spans="1:5" x14ac:dyDescent="0.25">
      <c r="A1771" s="7">
        <f>TIME(9,3,59)</f>
        <v>0.37776620370370373</v>
      </c>
      <c r="B1771" s="8">
        <v>3966.15</v>
      </c>
      <c r="C1771" s="9">
        <v>250000</v>
      </c>
      <c r="D1771" s="10" t="s">
        <v>7</v>
      </c>
      <c r="E1771" s="11" t="s">
        <v>6</v>
      </c>
    </row>
    <row r="1772" spans="1:5" x14ac:dyDescent="0.25">
      <c r="A1772" s="7">
        <f>TIME(9,3,59)</f>
        <v>0.37776620370370373</v>
      </c>
      <c r="B1772" s="8">
        <v>3966.15</v>
      </c>
      <c r="C1772" s="9">
        <v>250000</v>
      </c>
      <c r="D1772" s="10" t="s">
        <v>7</v>
      </c>
      <c r="E1772" s="11" t="s">
        <v>6</v>
      </c>
    </row>
    <row r="1773" spans="1:5" x14ac:dyDescent="0.25">
      <c r="A1773" s="7">
        <f>TIME(9,3,58)</f>
        <v>0.37775462962962963</v>
      </c>
      <c r="B1773" s="8">
        <v>3966.18</v>
      </c>
      <c r="C1773" s="9">
        <v>500000</v>
      </c>
      <c r="D1773" s="10" t="s">
        <v>7</v>
      </c>
      <c r="E1773" s="11" t="s">
        <v>6</v>
      </c>
    </row>
    <row r="1774" spans="1:5" x14ac:dyDescent="0.25">
      <c r="A1774" s="7">
        <f>TIME(9,3,58)</f>
        <v>0.37775462962962963</v>
      </c>
      <c r="B1774" s="8">
        <v>3966</v>
      </c>
      <c r="C1774" s="9">
        <v>250000</v>
      </c>
      <c r="D1774" s="10" t="s">
        <v>7</v>
      </c>
      <c r="E1774" s="11" t="s">
        <v>6</v>
      </c>
    </row>
    <row r="1775" spans="1:5" x14ac:dyDescent="0.25">
      <c r="A1775" s="7">
        <f>TIME(9,3,58)</f>
        <v>0.37775462962962963</v>
      </c>
      <c r="B1775" s="8">
        <v>3966</v>
      </c>
      <c r="C1775" s="9">
        <v>250000</v>
      </c>
      <c r="D1775" s="10" t="s">
        <v>7</v>
      </c>
      <c r="E1775" s="11" t="s">
        <v>6</v>
      </c>
    </row>
    <row r="1776" spans="1:5" x14ac:dyDescent="0.25">
      <c r="A1776" s="7">
        <f>TIME(9,3,57)</f>
        <v>0.3777430555555556</v>
      </c>
      <c r="B1776" s="8">
        <v>3966</v>
      </c>
      <c r="C1776" s="9">
        <v>250000</v>
      </c>
      <c r="D1776" s="10" t="s">
        <v>7</v>
      </c>
      <c r="E1776" s="11" t="s">
        <v>6</v>
      </c>
    </row>
    <row r="1777" spans="1:5" x14ac:dyDescent="0.25">
      <c r="A1777" s="7">
        <f>TIME(9,3,56)</f>
        <v>0.37773148148148145</v>
      </c>
      <c r="B1777" s="8">
        <v>3966</v>
      </c>
      <c r="C1777" s="9">
        <v>250000</v>
      </c>
      <c r="D1777" s="10" t="s">
        <v>7</v>
      </c>
      <c r="E1777" s="11" t="s">
        <v>6</v>
      </c>
    </row>
    <row r="1778" spans="1:5" x14ac:dyDescent="0.25">
      <c r="A1778" s="7">
        <f>TIME(9,3,55)</f>
        <v>0.37771990740740741</v>
      </c>
      <c r="B1778" s="8">
        <v>3965.97</v>
      </c>
      <c r="C1778" s="9">
        <v>250000</v>
      </c>
      <c r="D1778" s="10" t="s">
        <v>7</v>
      </c>
      <c r="E1778" s="11" t="s">
        <v>6</v>
      </c>
    </row>
    <row r="1779" spans="1:5" x14ac:dyDescent="0.25">
      <c r="A1779" s="7">
        <f>TIME(9,3,52)</f>
        <v>0.37768518518518518</v>
      </c>
      <c r="B1779" s="8">
        <v>3965.5</v>
      </c>
      <c r="C1779" s="9">
        <v>250000</v>
      </c>
      <c r="D1779" s="10" t="s">
        <v>5</v>
      </c>
      <c r="E1779" s="11" t="s">
        <v>6</v>
      </c>
    </row>
    <row r="1780" spans="1:5" x14ac:dyDescent="0.25">
      <c r="A1780" s="7">
        <f>TIME(9,3,45)</f>
        <v>0.37760416666666669</v>
      </c>
      <c r="B1780" s="8">
        <v>3965.5</v>
      </c>
      <c r="C1780" s="9">
        <v>250000</v>
      </c>
      <c r="D1780" s="10" t="s">
        <v>5</v>
      </c>
      <c r="E1780" s="11" t="s">
        <v>6</v>
      </c>
    </row>
    <row r="1781" spans="1:5" x14ac:dyDescent="0.25">
      <c r="A1781" s="7">
        <f>TIME(9,3,40)</f>
        <v>0.37754629629629632</v>
      </c>
      <c r="B1781" s="8">
        <v>3965.5</v>
      </c>
      <c r="C1781" s="9">
        <v>250000</v>
      </c>
      <c r="D1781" s="10" t="s">
        <v>5</v>
      </c>
      <c r="E1781" s="11" t="s">
        <v>6</v>
      </c>
    </row>
    <row r="1782" spans="1:5" x14ac:dyDescent="0.25">
      <c r="A1782" s="7">
        <f>TIME(9,3,36)</f>
        <v>0.3775</v>
      </c>
      <c r="B1782" s="8">
        <v>3964.9</v>
      </c>
      <c r="C1782" s="9">
        <v>1000000</v>
      </c>
      <c r="D1782" s="10" t="s">
        <v>11</v>
      </c>
      <c r="E1782" s="11" t="s">
        <v>12</v>
      </c>
    </row>
    <row r="1783" spans="1:5" x14ac:dyDescent="0.25">
      <c r="A1783" s="7">
        <f>TIME(9,3,26)</f>
        <v>0.37738425925925928</v>
      </c>
      <c r="B1783" s="8">
        <v>3964.9</v>
      </c>
      <c r="C1783" s="9">
        <v>1000000</v>
      </c>
      <c r="D1783" s="10" t="s">
        <v>11</v>
      </c>
      <c r="E1783" s="11" t="s">
        <v>12</v>
      </c>
    </row>
    <row r="1784" spans="1:5" x14ac:dyDescent="0.25">
      <c r="A1784" s="7">
        <f>TIME(9,3,14)</f>
        <v>0.37724537037037037</v>
      </c>
      <c r="B1784" s="8">
        <v>3965.97</v>
      </c>
      <c r="C1784" s="9">
        <v>250000</v>
      </c>
      <c r="D1784" s="10" t="s">
        <v>7</v>
      </c>
      <c r="E1784" s="11" t="s">
        <v>6</v>
      </c>
    </row>
    <row r="1785" spans="1:5" x14ac:dyDescent="0.25">
      <c r="A1785" s="7">
        <f>TIME(9,3,13)</f>
        <v>0.37723379629629633</v>
      </c>
      <c r="B1785" s="8">
        <v>3965.7</v>
      </c>
      <c r="C1785" s="9">
        <v>250000</v>
      </c>
      <c r="D1785" s="10" t="s">
        <v>7</v>
      </c>
      <c r="E1785" s="11" t="s">
        <v>6</v>
      </c>
    </row>
    <row r="1786" spans="1:5" x14ac:dyDescent="0.25">
      <c r="A1786" s="7">
        <f>TIME(9,2,44)</f>
        <v>0.37689814814814815</v>
      </c>
      <c r="B1786" s="8">
        <v>3965.6</v>
      </c>
      <c r="C1786" s="9">
        <v>250000</v>
      </c>
      <c r="D1786" s="10" t="s">
        <v>7</v>
      </c>
      <c r="E1786" s="11" t="s">
        <v>6</v>
      </c>
    </row>
    <row r="1787" spans="1:5" x14ac:dyDescent="0.25">
      <c r="A1787" s="7">
        <f>TIME(9,2,44)</f>
        <v>0.37689814814814815</v>
      </c>
      <c r="B1787" s="8">
        <v>3964.15</v>
      </c>
      <c r="C1787" s="9">
        <v>250000</v>
      </c>
      <c r="D1787" s="10" t="s">
        <v>5</v>
      </c>
      <c r="E1787" s="11" t="s">
        <v>6</v>
      </c>
    </row>
    <row r="1788" spans="1:5" x14ac:dyDescent="0.25">
      <c r="A1788" s="7">
        <f>TIME(9,2,44)</f>
        <v>0.37689814814814815</v>
      </c>
      <c r="B1788" s="8">
        <v>3965</v>
      </c>
      <c r="C1788" s="9">
        <v>250000</v>
      </c>
      <c r="D1788" s="10" t="s">
        <v>7</v>
      </c>
      <c r="E1788" s="11" t="s">
        <v>6</v>
      </c>
    </row>
    <row r="1789" spans="1:5" x14ac:dyDescent="0.25">
      <c r="A1789" s="7">
        <f>TIME(9,2,28)</f>
        <v>0.37671296296296292</v>
      </c>
      <c r="B1789" s="8">
        <v>3964.88</v>
      </c>
      <c r="C1789" s="9">
        <v>250000</v>
      </c>
      <c r="D1789" s="10" t="s">
        <v>7</v>
      </c>
      <c r="E1789" s="11" t="s">
        <v>6</v>
      </c>
    </row>
    <row r="1790" spans="1:5" x14ac:dyDescent="0.25">
      <c r="A1790" s="7">
        <f>TIME(9,2,28)</f>
        <v>0.37671296296296292</v>
      </c>
      <c r="B1790" s="8">
        <v>3964.5</v>
      </c>
      <c r="C1790" s="9">
        <v>250000</v>
      </c>
      <c r="D1790" s="10" t="s">
        <v>7</v>
      </c>
      <c r="E1790" s="11" t="s">
        <v>6</v>
      </c>
    </row>
    <row r="1791" spans="1:5" x14ac:dyDescent="0.25">
      <c r="A1791" s="7">
        <f>TIME(9,2,25)</f>
        <v>0.37667824074074074</v>
      </c>
      <c r="B1791" s="8">
        <v>3964.5</v>
      </c>
      <c r="C1791" s="9">
        <v>250000</v>
      </c>
      <c r="D1791" s="10" t="s">
        <v>7</v>
      </c>
      <c r="E1791" s="11" t="s">
        <v>6</v>
      </c>
    </row>
    <row r="1792" spans="1:5" x14ac:dyDescent="0.25">
      <c r="A1792" s="7">
        <f>TIME(9,2,21)</f>
        <v>0.37663194444444442</v>
      </c>
      <c r="B1792" s="8">
        <v>3964</v>
      </c>
      <c r="C1792" s="9">
        <v>1000000</v>
      </c>
      <c r="D1792" s="10" t="s">
        <v>5</v>
      </c>
      <c r="E1792" s="11" t="s">
        <v>6</v>
      </c>
    </row>
    <row r="1793" spans="1:5" x14ac:dyDescent="0.25">
      <c r="A1793" s="7">
        <f>TIME(9,2,21)</f>
        <v>0.37663194444444442</v>
      </c>
      <c r="B1793" s="8">
        <v>3964.3</v>
      </c>
      <c r="C1793" s="9">
        <v>250000</v>
      </c>
      <c r="D1793" s="10" t="s">
        <v>7</v>
      </c>
      <c r="E1793" s="11" t="s">
        <v>6</v>
      </c>
    </row>
    <row r="1794" spans="1:5" x14ac:dyDescent="0.25">
      <c r="A1794" s="7">
        <f>TIME(9,2,18)</f>
        <v>0.37659722222222225</v>
      </c>
      <c r="B1794" s="8">
        <v>3964</v>
      </c>
      <c r="C1794" s="9">
        <v>250000</v>
      </c>
      <c r="D1794" s="10" t="s">
        <v>5</v>
      </c>
      <c r="E1794" s="11" t="s">
        <v>6</v>
      </c>
    </row>
    <row r="1795" spans="1:5" x14ac:dyDescent="0.25">
      <c r="A1795" s="7">
        <f>TIME(9,2,12)</f>
        <v>0.37652777777777779</v>
      </c>
      <c r="B1795" s="8">
        <v>3964</v>
      </c>
      <c r="C1795" s="9">
        <v>250000</v>
      </c>
      <c r="D1795" s="10" t="s">
        <v>7</v>
      </c>
      <c r="E1795" s="11" t="s">
        <v>6</v>
      </c>
    </row>
    <row r="1796" spans="1:5" x14ac:dyDescent="0.25">
      <c r="A1796" s="7">
        <f>TIME(9,2,8)</f>
        <v>0.37648148148148147</v>
      </c>
      <c r="B1796" s="8">
        <v>3963.4</v>
      </c>
      <c r="C1796" s="9">
        <v>250000</v>
      </c>
      <c r="D1796" s="10" t="s">
        <v>5</v>
      </c>
      <c r="E1796" s="11" t="s">
        <v>6</v>
      </c>
    </row>
    <row r="1797" spans="1:5" x14ac:dyDescent="0.25">
      <c r="A1797" s="7">
        <f>TIME(9,2,7)</f>
        <v>0.37646990740740738</v>
      </c>
      <c r="B1797" s="8">
        <v>3963.5</v>
      </c>
      <c r="C1797" s="9">
        <v>250000</v>
      </c>
      <c r="D1797" s="10" t="s">
        <v>5</v>
      </c>
      <c r="E1797" s="11" t="s">
        <v>6</v>
      </c>
    </row>
    <row r="1798" spans="1:5" x14ac:dyDescent="0.25">
      <c r="A1798" s="7">
        <f>TIME(9,1,54)</f>
        <v>0.37631944444444443</v>
      </c>
      <c r="B1798" s="8">
        <v>3964.5</v>
      </c>
      <c r="C1798" s="9">
        <v>115000</v>
      </c>
      <c r="D1798" s="10" t="s">
        <v>3</v>
      </c>
      <c r="E1798" s="11" t="s">
        <v>8</v>
      </c>
    </row>
    <row r="1799" spans="1:5" x14ac:dyDescent="0.25">
      <c r="A1799" s="7">
        <f>TIME(9,1,54)</f>
        <v>0.37631944444444443</v>
      </c>
      <c r="B1799" s="8">
        <v>3963.4</v>
      </c>
      <c r="C1799" s="9">
        <v>250000</v>
      </c>
      <c r="D1799" s="10" t="s">
        <v>5</v>
      </c>
      <c r="E1799" s="11" t="s">
        <v>6</v>
      </c>
    </row>
    <row r="1800" spans="1:5" x14ac:dyDescent="0.25">
      <c r="A1800" s="7">
        <f>TIME(9,1,44)</f>
        <v>0.37620370370370365</v>
      </c>
      <c r="B1800" s="8">
        <v>3964.85</v>
      </c>
      <c r="C1800" s="9">
        <v>250000</v>
      </c>
      <c r="D1800" s="10" t="s">
        <v>7</v>
      </c>
      <c r="E1800" s="11" t="s">
        <v>6</v>
      </c>
    </row>
    <row r="1801" spans="1:5" x14ac:dyDescent="0.25">
      <c r="A1801" s="7">
        <f>TIME(9,1,36)</f>
        <v>0.37611111111111112</v>
      </c>
      <c r="B1801" s="8">
        <v>3965</v>
      </c>
      <c r="C1801" s="9">
        <v>250000</v>
      </c>
      <c r="D1801" s="10" t="s">
        <v>7</v>
      </c>
      <c r="E1801" s="11" t="s">
        <v>6</v>
      </c>
    </row>
    <row r="1802" spans="1:5" x14ac:dyDescent="0.25">
      <c r="A1802" s="7">
        <f>TIME(9,1,33)</f>
        <v>0.37607638888888889</v>
      </c>
      <c r="B1802" s="8">
        <v>3965</v>
      </c>
      <c r="C1802" s="9">
        <v>500000</v>
      </c>
      <c r="D1802" s="10" t="s">
        <v>5</v>
      </c>
      <c r="E1802" s="11" t="s">
        <v>6</v>
      </c>
    </row>
    <row r="1803" spans="1:5" x14ac:dyDescent="0.25">
      <c r="A1803" s="7">
        <f>TIME(9,1,32)</f>
        <v>0.37606481481481485</v>
      </c>
      <c r="B1803" s="8">
        <v>3965</v>
      </c>
      <c r="C1803" s="9">
        <v>250000</v>
      </c>
      <c r="D1803" s="10" t="s">
        <v>5</v>
      </c>
      <c r="E1803" s="11" t="s">
        <v>6</v>
      </c>
    </row>
    <row r="1804" spans="1:5" x14ac:dyDescent="0.25">
      <c r="A1804" s="7">
        <f>TIME(9,1,25)</f>
        <v>0.37598379629629625</v>
      </c>
      <c r="B1804" s="8">
        <v>3965</v>
      </c>
      <c r="C1804" s="9">
        <v>500000</v>
      </c>
      <c r="D1804" s="10" t="s">
        <v>5</v>
      </c>
      <c r="E1804" s="11" t="s">
        <v>6</v>
      </c>
    </row>
    <row r="1805" spans="1:5" x14ac:dyDescent="0.25">
      <c r="A1805" s="7">
        <f>TIME(9,1,24)</f>
        <v>0.37597222222222221</v>
      </c>
      <c r="B1805" s="8">
        <v>3965</v>
      </c>
      <c r="C1805" s="9">
        <v>500000</v>
      </c>
      <c r="D1805" s="10" t="s">
        <v>5</v>
      </c>
      <c r="E1805" s="11" t="s">
        <v>6</v>
      </c>
    </row>
    <row r="1806" spans="1:5" x14ac:dyDescent="0.25">
      <c r="A1806" s="7">
        <f>TIME(9,1,24)</f>
        <v>0.37597222222222221</v>
      </c>
      <c r="B1806" s="8">
        <v>3965</v>
      </c>
      <c r="C1806" s="9">
        <v>250000</v>
      </c>
      <c r="D1806" s="10" t="s">
        <v>5</v>
      </c>
      <c r="E1806" s="11" t="s">
        <v>6</v>
      </c>
    </row>
    <row r="1807" spans="1:5" x14ac:dyDescent="0.25">
      <c r="A1807" s="7">
        <f>TIME(9,1,24)</f>
        <v>0.37597222222222221</v>
      </c>
      <c r="B1807" s="8">
        <v>3965</v>
      </c>
      <c r="C1807" s="9">
        <v>500000</v>
      </c>
      <c r="D1807" s="10" t="s">
        <v>5</v>
      </c>
      <c r="E1807" s="11" t="s">
        <v>6</v>
      </c>
    </row>
    <row r="1808" spans="1:5" x14ac:dyDescent="0.25">
      <c r="A1808" s="7">
        <f>TIME(9,1,3)</f>
        <v>0.37572916666666667</v>
      </c>
      <c r="B1808" s="8">
        <v>3965.5</v>
      </c>
      <c r="C1808" s="9">
        <v>250000</v>
      </c>
      <c r="D1808" s="10" t="s">
        <v>7</v>
      </c>
      <c r="E1808" s="11" t="s">
        <v>6</v>
      </c>
    </row>
    <row r="1809" spans="1:5" x14ac:dyDescent="0.25">
      <c r="A1809" s="7">
        <f>TIME(9,0,58)</f>
        <v>0.37567129629629631</v>
      </c>
      <c r="B1809" s="8">
        <v>3964.05</v>
      </c>
      <c r="C1809" s="9">
        <v>250000</v>
      </c>
      <c r="D1809" s="10" t="s">
        <v>5</v>
      </c>
      <c r="E1809" s="11" t="s">
        <v>6</v>
      </c>
    </row>
    <row r="1810" spans="1:5" x14ac:dyDescent="0.25">
      <c r="A1810" s="7">
        <f>TIME(9,0,50)</f>
        <v>0.37557870370370372</v>
      </c>
      <c r="B1810" s="8">
        <v>3964.35</v>
      </c>
      <c r="C1810" s="9">
        <v>250000</v>
      </c>
      <c r="D1810" s="10" t="s">
        <v>5</v>
      </c>
      <c r="E1810" s="11" t="s">
        <v>6</v>
      </c>
    </row>
    <row r="1811" spans="1:5" x14ac:dyDescent="0.25">
      <c r="A1811" s="7">
        <f>TIME(9,0,46)</f>
        <v>0.3755324074074074</v>
      </c>
      <c r="B1811" s="8">
        <v>3964.6</v>
      </c>
      <c r="C1811" s="9">
        <v>250000</v>
      </c>
      <c r="D1811" s="10" t="s">
        <v>5</v>
      </c>
      <c r="E1811" s="11" t="s">
        <v>6</v>
      </c>
    </row>
    <row r="1812" spans="1:5" x14ac:dyDescent="0.25">
      <c r="A1812" s="7">
        <f>TIME(9,0,41)</f>
        <v>0.37547453703703698</v>
      </c>
      <c r="B1812" s="8">
        <v>3964.4</v>
      </c>
      <c r="C1812" s="9">
        <v>250000</v>
      </c>
      <c r="D1812" s="10" t="s">
        <v>5</v>
      </c>
      <c r="E1812" s="11" t="s">
        <v>6</v>
      </c>
    </row>
    <row r="1813" spans="1:5" x14ac:dyDescent="0.25">
      <c r="A1813" s="7">
        <f>TIME(9,0,40)</f>
        <v>0.37546296296296294</v>
      </c>
      <c r="B1813" s="8">
        <v>3965.1</v>
      </c>
      <c r="C1813" s="9">
        <v>250000</v>
      </c>
      <c r="D1813" s="10" t="s">
        <v>5</v>
      </c>
      <c r="E1813" s="11" t="s">
        <v>6</v>
      </c>
    </row>
    <row r="1814" spans="1:5" x14ac:dyDescent="0.25">
      <c r="A1814" s="7">
        <f>TIME(9,0,38)</f>
        <v>0.37543981481481481</v>
      </c>
      <c r="B1814" s="8">
        <v>3965.2</v>
      </c>
      <c r="C1814" s="9">
        <v>250000</v>
      </c>
      <c r="D1814" s="10" t="s">
        <v>5</v>
      </c>
      <c r="E1814" s="11" t="s">
        <v>6</v>
      </c>
    </row>
    <row r="1815" spans="1:5" x14ac:dyDescent="0.25">
      <c r="A1815" s="7">
        <f>TIME(9,0,38)</f>
        <v>0.37543981481481481</v>
      </c>
      <c r="B1815" s="8">
        <v>3965.25</v>
      </c>
      <c r="C1815" s="9">
        <v>500000</v>
      </c>
      <c r="D1815" s="10" t="s">
        <v>5</v>
      </c>
      <c r="E1815" s="11" t="s">
        <v>6</v>
      </c>
    </row>
    <row r="1816" spans="1:5" x14ac:dyDescent="0.25">
      <c r="A1816" s="7">
        <f>TIME(9,0,38)</f>
        <v>0.37543981481481481</v>
      </c>
      <c r="B1816" s="8">
        <v>3966.1</v>
      </c>
      <c r="C1816" s="9">
        <v>250000</v>
      </c>
      <c r="D1816" s="10" t="s">
        <v>5</v>
      </c>
      <c r="E1816" s="11" t="s">
        <v>6</v>
      </c>
    </row>
    <row r="1817" spans="1:5" x14ac:dyDescent="0.25">
      <c r="A1817" s="7">
        <f>TIME(9,0,37)</f>
        <v>0.37542824074074077</v>
      </c>
      <c r="B1817" s="8">
        <v>3966.1</v>
      </c>
      <c r="C1817" s="9">
        <v>500000</v>
      </c>
      <c r="D1817" s="10" t="s">
        <v>5</v>
      </c>
      <c r="E1817" s="11" t="s">
        <v>6</v>
      </c>
    </row>
    <row r="1818" spans="1:5" x14ac:dyDescent="0.25">
      <c r="A1818" s="7">
        <f>TIME(9,0,36)</f>
        <v>0.37541666666666668</v>
      </c>
      <c r="B1818" s="8">
        <v>3966.1</v>
      </c>
      <c r="C1818" s="9">
        <v>750000</v>
      </c>
      <c r="D1818" s="10" t="s">
        <v>5</v>
      </c>
      <c r="E1818" s="11" t="s">
        <v>6</v>
      </c>
    </row>
    <row r="1819" spans="1:5" x14ac:dyDescent="0.25">
      <c r="A1819" s="7">
        <f>TIME(9,0,33)</f>
        <v>0.37538194444444445</v>
      </c>
      <c r="B1819" s="8">
        <v>3966.1</v>
      </c>
      <c r="C1819" s="9">
        <v>500000</v>
      </c>
      <c r="D1819" s="10" t="s">
        <v>5</v>
      </c>
      <c r="E1819" s="11" t="s">
        <v>6</v>
      </c>
    </row>
    <row r="1820" spans="1:5" x14ac:dyDescent="0.25">
      <c r="A1820" s="7">
        <f>TIME(9,0,33)</f>
        <v>0.37538194444444445</v>
      </c>
      <c r="B1820" s="8">
        <v>3966.11</v>
      </c>
      <c r="C1820" s="9">
        <v>250000</v>
      </c>
      <c r="D1820" s="10" t="s">
        <v>5</v>
      </c>
      <c r="E1820" s="11" t="s">
        <v>6</v>
      </c>
    </row>
    <row r="1821" spans="1:5" x14ac:dyDescent="0.25">
      <c r="A1821" s="7">
        <f>TIME(9,0,33)</f>
        <v>0.37538194444444445</v>
      </c>
      <c r="B1821" s="8">
        <v>3966.11</v>
      </c>
      <c r="C1821" s="9">
        <v>250000</v>
      </c>
      <c r="D1821" s="10" t="s">
        <v>5</v>
      </c>
      <c r="E1821" s="11" t="s">
        <v>6</v>
      </c>
    </row>
    <row r="1822" spans="1:5" x14ac:dyDescent="0.25">
      <c r="A1822" s="7">
        <f>TIME(9,0,16)</f>
        <v>0.37518518518518523</v>
      </c>
      <c r="B1822" s="8">
        <v>3967.25</v>
      </c>
      <c r="C1822" s="9">
        <v>500000</v>
      </c>
      <c r="D1822" s="10" t="s">
        <v>7</v>
      </c>
      <c r="E1822" s="11" t="s">
        <v>6</v>
      </c>
    </row>
    <row r="1823" spans="1:5" x14ac:dyDescent="0.25">
      <c r="A1823" s="7">
        <f>TIME(9,0,15)</f>
        <v>0.37517361111111108</v>
      </c>
      <c r="B1823" s="8">
        <v>3966.9</v>
      </c>
      <c r="C1823" s="9">
        <v>250000</v>
      </c>
      <c r="D1823" s="10" t="s">
        <v>7</v>
      </c>
      <c r="E1823" s="11" t="s">
        <v>6</v>
      </c>
    </row>
    <row r="1824" spans="1:5" x14ac:dyDescent="0.25">
      <c r="A1824" s="7">
        <f>TIME(9,0,12)</f>
        <v>0.37513888888888891</v>
      </c>
      <c r="B1824" s="8">
        <v>3966.65</v>
      </c>
      <c r="C1824" s="9">
        <v>250000</v>
      </c>
      <c r="D1824" s="10" t="s">
        <v>7</v>
      </c>
      <c r="E1824" s="11" t="s">
        <v>6</v>
      </c>
    </row>
    <row r="1825" spans="1:5" x14ac:dyDescent="0.25">
      <c r="A1825" s="7">
        <f>TIME(9,0,1)</f>
        <v>0.37501157407407404</v>
      </c>
      <c r="B1825" s="8">
        <v>3966.66</v>
      </c>
      <c r="C1825" s="9">
        <v>250000</v>
      </c>
      <c r="D1825" s="10" t="s">
        <v>7</v>
      </c>
      <c r="E1825" s="11" t="s">
        <v>6</v>
      </c>
    </row>
    <row r="1826" spans="1:5" x14ac:dyDescent="0.25">
      <c r="A1826" s="7">
        <f>TIME(8,59,55)</f>
        <v>0.37494212962962964</v>
      </c>
      <c r="B1826" s="8">
        <v>3966.1</v>
      </c>
      <c r="C1826" s="9">
        <v>500000</v>
      </c>
      <c r="D1826" s="10" t="s">
        <v>5</v>
      </c>
      <c r="E1826" s="11" t="s">
        <v>6</v>
      </c>
    </row>
    <row r="1827" spans="1:5" x14ac:dyDescent="0.25">
      <c r="A1827" s="7">
        <f>TIME(8,59,47)</f>
        <v>0.37484953703703705</v>
      </c>
      <c r="B1827" s="8">
        <v>3966.13</v>
      </c>
      <c r="C1827" s="9">
        <v>250000</v>
      </c>
      <c r="D1827" s="10" t="s">
        <v>5</v>
      </c>
      <c r="E1827" s="11" t="s">
        <v>6</v>
      </c>
    </row>
    <row r="1828" spans="1:5" x14ac:dyDescent="0.25">
      <c r="A1828" s="7">
        <f>TIME(8,59,45)</f>
        <v>0.37482638888888892</v>
      </c>
      <c r="B1828" s="8">
        <v>3966.1</v>
      </c>
      <c r="C1828" s="9">
        <v>500000</v>
      </c>
      <c r="D1828" s="10" t="s">
        <v>5</v>
      </c>
      <c r="E1828" s="11" t="s">
        <v>6</v>
      </c>
    </row>
    <row r="1829" spans="1:5" x14ac:dyDescent="0.25">
      <c r="A1829" s="7">
        <f>TIME(8,59,45)</f>
        <v>0.37482638888888892</v>
      </c>
      <c r="B1829" s="8">
        <v>3966.1</v>
      </c>
      <c r="C1829" s="9">
        <v>500000</v>
      </c>
      <c r="D1829" s="10" t="s">
        <v>5</v>
      </c>
      <c r="E1829" s="11" t="s">
        <v>6</v>
      </c>
    </row>
    <row r="1830" spans="1:5" x14ac:dyDescent="0.25">
      <c r="A1830" s="7">
        <f>TIME(8,59,45)</f>
        <v>0.37482638888888892</v>
      </c>
      <c r="B1830" s="8">
        <v>3966.14</v>
      </c>
      <c r="C1830" s="9">
        <v>250000</v>
      </c>
      <c r="D1830" s="10" t="s">
        <v>5</v>
      </c>
      <c r="E1830" s="11" t="s">
        <v>6</v>
      </c>
    </row>
    <row r="1831" spans="1:5" x14ac:dyDescent="0.25">
      <c r="A1831" s="7">
        <f>TIME(8,59,42)</f>
        <v>0.37479166666666663</v>
      </c>
      <c r="B1831" s="8">
        <v>3967</v>
      </c>
      <c r="C1831" s="9">
        <v>250000</v>
      </c>
      <c r="D1831" s="10" t="s">
        <v>7</v>
      </c>
      <c r="E1831" s="11" t="s">
        <v>6</v>
      </c>
    </row>
    <row r="1832" spans="1:5" x14ac:dyDescent="0.25">
      <c r="A1832" s="7">
        <f>TIME(8,59,20)</f>
        <v>0.37453703703703706</v>
      </c>
      <c r="B1832" s="8">
        <v>3967</v>
      </c>
      <c r="C1832" s="9">
        <v>40000</v>
      </c>
      <c r="D1832" s="10" t="s">
        <v>3</v>
      </c>
      <c r="E1832" s="11" t="s">
        <v>8</v>
      </c>
    </row>
    <row r="1833" spans="1:5" x14ac:dyDescent="0.25">
      <c r="A1833" s="7">
        <f>TIME(8,59,17)</f>
        <v>0.37450231481481483</v>
      </c>
      <c r="B1833" s="8">
        <v>3967.5</v>
      </c>
      <c r="C1833" s="9">
        <v>500000</v>
      </c>
      <c r="D1833" s="10" t="s">
        <v>7</v>
      </c>
      <c r="E1833" s="11" t="s">
        <v>6</v>
      </c>
    </row>
    <row r="1834" spans="1:5" x14ac:dyDescent="0.25">
      <c r="A1834" s="7">
        <f>TIME(8,58,58)</f>
        <v>0.37428240740740742</v>
      </c>
      <c r="B1834" s="8">
        <v>3967</v>
      </c>
      <c r="C1834" s="9">
        <v>250000</v>
      </c>
      <c r="D1834" s="10" t="s">
        <v>7</v>
      </c>
      <c r="E1834" s="11" t="s">
        <v>6</v>
      </c>
    </row>
    <row r="1835" spans="1:5" x14ac:dyDescent="0.25">
      <c r="A1835" s="7">
        <f>TIME(8,58,57)</f>
        <v>0.37427083333333333</v>
      </c>
      <c r="B1835" s="8">
        <v>3967</v>
      </c>
      <c r="C1835" s="9">
        <v>250000</v>
      </c>
      <c r="D1835" s="10" t="s">
        <v>7</v>
      </c>
      <c r="E1835" s="11" t="s">
        <v>6</v>
      </c>
    </row>
    <row r="1836" spans="1:5" x14ac:dyDescent="0.25">
      <c r="A1836" s="7">
        <f>TIME(8,58,52)</f>
        <v>0.37421296296296297</v>
      </c>
      <c r="B1836" s="8">
        <v>3966.1</v>
      </c>
      <c r="C1836" s="9">
        <v>500000</v>
      </c>
      <c r="D1836" s="10" t="s">
        <v>5</v>
      </c>
      <c r="E1836" s="11" t="s">
        <v>6</v>
      </c>
    </row>
    <row r="1837" spans="1:5" x14ac:dyDescent="0.25">
      <c r="A1837" s="7">
        <f>TIME(8,58,49)</f>
        <v>0.37417824074074074</v>
      </c>
      <c r="B1837" s="8">
        <v>3966.2</v>
      </c>
      <c r="C1837" s="9">
        <v>500000</v>
      </c>
      <c r="D1837" s="10" t="s">
        <v>5</v>
      </c>
      <c r="E1837" s="11" t="s">
        <v>6</v>
      </c>
    </row>
    <row r="1838" spans="1:5" x14ac:dyDescent="0.25">
      <c r="A1838" s="7">
        <f>TIME(8,58,48)</f>
        <v>0.3741666666666667</v>
      </c>
      <c r="B1838" s="8">
        <v>3966.25</v>
      </c>
      <c r="C1838" s="9">
        <v>250000</v>
      </c>
      <c r="D1838" s="10" t="s">
        <v>5</v>
      </c>
      <c r="E1838" s="11" t="s">
        <v>6</v>
      </c>
    </row>
    <row r="1839" spans="1:5" x14ac:dyDescent="0.25">
      <c r="A1839" s="7">
        <f>TIME(8,58,48)</f>
        <v>0.3741666666666667</v>
      </c>
      <c r="B1839" s="8">
        <v>3966.43</v>
      </c>
      <c r="C1839" s="9">
        <v>250000</v>
      </c>
      <c r="D1839" s="10" t="s">
        <v>5</v>
      </c>
      <c r="E1839" s="11" t="s">
        <v>6</v>
      </c>
    </row>
    <row r="1840" spans="1:5" x14ac:dyDescent="0.25">
      <c r="A1840" s="7">
        <f>TIME(8,58,46)</f>
        <v>0.37414351851851851</v>
      </c>
      <c r="B1840" s="8">
        <v>3966.55</v>
      </c>
      <c r="C1840" s="9">
        <v>250000</v>
      </c>
      <c r="D1840" s="10" t="s">
        <v>5</v>
      </c>
      <c r="E1840" s="11" t="s">
        <v>6</v>
      </c>
    </row>
    <row r="1841" spans="1:5" x14ac:dyDescent="0.25">
      <c r="A1841" s="7">
        <f>TIME(8,58,40)</f>
        <v>0.37407407407407406</v>
      </c>
      <c r="B1841" s="8">
        <v>3966.55</v>
      </c>
      <c r="C1841" s="9">
        <v>250000</v>
      </c>
      <c r="D1841" s="10" t="s">
        <v>5</v>
      </c>
      <c r="E1841" s="11" t="s">
        <v>6</v>
      </c>
    </row>
    <row r="1842" spans="1:5" x14ac:dyDescent="0.25">
      <c r="A1842" s="7">
        <f>TIME(8,58,32)</f>
        <v>0.37398148148148147</v>
      </c>
      <c r="B1842" s="8">
        <v>3967.5</v>
      </c>
      <c r="C1842" s="9">
        <v>250000</v>
      </c>
      <c r="D1842" s="10" t="s">
        <v>7</v>
      </c>
      <c r="E1842" s="11" t="s">
        <v>6</v>
      </c>
    </row>
    <row r="1843" spans="1:5" x14ac:dyDescent="0.25">
      <c r="A1843" s="7">
        <f>TIME(8,58,31)</f>
        <v>0.37396990740740743</v>
      </c>
      <c r="B1843" s="8">
        <v>3966.9</v>
      </c>
      <c r="C1843" s="9">
        <v>250000</v>
      </c>
      <c r="D1843" s="10" t="s">
        <v>5</v>
      </c>
      <c r="E1843" s="11" t="s">
        <v>6</v>
      </c>
    </row>
    <row r="1844" spans="1:5" x14ac:dyDescent="0.25">
      <c r="A1844" s="7">
        <f>TIME(8,58,30)</f>
        <v>0.37395833333333334</v>
      </c>
      <c r="B1844" s="8">
        <v>3966.99</v>
      </c>
      <c r="C1844" s="9">
        <v>250000</v>
      </c>
      <c r="D1844" s="10" t="s">
        <v>5</v>
      </c>
      <c r="E1844" s="11" t="s">
        <v>6</v>
      </c>
    </row>
    <row r="1845" spans="1:5" x14ac:dyDescent="0.25">
      <c r="A1845" s="7">
        <f>TIME(8,58,30)</f>
        <v>0.37395833333333334</v>
      </c>
      <c r="B1845" s="8">
        <v>3967</v>
      </c>
      <c r="C1845" s="9">
        <v>250000</v>
      </c>
      <c r="D1845" s="10" t="s">
        <v>5</v>
      </c>
      <c r="E1845" s="11" t="s">
        <v>6</v>
      </c>
    </row>
    <row r="1846" spans="1:5" x14ac:dyDescent="0.25">
      <c r="A1846" s="7">
        <f>TIME(8,58,29)</f>
        <v>0.3739467592592593</v>
      </c>
      <c r="B1846" s="8">
        <v>3967.1</v>
      </c>
      <c r="C1846" s="9">
        <v>250000</v>
      </c>
      <c r="D1846" s="10" t="s">
        <v>5</v>
      </c>
      <c r="E1846" s="11" t="s">
        <v>6</v>
      </c>
    </row>
    <row r="1847" spans="1:5" x14ac:dyDescent="0.25">
      <c r="A1847" s="7">
        <f>TIME(8,58,29)</f>
        <v>0.3739467592592593</v>
      </c>
      <c r="B1847" s="8">
        <v>3967.2</v>
      </c>
      <c r="C1847" s="9">
        <v>250000</v>
      </c>
      <c r="D1847" s="10" t="s">
        <v>5</v>
      </c>
      <c r="E1847" s="11" t="s">
        <v>6</v>
      </c>
    </row>
    <row r="1848" spans="1:5" x14ac:dyDescent="0.25">
      <c r="A1848" s="7">
        <f>TIME(8,58,19)</f>
        <v>0.37383101851851852</v>
      </c>
      <c r="B1848" s="8">
        <v>3967</v>
      </c>
      <c r="C1848" s="9">
        <v>1000000</v>
      </c>
      <c r="D1848" s="10" t="s">
        <v>5</v>
      </c>
      <c r="E1848" s="11" t="s">
        <v>6</v>
      </c>
    </row>
    <row r="1849" spans="1:5" x14ac:dyDescent="0.25">
      <c r="A1849" s="7">
        <f>TIME(8,58,19)</f>
        <v>0.37383101851851852</v>
      </c>
      <c r="B1849" s="8">
        <v>3967</v>
      </c>
      <c r="C1849" s="9">
        <v>500000</v>
      </c>
      <c r="D1849" s="10" t="s">
        <v>5</v>
      </c>
      <c r="E1849" s="11" t="s">
        <v>6</v>
      </c>
    </row>
    <row r="1850" spans="1:5" x14ac:dyDescent="0.25">
      <c r="A1850" s="7">
        <f>TIME(8,58,17)</f>
        <v>0.37380787037037039</v>
      </c>
      <c r="B1850" s="8">
        <v>3967.01</v>
      </c>
      <c r="C1850" s="9">
        <v>250000</v>
      </c>
      <c r="D1850" s="10" t="s">
        <v>5</v>
      </c>
      <c r="E1850" s="11" t="s">
        <v>6</v>
      </c>
    </row>
    <row r="1851" spans="1:5" x14ac:dyDescent="0.25">
      <c r="A1851" s="7">
        <f>TIME(8,58,16)</f>
        <v>0.37379629629629635</v>
      </c>
      <c r="B1851" s="8">
        <v>3967.5</v>
      </c>
      <c r="C1851" s="9">
        <v>500000</v>
      </c>
      <c r="D1851" s="10" t="s">
        <v>5</v>
      </c>
      <c r="E1851" s="11" t="s">
        <v>6</v>
      </c>
    </row>
    <row r="1852" spans="1:5" x14ac:dyDescent="0.25">
      <c r="A1852" s="7">
        <f>TIME(8,58,15)</f>
        <v>0.3737847222222222</v>
      </c>
      <c r="B1852" s="8">
        <v>3967.5</v>
      </c>
      <c r="C1852" s="9">
        <v>250000</v>
      </c>
      <c r="D1852" s="10" t="s">
        <v>5</v>
      </c>
      <c r="E1852" s="11" t="s">
        <v>6</v>
      </c>
    </row>
    <row r="1853" spans="1:5" x14ac:dyDescent="0.25">
      <c r="A1853" s="7">
        <f>TIME(8,58,15)</f>
        <v>0.3737847222222222</v>
      </c>
      <c r="B1853" s="8">
        <v>3967.5</v>
      </c>
      <c r="C1853" s="9">
        <v>250000</v>
      </c>
      <c r="D1853" s="10" t="s">
        <v>5</v>
      </c>
      <c r="E1853" s="11" t="s">
        <v>6</v>
      </c>
    </row>
    <row r="1854" spans="1:5" x14ac:dyDescent="0.25">
      <c r="A1854" s="7">
        <f>TIME(8,58,15)</f>
        <v>0.3737847222222222</v>
      </c>
      <c r="B1854" s="8">
        <v>3967.55</v>
      </c>
      <c r="C1854" s="9">
        <v>250000</v>
      </c>
      <c r="D1854" s="10" t="s">
        <v>5</v>
      </c>
      <c r="E1854" s="11" t="s">
        <v>6</v>
      </c>
    </row>
    <row r="1855" spans="1:5" x14ac:dyDescent="0.25">
      <c r="A1855" s="7">
        <f>TIME(8,58,14)</f>
        <v>0.37377314814814816</v>
      </c>
      <c r="B1855" s="8">
        <v>3967.7</v>
      </c>
      <c r="C1855" s="9">
        <v>250000</v>
      </c>
      <c r="D1855" s="10" t="s">
        <v>5</v>
      </c>
      <c r="E1855" s="11" t="s">
        <v>6</v>
      </c>
    </row>
    <row r="1856" spans="1:5" x14ac:dyDescent="0.25">
      <c r="A1856" s="7">
        <f>TIME(8,58,14)</f>
        <v>0.37377314814814816</v>
      </c>
      <c r="B1856" s="8">
        <v>3967.75</v>
      </c>
      <c r="C1856" s="9">
        <v>250000</v>
      </c>
      <c r="D1856" s="10" t="s">
        <v>5</v>
      </c>
      <c r="E1856" s="11" t="s">
        <v>6</v>
      </c>
    </row>
    <row r="1857" spans="1:5" x14ac:dyDescent="0.25">
      <c r="A1857" s="7">
        <f>TIME(8,58,14)</f>
        <v>0.37377314814814816</v>
      </c>
      <c r="B1857" s="8">
        <v>3968</v>
      </c>
      <c r="C1857" s="9">
        <v>250000</v>
      </c>
      <c r="D1857" s="10" t="s">
        <v>5</v>
      </c>
      <c r="E1857" s="11" t="s">
        <v>6</v>
      </c>
    </row>
    <row r="1858" spans="1:5" x14ac:dyDescent="0.25">
      <c r="A1858" s="7">
        <f>TIME(8,58,13)</f>
        <v>0.37376157407407407</v>
      </c>
      <c r="B1858" s="8">
        <v>3967.75</v>
      </c>
      <c r="C1858" s="9">
        <v>250000</v>
      </c>
      <c r="D1858" s="10" t="s">
        <v>5</v>
      </c>
      <c r="E1858" s="11" t="s">
        <v>6</v>
      </c>
    </row>
    <row r="1859" spans="1:5" x14ac:dyDescent="0.25">
      <c r="A1859" s="7">
        <f>TIME(8,58,13)</f>
        <v>0.37376157407407407</v>
      </c>
      <c r="B1859" s="8">
        <v>3967.75</v>
      </c>
      <c r="C1859" s="9">
        <v>250000</v>
      </c>
      <c r="D1859" s="10" t="s">
        <v>5</v>
      </c>
      <c r="E1859" s="11" t="s">
        <v>6</v>
      </c>
    </row>
    <row r="1860" spans="1:5" x14ac:dyDescent="0.25">
      <c r="A1860" s="7">
        <f>TIME(8,58,13)</f>
        <v>0.37376157407407407</v>
      </c>
      <c r="B1860" s="8">
        <v>3967.75</v>
      </c>
      <c r="C1860" s="9">
        <v>250000</v>
      </c>
      <c r="D1860" s="10" t="s">
        <v>5</v>
      </c>
      <c r="E1860" s="11" t="s">
        <v>6</v>
      </c>
    </row>
    <row r="1861" spans="1:5" x14ac:dyDescent="0.25">
      <c r="A1861" s="7">
        <f>TIME(8,58,12)</f>
        <v>0.37375000000000003</v>
      </c>
      <c r="B1861" s="8">
        <v>3967.75</v>
      </c>
      <c r="C1861" s="9">
        <v>250000</v>
      </c>
      <c r="D1861" s="10" t="s">
        <v>5</v>
      </c>
      <c r="E1861" s="11" t="s">
        <v>6</v>
      </c>
    </row>
    <row r="1862" spans="1:5" x14ac:dyDescent="0.25">
      <c r="A1862" s="7">
        <f>TIME(8,58,12)</f>
        <v>0.37375000000000003</v>
      </c>
      <c r="B1862" s="8">
        <v>3967.75</v>
      </c>
      <c r="C1862" s="9">
        <v>250000</v>
      </c>
      <c r="D1862" s="10" t="s">
        <v>5</v>
      </c>
      <c r="E1862" s="11" t="s">
        <v>6</v>
      </c>
    </row>
    <row r="1863" spans="1:5" x14ac:dyDescent="0.25">
      <c r="A1863" s="7">
        <f>TIME(8,58,11)</f>
        <v>0.37373842592592593</v>
      </c>
      <c r="B1863" s="8">
        <v>3967.75</v>
      </c>
      <c r="C1863" s="9">
        <v>250000</v>
      </c>
      <c r="D1863" s="10" t="s">
        <v>5</v>
      </c>
      <c r="E1863" s="11" t="s">
        <v>6</v>
      </c>
    </row>
    <row r="1864" spans="1:5" x14ac:dyDescent="0.25">
      <c r="A1864" s="7">
        <f>TIME(8,58,10)</f>
        <v>0.37372685185185189</v>
      </c>
      <c r="B1864" s="8">
        <v>3967.75</v>
      </c>
      <c r="C1864" s="9">
        <v>1250000</v>
      </c>
      <c r="D1864" s="10" t="s">
        <v>5</v>
      </c>
      <c r="E1864" s="11" t="s">
        <v>6</v>
      </c>
    </row>
    <row r="1865" spans="1:5" x14ac:dyDescent="0.25">
      <c r="A1865" s="7">
        <f>TIME(8,58,10)</f>
        <v>0.37372685185185189</v>
      </c>
      <c r="B1865" s="8">
        <v>3967.8</v>
      </c>
      <c r="C1865" s="9">
        <v>250000</v>
      </c>
      <c r="D1865" s="10" t="s">
        <v>5</v>
      </c>
      <c r="E1865" s="11" t="s">
        <v>6</v>
      </c>
    </row>
    <row r="1866" spans="1:5" x14ac:dyDescent="0.25">
      <c r="A1866" s="7">
        <f>TIME(8,58,10)</f>
        <v>0.37372685185185189</v>
      </c>
      <c r="B1866" s="8">
        <v>3967.9</v>
      </c>
      <c r="C1866" s="9">
        <v>250000</v>
      </c>
      <c r="D1866" s="10" t="s">
        <v>5</v>
      </c>
      <c r="E1866" s="11" t="s">
        <v>6</v>
      </c>
    </row>
    <row r="1867" spans="1:5" x14ac:dyDescent="0.25">
      <c r="A1867" s="7">
        <f>TIME(8,58,10)</f>
        <v>0.37372685185185189</v>
      </c>
      <c r="B1867" s="8">
        <v>3968</v>
      </c>
      <c r="C1867" s="9">
        <v>250000</v>
      </c>
      <c r="D1867" s="10" t="s">
        <v>5</v>
      </c>
      <c r="E1867" s="11" t="s">
        <v>6</v>
      </c>
    </row>
    <row r="1868" spans="1:5" x14ac:dyDescent="0.25">
      <c r="A1868" s="7">
        <f>TIME(8,58,8)</f>
        <v>0.3737037037037037</v>
      </c>
      <c r="B1868" s="8">
        <v>3968.1</v>
      </c>
      <c r="C1868" s="9">
        <v>250000</v>
      </c>
      <c r="D1868" s="10" t="s">
        <v>5</v>
      </c>
      <c r="E1868" s="11" t="s">
        <v>6</v>
      </c>
    </row>
    <row r="1869" spans="1:5" x14ac:dyDescent="0.25">
      <c r="A1869" s="7">
        <f>TIME(8,58,4)</f>
        <v>0.37365740740740744</v>
      </c>
      <c r="B1869" s="8">
        <v>3968.55</v>
      </c>
      <c r="C1869" s="9">
        <v>3000000</v>
      </c>
      <c r="D1869" s="10" t="s">
        <v>11</v>
      </c>
      <c r="E1869" s="11" t="s">
        <v>12</v>
      </c>
    </row>
    <row r="1870" spans="1:5" x14ac:dyDescent="0.25">
      <c r="A1870" s="7">
        <f>TIME(8,57,33)</f>
        <v>0.37329861111111112</v>
      </c>
      <c r="B1870" s="8">
        <v>3969.1</v>
      </c>
      <c r="C1870" s="9">
        <v>250000</v>
      </c>
      <c r="D1870" s="10" t="s">
        <v>7</v>
      </c>
      <c r="E1870" s="11" t="s">
        <v>6</v>
      </c>
    </row>
    <row r="1871" spans="1:5" x14ac:dyDescent="0.25">
      <c r="A1871" s="7">
        <f>TIME(8,57,26)</f>
        <v>0.37321759259259263</v>
      </c>
      <c r="B1871" s="8">
        <v>3969.4</v>
      </c>
      <c r="C1871" s="9">
        <v>1000000</v>
      </c>
      <c r="D1871" s="10" t="s">
        <v>7</v>
      </c>
      <c r="E1871" s="11" t="s">
        <v>6</v>
      </c>
    </row>
    <row r="1872" spans="1:5" x14ac:dyDescent="0.25">
      <c r="A1872" s="7">
        <f>TIME(8,57,26)</f>
        <v>0.37321759259259263</v>
      </c>
      <c r="B1872" s="8">
        <v>3969.35</v>
      </c>
      <c r="C1872" s="9">
        <v>250000</v>
      </c>
      <c r="D1872" s="10" t="s">
        <v>7</v>
      </c>
      <c r="E1872" s="11" t="s">
        <v>6</v>
      </c>
    </row>
    <row r="1873" spans="1:5" x14ac:dyDescent="0.25">
      <c r="A1873" s="7">
        <f>TIME(8,57,26)</f>
        <v>0.37321759259259263</v>
      </c>
      <c r="B1873" s="8">
        <v>3969.3</v>
      </c>
      <c r="C1873" s="9">
        <v>1000000</v>
      </c>
      <c r="D1873" s="10" t="s">
        <v>7</v>
      </c>
      <c r="E1873" s="11" t="s">
        <v>6</v>
      </c>
    </row>
    <row r="1874" spans="1:5" x14ac:dyDescent="0.25">
      <c r="A1874" s="7">
        <f>TIME(8,57,26)</f>
        <v>0.37321759259259263</v>
      </c>
      <c r="B1874" s="8">
        <v>3969.25</v>
      </c>
      <c r="C1874" s="9">
        <v>250000</v>
      </c>
      <c r="D1874" s="10" t="s">
        <v>7</v>
      </c>
      <c r="E1874" s="11" t="s">
        <v>6</v>
      </c>
    </row>
    <row r="1875" spans="1:5" x14ac:dyDescent="0.25">
      <c r="A1875" s="7">
        <f>TIME(8,57,26)</f>
        <v>0.37321759259259263</v>
      </c>
      <c r="B1875" s="8">
        <v>3969</v>
      </c>
      <c r="C1875" s="9">
        <v>500000</v>
      </c>
      <c r="D1875" s="10" t="s">
        <v>7</v>
      </c>
      <c r="E1875" s="11" t="s">
        <v>6</v>
      </c>
    </row>
    <row r="1876" spans="1:5" x14ac:dyDescent="0.25">
      <c r="A1876" s="7">
        <f>TIME(8,57,21)</f>
        <v>0.37315972222222221</v>
      </c>
      <c r="B1876" s="8">
        <v>3968.9</v>
      </c>
      <c r="C1876" s="9">
        <v>250000</v>
      </c>
      <c r="D1876" s="10" t="s">
        <v>7</v>
      </c>
      <c r="E1876" s="11" t="s">
        <v>6</v>
      </c>
    </row>
    <row r="1877" spans="1:5" x14ac:dyDescent="0.25">
      <c r="A1877" s="7">
        <f>TIME(8,57,21)</f>
        <v>0.37315972222222221</v>
      </c>
      <c r="B1877" s="8">
        <v>3968.75</v>
      </c>
      <c r="C1877" s="9">
        <v>250000</v>
      </c>
      <c r="D1877" s="10" t="s">
        <v>7</v>
      </c>
      <c r="E1877" s="11" t="s">
        <v>6</v>
      </c>
    </row>
    <row r="1878" spans="1:5" x14ac:dyDescent="0.25">
      <c r="A1878" s="7">
        <f>TIME(8,57,20)</f>
        <v>0.37314814814814817</v>
      </c>
      <c r="B1878" s="8">
        <v>3968.75</v>
      </c>
      <c r="C1878" s="9">
        <v>250000</v>
      </c>
      <c r="D1878" s="10" t="s">
        <v>7</v>
      </c>
      <c r="E1878" s="11" t="s">
        <v>6</v>
      </c>
    </row>
    <row r="1879" spans="1:5" x14ac:dyDescent="0.25">
      <c r="A1879" s="7">
        <f>TIME(8,57,13)</f>
        <v>0.37306712962962968</v>
      </c>
      <c r="B1879" s="8">
        <v>3968.75</v>
      </c>
      <c r="C1879" s="9">
        <v>250000</v>
      </c>
      <c r="D1879" s="10" t="s">
        <v>7</v>
      </c>
      <c r="E1879" s="11" t="s">
        <v>6</v>
      </c>
    </row>
    <row r="1880" spans="1:5" x14ac:dyDescent="0.25">
      <c r="A1880" s="7">
        <f>TIME(8,57,0)</f>
        <v>0.37291666666666662</v>
      </c>
      <c r="B1880" s="8">
        <v>3968</v>
      </c>
      <c r="C1880" s="9">
        <v>1140000</v>
      </c>
      <c r="D1880" s="10" t="s">
        <v>3</v>
      </c>
      <c r="E1880" s="11" t="s">
        <v>9</v>
      </c>
    </row>
    <row r="1881" spans="1:5" x14ac:dyDescent="0.25">
      <c r="A1881" s="7">
        <f>TIME(8,56,53)</f>
        <v>0.37283564814814812</v>
      </c>
      <c r="B1881" s="8">
        <v>3968.75</v>
      </c>
      <c r="C1881" s="9">
        <v>250000</v>
      </c>
      <c r="D1881" s="10" t="s">
        <v>7</v>
      </c>
      <c r="E1881" s="11" t="s">
        <v>6</v>
      </c>
    </row>
    <row r="1882" spans="1:5" x14ac:dyDescent="0.25">
      <c r="A1882" s="7">
        <f>TIME(8,56,52)</f>
        <v>0.37282407407407409</v>
      </c>
      <c r="B1882" s="8">
        <v>3968.7</v>
      </c>
      <c r="C1882" s="9">
        <v>250000</v>
      </c>
      <c r="D1882" s="10" t="s">
        <v>7</v>
      </c>
      <c r="E1882" s="11" t="s">
        <v>6</v>
      </c>
    </row>
    <row r="1883" spans="1:5" x14ac:dyDescent="0.25">
      <c r="A1883" s="7">
        <f>TIME(8,56,42)</f>
        <v>0.37270833333333336</v>
      </c>
      <c r="B1883" s="8">
        <v>3968.13</v>
      </c>
      <c r="C1883" s="9">
        <v>1000000</v>
      </c>
      <c r="D1883" s="10" t="s">
        <v>11</v>
      </c>
      <c r="E1883" s="11" t="s">
        <v>12</v>
      </c>
    </row>
    <row r="1884" spans="1:5" x14ac:dyDescent="0.25">
      <c r="A1884" s="7">
        <f>TIME(8,56,39)</f>
        <v>0.37267361111111108</v>
      </c>
      <c r="B1884" s="8">
        <v>3968.13</v>
      </c>
      <c r="C1884" s="9">
        <v>1000000</v>
      </c>
      <c r="D1884" s="10" t="s">
        <v>11</v>
      </c>
      <c r="E1884" s="11" t="s">
        <v>12</v>
      </c>
    </row>
    <row r="1885" spans="1:5" x14ac:dyDescent="0.25">
      <c r="A1885" s="7">
        <f>TIME(8,56,39)</f>
        <v>0.37267361111111108</v>
      </c>
      <c r="B1885" s="8">
        <v>3968.13</v>
      </c>
      <c r="C1885" s="9">
        <v>1000000</v>
      </c>
      <c r="D1885" s="10" t="s">
        <v>11</v>
      </c>
      <c r="E1885" s="11" t="s">
        <v>12</v>
      </c>
    </row>
    <row r="1886" spans="1:5" x14ac:dyDescent="0.25">
      <c r="A1886" s="7">
        <f>TIME(8,56,38)</f>
        <v>0.37266203703703704</v>
      </c>
      <c r="B1886" s="8">
        <v>3968.13</v>
      </c>
      <c r="C1886" s="9">
        <v>1000000</v>
      </c>
      <c r="D1886" s="10" t="s">
        <v>11</v>
      </c>
      <c r="E1886" s="11" t="s">
        <v>12</v>
      </c>
    </row>
    <row r="1887" spans="1:5" x14ac:dyDescent="0.25">
      <c r="A1887" s="7">
        <f>TIME(8,56,36)</f>
        <v>0.37263888888888891</v>
      </c>
      <c r="B1887" s="8">
        <v>3968.13</v>
      </c>
      <c r="C1887" s="9">
        <v>1000000</v>
      </c>
      <c r="D1887" s="10" t="s">
        <v>11</v>
      </c>
      <c r="E1887" s="11" t="s">
        <v>12</v>
      </c>
    </row>
    <row r="1888" spans="1:5" x14ac:dyDescent="0.25">
      <c r="A1888" s="7">
        <f>TIME(8,56,31)</f>
        <v>0.37258101851851855</v>
      </c>
      <c r="B1888" s="8">
        <v>3967.7</v>
      </c>
      <c r="C1888" s="9">
        <v>250000</v>
      </c>
      <c r="D1888" s="10" t="s">
        <v>5</v>
      </c>
      <c r="E1888" s="11" t="s">
        <v>6</v>
      </c>
    </row>
    <row r="1889" spans="1:5" x14ac:dyDescent="0.25">
      <c r="A1889" s="7">
        <f>TIME(8,56,28)</f>
        <v>0.37254629629629626</v>
      </c>
      <c r="B1889" s="8">
        <v>3968.5</v>
      </c>
      <c r="C1889" s="9">
        <v>250000</v>
      </c>
      <c r="D1889" s="10" t="s">
        <v>7</v>
      </c>
      <c r="E1889" s="11" t="s">
        <v>6</v>
      </c>
    </row>
    <row r="1890" spans="1:5" x14ac:dyDescent="0.25">
      <c r="A1890" s="7">
        <f>TIME(8,56,26)</f>
        <v>0.37252314814814813</v>
      </c>
      <c r="B1890" s="8">
        <v>3968.5</v>
      </c>
      <c r="C1890" s="9">
        <v>250000</v>
      </c>
      <c r="D1890" s="10" t="s">
        <v>7</v>
      </c>
      <c r="E1890" s="11" t="s">
        <v>6</v>
      </c>
    </row>
    <row r="1891" spans="1:5" x14ac:dyDescent="0.25">
      <c r="A1891" s="7">
        <f>TIME(8,56,9)</f>
        <v>0.37232638888888886</v>
      </c>
      <c r="B1891" s="8">
        <v>3968</v>
      </c>
      <c r="C1891" s="9">
        <v>250000</v>
      </c>
      <c r="D1891" s="10" t="s">
        <v>7</v>
      </c>
      <c r="E1891" s="11" t="s">
        <v>6</v>
      </c>
    </row>
    <row r="1892" spans="1:5" x14ac:dyDescent="0.25">
      <c r="A1892" s="7">
        <f>TIME(8,56,5)</f>
        <v>0.37228009259259259</v>
      </c>
      <c r="B1892" s="8">
        <v>3968</v>
      </c>
      <c r="C1892" s="9">
        <v>250000</v>
      </c>
      <c r="D1892" s="10" t="s">
        <v>7</v>
      </c>
      <c r="E1892" s="11" t="s">
        <v>6</v>
      </c>
    </row>
    <row r="1893" spans="1:5" x14ac:dyDescent="0.25">
      <c r="A1893" s="7">
        <f>TIME(8,55,31)</f>
        <v>0.37188657407407405</v>
      </c>
      <c r="B1893" s="8">
        <v>3969.11</v>
      </c>
      <c r="C1893" s="9">
        <v>250000</v>
      </c>
      <c r="D1893" s="10" t="s">
        <v>5</v>
      </c>
      <c r="E1893" s="11" t="s">
        <v>6</v>
      </c>
    </row>
    <row r="1894" spans="1:5" x14ac:dyDescent="0.25">
      <c r="A1894" s="7">
        <f>TIME(8,55,25)</f>
        <v>0.37181712962962959</v>
      </c>
      <c r="B1894" s="8">
        <v>3969.7</v>
      </c>
      <c r="C1894" s="9">
        <v>250000</v>
      </c>
      <c r="D1894" s="10" t="s">
        <v>7</v>
      </c>
      <c r="E1894" s="11" t="s">
        <v>6</v>
      </c>
    </row>
    <row r="1895" spans="1:5" x14ac:dyDescent="0.25">
      <c r="A1895" s="7">
        <f>TIME(8,55,23)</f>
        <v>0.37179398148148146</v>
      </c>
      <c r="B1895" s="8">
        <v>3969.25</v>
      </c>
      <c r="C1895" s="9">
        <v>250000</v>
      </c>
      <c r="D1895" s="10" t="s">
        <v>7</v>
      </c>
      <c r="E1895" s="11" t="s">
        <v>6</v>
      </c>
    </row>
    <row r="1896" spans="1:5" x14ac:dyDescent="0.25">
      <c r="A1896" s="7">
        <f>TIME(8,55,19)</f>
        <v>0.37174768518518514</v>
      </c>
      <c r="B1896" s="8">
        <v>3969.5</v>
      </c>
      <c r="C1896" s="9">
        <v>250000</v>
      </c>
      <c r="D1896" s="10" t="s">
        <v>7</v>
      </c>
      <c r="E1896" s="11" t="s">
        <v>6</v>
      </c>
    </row>
    <row r="1897" spans="1:5" x14ac:dyDescent="0.25">
      <c r="A1897" s="7">
        <f>TIME(8,54,43)</f>
        <v>0.37133101851851852</v>
      </c>
      <c r="B1897" s="8">
        <v>3969.89</v>
      </c>
      <c r="C1897" s="9">
        <v>1000000</v>
      </c>
      <c r="D1897" s="10" t="s">
        <v>7</v>
      </c>
      <c r="E1897" s="11" t="s">
        <v>6</v>
      </c>
    </row>
    <row r="1898" spans="1:5" x14ac:dyDescent="0.25">
      <c r="A1898" s="7">
        <f>TIME(8,54,43)</f>
        <v>0.37133101851851852</v>
      </c>
      <c r="B1898" s="8">
        <v>3969.8</v>
      </c>
      <c r="C1898" s="9">
        <v>250000</v>
      </c>
      <c r="D1898" s="10" t="s">
        <v>7</v>
      </c>
      <c r="E1898" s="11" t="s">
        <v>6</v>
      </c>
    </row>
    <row r="1899" spans="1:5" x14ac:dyDescent="0.25">
      <c r="A1899" s="7">
        <f>TIME(8,54,43)</f>
        <v>0.37133101851851852</v>
      </c>
      <c r="B1899" s="8">
        <v>3969.59</v>
      </c>
      <c r="C1899" s="9">
        <v>750000</v>
      </c>
      <c r="D1899" s="10" t="s">
        <v>7</v>
      </c>
      <c r="E1899" s="11" t="s">
        <v>6</v>
      </c>
    </row>
    <row r="1900" spans="1:5" x14ac:dyDescent="0.25">
      <c r="A1900" s="7">
        <f>TIME(8,54,31)</f>
        <v>0.37119212962962966</v>
      </c>
      <c r="B1900" s="8">
        <v>3969.55</v>
      </c>
      <c r="C1900" s="9">
        <v>250000</v>
      </c>
      <c r="D1900" s="10" t="s">
        <v>7</v>
      </c>
      <c r="E1900" s="11" t="s">
        <v>6</v>
      </c>
    </row>
    <row r="1901" spans="1:5" x14ac:dyDescent="0.25">
      <c r="A1901" s="7">
        <f>TIME(8,54,29)</f>
        <v>0.37116898148148153</v>
      </c>
      <c r="B1901" s="8">
        <v>3969.55</v>
      </c>
      <c r="C1901" s="9">
        <v>250000</v>
      </c>
      <c r="D1901" s="10" t="s">
        <v>7</v>
      </c>
      <c r="E1901" s="11" t="s">
        <v>6</v>
      </c>
    </row>
    <row r="1902" spans="1:5" x14ac:dyDescent="0.25">
      <c r="A1902" s="7">
        <f>TIME(8,54,19)</f>
        <v>0.37105324074074075</v>
      </c>
      <c r="B1902" s="8">
        <v>3969</v>
      </c>
      <c r="C1902" s="9">
        <v>250000</v>
      </c>
      <c r="D1902" s="10" t="s">
        <v>7</v>
      </c>
      <c r="E1902" s="11" t="s">
        <v>6</v>
      </c>
    </row>
    <row r="1903" spans="1:5" x14ac:dyDescent="0.25">
      <c r="A1903" s="7">
        <f>TIME(8,54,10)</f>
        <v>0.37094907407407413</v>
      </c>
      <c r="B1903" s="8">
        <v>3969.49</v>
      </c>
      <c r="C1903" s="9">
        <v>250000</v>
      </c>
      <c r="D1903" s="10" t="s">
        <v>7</v>
      </c>
      <c r="E1903" s="11" t="s">
        <v>6</v>
      </c>
    </row>
    <row r="1904" spans="1:5" x14ac:dyDescent="0.25">
      <c r="A1904" s="7">
        <f>TIME(8,53,52)</f>
        <v>0.37074074074074076</v>
      </c>
      <c r="B1904" s="8">
        <v>3969</v>
      </c>
      <c r="C1904" s="9">
        <v>250000</v>
      </c>
      <c r="D1904" s="10" t="s">
        <v>7</v>
      </c>
      <c r="E1904" s="11" t="s">
        <v>6</v>
      </c>
    </row>
    <row r="1905" spans="1:5" x14ac:dyDescent="0.25">
      <c r="A1905" s="7">
        <f>TIME(8,53,52)</f>
        <v>0.37074074074074076</v>
      </c>
      <c r="B1905" s="8">
        <v>3969</v>
      </c>
      <c r="C1905" s="9">
        <v>250000</v>
      </c>
      <c r="D1905" s="10" t="s">
        <v>7</v>
      </c>
      <c r="E1905" s="11" t="s">
        <v>6</v>
      </c>
    </row>
    <row r="1906" spans="1:5" x14ac:dyDescent="0.25">
      <c r="A1906" s="7">
        <f>TIME(8,53,26)</f>
        <v>0.37043981481481486</v>
      </c>
      <c r="B1906" s="8">
        <v>3969.75</v>
      </c>
      <c r="C1906" s="9">
        <v>250000</v>
      </c>
      <c r="D1906" s="10" t="s">
        <v>7</v>
      </c>
      <c r="E1906" s="11" t="s">
        <v>6</v>
      </c>
    </row>
    <row r="1907" spans="1:5" x14ac:dyDescent="0.25">
      <c r="A1907" s="7">
        <f>TIME(8,53,22)</f>
        <v>0.37039351851851854</v>
      </c>
      <c r="B1907" s="8">
        <v>3969.91</v>
      </c>
      <c r="C1907" s="9">
        <v>250000</v>
      </c>
      <c r="D1907" s="10" t="s">
        <v>7</v>
      </c>
      <c r="E1907" s="11" t="s">
        <v>6</v>
      </c>
    </row>
    <row r="1908" spans="1:5" x14ac:dyDescent="0.25">
      <c r="A1908" s="7">
        <f>TIME(8,53,19)</f>
        <v>0.37035879629629626</v>
      </c>
      <c r="B1908" s="8">
        <v>3969.5</v>
      </c>
      <c r="C1908" s="9">
        <v>250000</v>
      </c>
      <c r="D1908" s="10" t="s">
        <v>7</v>
      </c>
      <c r="E1908" s="11" t="s">
        <v>6</v>
      </c>
    </row>
    <row r="1909" spans="1:5" x14ac:dyDescent="0.25">
      <c r="A1909" s="7">
        <f>TIME(8,53,18)</f>
        <v>0.37034722222222222</v>
      </c>
      <c r="B1909" s="8">
        <v>3969.5</v>
      </c>
      <c r="C1909" s="9">
        <v>250000</v>
      </c>
      <c r="D1909" s="10" t="s">
        <v>7</v>
      </c>
      <c r="E1909" s="11" t="s">
        <v>6</v>
      </c>
    </row>
    <row r="1910" spans="1:5" x14ac:dyDescent="0.25">
      <c r="A1910" s="7">
        <f>TIME(8,53,0)</f>
        <v>0.37013888888888885</v>
      </c>
      <c r="B1910" s="8">
        <v>3969</v>
      </c>
      <c r="C1910" s="9">
        <v>5000000</v>
      </c>
      <c r="D1910" s="10" t="s">
        <v>3</v>
      </c>
      <c r="E1910" s="11" t="s">
        <v>11</v>
      </c>
    </row>
    <row r="1911" spans="1:5" x14ac:dyDescent="0.25">
      <c r="A1911" s="7">
        <f>TIME(8,52,44)</f>
        <v>0.36995370370370373</v>
      </c>
      <c r="B1911" s="8">
        <v>3968.09</v>
      </c>
      <c r="C1911" s="9">
        <v>250000</v>
      </c>
      <c r="D1911" s="10" t="s">
        <v>5</v>
      </c>
      <c r="E1911" s="11" t="s">
        <v>6</v>
      </c>
    </row>
    <row r="1912" spans="1:5" x14ac:dyDescent="0.25">
      <c r="A1912" s="7">
        <f>TIME(8,52,42)</f>
        <v>0.3699305555555556</v>
      </c>
      <c r="B1912" s="8">
        <v>3969</v>
      </c>
      <c r="C1912" s="9">
        <v>250000</v>
      </c>
      <c r="D1912" s="10" t="s">
        <v>7</v>
      </c>
      <c r="E1912" s="11" t="s">
        <v>6</v>
      </c>
    </row>
    <row r="1913" spans="1:5" x14ac:dyDescent="0.25">
      <c r="A1913" s="7">
        <f>TIME(8,52,40)</f>
        <v>0.36990740740740741</v>
      </c>
      <c r="B1913" s="8">
        <v>3969</v>
      </c>
      <c r="C1913" s="9">
        <v>250000</v>
      </c>
      <c r="D1913" s="10" t="s">
        <v>5</v>
      </c>
      <c r="E1913" s="11" t="s">
        <v>6</v>
      </c>
    </row>
    <row r="1914" spans="1:5" x14ac:dyDescent="0.25">
      <c r="A1914" s="7">
        <f>TIME(8,52,37)</f>
        <v>0.36987268518518518</v>
      </c>
      <c r="B1914" s="8">
        <v>3970</v>
      </c>
      <c r="C1914" s="9">
        <v>500000</v>
      </c>
      <c r="D1914" s="10" t="s">
        <v>7</v>
      </c>
      <c r="E1914" s="11" t="s">
        <v>6</v>
      </c>
    </row>
    <row r="1915" spans="1:5" x14ac:dyDescent="0.25">
      <c r="A1915" s="7">
        <f>TIME(8,52,35)</f>
        <v>0.36984953703703699</v>
      </c>
      <c r="B1915" s="8">
        <v>3969.9</v>
      </c>
      <c r="C1915" s="9">
        <v>250000</v>
      </c>
      <c r="D1915" s="10" t="s">
        <v>7</v>
      </c>
      <c r="E1915" s="11" t="s">
        <v>6</v>
      </c>
    </row>
    <row r="1916" spans="1:5" x14ac:dyDescent="0.25">
      <c r="A1916" s="7">
        <f>TIME(8,52,35)</f>
        <v>0.36984953703703699</v>
      </c>
      <c r="B1916" s="8">
        <v>3969.9</v>
      </c>
      <c r="C1916" s="9">
        <v>250000</v>
      </c>
      <c r="D1916" s="10" t="s">
        <v>7</v>
      </c>
      <c r="E1916" s="11" t="s">
        <v>6</v>
      </c>
    </row>
    <row r="1917" spans="1:5" x14ac:dyDescent="0.25">
      <c r="A1917" s="7">
        <f>TIME(8,52,35)</f>
        <v>0.36984953703703699</v>
      </c>
      <c r="B1917" s="8">
        <v>3969.77</v>
      </c>
      <c r="C1917" s="9">
        <v>250000</v>
      </c>
      <c r="D1917" s="10" t="s">
        <v>7</v>
      </c>
      <c r="E1917" s="11" t="s">
        <v>6</v>
      </c>
    </row>
    <row r="1918" spans="1:5" x14ac:dyDescent="0.25">
      <c r="A1918" s="7">
        <f>TIME(8,52,34)</f>
        <v>0.36983796296296295</v>
      </c>
      <c r="B1918" s="8">
        <v>3969</v>
      </c>
      <c r="C1918" s="9">
        <v>4750000</v>
      </c>
      <c r="D1918" s="10" t="s">
        <v>7</v>
      </c>
      <c r="E1918" s="11" t="s">
        <v>6</v>
      </c>
    </row>
    <row r="1919" spans="1:5" x14ac:dyDescent="0.25">
      <c r="A1919" s="7">
        <f>TIME(8,52,33)</f>
        <v>0.36982638888888886</v>
      </c>
      <c r="B1919" s="8">
        <v>3969</v>
      </c>
      <c r="C1919" s="9">
        <v>250000</v>
      </c>
      <c r="D1919" s="10" t="s">
        <v>7</v>
      </c>
      <c r="E1919" s="11" t="s">
        <v>6</v>
      </c>
    </row>
    <row r="1920" spans="1:5" x14ac:dyDescent="0.25">
      <c r="A1920" s="7">
        <f>TIME(8,52,33)</f>
        <v>0.36982638888888886</v>
      </c>
      <c r="B1920" s="8">
        <v>3969.75</v>
      </c>
      <c r="C1920" s="9">
        <v>250000</v>
      </c>
      <c r="D1920" s="10" t="s">
        <v>7</v>
      </c>
      <c r="E1920" s="11" t="s">
        <v>6</v>
      </c>
    </row>
    <row r="1921" spans="1:5" x14ac:dyDescent="0.25">
      <c r="A1921" s="7">
        <f>TIME(8,52,32)</f>
        <v>0.36981481481481482</v>
      </c>
      <c r="B1921" s="8">
        <v>3969.65</v>
      </c>
      <c r="C1921" s="9">
        <v>250000</v>
      </c>
      <c r="D1921" s="10" t="s">
        <v>7</v>
      </c>
      <c r="E1921" s="11" t="s">
        <v>6</v>
      </c>
    </row>
    <row r="1922" spans="1:5" x14ac:dyDescent="0.25">
      <c r="A1922" s="7">
        <f>TIME(8,52,32)</f>
        <v>0.36981481481481482</v>
      </c>
      <c r="B1922" s="8">
        <v>3969.65</v>
      </c>
      <c r="C1922" s="9">
        <v>250000</v>
      </c>
      <c r="D1922" s="10" t="s">
        <v>7</v>
      </c>
      <c r="E1922" s="11" t="s">
        <v>6</v>
      </c>
    </row>
    <row r="1923" spans="1:5" x14ac:dyDescent="0.25">
      <c r="A1923" s="7">
        <f>TIME(8,52,32)</f>
        <v>0.36981481481481482</v>
      </c>
      <c r="B1923" s="8">
        <v>3969.65</v>
      </c>
      <c r="C1923" s="9">
        <v>250000</v>
      </c>
      <c r="D1923" s="10" t="s">
        <v>7</v>
      </c>
      <c r="E1923" s="11" t="s">
        <v>6</v>
      </c>
    </row>
    <row r="1924" spans="1:5" x14ac:dyDescent="0.25">
      <c r="A1924" s="7">
        <f>TIME(8,52,31)</f>
        <v>0.36980324074074072</v>
      </c>
      <c r="B1924" s="8">
        <v>3969.65</v>
      </c>
      <c r="C1924" s="9">
        <v>250000</v>
      </c>
      <c r="D1924" s="10" t="s">
        <v>7</v>
      </c>
      <c r="E1924" s="11" t="s">
        <v>6</v>
      </c>
    </row>
    <row r="1925" spans="1:5" x14ac:dyDescent="0.25">
      <c r="A1925" s="7">
        <f>TIME(8,52,31)</f>
        <v>0.36980324074074072</v>
      </c>
      <c r="B1925" s="8">
        <v>3969.55</v>
      </c>
      <c r="C1925" s="9">
        <v>250000</v>
      </c>
      <c r="D1925" s="10" t="s">
        <v>7</v>
      </c>
      <c r="E1925" s="11" t="s">
        <v>6</v>
      </c>
    </row>
    <row r="1926" spans="1:5" x14ac:dyDescent="0.25">
      <c r="A1926" s="7">
        <f>TIME(8,52,31)</f>
        <v>0.36980324074074072</v>
      </c>
      <c r="B1926" s="8">
        <v>3969.5</v>
      </c>
      <c r="C1926" s="9">
        <v>250000</v>
      </c>
      <c r="D1926" s="10" t="s">
        <v>7</v>
      </c>
      <c r="E1926" s="11" t="s">
        <v>6</v>
      </c>
    </row>
    <row r="1927" spans="1:5" x14ac:dyDescent="0.25">
      <c r="A1927" s="7">
        <f>TIME(8,52,30)</f>
        <v>0.36979166666666669</v>
      </c>
      <c r="B1927" s="8">
        <v>3969.5</v>
      </c>
      <c r="C1927" s="9">
        <v>250000</v>
      </c>
      <c r="D1927" s="10" t="s">
        <v>7</v>
      </c>
      <c r="E1927" s="11" t="s">
        <v>6</v>
      </c>
    </row>
    <row r="1928" spans="1:5" x14ac:dyDescent="0.25">
      <c r="A1928" s="7">
        <f>TIME(8,52,30)</f>
        <v>0.36979166666666669</v>
      </c>
      <c r="B1928" s="8">
        <v>3969.5</v>
      </c>
      <c r="C1928" s="9">
        <v>250000</v>
      </c>
      <c r="D1928" s="10" t="s">
        <v>7</v>
      </c>
      <c r="E1928" s="11" t="s">
        <v>6</v>
      </c>
    </row>
    <row r="1929" spans="1:5" x14ac:dyDescent="0.25">
      <c r="A1929" s="7">
        <f>TIME(8,52,29)</f>
        <v>0.36978009259259265</v>
      </c>
      <c r="B1929" s="8">
        <v>3969.5</v>
      </c>
      <c r="C1929" s="9">
        <v>250000</v>
      </c>
      <c r="D1929" s="10" t="s">
        <v>7</v>
      </c>
      <c r="E1929" s="11" t="s">
        <v>6</v>
      </c>
    </row>
    <row r="1930" spans="1:5" x14ac:dyDescent="0.25">
      <c r="A1930" s="7">
        <f>TIME(8,52,29)</f>
        <v>0.36978009259259265</v>
      </c>
      <c r="B1930" s="8">
        <v>3969.5</v>
      </c>
      <c r="C1930" s="9">
        <v>250000</v>
      </c>
      <c r="D1930" s="10" t="s">
        <v>7</v>
      </c>
      <c r="E1930" s="11" t="s">
        <v>6</v>
      </c>
    </row>
    <row r="1931" spans="1:5" x14ac:dyDescent="0.25">
      <c r="A1931" s="7">
        <f>TIME(8,52,29)</f>
        <v>0.36978009259259265</v>
      </c>
      <c r="B1931" s="8">
        <v>3969.5</v>
      </c>
      <c r="C1931" s="9">
        <v>250000</v>
      </c>
      <c r="D1931" s="10" t="s">
        <v>7</v>
      </c>
      <c r="E1931" s="11" t="s">
        <v>6</v>
      </c>
    </row>
    <row r="1932" spans="1:5" x14ac:dyDescent="0.25">
      <c r="A1932" s="7">
        <f t="shared" ref="A1932:A1939" si="27">TIME(8,52,28)</f>
        <v>0.3697685185185185</v>
      </c>
      <c r="B1932" s="8">
        <v>3969.5</v>
      </c>
      <c r="C1932" s="9">
        <v>250000</v>
      </c>
      <c r="D1932" s="10" t="s">
        <v>7</v>
      </c>
      <c r="E1932" s="11" t="s">
        <v>6</v>
      </c>
    </row>
    <row r="1933" spans="1:5" x14ac:dyDescent="0.25">
      <c r="A1933" s="7">
        <f t="shared" si="27"/>
        <v>0.3697685185185185</v>
      </c>
      <c r="B1933" s="8">
        <v>3969.5</v>
      </c>
      <c r="C1933" s="9">
        <v>3500000</v>
      </c>
      <c r="D1933" s="10" t="s">
        <v>7</v>
      </c>
      <c r="E1933" s="11" t="s">
        <v>6</v>
      </c>
    </row>
    <row r="1934" spans="1:5" x14ac:dyDescent="0.25">
      <c r="A1934" s="7">
        <f t="shared" si="27"/>
        <v>0.3697685185185185</v>
      </c>
      <c r="B1934" s="8">
        <v>3969.45</v>
      </c>
      <c r="C1934" s="9">
        <v>250000</v>
      </c>
      <c r="D1934" s="10" t="s">
        <v>7</v>
      </c>
      <c r="E1934" s="11" t="s">
        <v>6</v>
      </c>
    </row>
    <row r="1935" spans="1:5" x14ac:dyDescent="0.25">
      <c r="A1935" s="7">
        <f t="shared" si="27"/>
        <v>0.3697685185185185</v>
      </c>
      <c r="B1935" s="8">
        <v>3969.39</v>
      </c>
      <c r="C1935" s="9">
        <v>500000</v>
      </c>
      <c r="D1935" s="10" t="s">
        <v>7</v>
      </c>
      <c r="E1935" s="11" t="s">
        <v>6</v>
      </c>
    </row>
    <row r="1936" spans="1:5" x14ac:dyDescent="0.25">
      <c r="A1936" s="7">
        <f t="shared" si="27"/>
        <v>0.3697685185185185</v>
      </c>
      <c r="B1936" s="8">
        <v>3969.35</v>
      </c>
      <c r="C1936" s="9">
        <v>250000</v>
      </c>
      <c r="D1936" s="10" t="s">
        <v>7</v>
      </c>
      <c r="E1936" s="11" t="s">
        <v>6</v>
      </c>
    </row>
    <row r="1937" spans="1:5" x14ac:dyDescent="0.25">
      <c r="A1937" s="7">
        <f t="shared" si="27"/>
        <v>0.3697685185185185</v>
      </c>
      <c r="B1937" s="8">
        <v>3969.29</v>
      </c>
      <c r="C1937" s="9">
        <v>1250000</v>
      </c>
      <c r="D1937" s="10" t="s">
        <v>7</v>
      </c>
      <c r="E1937" s="11" t="s">
        <v>6</v>
      </c>
    </row>
    <row r="1938" spans="1:5" x14ac:dyDescent="0.25">
      <c r="A1938" s="7">
        <f t="shared" si="27"/>
        <v>0.3697685185185185</v>
      </c>
      <c r="B1938" s="8">
        <v>3969</v>
      </c>
      <c r="C1938" s="9">
        <v>250000</v>
      </c>
      <c r="D1938" s="10" t="s">
        <v>7</v>
      </c>
      <c r="E1938" s="11" t="s">
        <v>6</v>
      </c>
    </row>
    <row r="1939" spans="1:5" x14ac:dyDescent="0.25">
      <c r="A1939" s="7">
        <f t="shared" si="27"/>
        <v>0.3697685185185185</v>
      </c>
      <c r="B1939" s="8">
        <v>3969</v>
      </c>
      <c r="C1939" s="9">
        <v>250000</v>
      </c>
      <c r="D1939" s="10" t="s">
        <v>7</v>
      </c>
      <c r="E1939" s="11" t="s">
        <v>6</v>
      </c>
    </row>
    <row r="1940" spans="1:5" x14ac:dyDescent="0.25">
      <c r="A1940" s="7">
        <f>TIME(8,52,27)</f>
        <v>0.36975694444444446</v>
      </c>
      <c r="B1940" s="8">
        <v>3969</v>
      </c>
      <c r="C1940" s="9">
        <v>500000</v>
      </c>
      <c r="D1940" s="10" t="s">
        <v>7</v>
      </c>
      <c r="E1940" s="11" t="s">
        <v>6</v>
      </c>
    </row>
    <row r="1941" spans="1:5" x14ac:dyDescent="0.25">
      <c r="A1941" s="7">
        <f>TIME(8,52,27)</f>
        <v>0.36975694444444446</v>
      </c>
      <c r="B1941" s="8">
        <v>3968.9</v>
      </c>
      <c r="C1941" s="9">
        <v>250000</v>
      </c>
      <c r="D1941" s="10" t="s">
        <v>7</v>
      </c>
      <c r="E1941" s="11" t="s">
        <v>6</v>
      </c>
    </row>
    <row r="1942" spans="1:5" x14ac:dyDescent="0.25">
      <c r="A1942" s="7">
        <f>TIME(8,52,27)</f>
        <v>0.36975694444444446</v>
      </c>
      <c r="B1942" s="8">
        <v>3968.8</v>
      </c>
      <c r="C1942" s="9">
        <v>250000</v>
      </c>
      <c r="D1942" s="10" t="s">
        <v>7</v>
      </c>
      <c r="E1942" s="11" t="s">
        <v>6</v>
      </c>
    </row>
    <row r="1943" spans="1:5" x14ac:dyDescent="0.25">
      <c r="A1943" s="7">
        <f>TIME(8,52,26)</f>
        <v>0.36974537037037036</v>
      </c>
      <c r="B1943" s="8">
        <v>3968.75</v>
      </c>
      <c r="C1943" s="9">
        <v>250000</v>
      </c>
      <c r="D1943" s="10" t="s">
        <v>7</v>
      </c>
      <c r="E1943" s="11" t="s">
        <v>6</v>
      </c>
    </row>
    <row r="1944" spans="1:5" x14ac:dyDescent="0.25">
      <c r="A1944" s="7">
        <f>TIME(8,52,25)</f>
        <v>0.36973379629629632</v>
      </c>
      <c r="B1944" s="8">
        <v>3968.75</v>
      </c>
      <c r="C1944" s="9">
        <v>500000</v>
      </c>
      <c r="D1944" s="10" t="s">
        <v>7</v>
      </c>
      <c r="E1944" s="11" t="s">
        <v>6</v>
      </c>
    </row>
    <row r="1945" spans="1:5" x14ac:dyDescent="0.25">
      <c r="A1945" s="7">
        <f>TIME(8,52,25)</f>
        <v>0.36973379629629632</v>
      </c>
      <c r="B1945" s="8">
        <v>3968.5</v>
      </c>
      <c r="C1945" s="9">
        <v>500000</v>
      </c>
      <c r="D1945" s="10" t="s">
        <v>7</v>
      </c>
      <c r="E1945" s="11" t="s">
        <v>6</v>
      </c>
    </row>
    <row r="1946" spans="1:5" x14ac:dyDescent="0.25">
      <c r="A1946" s="7">
        <f>TIME(8,51,18)</f>
        <v>0.36895833333333333</v>
      </c>
      <c r="B1946" s="8">
        <v>3968.2</v>
      </c>
      <c r="C1946" s="9">
        <v>250000</v>
      </c>
      <c r="D1946" s="10" t="s">
        <v>7</v>
      </c>
      <c r="E1946" s="11" t="s">
        <v>6</v>
      </c>
    </row>
    <row r="1947" spans="1:5" x14ac:dyDescent="0.25">
      <c r="A1947" s="7">
        <f>TIME(8,51,18)</f>
        <v>0.36895833333333333</v>
      </c>
      <c r="B1947" s="8">
        <v>3967.8</v>
      </c>
      <c r="C1947" s="9">
        <v>250000</v>
      </c>
      <c r="D1947" s="10" t="s">
        <v>7</v>
      </c>
      <c r="E1947" s="11" t="s">
        <v>6</v>
      </c>
    </row>
    <row r="1948" spans="1:5" x14ac:dyDescent="0.25">
      <c r="A1948" s="7">
        <f>TIME(8,50,55)</f>
        <v>0.36869212962962966</v>
      </c>
      <c r="B1948" s="8">
        <v>3967</v>
      </c>
      <c r="C1948" s="9">
        <v>500000</v>
      </c>
      <c r="D1948" s="10" t="s">
        <v>5</v>
      </c>
      <c r="E1948" s="11" t="s">
        <v>6</v>
      </c>
    </row>
    <row r="1949" spans="1:5" x14ac:dyDescent="0.25">
      <c r="A1949" s="7">
        <f>TIME(8,50,51)</f>
        <v>0.36864583333333334</v>
      </c>
      <c r="B1949" s="8">
        <v>3967</v>
      </c>
      <c r="C1949" s="9">
        <v>500000</v>
      </c>
      <c r="D1949" s="10" t="s">
        <v>5</v>
      </c>
      <c r="E1949" s="11" t="s">
        <v>6</v>
      </c>
    </row>
    <row r="1950" spans="1:5" x14ac:dyDescent="0.25">
      <c r="A1950" s="7">
        <f>TIME(8,50,51)</f>
        <v>0.36864583333333334</v>
      </c>
      <c r="B1950" s="8">
        <v>3967</v>
      </c>
      <c r="C1950" s="9">
        <v>500000</v>
      </c>
      <c r="D1950" s="10" t="s">
        <v>5</v>
      </c>
      <c r="E1950" s="11" t="s">
        <v>6</v>
      </c>
    </row>
    <row r="1951" spans="1:5" x14ac:dyDescent="0.25">
      <c r="A1951" s="7">
        <f>TIME(8,50,51)</f>
        <v>0.36864583333333334</v>
      </c>
      <c r="B1951" s="8">
        <v>3967</v>
      </c>
      <c r="C1951" s="9">
        <v>500000</v>
      </c>
      <c r="D1951" s="10" t="s">
        <v>5</v>
      </c>
      <c r="E1951" s="11" t="s">
        <v>6</v>
      </c>
    </row>
    <row r="1952" spans="1:5" x14ac:dyDescent="0.25">
      <c r="A1952" s="7">
        <f>TIME(8,50,51)</f>
        <v>0.36864583333333334</v>
      </c>
      <c r="B1952" s="8">
        <v>3967</v>
      </c>
      <c r="C1952" s="9">
        <v>250000</v>
      </c>
      <c r="D1952" s="10" t="s">
        <v>5</v>
      </c>
      <c r="E1952" s="11" t="s">
        <v>6</v>
      </c>
    </row>
    <row r="1953" spans="1:5" x14ac:dyDescent="0.25">
      <c r="A1953" s="7">
        <f>TIME(8,50,50)</f>
        <v>0.36863425925925924</v>
      </c>
      <c r="B1953" s="8">
        <v>3967.15</v>
      </c>
      <c r="C1953" s="9">
        <v>250000</v>
      </c>
      <c r="D1953" s="10" t="s">
        <v>5</v>
      </c>
      <c r="E1953" s="11" t="s">
        <v>6</v>
      </c>
    </row>
    <row r="1954" spans="1:5" x14ac:dyDescent="0.25">
      <c r="A1954" s="7">
        <f>TIME(8,50,49)</f>
        <v>0.36862268518518521</v>
      </c>
      <c r="B1954" s="8">
        <v>3967.2</v>
      </c>
      <c r="C1954" s="9">
        <v>250000</v>
      </c>
      <c r="D1954" s="10" t="s">
        <v>5</v>
      </c>
      <c r="E1954" s="11" t="s">
        <v>6</v>
      </c>
    </row>
    <row r="1955" spans="1:5" x14ac:dyDescent="0.25">
      <c r="A1955" s="7">
        <f>TIME(8,50,49)</f>
        <v>0.36862268518518521</v>
      </c>
      <c r="B1955" s="8">
        <v>3967.2</v>
      </c>
      <c r="C1955" s="9">
        <v>250000</v>
      </c>
      <c r="D1955" s="10" t="s">
        <v>5</v>
      </c>
      <c r="E1955" s="11" t="s">
        <v>6</v>
      </c>
    </row>
    <row r="1956" spans="1:5" x14ac:dyDescent="0.25">
      <c r="A1956" s="7">
        <f>TIME(8,50,48)</f>
        <v>0.36861111111111106</v>
      </c>
      <c r="B1956" s="8">
        <v>3967.5</v>
      </c>
      <c r="C1956" s="9">
        <v>250000</v>
      </c>
      <c r="D1956" s="10" t="s">
        <v>5</v>
      </c>
      <c r="E1956" s="11" t="s">
        <v>6</v>
      </c>
    </row>
    <row r="1957" spans="1:5" x14ac:dyDescent="0.25">
      <c r="A1957" s="7">
        <f>TIME(8,50,48)</f>
        <v>0.36861111111111106</v>
      </c>
      <c r="B1957" s="8">
        <v>3967.54</v>
      </c>
      <c r="C1957" s="9">
        <v>250000</v>
      </c>
      <c r="D1957" s="10" t="s">
        <v>5</v>
      </c>
      <c r="E1957" s="11" t="s">
        <v>6</v>
      </c>
    </row>
    <row r="1958" spans="1:5" x14ac:dyDescent="0.25">
      <c r="A1958" s="7">
        <f>TIME(8,50,30)</f>
        <v>0.3684027777777778</v>
      </c>
      <c r="B1958" s="8">
        <v>3968</v>
      </c>
      <c r="C1958" s="9">
        <v>250000</v>
      </c>
      <c r="D1958" s="10" t="s">
        <v>5</v>
      </c>
      <c r="E1958" s="11" t="s">
        <v>6</v>
      </c>
    </row>
    <row r="1959" spans="1:5" x14ac:dyDescent="0.25">
      <c r="A1959" s="7">
        <f>TIME(8,50,22)</f>
        <v>0.36831018518518516</v>
      </c>
      <c r="B1959" s="8">
        <v>3968.69</v>
      </c>
      <c r="C1959" s="9">
        <v>500000</v>
      </c>
      <c r="D1959" s="10" t="s">
        <v>7</v>
      </c>
      <c r="E1959" s="11" t="s">
        <v>6</v>
      </c>
    </row>
    <row r="1960" spans="1:5" x14ac:dyDescent="0.25">
      <c r="A1960" s="7">
        <f>TIME(8,50,22)</f>
        <v>0.36831018518518516</v>
      </c>
      <c r="B1960" s="8">
        <v>3968.69</v>
      </c>
      <c r="C1960" s="9">
        <v>250000</v>
      </c>
      <c r="D1960" s="10" t="s">
        <v>7</v>
      </c>
      <c r="E1960" s="11" t="s">
        <v>6</v>
      </c>
    </row>
    <row r="1961" spans="1:5" x14ac:dyDescent="0.25">
      <c r="A1961" s="7">
        <f>TIME(8,50,21)</f>
        <v>0.36829861111111112</v>
      </c>
      <c r="B1961" s="8">
        <v>3968.65</v>
      </c>
      <c r="C1961" s="9">
        <v>250000</v>
      </c>
      <c r="D1961" s="10" t="s">
        <v>7</v>
      </c>
      <c r="E1961" s="11" t="s">
        <v>6</v>
      </c>
    </row>
    <row r="1962" spans="1:5" x14ac:dyDescent="0.25">
      <c r="A1962" s="7">
        <f>TIME(8,50,15)</f>
        <v>0.36822916666666666</v>
      </c>
      <c r="B1962" s="8">
        <v>3968.5</v>
      </c>
      <c r="C1962" s="9">
        <v>500000</v>
      </c>
      <c r="D1962" s="10" t="s">
        <v>7</v>
      </c>
      <c r="E1962" s="11" t="s">
        <v>6</v>
      </c>
    </row>
    <row r="1963" spans="1:5" x14ac:dyDescent="0.25">
      <c r="A1963" s="7">
        <f>TIME(8,50,13)</f>
        <v>0.36820601851851853</v>
      </c>
      <c r="B1963" s="8">
        <v>3968.49</v>
      </c>
      <c r="C1963" s="9">
        <v>250000</v>
      </c>
      <c r="D1963" s="10" t="s">
        <v>7</v>
      </c>
      <c r="E1963" s="11" t="s">
        <v>6</v>
      </c>
    </row>
    <row r="1964" spans="1:5" x14ac:dyDescent="0.25">
      <c r="A1964" s="7">
        <f>TIME(8,50,13)</f>
        <v>0.36820601851851853</v>
      </c>
      <c r="B1964" s="8">
        <v>3968.3</v>
      </c>
      <c r="C1964" s="9">
        <v>250000</v>
      </c>
      <c r="D1964" s="10" t="s">
        <v>7</v>
      </c>
      <c r="E1964" s="11" t="s">
        <v>6</v>
      </c>
    </row>
    <row r="1965" spans="1:5" x14ac:dyDescent="0.25">
      <c r="A1965" s="7">
        <f>TIME(8,50,12)</f>
        <v>0.36819444444444444</v>
      </c>
      <c r="B1965" s="8">
        <v>3968</v>
      </c>
      <c r="C1965" s="9">
        <v>250000</v>
      </c>
      <c r="D1965" s="10" t="s">
        <v>7</v>
      </c>
      <c r="E1965" s="11" t="s">
        <v>6</v>
      </c>
    </row>
    <row r="1966" spans="1:5" x14ac:dyDescent="0.25">
      <c r="A1966" s="7">
        <f>TIME(8,49,52)</f>
        <v>0.36796296296296299</v>
      </c>
      <c r="B1966" s="8">
        <v>3968.4</v>
      </c>
      <c r="C1966" s="9">
        <v>250000</v>
      </c>
      <c r="D1966" s="10" t="s">
        <v>7</v>
      </c>
      <c r="E1966" s="11" t="s">
        <v>6</v>
      </c>
    </row>
    <row r="1967" spans="1:5" x14ac:dyDescent="0.25">
      <c r="A1967" s="7">
        <f>TIME(8,49,51)</f>
        <v>0.36795138888888884</v>
      </c>
      <c r="B1967" s="8">
        <v>3967.9</v>
      </c>
      <c r="C1967" s="9">
        <v>250000</v>
      </c>
      <c r="D1967" s="10" t="s">
        <v>7</v>
      </c>
      <c r="E1967" s="11" t="s">
        <v>6</v>
      </c>
    </row>
    <row r="1968" spans="1:5" x14ac:dyDescent="0.25">
      <c r="A1968" s="7">
        <f>TIME(8,49,50)</f>
        <v>0.3679398148148148</v>
      </c>
      <c r="B1968" s="8">
        <v>3967.49</v>
      </c>
      <c r="C1968" s="9">
        <v>250000</v>
      </c>
      <c r="D1968" s="10" t="s">
        <v>7</v>
      </c>
      <c r="E1968" s="11" t="s">
        <v>6</v>
      </c>
    </row>
    <row r="1969" spans="1:5" x14ac:dyDescent="0.25">
      <c r="A1969" s="7">
        <f>TIME(8,49,49)</f>
        <v>0.36792824074074071</v>
      </c>
      <c r="B1969" s="8">
        <v>3967.09</v>
      </c>
      <c r="C1969" s="9">
        <v>250000</v>
      </c>
      <c r="D1969" s="10" t="s">
        <v>7</v>
      </c>
      <c r="E1969" s="11" t="s">
        <v>6</v>
      </c>
    </row>
    <row r="1970" spans="1:5" x14ac:dyDescent="0.25">
      <c r="A1970" s="7">
        <f>TIME(8,49,49)</f>
        <v>0.36792824074074071</v>
      </c>
      <c r="B1970" s="8">
        <v>3967</v>
      </c>
      <c r="C1970" s="9">
        <v>250000</v>
      </c>
      <c r="D1970" s="10" t="s">
        <v>7</v>
      </c>
      <c r="E1970" s="11" t="s">
        <v>6</v>
      </c>
    </row>
    <row r="1971" spans="1:5" x14ac:dyDescent="0.25">
      <c r="A1971" s="7">
        <f>TIME(8,49,38)</f>
        <v>0.36780092592592589</v>
      </c>
      <c r="B1971" s="8">
        <v>3967.15</v>
      </c>
      <c r="C1971" s="9">
        <v>1000000</v>
      </c>
      <c r="D1971" s="10" t="s">
        <v>11</v>
      </c>
      <c r="E1971" s="11" t="s">
        <v>12</v>
      </c>
    </row>
    <row r="1972" spans="1:5" x14ac:dyDescent="0.25">
      <c r="A1972" s="7">
        <f>TIME(8,49,37)</f>
        <v>0.36778935185185185</v>
      </c>
      <c r="B1972" s="8">
        <v>3967</v>
      </c>
      <c r="C1972" s="9">
        <v>250000</v>
      </c>
      <c r="D1972" s="10" t="s">
        <v>5</v>
      </c>
      <c r="E1972" s="11" t="s">
        <v>6</v>
      </c>
    </row>
    <row r="1973" spans="1:5" x14ac:dyDescent="0.25">
      <c r="A1973" s="7">
        <f>TIME(8,49,17)</f>
        <v>0.36755787037037035</v>
      </c>
      <c r="B1973" s="8">
        <v>3967.15</v>
      </c>
      <c r="C1973" s="9">
        <v>1000000</v>
      </c>
      <c r="D1973" s="10" t="s">
        <v>11</v>
      </c>
      <c r="E1973" s="11" t="s">
        <v>12</v>
      </c>
    </row>
    <row r="1974" spans="1:5" x14ac:dyDescent="0.25">
      <c r="A1974" s="7">
        <f>TIME(8,49,16)</f>
        <v>0.36754629629629632</v>
      </c>
      <c r="B1974" s="8">
        <v>3967.48</v>
      </c>
      <c r="C1974" s="9">
        <v>250000</v>
      </c>
      <c r="D1974" s="10" t="s">
        <v>7</v>
      </c>
      <c r="E1974" s="11" t="s">
        <v>6</v>
      </c>
    </row>
    <row r="1975" spans="1:5" x14ac:dyDescent="0.25">
      <c r="A1975" s="7">
        <f>TIME(8,49,16)</f>
        <v>0.36754629629629632</v>
      </c>
      <c r="B1975" s="8">
        <v>3967.4</v>
      </c>
      <c r="C1975" s="9">
        <v>250000</v>
      </c>
      <c r="D1975" s="10" t="s">
        <v>7</v>
      </c>
      <c r="E1975" s="11" t="s">
        <v>6</v>
      </c>
    </row>
    <row r="1976" spans="1:5" x14ac:dyDescent="0.25">
      <c r="A1976" s="7">
        <f>TIME(8,49,13)</f>
        <v>0.36751157407407403</v>
      </c>
      <c r="B1976" s="8">
        <v>3967.15</v>
      </c>
      <c r="C1976" s="9">
        <v>1000000</v>
      </c>
      <c r="D1976" s="10" t="s">
        <v>11</v>
      </c>
      <c r="E1976" s="11" t="s">
        <v>12</v>
      </c>
    </row>
    <row r="1977" spans="1:5" x14ac:dyDescent="0.25">
      <c r="A1977" s="7">
        <f>TIME(8,49,13)</f>
        <v>0.36751157407407403</v>
      </c>
      <c r="B1977" s="8">
        <v>3967.15</v>
      </c>
      <c r="C1977" s="9">
        <v>1000000</v>
      </c>
      <c r="D1977" s="10" t="s">
        <v>11</v>
      </c>
      <c r="E1977" s="11" t="s">
        <v>12</v>
      </c>
    </row>
    <row r="1978" spans="1:5" x14ac:dyDescent="0.25">
      <c r="A1978" s="7">
        <f>TIME(8,49,10)</f>
        <v>0.36747685185185186</v>
      </c>
      <c r="B1978" s="8">
        <v>3966.9</v>
      </c>
      <c r="C1978" s="9">
        <v>250000</v>
      </c>
      <c r="D1978" s="10" t="s">
        <v>5</v>
      </c>
      <c r="E1978" s="11" t="s">
        <v>6</v>
      </c>
    </row>
    <row r="1979" spans="1:5" x14ac:dyDescent="0.25">
      <c r="A1979" s="7">
        <f>TIME(8,49,5)</f>
        <v>0.3674189814814815</v>
      </c>
      <c r="B1979" s="8">
        <v>3967</v>
      </c>
      <c r="C1979" s="9">
        <v>250000</v>
      </c>
      <c r="D1979" s="10" t="s">
        <v>5</v>
      </c>
      <c r="E1979" s="11" t="s">
        <v>6</v>
      </c>
    </row>
    <row r="1980" spans="1:5" x14ac:dyDescent="0.25">
      <c r="A1980" s="7">
        <f>TIME(8,49,4)</f>
        <v>0.3674074074074074</v>
      </c>
      <c r="B1980" s="8">
        <v>3967.1</v>
      </c>
      <c r="C1980" s="9">
        <v>250000</v>
      </c>
      <c r="D1980" s="10" t="s">
        <v>5</v>
      </c>
      <c r="E1980" s="11" t="s">
        <v>6</v>
      </c>
    </row>
    <row r="1981" spans="1:5" x14ac:dyDescent="0.25">
      <c r="A1981" s="7">
        <f>TIME(8,48,57)</f>
        <v>0.36732638888888891</v>
      </c>
      <c r="B1981" s="8">
        <v>3967.35</v>
      </c>
      <c r="C1981" s="9">
        <v>250000</v>
      </c>
      <c r="D1981" s="10" t="s">
        <v>7</v>
      </c>
      <c r="E1981" s="11" t="s">
        <v>6</v>
      </c>
    </row>
    <row r="1982" spans="1:5" x14ac:dyDescent="0.25">
      <c r="A1982" s="7">
        <f>TIME(8,48,54)</f>
        <v>0.36729166666666663</v>
      </c>
      <c r="B1982" s="8">
        <v>3967.2</v>
      </c>
      <c r="C1982" s="9">
        <v>250000</v>
      </c>
      <c r="D1982" s="10" t="s">
        <v>7</v>
      </c>
      <c r="E1982" s="11" t="s">
        <v>6</v>
      </c>
    </row>
    <row r="1983" spans="1:5" x14ac:dyDescent="0.25">
      <c r="A1983" s="7">
        <f>TIME(8,48,49)</f>
        <v>0.36723379629629632</v>
      </c>
      <c r="B1983" s="8">
        <v>3967.02</v>
      </c>
      <c r="C1983" s="9">
        <v>250000</v>
      </c>
      <c r="D1983" s="10" t="s">
        <v>5</v>
      </c>
      <c r="E1983" s="11" t="s">
        <v>6</v>
      </c>
    </row>
    <row r="1984" spans="1:5" x14ac:dyDescent="0.25">
      <c r="A1984" s="7">
        <f t="shared" ref="A1984:A1989" si="28">TIME(8,48,12)</f>
        <v>0.36680555555555555</v>
      </c>
      <c r="B1984" s="8">
        <v>3968.8</v>
      </c>
      <c r="C1984" s="9">
        <v>1500000</v>
      </c>
      <c r="D1984" s="10" t="s">
        <v>7</v>
      </c>
      <c r="E1984" s="11" t="s">
        <v>6</v>
      </c>
    </row>
    <row r="1985" spans="1:5" x14ac:dyDescent="0.25">
      <c r="A1985" s="7">
        <f t="shared" si="28"/>
        <v>0.36680555555555555</v>
      </c>
      <c r="B1985" s="8">
        <v>3968</v>
      </c>
      <c r="C1985" s="9">
        <v>250000</v>
      </c>
      <c r="D1985" s="10" t="s">
        <v>7</v>
      </c>
      <c r="E1985" s="11" t="s">
        <v>6</v>
      </c>
    </row>
    <row r="1986" spans="1:5" x14ac:dyDescent="0.25">
      <c r="A1986" s="7">
        <f t="shared" si="28"/>
        <v>0.36680555555555555</v>
      </c>
      <c r="B1986" s="8">
        <v>3968</v>
      </c>
      <c r="C1986" s="9">
        <v>250000</v>
      </c>
      <c r="D1986" s="10" t="s">
        <v>7</v>
      </c>
      <c r="E1986" s="11" t="s">
        <v>6</v>
      </c>
    </row>
    <row r="1987" spans="1:5" x14ac:dyDescent="0.25">
      <c r="A1987" s="7">
        <f t="shared" si="28"/>
        <v>0.36680555555555555</v>
      </c>
      <c r="B1987" s="8">
        <v>3968</v>
      </c>
      <c r="C1987" s="9">
        <v>250000</v>
      </c>
      <c r="D1987" s="10" t="s">
        <v>7</v>
      </c>
      <c r="E1987" s="11" t="s">
        <v>6</v>
      </c>
    </row>
    <row r="1988" spans="1:5" x14ac:dyDescent="0.25">
      <c r="A1988" s="7">
        <f t="shared" si="28"/>
        <v>0.36680555555555555</v>
      </c>
      <c r="B1988" s="8">
        <v>3967.9</v>
      </c>
      <c r="C1988" s="9">
        <v>500000</v>
      </c>
      <c r="D1988" s="10" t="s">
        <v>7</v>
      </c>
      <c r="E1988" s="11" t="s">
        <v>6</v>
      </c>
    </row>
    <row r="1989" spans="1:5" x14ac:dyDescent="0.25">
      <c r="A1989" s="7">
        <f t="shared" si="28"/>
        <v>0.36680555555555555</v>
      </c>
      <c r="B1989" s="8">
        <v>3967.86</v>
      </c>
      <c r="C1989" s="9">
        <v>250000</v>
      </c>
      <c r="D1989" s="10" t="s">
        <v>7</v>
      </c>
      <c r="E1989" s="11" t="s">
        <v>6</v>
      </c>
    </row>
    <row r="1990" spans="1:5" x14ac:dyDescent="0.25">
      <c r="A1990" s="7">
        <f>TIME(8,48,8)</f>
        <v>0.36675925925925923</v>
      </c>
      <c r="B1990" s="8">
        <v>3967.8</v>
      </c>
      <c r="C1990" s="9">
        <v>250000</v>
      </c>
      <c r="D1990" s="10" t="s">
        <v>7</v>
      </c>
      <c r="E1990" s="11" t="s">
        <v>6</v>
      </c>
    </row>
    <row r="1991" spans="1:5" x14ac:dyDescent="0.25">
      <c r="A1991" s="7">
        <f>TIME(8,48,4)</f>
        <v>0.36671296296296302</v>
      </c>
      <c r="B1991" s="8">
        <v>3967.88</v>
      </c>
      <c r="C1991" s="9">
        <v>250000</v>
      </c>
      <c r="D1991" s="10" t="s">
        <v>7</v>
      </c>
      <c r="E1991" s="11" t="s">
        <v>6</v>
      </c>
    </row>
    <row r="1992" spans="1:5" x14ac:dyDescent="0.25">
      <c r="A1992" s="7">
        <f>TIME(8,48,4)</f>
        <v>0.36671296296296302</v>
      </c>
      <c r="B1992" s="8">
        <v>3967.77</v>
      </c>
      <c r="C1992" s="9">
        <v>250000</v>
      </c>
      <c r="D1992" s="10" t="s">
        <v>7</v>
      </c>
      <c r="E1992" s="11" t="s">
        <v>6</v>
      </c>
    </row>
    <row r="1993" spans="1:5" x14ac:dyDescent="0.25">
      <c r="A1993" s="7">
        <f>TIME(8,48,2)</f>
        <v>0.36668981481481483</v>
      </c>
      <c r="B1993" s="8">
        <v>3967.88</v>
      </c>
      <c r="C1993" s="9">
        <v>250000</v>
      </c>
      <c r="D1993" s="10" t="s">
        <v>7</v>
      </c>
      <c r="E1993" s="11" t="s">
        <v>6</v>
      </c>
    </row>
    <row r="1994" spans="1:5" x14ac:dyDescent="0.25">
      <c r="A1994" s="7">
        <f>TIME(8,47,59)</f>
        <v>0.3666550925925926</v>
      </c>
      <c r="B1994" s="8">
        <v>3967.88</v>
      </c>
      <c r="C1994" s="9">
        <v>250000</v>
      </c>
      <c r="D1994" s="10" t="s">
        <v>7</v>
      </c>
      <c r="E1994" s="11" t="s">
        <v>6</v>
      </c>
    </row>
    <row r="1995" spans="1:5" x14ac:dyDescent="0.25">
      <c r="A1995" s="7">
        <f>TIME(8,47,56)</f>
        <v>0.36662037037037037</v>
      </c>
      <c r="B1995" s="8">
        <v>3967.85</v>
      </c>
      <c r="C1995" s="9">
        <v>250000</v>
      </c>
      <c r="D1995" s="10" t="s">
        <v>7</v>
      </c>
      <c r="E1995" s="11" t="s">
        <v>6</v>
      </c>
    </row>
    <row r="1996" spans="1:5" x14ac:dyDescent="0.25">
      <c r="A1996" s="7">
        <f>TIME(8,47,36)</f>
        <v>0.36638888888888888</v>
      </c>
      <c r="B1996" s="8">
        <v>3966.55</v>
      </c>
      <c r="C1996" s="9">
        <v>250000</v>
      </c>
      <c r="D1996" s="10" t="s">
        <v>5</v>
      </c>
      <c r="E1996" s="11" t="s">
        <v>6</v>
      </c>
    </row>
    <row r="1997" spans="1:5" x14ac:dyDescent="0.25">
      <c r="A1997" s="7">
        <f>TIME(8,47,36)</f>
        <v>0.36638888888888888</v>
      </c>
      <c r="B1997" s="8">
        <v>3966.6</v>
      </c>
      <c r="C1997" s="9">
        <v>750000</v>
      </c>
      <c r="D1997" s="10" t="s">
        <v>5</v>
      </c>
      <c r="E1997" s="11" t="s">
        <v>6</v>
      </c>
    </row>
    <row r="1998" spans="1:5" x14ac:dyDescent="0.25">
      <c r="A1998" s="7">
        <f>TIME(8,47,36)</f>
        <v>0.36638888888888888</v>
      </c>
      <c r="B1998" s="8">
        <v>3967</v>
      </c>
      <c r="C1998" s="9">
        <v>250000</v>
      </c>
      <c r="D1998" s="10" t="s">
        <v>5</v>
      </c>
      <c r="E1998" s="11" t="s">
        <v>6</v>
      </c>
    </row>
    <row r="1999" spans="1:5" x14ac:dyDescent="0.25">
      <c r="A1999" s="7">
        <f>TIME(8,47,33)</f>
        <v>0.3663541666666667</v>
      </c>
      <c r="B1999" s="8">
        <v>3967</v>
      </c>
      <c r="C1999" s="9">
        <v>250000</v>
      </c>
      <c r="D1999" s="10" t="s">
        <v>5</v>
      </c>
      <c r="E1999" s="11" t="s">
        <v>6</v>
      </c>
    </row>
    <row r="2000" spans="1:5" x14ac:dyDescent="0.25">
      <c r="A2000" s="7">
        <f>TIME(8,47,25)</f>
        <v>0.36626157407407406</v>
      </c>
      <c r="B2000" s="8">
        <v>3967.85</v>
      </c>
      <c r="C2000" s="9">
        <v>750000</v>
      </c>
      <c r="D2000" s="10" t="s">
        <v>7</v>
      </c>
      <c r="E2000" s="11" t="s">
        <v>6</v>
      </c>
    </row>
    <row r="2001" spans="1:5" x14ac:dyDescent="0.25">
      <c r="A2001" s="7">
        <f>TIME(8,47,25)</f>
        <v>0.36626157407407406</v>
      </c>
      <c r="B2001" s="8">
        <v>3967.67</v>
      </c>
      <c r="C2001" s="9">
        <v>250000</v>
      </c>
      <c r="D2001" s="10" t="s">
        <v>7</v>
      </c>
      <c r="E2001" s="11" t="s">
        <v>6</v>
      </c>
    </row>
    <row r="2002" spans="1:5" x14ac:dyDescent="0.25">
      <c r="A2002" s="7">
        <f>TIME(8,47,25)</f>
        <v>0.36626157407407406</v>
      </c>
      <c r="B2002" s="8">
        <v>3967.67</v>
      </c>
      <c r="C2002" s="9">
        <v>250000</v>
      </c>
      <c r="D2002" s="10" t="s">
        <v>7</v>
      </c>
      <c r="E2002" s="11" t="s">
        <v>6</v>
      </c>
    </row>
    <row r="2003" spans="1:5" x14ac:dyDescent="0.25">
      <c r="A2003" s="7">
        <f>TIME(8,47,24)</f>
        <v>0.36624999999999996</v>
      </c>
      <c r="B2003" s="8">
        <v>3967.6</v>
      </c>
      <c r="C2003" s="9">
        <v>250000</v>
      </c>
      <c r="D2003" s="10" t="s">
        <v>7</v>
      </c>
      <c r="E2003" s="11" t="s">
        <v>6</v>
      </c>
    </row>
    <row r="2004" spans="1:5" x14ac:dyDescent="0.25">
      <c r="A2004" s="7">
        <f>TIME(8,47,23)</f>
        <v>0.36623842592592593</v>
      </c>
      <c r="B2004" s="8">
        <v>3967.55</v>
      </c>
      <c r="C2004" s="9">
        <v>1000000</v>
      </c>
      <c r="D2004" s="10" t="s">
        <v>7</v>
      </c>
      <c r="E2004" s="11" t="s">
        <v>6</v>
      </c>
    </row>
    <row r="2005" spans="1:5" x14ac:dyDescent="0.25">
      <c r="A2005" s="7">
        <f>TIME(8,47,21)</f>
        <v>0.36621527777777779</v>
      </c>
      <c r="B2005" s="8">
        <v>3967.45</v>
      </c>
      <c r="C2005" s="9">
        <v>250000</v>
      </c>
      <c r="D2005" s="10" t="s">
        <v>7</v>
      </c>
      <c r="E2005" s="11" t="s">
        <v>6</v>
      </c>
    </row>
    <row r="2006" spans="1:5" x14ac:dyDescent="0.25">
      <c r="A2006" s="7">
        <f>TIME(8,47,21)</f>
        <v>0.36621527777777779</v>
      </c>
      <c r="B2006" s="8">
        <v>3966.77</v>
      </c>
      <c r="C2006" s="9">
        <v>250000</v>
      </c>
      <c r="D2006" s="10" t="s">
        <v>7</v>
      </c>
      <c r="E2006" s="11" t="s">
        <v>6</v>
      </c>
    </row>
    <row r="2007" spans="1:5" x14ac:dyDescent="0.25">
      <c r="A2007" s="7">
        <f>TIME(8,47,20)</f>
        <v>0.36620370370370375</v>
      </c>
      <c r="B2007" s="8">
        <v>3966.77</v>
      </c>
      <c r="C2007" s="9">
        <v>250000</v>
      </c>
      <c r="D2007" s="10" t="s">
        <v>7</v>
      </c>
      <c r="E2007" s="11" t="s">
        <v>6</v>
      </c>
    </row>
    <row r="2008" spans="1:5" x14ac:dyDescent="0.25">
      <c r="A2008" s="7">
        <f>TIME(8,47,20)</f>
        <v>0.36620370370370375</v>
      </c>
      <c r="B2008" s="8">
        <v>3966.77</v>
      </c>
      <c r="C2008" s="9">
        <v>250000</v>
      </c>
      <c r="D2008" s="10" t="s">
        <v>7</v>
      </c>
      <c r="E2008" s="11" t="s">
        <v>6</v>
      </c>
    </row>
    <row r="2009" spans="1:5" x14ac:dyDescent="0.25">
      <c r="A2009" s="7">
        <f>TIME(8,47,20)</f>
        <v>0.36620370370370375</v>
      </c>
      <c r="B2009" s="8">
        <v>3966.7</v>
      </c>
      <c r="C2009" s="9">
        <v>500000</v>
      </c>
      <c r="D2009" s="10" t="s">
        <v>7</v>
      </c>
      <c r="E2009" s="11" t="s">
        <v>6</v>
      </c>
    </row>
    <row r="2010" spans="1:5" x14ac:dyDescent="0.25">
      <c r="A2010" s="7">
        <f>TIME(8,47,19)</f>
        <v>0.3661921296296296</v>
      </c>
      <c r="B2010" s="8">
        <v>3966.7</v>
      </c>
      <c r="C2010" s="9">
        <v>250000</v>
      </c>
      <c r="D2010" s="10" t="s">
        <v>7</v>
      </c>
      <c r="E2010" s="11" t="s">
        <v>6</v>
      </c>
    </row>
    <row r="2011" spans="1:5" x14ac:dyDescent="0.25">
      <c r="A2011" s="7">
        <f>TIME(8,47,2)</f>
        <v>0.36599537037037039</v>
      </c>
      <c r="B2011" s="8">
        <v>3966.5</v>
      </c>
      <c r="C2011" s="9">
        <v>48000</v>
      </c>
      <c r="D2011" s="10" t="s">
        <v>3</v>
      </c>
      <c r="E2011" s="11" t="s">
        <v>8</v>
      </c>
    </row>
    <row r="2012" spans="1:5" x14ac:dyDescent="0.25">
      <c r="A2012" s="7">
        <f>TIME(8,46,59)</f>
        <v>0.36596064814814816</v>
      </c>
      <c r="B2012" s="8">
        <v>3966.7</v>
      </c>
      <c r="C2012" s="9">
        <v>750000</v>
      </c>
      <c r="D2012" s="10" t="s">
        <v>7</v>
      </c>
      <c r="E2012" s="11" t="s">
        <v>6</v>
      </c>
    </row>
    <row r="2013" spans="1:5" x14ac:dyDescent="0.25">
      <c r="A2013" s="7">
        <f>TIME(8,46,59)</f>
        <v>0.36596064814814816</v>
      </c>
      <c r="B2013" s="8">
        <v>3966.7</v>
      </c>
      <c r="C2013" s="9">
        <v>2250000</v>
      </c>
      <c r="D2013" s="10" t="s">
        <v>7</v>
      </c>
      <c r="E2013" s="11" t="s">
        <v>6</v>
      </c>
    </row>
    <row r="2014" spans="1:5" x14ac:dyDescent="0.25">
      <c r="A2014" s="7">
        <f>TIME(8,46,57)</f>
        <v>0.36593750000000003</v>
      </c>
      <c r="B2014" s="8">
        <v>3966.09</v>
      </c>
      <c r="C2014" s="9">
        <v>250000</v>
      </c>
      <c r="D2014" s="10" t="s">
        <v>5</v>
      </c>
      <c r="E2014" s="11" t="s">
        <v>6</v>
      </c>
    </row>
    <row r="2015" spans="1:5" x14ac:dyDescent="0.25">
      <c r="A2015" s="7">
        <f>TIME(8,46,49)</f>
        <v>0.36584490740740744</v>
      </c>
      <c r="B2015" s="8">
        <v>3966.69</v>
      </c>
      <c r="C2015" s="9">
        <v>250000</v>
      </c>
      <c r="D2015" s="10" t="s">
        <v>7</v>
      </c>
      <c r="E2015" s="11" t="s">
        <v>6</v>
      </c>
    </row>
    <row r="2016" spans="1:5" x14ac:dyDescent="0.25">
      <c r="A2016" s="7">
        <f>TIME(8,46,49)</f>
        <v>0.36584490740740744</v>
      </c>
      <c r="B2016" s="8">
        <v>3966.7</v>
      </c>
      <c r="C2016" s="9">
        <v>500000</v>
      </c>
      <c r="D2016" s="10" t="s">
        <v>7</v>
      </c>
      <c r="E2016" s="11" t="s">
        <v>6</v>
      </c>
    </row>
    <row r="2017" spans="1:5" x14ac:dyDescent="0.25">
      <c r="A2017" s="7">
        <f>TIME(8,46,48)</f>
        <v>0.36583333333333329</v>
      </c>
      <c r="B2017" s="8">
        <v>3966.7</v>
      </c>
      <c r="C2017" s="9">
        <v>250000</v>
      </c>
      <c r="D2017" s="10" t="s">
        <v>7</v>
      </c>
      <c r="E2017" s="11" t="s">
        <v>6</v>
      </c>
    </row>
    <row r="2018" spans="1:5" x14ac:dyDescent="0.25">
      <c r="A2018" s="7">
        <f>TIME(8,46,47)</f>
        <v>0.36582175925925925</v>
      </c>
      <c r="B2018" s="8">
        <v>3966.7</v>
      </c>
      <c r="C2018" s="9">
        <v>250000</v>
      </c>
      <c r="D2018" s="10" t="s">
        <v>7</v>
      </c>
      <c r="E2018" s="11" t="s">
        <v>6</v>
      </c>
    </row>
    <row r="2019" spans="1:5" x14ac:dyDescent="0.25">
      <c r="A2019" s="7">
        <f>TIME(8,46,39)</f>
        <v>0.36572916666666666</v>
      </c>
      <c r="B2019" s="8">
        <v>3966.4</v>
      </c>
      <c r="C2019" s="9">
        <v>250000</v>
      </c>
      <c r="D2019" s="10" t="s">
        <v>7</v>
      </c>
      <c r="E2019" s="11" t="s">
        <v>6</v>
      </c>
    </row>
    <row r="2020" spans="1:5" x14ac:dyDescent="0.25">
      <c r="A2020" s="7">
        <f>TIME(8,46,39)</f>
        <v>0.36572916666666666</v>
      </c>
      <c r="B2020" s="8">
        <v>3966.34</v>
      </c>
      <c r="C2020" s="9">
        <v>250000</v>
      </c>
      <c r="D2020" s="10" t="s">
        <v>7</v>
      </c>
      <c r="E2020" s="11" t="s">
        <v>6</v>
      </c>
    </row>
    <row r="2021" spans="1:5" x14ac:dyDescent="0.25">
      <c r="A2021" s="7">
        <f>TIME(8,46,38)</f>
        <v>0.36571759259259262</v>
      </c>
      <c r="B2021" s="8">
        <v>3966</v>
      </c>
      <c r="C2021" s="9">
        <v>250000</v>
      </c>
      <c r="D2021" s="10" t="s">
        <v>7</v>
      </c>
      <c r="E2021" s="11" t="s">
        <v>6</v>
      </c>
    </row>
    <row r="2022" spans="1:5" x14ac:dyDescent="0.25">
      <c r="A2022" s="7">
        <f>TIME(8,46,38)</f>
        <v>0.36571759259259262</v>
      </c>
      <c r="B2022" s="8">
        <v>3966</v>
      </c>
      <c r="C2022" s="9">
        <v>250000</v>
      </c>
      <c r="D2022" s="10" t="s">
        <v>7</v>
      </c>
      <c r="E2022" s="11" t="s">
        <v>6</v>
      </c>
    </row>
    <row r="2023" spans="1:5" x14ac:dyDescent="0.25">
      <c r="A2023" s="7">
        <f>TIME(8,46,37)</f>
        <v>0.36570601851851853</v>
      </c>
      <c r="B2023" s="8">
        <v>3966</v>
      </c>
      <c r="C2023" s="9">
        <v>250000</v>
      </c>
      <c r="D2023" s="10" t="s">
        <v>7</v>
      </c>
      <c r="E2023" s="11" t="s">
        <v>6</v>
      </c>
    </row>
    <row r="2024" spans="1:5" x14ac:dyDescent="0.25">
      <c r="A2024" s="7">
        <f>TIME(8,46,37)</f>
        <v>0.36570601851851853</v>
      </c>
      <c r="B2024" s="8">
        <v>3965.98</v>
      </c>
      <c r="C2024" s="9">
        <v>250000</v>
      </c>
      <c r="D2024" s="10" t="s">
        <v>7</v>
      </c>
      <c r="E2024" s="11" t="s">
        <v>6</v>
      </c>
    </row>
    <row r="2025" spans="1:5" x14ac:dyDescent="0.25">
      <c r="A2025" s="7">
        <f>TIME(8,46,37)</f>
        <v>0.36570601851851853</v>
      </c>
      <c r="B2025" s="8">
        <v>3965.97</v>
      </c>
      <c r="C2025" s="9">
        <v>250000</v>
      </c>
      <c r="D2025" s="10" t="s">
        <v>7</v>
      </c>
      <c r="E2025" s="11" t="s">
        <v>6</v>
      </c>
    </row>
    <row r="2026" spans="1:5" x14ac:dyDescent="0.25">
      <c r="A2026" s="7">
        <f>TIME(8,46,36)</f>
        <v>0.36569444444444449</v>
      </c>
      <c r="B2026" s="8">
        <v>3965.95</v>
      </c>
      <c r="C2026" s="9">
        <v>250000</v>
      </c>
      <c r="D2026" s="10" t="s">
        <v>7</v>
      </c>
      <c r="E2026" s="11" t="s">
        <v>6</v>
      </c>
    </row>
    <row r="2027" spans="1:5" x14ac:dyDescent="0.25">
      <c r="A2027" s="7">
        <f>TIME(8,46,26)</f>
        <v>0.36557870370370371</v>
      </c>
      <c r="B2027" s="8">
        <v>3965.98</v>
      </c>
      <c r="C2027" s="9">
        <v>250000</v>
      </c>
      <c r="D2027" s="10" t="s">
        <v>7</v>
      </c>
      <c r="E2027" s="11" t="s">
        <v>6</v>
      </c>
    </row>
    <row r="2028" spans="1:5" x14ac:dyDescent="0.25">
      <c r="A2028" s="7">
        <f>TIME(8,46,26)</f>
        <v>0.36557870370370371</v>
      </c>
      <c r="B2028" s="8">
        <v>3965.98</v>
      </c>
      <c r="C2028" s="9">
        <v>250000</v>
      </c>
      <c r="D2028" s="10" t="s">
        <v>7</v>
      </c>
      <c r="E2028" s="11" t="s">
        <v>6</v>
      </c>
    </row>
    <row r="2029" spans="1:5" x14ac:dyDescent="0.25">
      <c r="A2029" s="7">
        <f>TIME(8,46,26)</f>
        <v>0.36557870370370371</v>
      </c>
      <c r="B2029" s="8">
        <v>3965.98</v>
      </c>
      <c r="C2029" s="9">
        <v>250000</v>
      </c>
      <c r="D2029" s="10" t="s">
        <v>7</v>
      </c>
      <c r="E2029" s="11" t="s">
        <v>6</v>
      </c>
    </row>
    <row r="2030" spans="1:5" x14ac:dyDescent="0.25">
      <c r="A2030" s="7">
        <f>TIME(8,46,25)</f>
        <v>0.36556712962962962</v>
      </c>
      <c r="B2030" s="8">
        <v>3965.98</v>
      </c>
      <c r="C2030" s="9">
        <v>250000</v>
      </c>
      <c r="D2030" s="10" t="s">
        <v>7</v>
      </c>
      <c r="E2030" s="11" t="s">
        <v>6</v>
      </c>
    </row>
    <row r="2031" spans="1:5" x14ac:dyDescent="0.25">
      <c r="A2031" s="7">
        <f>TIME(8,46,25)</f>
        <v>0.36556712962962962</v>
      </c>
      <c r="B2031" s="8">
        <v>3965.98</v>
      </c>
      <c r="C2031" s="9">
        <v>250000</v>
      </c>
      <c r="D2031" s="10" t="s">
        <v>7</v>
      </c>
      <c r="E2031" s="11" t="s">
        <v>6</v>
      </c>
    </row>
    <row r="2032" spans="1:5" x14ac:dyDescent="0.25">
      <c r="A2032" s="7">
        <f>TIME(8,46,24)</f>
        <v>0.36555555555555558</v>
      </c>
      <c r="B2032" s="8">
        <v>3965.9</v>
      </c>
      <c r="C2032" s="9">
        <v>250000</v>
      </c>
      <c r="D2032" s="10" t="s">
        <v>7</v>
      </c>
      <c r="E2032" s="11" t="s">
        <v>6</v>
      </c>
    </row>
    <row r="2033" spans="1:5" x14ac:dyDescent="0.25">
      <c r="A2033" s="7">
        <f>TIME(8,46,8)</f>
        <v>0.36537037037037035</v>
      </c>
      <c r="B2033" s="8">
        <v>3965.9</v>
      </c>
      <c r="C2033" s="9">
        <v>250000</v>
      </c>
      <c r="D2033" s="10" t="s">
        <v>7</v>
      </c>
      <c r="E2033" s="11" t="s">
        <v>6</v>
      </c>
    </row>
    <row r="2034" spans="1:5" x14ac:dyDescent="0.25">
      <c r="A2034" s="7">
        <f>TIME(8,46,7)</f>
        <v>0.36535879629629631</v>
      </c>
      <c r="B2034" s="8">
        <v>3965.48</v>
      </c>
      <c r="C2034" s="9">
        <v>1000000</v>
      </c>
      <c r="D2034" s="10" t="s">
        <v>11</v>
      </c>
      <c r="E2034" s="11" t="s">
        <v>12</v>
      </c>
    </row>
    <row r="2035" spans="1:5" x14ac:dyDescent="0.25">
      <c r="A2035" s="7">
        <f>TIME(8,46,5)</f>
        <v>0.36533564814814817</v>
      </c>
      <c r="B2035" s="8">
        <v>3965.48</v>
      </c>
      <c r="C2035" s="9">
        <v>1000000</v>
      </c>
      <c r="D2035" s="10" t="s">
        <v>11</v>
      </c>
      <c r="E2035" s="11" t="s">
        <v>12</v>
      </c>
    </row>
    <row r="2036" spans="1:5" x14ac:dyDescent="0.25">
      <c r="A2036" s="7">
        <f>TIME(8,46,3)</f>
        <v>0.36531249999999998</v>
      </c>
      <c r="B2036" s="8">
        <v>3965.99</v>
      </c>
      <c r="C2036" s="9">
        <v>250000</v>
      </c>
      <c r="D2036" s="10" t="s">
        <v>7</v>
      </c>
      <c r="E2036" s="11" t="s">
        <v>6</v>
      </c>
    </row>
    <row r="2037" spans="1:5" x14ac:dyDescent="0.25">
      <c r="A2037" s="7">
        <f>TIME(8,45,51)</f>
        <v>0.36517361111111107</v>
      </c>
      <c r="B2037" s="8">
        <v>3965.48</v>
      </c>
      <c r="C2037" s="9">
        <v>1000000</v>
      </c>
      <c r="D2037" s="10" t="s">
        <v>11</v>
      </c>
      <c r="E2037" s="11" t="s">
        <v>12</v>
      </c>
    </row>
    <row r="2038" spans="1:5" x14ac:dyDescent="0.25">
      <c r="A2038" s="7">
        <f>TIME(8,45,50)</f>
        <v>0.36516203703703703</v>
      </c>
      <c r="B2038" s="8">
        <v>3965.48</v>
      </c>
      <c r="C2038" s="9">
        <v>1000000</v>
      </c>
      <c r="D2038" s="10" t="s">
        <v>11</v>
      </c>
      <c r="E2038" s="11" t="s">
        <v>12</v>
      </c>
    </row>
    <row r="2039" spans="1:5" x14ac:dyDescent="0.25">
      <c r="A2039" s="7">
        <f>TIME(8,45,47)</f>
        <v>0.36512731481481481</v>
      </c>
      <c r="B2039" s="8">
        <v>3965</v>
      </c>
      <c r="C2039" s="9">
        <v>250000</v>
      </c>
      <c r="D2039" s="10" t="s">
        <v>5</v>
      </c>
      <c r="E2039" s="11" t="s">
        <v>6</v>
      </c>
    </row>
    <row r="2040" spans="1:5" x14ac:dyDescent="0.25">
      <c r="A2040" s="7">
        <f>TIME(8,45,46)</f>
        <v>0.36511574074074077</v>
      </c>
      <c r="B2040" s="8">
        <v>3965.48</v>
      </c>
      <c r="C2040" s="9">
        <v>1000000</v>
      </c>
      <c r="D2040" s="10" t="s">
        <v>11</v>
      </c>
      <c r="E2040" s="11" t="s">
        <v>12</v>
      </c>
    </row>
    <row r="2041" spans="1:5" x14ac:dyDescent="0.25">
      <c r="A2041" s="7">
        <f>TIME(8,45,45)</f>
        <v>0.36510416666666662</v>
      </c>
      <c r="B2041" s="8">
        <v>3965.48</v>
      </c>
      <c r="C2041" s="9">
        <v>1000000</v>
      </c>
      <c r="D2041" s="10" t="s">
        <v>11</v>
      </c>
      <c r="E2041" s="11" t="s">
        <v>12</v>
      </c>
    </row>
    <row r="2042" spans="1:5" x14ac:dyDescent="0.25">
      <c r="A2042" s="7">
        <f>TIME(8,45,44)</f>
        <v>0.36509259259259258</v>
      </c>
      <c r="B2042" s="8">
        <v>3965.48</v>
      </c>
      <c r="C2042" s="9">
        <v>1000000</v>
      </c>
      <c r="D2042" s="10" t="s">
        <v>11</v>
      </c>
      <c r="E2042" s="11" t="s">
        <v>12</v>
      </c>
    </row>
    <row r="2043" spans="1:5" x14ac:dyDescent="0.25">
      <c r="A2043" s="7">
        <f>TIME(8,45,37)</f>
        <v>0.36501157407407409</v>
      </c>
      <c r="B2043" s="8">
        <v>3965.77</v>
      </c>
      <c r="C2043" s="9">
        <v>250000</v>
      </c>
      <c r="D2043" s="10" t="s">
        <v>7</v>
      </c>
      <c r="E2043" s="11" t="s">
        <v>6</v>
      </c>
    </row>
    <row r="2044" spans="1:5" x14ac:dyDescent="0.25">
      <c r="A2044" s="7">
        <f>TIME(8,45,4)</f>
        <v>0.36462962962962964</v>
      </c>
      <c r="B2044" s="8">
        <v>3964.8</v>
      </c>
      <c r="C2044" s="9">
        <v>250000</v>
      </c>
      <c r="D2044" s="10" t="s">
        <v>5</v>
      </c>
      <c r="E2044" s="11" t="s">
        <v>6</v>
      </c>
    </row>
    <row r="2045" spans="1:5" x14ac:dyDescent="0.25">
      <c r="A2045" s="7">
        <f>TIME(8,45,3)</f>
        <v>0.36461805555555554</v>
      </c>
      <c r="B2045" s="8">
        <v>3965.5</v>
      </c>
      <c r="C2045" s="9">
        <v>500000</v>
      </c>
      <c r="D2045" s="10" t="s">
        <v>5</v>
      </c>
      <c r="E2045" s="11" t="s">
        <v>6</v>
      </c>
    </row>
    <row r="2046" spans="1:5" x14ac:dyDescent="0.25">
      <c r="A2046" s="7">
        <f>TIME(8,45,2)</f>
        <v>0.3646064814814815</v>
      </c>
      <c r="B2046" s="8">
        <v>3965.5</v>
      </c>
      <c r="C2046" s="9">
        <v>500000</v>
      </c>
      <c r="D2046" s="10" t="s">
        <v>5</v>
      </c>
      <c r="E2046" s="11" t="s">
        <v>6</v>
      </c>
    </row>
    <row r="2047" spans="1:5" x14ac:dyDescent="0.25">
      <c r="A2047" s="7">
        <f>TIME(8,45,2)</f>
        <v>0.3646064814814815</v>
      </c>
      <c r="B2047" s="8">
        <v>3965.5</v>
      </c>
      <c r="C2047" s="9">
        <v>500000</v>
      </c>
      <c r="D2047" s="10" t="s">
        <v>5</v>
      </c>
      <c r="E2047" s="11" t="s">
        <v>6</v>
      </c>
    </row>
    <row r="2048" spans="1:5" x14ac:dyDescent="0.25">
      <c r="A2048" s="7">
        <f>TIME(8,45,1)</f>
        <v>0.36459490740740735</v>
      </c>
      <c r="B2048" s="8">
        <v>3965.5</v>
      </c>
      <c r="C2048" s="9">
        <v>500000</v>
      </c>
      <c r="D2048" s="10" t="s">
        <v>5</v>
      </c>
      <c r="E2048" s="11" t="s">
        <v>6</v>
      </c>
    </row>
    <row r="2049" spans="1:5" x14ac:dyDescent="0.25">
      <c r="A2049" s="7">
        <f>TIME(8,45,1)</f>
        <v>0.36459490740740735</v>
      </c>
      <c r="B2049" s="8">
        <v>3965.5</v>
      </c>
      <c r="C2049" s="9">
        <v>500000</v>
      </c>
      <c r="D2049" s="10" t="s">
        <v>5</v>
      </c>
      <c r="E2049" s="11" t="s">
        <v>6</v>
      </c>
    </row>
    <row r="2050" spans="1:5" x14ac:dyDescent="0.25">
      <c r="A2050" s="7">
        <f>TIME(8,45,1)</f>
        <v>0.36459490740740735</v>
      </c>
      <c r="B2050" s="8">
        <v>3965.6</v>
      </c>
      <c r="C2050" s="9">
        <v>250000</v>
      </c>
      <c r="D2050" s="10" t="s">
        <v>5</v>
      </c>
      <c r="E2050" s="11" t="s">
        <v>6</v>
      </c>
    </row>
    <row r="2051" spans="1:5" x14ac:dyDescent="0.25">
      <c r="A2051" s="7">
        <f>TIME(8,44,59)</f>
        <v>0.36457175925925928</v>
      </c>
      <c r="B2051" s="8">
        <v>3965.7</v>
      </c>
      <c r="C2051" s="9">
        <v>250000</v>
      </c>
      <c r="D2051" s="10" t="s">
        <v>5</v>
      </c>
      <c r="E2051" s="11" t="s">
        <v>6</v>
      </c>
    </row>
    <row r="2052" spans="1:5" x14ac:dyDescent="0.25">
      <c r="A2052" s="7">
        <f>TIME(8,44,17)</f>
        <v>0.3640856481481482</v>
      </c>
      <c r="B2052" s="8">
        <v>3966</v>
      </c>
      <c r="C2052" s="9">
        <v>250000</v>
      </c>
      <c r="D2052" s="10" t="s">
        <v>7</v>
      </c>
      <c r="E2052" s="11" t="s">
        <v>6</v>
      </c>
    </row>
    <row r="2053" spans="1:5" x14ac:dyDescent="0.25">
      <c r="A2053" s="7">
        <f>TIME(8,44,2)</f>
        <v>0.36391203703703701</v>
      </c>
      <c r="B2053" s="8">
        <v>3966</v>
      </c>
      <c r="C2053" s="9">
        <v>250000</v>
      </c>
      <c r="D2053" s="10" t="s">
        <v>7</v>
      </c>
      <c r="E2053" s="11" t="s">
        <v>6</v>
      </c>
    </row>
    <row r="2054" spans="1:5" x14ac:dyDescent="0.25">
      <c r="A2054" s="7">
        <f>TIME(8,44,2)</f>
        <v>0.36391203703703701</v>
      </c>
      <c r="B2054" s="8">
        <v>3965.55</v>
      </c>
      <c r="C2054" s="9">
        <v>250000</v>
      </c>
      <c r="D2054" s="10" t="s">
        <v>5</v>
      </c>
      <c r="E2054" s="11" t="s">
        <v>6</v>
      </c>
    </row>
    <row r="2055" spans="1:5" x14ac:dyDescent="0.25">
      <c r="A2055" s="7">
        <f>TIME(8,43,56)</f>
        <v>0.36384259259259261</v>
      </c>
      <c r="B2055" s="8">
        <v>3966.4</v>
      </c>
      <c r="C2055" s="9">
        <v>250000</v>
      </c>
      <c r="D2055" s="10" t="s">
        <v>7</v>
      </c>
      <c r="E2055" s="11" t="s">
        <v>6</v>
      </c>
    </row>
    <row r="2056" spans="1:5" x14ac:dyDescent="0.25">
      <c r="A2056" s="7">
        <f>TIME(8,43,48)</f>
        <v>0.36375000000000002</v>
      </c>
      <c r="B2056" s="8">
        <v>3966.39</v>
      </c>
      <c r="C2056" s="9">
        <v>250000</v>
      </c>
      <c r="D2056" s="10" t="s">
        <v>7</v>
      </c>
      <c r="E2056" s="11" t="s">
        <v>6</v>
      </c>
    </row>
    <row r="2057" spans="1:5" x14ac:dyDescent="0.25">
      <c r="A2057" s="7">
        <f>TIME(8,43,47)</f>
        <v>0.36373842592592592</v>
      </c>
      <c r="B2057" s="8">
        <v>3966.39</v>
      </c>
      <c r="C2057" s="9">
        <v>250000</v>
      </c>
      <c r="D2057" s="10" t="s">
        <v>7</v>
      </c>
      <c r="E2057" s="11" t="s">
        <v>6</v>
      </c>
    </row>
    <row r="2058" spans="1:5" x14ac:dyDescent="0.25">
      <c r="A2058" s="7">
        <f>TIME(8,43,47)</f>
        <v>0.36373842592592592</v>
      </c>
      <c r="B2058" s="8">
        <v>3966.39</v>
      </c>
      <c r="C2058" s="9">
        <v>250000</v>
      </c>
      <c r="D2058" s="10" t="s">
        <v>7</v>
      </c>
      <c r="E2058" s="11" t="s">
        <v>6</v>
      </c>
    </row>
    <row r="2059" spans="1:5" x14ac:dyDescent="0.25">
      <c r="A2059" s="7">
        <f>TIME(8,43,47)</f>
        <v>0.36373842592592592</v>
      </c>
      <c r="B2059" s="8">
        <v>3966.39</v>
      </c>
      <c r="C2059" s="9">
        <v>250000</v>
      </c>
      <c r="D2059" s="10" t="s">
        <v>7</v>
      </c>
      <c r="E2059" s="11" t="s">
        <v>6</v>
      </c>
    </row>
    <row r="2060" spans="1:5" x14ac:dyDescent="0.25">
      <c r="A2060" s="7">
        <f>TIME(8,43,46)</f>
        <v>0.36372685185185188</v>
      </c>
      <c r="B2060" s="8">
        <v>3966.39</v>
      </c>
      <c r="C2060" s="9">
        <v>250000</v>
      </c>
      <c r="D2060" s="10" t="s">
        <v>7</v>
      </c>
      <c r="E2060" s="11" t="s">
        <v>6</v>
      </c>
    </row>
    <row r="2061" spans="1:5" x14ac:dyDescent="0.25">
      <c r="A2061" s="7">
        <f>TIME(8,43,46)</f>
        <v>0.36372685185185188</v>
      </c>
      <c r="B2061" s="8">
        <v>3966.38</v>
      </c>
      <c r="C2061" s="9">
        <v>250000</v>
      </c>
      <c r="D2061" s="10" t="s">
        <v>7</v>
      </c>
      <c r="E2061" s="11" t="s">
        <v>6</v>
      </c>
    </row>
    <row r="2062" spans="1:5" x14ac:dyDescent="0.25">
      <c r="A2062" s="7">
        <f>TIME(8,43,40)</f>
        <v>0.36365740740740743</v>
      </c>
      <c r="B2062" s="8">
        <v>3965.5</v>
      </c>
      <c r="C2062" s="9">
        <v>500000</v>
      </c>
      <c r="D2062" s="10" t="s">
        <v>5</v>
      </c>
      <c r="E2062" s="11" t="s">
        <v>6</v>
      </c>
    </row>
    <row r="2063" spans="1:5" x14ac:dyDescent="0.25">
      <c r="A2063" s="7">
        <f>TIME(8,43,40)</f>
        <v>0.36365740740740743</v>
      </c>
      <c r="B2063" s="8">
        <v>3966</v>
      </c>
      <c r="C2063" s="9">
        <v>250000</v>
      </c>
      <c r="D2063" s="10" t="s">
        <v>7</v>
      </c>
      <c r="E2063" s="11" t="s">
        <v>6</v>
      </c>
    </row>
    <row r="2064" spans="1:5" x14ac:dyDescent="0.25">
      <c r="A2064" s="7">
        <f>TIME(8,43,21)</f>
        <v>0.36343750000000002</v>
      </c>
      <c r="B2064" s="8">
        <v>3966</v>
      </c>
      <c r="C2064" s="9">
        <v>100000</v>
      </c>
      <c r="D2064" s="10" t="s">
        <v>3</v>
      </c>
      <c r="E2064" s="11" t="s">
        <v>8</v>
      </c>
    </row>
    <row r="2065" spans="1:5" x14ac:dyDescent="0.25">
      <c r="A2065" s="7">
        <f>TIME(8,43,14)</f>
        <v>0.36335648148148153</v>
      </c>
      <c r="B2065" s="8">
        <v>3965.5</v>
      </c>
      <c r="C2065" s="9">
        <v>500000</v>
      </c>
      <c r="D2065" s="10" t="s">
        <v>7</v>
      </c>
      <c r="E2065" s="11" t="s">
        <v>6</v>
      </c>
    </row>
    <row r="2066" spans="1:5" x14ac:dyDescent="0.25">
      <c r="A2066" s="7">
        <f>TIME(8,43,11)</f>
        <v>0.36332175925925925</v>
      </c>
      <c r="B2066" s="8">
        <v>3965.45</v>
      </c>
      <c r="C2066" s="9">
        <v>250000</v>
      </c>
      <c r="D2066" s="10" t="s">
        <v>7</v>
      </c>
      <c r="E2066" s="11" t="s">
        <v>6</v>
      </c>
    </row>
    <row r="2067" spans="1:5" x14ac:dyDescent="0.25">
      <c r="A2067" s="7">
        <f>TIME(8,43,1)</f>
        <v>0.36320601851851847</v>
      </c>
      <c r="B2067" s="8">
        <v>3965</v>
      </c>
      <c r="C2067" s="9">
        <v>250000</v>
      </c>
      <c r="D2067" s="10" t="s">
        <v>5</v>
      </c>
      <c r="E2067" s="11" t="s">
        <v>6</v>
      </c>
    </row>
    <row r="2068" spans="1:5" x14ac:dyDescent="0.25">
      <c r="A2068" s="7">
        <f>TIME(8,42,58)</f>
        <v>0.3631712962962963</v>
      </c>
      <c r="B2068" s="8">
        <v>3964.75</v>
      </c>
      <c r="C2068" s="9">
        <v>250000</v>
      </c>
      <c r="D2068" s="10" t="s">
        <v>5</v>
      </c>
      <c r="E2068" s="11" t="s">
        <v>6</v>
      </c>
    </row>
    <row r="2069" spans="1:5" x14ac:dyDescent="0.25">
      <c r="A2069" s="7">
        <f>TIME(8,42,55)</f>
        <v>0.36313657407407413</v>
      </c>
      <c r="B2069" s="8">
        <v>3964.75</v>
      </c>
      <c r="C2069" s="9">
        <v>250000</v>
      </c>
      <c r="D2069" s="10" t="s">
        <v>5</v>
      </c>
      <c r="E2069" s="11" t="s">
        <v>6</v>
      </c>
    </row>
    <row r="2070" spans="1:5" x14ac:dyDescent="0.25">
      <c r="A2070" s="7">
        <f>TIME(8,42,55)</f>
        <v>0.36313657407407413</v>
      </c>
      <c r="B2070" s="8">
        <v>3965</v>
      </c>
      <c r="C2070" s="9">
        <v>250000</v>
      </c>
      <c r="D2070" s="10" t="s">
        <v>5</v>
      </c>
      <c r="E2070" s="11" t="s">
        <v>6</v>
      </c>
    </row>
    <row r="2071" spans="1:5" x14ac:dyDescent="0.25">
      <c r="A2071" s="7">
        <f>TIME(8,42,54)</f>
        <v>0.36312499999999998</v>
      </c>
      <c r="B2071" s="8">
        <v>3965.5</v>
      </c>
      <c r="C2071" s="9">
        <v>1000000</v>
      </c>
      <c r="D2071" s="10" t="s">
        <v>5</v>
      </c>
      <c r="E2071" s="11" t="s">
        <v>6</v>
      </c>
    </row>
    <row r="2072" spans="1:5" x14ac:dyDescent="0.25">
      <c r="A2072" s="7">
        <f>TIME(8,42,54)</f>
        <v>0.36312499999999998</v>
      </c>
      <c r="B2072" s="8">
        <v>3965.5</v>
      </c>
      <c r="C2072" s="9">
        <v>500000</v>
      </c>
      <c r="D2072" s="10" t="s">
        <v>5</v>
      </c>
      <c r="E2072" s="11" t="s">
        <v>6</v>
      </c>
    </row>
    <row r="2073" spans="1:5" x14ac:dyDescent="0.25">
      <c r="A2073" s="7">
        <f>TIME(8,42,52)</f>
        <v>0.36310185185185184</v>
      </c>
      <c r="B2073" s="8">
        <v>3965.5</v>
      </c>
      <c r="C2073" s="9">
        <v>250000</v>
      </c>
      <c r="D2073" s="10" t="s">
        <v>5</v>
      </c>
      <c r="E2073" s="11" t="s">
        <v>6</v>
      </c>
    </row>
    <row r="2074" spans="1:5" x14ac:dyDescent="0.25">
      <c r="A2074" s="7">
        <f>TIME(8,42,47)</f>
        <v>0.36304398148148148</v>
      </c>
      <c r="B2074" s="8">
        <v>3965.5</v>
      </c>
      <c r="C2074" s="9">
        <v>250000</v>
      </c>
      <c r="D2074" s="10" t="s">
        <v>5</v>
      </c>
      <c r="E2074" s="11" t="s">
        <v>6</v>
      </c>
    </row>
    <row r="2075" spans="1:5" x14ac:dyDescent="0.25">
      <c r="A2075" s="7">
        <f>TIME(8,42,33)</f>
        <v>0.36288194444444444</v>
      </c>
      <c r="B2075" s="8">
        <v>3965.59</v>
      </c>
      <c r="C2075" s="9">
        <v>250000</v>
      </c>
      <c r="D2075" s="10" t="s">
        <v>5</v>
      </c>
      <c r="E2075" s="11" t="s">
        <v>6</v>
      </c>
    </row>
    <row r="2076" spans="1:5" x14ac:dyDescent="0.25">
      <c r="A2076" s="7">
        <f>TIME(8,42,33)</f>
        <v>0.36288194444444444</v>
      </c>
      <c r="B2076" s="8">
        <v>3965.63</v>
      </c>
      <c r="C2076" s="9">
        <v>250000</v>
      </c>
      <c r="D2076" s="10" t="s">
        <v>5</v>
      </c>
      <c r="E2076" s="11" t="s">
        <v>6</v>
      </c>
    </row>
    <row r="2077" spans="1:5" x14ac:dyDescent="0.25">
      <c r="A2077" s="7">
        <f>TIME(8,42,32)</f>
        <v>0.3628703703703704</v>
      </c>
      <c r="B2077" s="8">
        <v>3965.65</v>
      </c>
      <c r="C2077" s="9">
        <v>250000</v>
      </c>
      <c r="D2077" s="10" t="s">
        <v>5</v>
      </c>
      <c r="E2077" s="11" t="s">
        <v>6</v>
      </c>
    </row>
    <row r="2078" spans="1:5" x14ac:dyDescent="0.25">
      <c r="A2078" s="7">
        <f>TIME(8,42,32)</f>
        <v>0.3628703703703704</v>
      </c>
      <c r="B2078" s="8">
        <v>3965.77</v>
      </c>
      <c r="C2078" s="9">
        <v>250000</v>
      </c>
      <c r="D2078" s="10" t="s">
        <v>5</v>
      </c>
      <c r="E2078" s="11" t="s">
        <v>6</v>
      </c>
    </row>
    <row r="2079" spans="1:5" x14ac:dyDescent="0.25">
      <c r="A2079" s="7">
        <f>TIME(8,42,31)</f>
        <v>0.3628587962962963</v>
      </c>
      <c r="B2079" s="8">
        <v>3966</v>
      </c>
      <c r="C2079" s="9">
        <v>500000</v>
      </c>
      <c r="D2079" s="10" t="s">
        <v>5</v>
      </c>
      <c r="E2079" s="11" t="s">
        <v>6</v>
      </c>
    </row>
    <row r="2080" spans="1:5" x14ac:dyDescent="0.25">
      <c r="A2080" s="7">
        <f>TIME(8,42,31)</f>
        <v>0.3628587962962963</v>
      </c>
      <c r="B2080" s="8">
        <v>3966</v>
      </c>
      <c r="C2080" s="9">
        <v>250000</v>
      </c>
      <c r="D2080" s="10" t="s">
        <v>5</v>
      </c>
      <c r="E2080" s="11" t="s">
        <v>6</v>
      </c>
    </row>
    <row r="2081" spans="1:5" x14ac:dyDescent="0.25">
      <c r="A2081" s="7">
        <f>TIME(8,42,25)</f>
        <v>0.36278935185185185</v>
      </c>
      <c r="B2081" s="8">
        <v>3966.9</v>
      </c>
      <c r="C2081" s="9">
        <v>250000</v>
      </c>
      <c r="D2081" s="10" t="s">
        <v>7</v>
      </c>
      <c r="E2081" s="11" t="s">
        <v>6</v>
      </c>
    </row>
    <row r="2082" spans="1:5" x14ac:dyDescent="0.25">
      <c r="A2082" s="7">
        <f>TIME(8,42,10)</f>
        <v>0.36261574074074071</v>
      </c>
      <c r="B2082" s="8">
        <v>3966</v>
      </c>
      <c r="C2082" s="9">
        <v>500000</v>
      </c>
      <c r="D2082" s="10" t="s">
        <v>7</v>
      </c>
      <c r="E2082" s="11" t="s">
        <v>6</v>
      </c>
    </row>
    <row r="2083" spans="1:5" x14ac:dyDescent="0.25">
      <c r="A2083" s="7">
        <f>TIME(8,42,5)</f>
        <v>0.36255787037037041</v>
      </c>
      <c r="B2083" s="8">
        <v>3965.5</v>
      </c>
      <c r="C2083" s="9">
        <v>250000</v>
      </c>
      <c r="D2083" s="10" t="s">
        <v>5</v>
      </c>
      <c r="E2083" s="11" t="s">
        <v>6</v>
      </c>
    </row>
    <row r="2084" spans="1:5" x14ac:dyDescent="0.25">
      <c r="A2084" s="7">
        <f>TIME(8,42,4)</f>
        <v>0.36254629629629626</v>
      </c>
      <c r="B2084" s="8">
        <v>3965.5</v>
      </c>
      <c r="C2084" s="9">
        <v>250000</v>
      </c>
      <c r="D2084" s="10" t="s">
        <v>5</v>
      </c>
      <c r="E2084" s="11" t="s">
        <v>6</v>
      </c>
    </row>
    <row r="2085" spans="1:5" x14ac:dyDescent="0.25">
      <c r="A2085" s="7">
        <f>TIME(8,42,4)</f>
        <v>0.36254629629629626</v>
      </c>
      <c r="B2085" s="8">
        <v>3965.5</v>
      </c>
      <c r="C2085" s="9">
        <v>250000</v>
      </c>
      <c r="D2085" s="10" t="s">
        <v>5</v>
      </c>
      <c r="E2085" s="11" t="s">
        <v>6</v>
      </c>
    </row>
    <row r="2086" spans="1:5" x14ac:dyDescent="0.25">
      <c r="A2086" s="7">
        <f>TIME(8,42,4)</f>
        <v>0.36254629629629626</v>
      </c>
      <c r="B2086" s="8">
        <v>3965.69</v>
      </c>
      <c r="C2086" s="9">
        <v>250000</v>
      </c>
      <c r="D2086" s="10" t="s">
        <v>5</v>
      </c>
      <c r="E2086" s="11" t="s">
        <v>6</v>
      </c>
    </row>
    <row r="2087" spans="1:5" x14ac:dyDescent="0.25">
      <c r="A2087" s="7">
        <f>TIME(8,42,2)</f>
        <v>0.36252314814814812</v>
      </c>
      <c r="B2087" s="8">
        <v>3965.7</v>
      </c>
      <c r="C2087" s="9">
        <v>250000</v>
      </c>
      <c r="D2087" s="10" t="s">
        <v>5</v>
      </c>
      <c r="E2087" s="11" t="s">
        <v>6</v>
      </c>
    </row>
    <row r="2088" spans="1:5" x14ac:dyDescent="0.25">
      <c r="A2088" s="7">
        <f>TIME(8,42,1)</f>
        <v>0.36251157407407408</v>
      </c>
      <c r="B2088" s="8">
        <v>3965.79</v>
      </c>
      <c r="C2088" s="9">
        <v>250000</v>
      </c>
      <c r="D2088" s="10" t="s">
        <v>5</v>
      </c>
      <c r="E2088" s="11" t="s">
        <v>6</v>
      </c>
    </row>
    <row r="2089" spans="1:5" x14ac:dyDescent="0.25">
      <c r="A2089" s="7">
        <f>TIME(8,41,59)</f>
        <v>0.36248842592592595</v>
      </c>
      <c r="B2089" s="8">
        <v>3966</v>
      </c>
      <c r="C2089" s="9">
        <v>250000</v>
      </c>
      <c r="D2089" s="10" t="s">
        <v>5</v>
      </c>
      <c r="E2089" s="11" t="s">
        <v>6</v>
      </c>
    </row>
    <row r="2090" spans="1:5" x14ac:dyDescent="0.25">
      <c r="A2090" s="7">
        <f>TIME(8,41,59)</f>
        <v>0.36248842592592595</v>
      </c>
      <c r="B2090" s="8">
        <v>3966.09</v>
      </c>
      <c r="C2090" s="9">
        <v>250000</v>
      </c>
      <c r="D2090" s="10" t="s">
        <v>5</v>
      </c>
      <c r="E2090" s="11" t="s">
        <v>6</v>
      </c>
    </row>
    <row r="2091" spans="1:5" x14ac:dyDescent="0.25">
      <c r="A2091" s="7">
        <f>TIME(8,41,49)</f>
        <v>0.36237268518518517</v>
      </c>
      <c r="B2091" s="8">
        <v>3965.71</v>
      </c>
      <c r="C2091" s="9">
        <v>250000</v>
      </c>
      <c r="D2091" s="10" t="s">
        <v>5</v>
      </c>
      <c r="E2091" s="11" t="s">
        <v>6</v>
      </c>
    </row>
    <row r="2092" spans="1:5" x14ac:dyDescent="0.25">
      <c r="A2092" s="7">
        <f>TIME(8,41,49)</f>
        <v>0.36237268518518517</v>
      </c>
      <c r="B2092" s="8">
        <v>3966.15</v>
      </c>
      <c r="C2092" s="9">
        <v>250000</v>
      </c>
      <c r="D2092" s="10" t="s">
        <v>5</v>
      </c>
      <c r="E2092" s="11" t="s">
        <v>6</v>
      </c>
    </row>
    <row r="2093" spans="1:5" x14ac:dyDescent="0.25">
      <c r="A2093" s="7">
        <f>TIME(8,41,40)</f>
        <v>0.36226851851851855</v>
      </c>
      <c r="B2093" s="8">
        <v>3967.35</v>
      </c>
      <c r="C2093" s="9">
        <v>250000</v>
      </c>
      <c r="D2093" s="10" t="s">
        <v>7</v>
      </c>
      <c r="E2093" s="11" t="s">
        <v>6</v>
      </c>
    </row>
    <row r="2094" spans="1:5" x14ac:dyDescent="0.25">
      <c r="A2094" s="7">
        <f>TIME(8,41,39)</f>
        <v>0.3622569444444444</v>
      </c>
      <c r="B2094" s="8">
        <v>3967.35</v>
      </c>
      <c r="C2094" s="9">
        <v>250000</v>
      </c>
      <c r="D2094" s="10" t="s">
        <v>7</v>
      </c>
      <c r="E2094" s="11" t="s">
        <v>6</v>
      </c>
    </row>
    <row r="2095" spans="1:5" x14ac:dyDescent="0.25">
      <c r="A2095" s="7">
        <f>TIME(8,41,38)</f>
        <v>0.36224537037037036</v>
      </c>
      <c r="B2095" s="8">
        <v>3967.3</v>
      </c>
      <c r="C2095" s="9">
        <v>250000</v>
      </c>
      <c r="D2095" s="10" t="s">
        <v>7</v>
      </c>
      <c r="E2095" s="11" t="s">
        <v>6</v>
      </c>
    </row>
    <row r="2096" spans="1:5" x14ac:dyDescent="0.25">
      <c r="A2096" s="7">
        <f>TIME(8,41,34)</f>
        <v>0.36219907407407409</v>
      </c>
      <c r="B2096" s="8">
        <v>3967</v>
      </c>
      <c r="C2096" s="9">
        <v>250000</v>
      </c>
      <c r="D2096" s="10" t="s">
        <v>7</v>
      </c>
      <c r="E2096" s="11" t="s">
        <v>6</v>
      </c>
    </row>
    <row r="2097" spans="1:5" x14ac:dyDescent="0.25">
      <c r="A2097" s="7">
        <f>TIME(8,41,25)</f>
        <v>0.36209490740740741</v>
      </c>
      <c r="B2097" s="8">
        <v>3967</v>
      </c>
      <c r="C2097" s="9">
        <v>250000</v>
      </c>
      <c r="D2097" s="10" t="s">
        <v>7</v>
      </c>
      <c r="E2097" s="11" t="s">
        <v>6</v>
      </c>
    </row>
    <row r="2098" spans="1:5" x14ac:dyDescent="0.25">
      <c r="A2098" s="7">
        <f>TIME(8,41,15)</f>
        <v>0.36197916666666669</v>
      </c>
      <c r="B2098" s="8">
        <v>3967.45</v>
      </c>
      <c r="C2098" s="9">
        <v>250000</v>
      </c>
      <c r="D2098" s="10" t="s">
        <v>7</v>
      </c>
      <c r="E2098" s="11" t="s">
        <v>6</v>
      </c>
    </row>
    <row r="2099" spans="1:5" x14ac:dyDescent="0.25">
      <c r="A2099" s="7">
        <f>TIME(8,41,12)</f>
        <v>0.36194444444444446</v>
      </c>
      <c r="B2099" s="8">
        <v>3967</v>
      </c>
      <c r="C2099" s="9">
        <v>250000</v>
      </c>
      <c r="D2099" s="10" t="s">
        <v>7</v>
      </c>
      <c r="E2099" s="11" t="s">
        <v>6</v>
      </c>
    </row>
    <row r="2100" spans="1:5" x14ac:dyDescent="0.25">
      <c r="A2100" s="7">
        <f>TIME(8,41,3)</f>
        <v>0.36184027777777777</v>
      </c>
      <c r="B2100" s="8">
        <v>3967.35</v>
      </c>
      <c r="C2100" s="9">
        <v>250000</v>
      </c>
      <c r="D2100" s="10" t="s">
        <v>7</v>
      </c>
      <c r="E2100" s="11" t="s">
        <v>6</v>
      </c>
    </row>
    <row r="2101" spans="1:5" x14ac:dyDescent="0.25">
      <c r="A2101" s="7">
        <f>TIME(8,41,2)</f>
        <v>0.36182870370370374</v>
      </c>
      <c r="B2101" s="8">
        <v>3966.01</v>
      </c>
      <c r="C2101" s="9">
        <v>250000</v>
      </c>
      <c r="D2101" s="10" t="s">
        <v>5</v>
      </c>
      <c r="E2101" s="11" t="s">
        <v>6</v>
      </c>
    </row>
    <row r="2102" spans="1:5" x14ac:dyDescent="0.25">
      <c r="A2102" s="7">
        <f>TIME(8,40,48)</f>
        <v>0.36166666666666664</v>
      </c>
      <c r="B2102" s="8">
        <v>3966</v>
      </c>
      <c r="C2102" s="9">
        <v>250000</v>
      </c>
      <c r="D2102" s="10" t="s">
        <v>5</v>
      </c>
      <c r="E2102" s="11" t="s">
        <v>6</v>
      </c>
    </row>
    <row r="2103" spans="1:5" x14ac:dyDescent="0.25">
      <c r="A2103" s="7">
        <f>TIME(8,40,47)</f>
        <v>0.3616550925925926</v>
      </c>
      <c r="B2103" s="8">
        <v>3966.1</v>
      </c>
      <c r="C2103" s="9">
        <v>500000</v>
      </c>
      <c r="D2103" s="10" t="s">
        <v>5</v>
      </c>
      <c r="E2103" s="11" t="s">
        <v>6</v>
      </c>
    </row>
    <row r="2104" spans="1:5" x14ac:dyDescent="0.25">
      <c r="A2104" s="7">
        <f>TIME(8,40,46)</f>
        <v>0.3616435185185185</v>
      </c>
      <c r="B2104" s="8">
        <v>3966.19</v>
      </c>
      <c r="C2104" s="9">
        <v>250000</v>
      </c>
      <c r="D2104" s="10" t="s">
        <v>5</v>
      </c>
      <c r="E2104" s="11" t="s">
        <v>6</v>
      </c>
    </row>
    <row r="2105" spans="1:5" x14ac:dyDescent="0.25">
      <c r="A2105" s="7">
        <f>TIME(8,40,37)</f>
        <v>0.36153935185185188</v>
      </c>
      <c r="B2105" s="8">
        <v>3966.1</v>
      </c>
      <c r="C2105" s="9">
        <v>250000</v>
      </c>
      <c r="D2105" s="10" t="s">
        <v>5</v>
      </c>
      <c r="E2105" s="11" t="s">
        <v>6</v>
      </c>
    </row>
    <row r="2106" spans="1:5" x14ac:dyDescent="0.25">
      <c r="A2106" s="7">
        <f>TIME(8,40,30)</f>
        <v>0.36145833333333338</v>
      </c>
      <c r="B2106" s="8">
        <v>3966</v>
      </c>
      <c r="C2106" s="9">
        <v>1000000</v>
      </c>
      <c r="D2106" s="10" t="s">
        <v>5</v>
      </c>
      <c r="E2106" s="11" t="s">
        <v>6</v>
      </c>
    </row>
    <row r="2107" spans="1:5" x14ac:dyDescent="0.25">
      <c r="A2107" s="7">
        <f>TIME(8,40,29)</f>
        <v>0.36144675925925923</v>
      </c>
      <c r="B2107" s="8">
        <v>3966</v>
      </c>
      <c r="C2107" s="9">
        <v>250000</v>
      </c>
      <c r="D2107" s="10" t="s">
        <v>5</v>
      </c>
      <c r="E2107" s="11" t="s">
        <v>6</v>
      </c>
    </row>
    <row r="2108" spans="1:5" x14ac:dyDescent="0.25">
      <c r="A2108" s="7">
        <f>TIME(8,40,29)</f>
        <v>0.36144675925925923</v>
      </c>
      <c r="B2108" s="8">
        <v>3966.5</v>
      </c>
      <c r="C2108" s="9">
        <v>250000</v>
      </c>
      <c r="D2108" s="10" t="s">
        <v>5</v>
      </c>
      <c r="E2108" s="11" t="s">
        <v>6</v>
      </c>
    </row>
    <row r="2109" spans="1:5" x14ac:dyDescent="0.25">
      <c r="A2109" s="7">
        <f>TIME(8,40,26)</f>
        <v>0.36141203703703706</v>
      </c>
      <c r="B2109" s="8">
        <v>3966.59</v>
      </c>
      <c r="C2109" s="9">
        <v>250000</v>
      </c>
      <c r="D2109" s="10" t="s">
        <v>5</v>
      </c>
      <c r="E2109" s="11" t="s">
        <v>6</v>
      </c>
    </row>
    <row r="2110" spans="1:5" x14ac:dyDescent="0.25">
      <c r="A2110" s="7">
        <f>TIME(8,39,59)</f>
        <v>0.36109953703703707</v>
      </c>
      <c r="B2110" s="8">
        <v>3967.7</v>
      </c>
      <c r="C2110" s="9">
        <v>250000</v>
      </c>
      <c r="D2110" s="10" t="s">
        <v>7</v>
      </c>
      <c r="E2110" s="11" t="s">
        <v>6</v>
      </c>
    </row>
    <row r="2111" spans="1:5" x14ac:dyDescent="0.25">
      <c r="A2111" s="7">
        <f>TIME(8,39,58)</f>
        <v>0.36108796296296292</v>
      </c>
      <c r="B2111" s="8">
        <v>3967.7</v>
      </c>
      <c r="C2111" s="9">
        <v>250000</v>
      </c>
      <c r="D2111" s="10" t="s">
        <v>7</v>
      </c>
      <c r="E2111" s="11" t="s">
        <v>6</v>
      </c>
    </row>
    <row r="2112" spans="1:5" x14ac:dyDescent="0.25">
      <c r="A2112" s="7">
        <f>TIME(8,39,58)</f>
        <v>0.36108796296296292</v>
      </c>
      <c r="B2112" s="8">
        <v>3967.7</v>
      </c>
      <c r="C2112" s="9">
        <v>250000</v>
      </c>
      <c r="D2112" s="10" t="s">
        <v>7</v>
      </c>
      <c r="E2112" s="11" t="s">
        <v>6</v>
      </c>
    </row>
    <row r="2113" spans="1:5" x14ac:dyDescent="0.25">
      <c r="A2113" s="7">
        <f>TIME(8,39,57)</f>
        <v>0.36107638888888888</v>
      </c>
      <c r="B2113" s="8">
        <v>3967</v>
      </c>
      <c r="C2113" s="9">
        <v>250000</v>
      </c>
      <c r="D2113" s="10" t="s">
        <v>7</v>
      </c>
      <c r="E2113" s="11" t="s">
        <v>6</v>
      </c>
    </row>
    <row r="2114" spans="1:5" x14ac:dyDescent="0.25">
      <c r="A2114" s="7">
        <f>TIME(8,39,50)</f>
        <v>0.36099537037037038</v>
      </c>
      <c r="B2114" s="8">
        <v>3966.5</v>
      </c>
      <c r="C2114" s="9">
        <v>250000</v>
      </c>
      <c r="D2114" s="10" t="s">
        <v>7</v>
      </c>
      <c r="E2114" s="11" t="s">
        <v>6</v>
      </c>
    </row>
    <row r="2115" spans="1:5" x14ac:dyDescent="0.25">
      <c r="A2115" s="7">
        <f>TIME(8,39,50)</f>
        <v>0.36099537037037038</v>
      </c>
      <c r="B2115" s="8">
        <v>3966</v>
      </c>
      <c r="C2115" s="9">
        <v>250000</v>
      </c>
      <c r="D2115" s="10" t="s">
        <v>7</v>
      </c>
      <c r="E2115" s="11" t="s">
        <v>6</v>
      </c>
    </row>
    <row r="2116" spans="1:5" x14ac:dyDescent="0.25">
      <c r="A2116" s="7">
        <f>TIME(8,39,50)</f>
        <v>0.36099537037037038</v>
      </c>
      <c r="B2116" s="8">
        <v>3965.5</v>
      </c>
      <c r="C2116" s="9">
        <v>250000</v>
      </c>
      <c r="D2116" s="10" t="s">
        <v>5</v>
      </c>
      <c r="E2116" s="11" t="s">
        <v>6</v>
      </c>
    </row>
    <row r="2117" spans="1:5" x14ac:dyDescent="0.25">
      <c r="A2117" s="7">
        <f>TIME(8,39,37)</f>
        <v>0.36084490740740738</v>
      </c>
      <c r="B2117" s="8">
        <v>3965.59</v>
      </c>
      <c r="C2117" s="9">
        <v>250000</v>
      </c>
      <c r="D2117" s="10" t="s">
        <v>5</v>
      </c>
      <c r="E2117" s="11" t="s">
        <v>6</v>
      </c>
    </row>
    <row r="2118" spans="1:5" x14ac:dyDescent="0.25">
      <c r="A2118" s="7">
        <f>TIME(8,39,25)</f>
        <v>0.36070601851851852</v>
      </c>
      <c r="B2118" s="8">
        <v>3965.3</v>
      </c>
      <c r="C2118" s="9">
        <v>250000</v>
      </c>
      <c r="D2118" s="10" t="s">
        <v>5</v>
      </c>
      <c r="E2118" s="11" t="s">
        <v>6</v>
      </c>
    </row>
    <row r="2119" spans="1:5" x14ac:dyDescent="0.25">
      <c r="A2119" s="7">
        <f>TIME(8,39,25)</f>
        <v>0.36070601851851852</v>
      </c>
      <c r="B2119" s="8">
        <v>3968</v>
      </c>
      <c r="C2119" s="9">
        <v>250000</v>
      </c>
      <c r="D2119" s="10" t="s">
        <v>7</v>
      </c>
      <c r="E2119" s="11" t="s">
        <v>6</v>
      </c>
    </row>
    <row r="2120" spans="1:5" x14ac:dyDescent="0.25">
      <c r="A2120" s="7">
        <f>TIME(8,39,25)</f>
        <v>0.36070601851851852</v>
      </c>
      <c r="B2120" s="8">
        <v>3965.5</v>
      </c>
      <c r="C2120" s="9">
        <v>500000</v>
      </c>
      <c r="D2120" s="10" t="s">
        <v>5</v>
      </c>
      <c r="E2120" s="11" t="s">
        <v>6</v>
      </c>
    </row>
    <row r="2121" spans="1:5" x14ac:dyDescent="0.25">
      <c r="A2121" s="7">
        <f>TIME(8,39,23)</f>
        <v>0.36068287037037039</v>
      </c>
      <c r="B2121" s="8">
        <v>3966.01</v>
      </c>
      <c r="C2121" s="9">
        <v>250000</v>
      </c>
      <c r="D2121" s="10" t="s">
        <v>5</v>
      </c>
      <c r="E2121" s="11" t="s">
        <v>6</v>
      </c>
    </row>
    <row r="2122" spans="1:5" x14ac:dyDescent="0.25">
      <c r="A2122" s="7">
        <f>TIME(8,39,22)</f>
        <v>0.3606712962962963</v>
      </c>
      <c r="B2122" s="8">
        <v>3967.9</v>
      </c>
      <c r="C2122" s="9">
        <v>250000</v>
      </c>
      <c r="D2122" s="10" t="s">
        <v>7</v>
      </c>
      <c r="E2122" s="11" t="s">
        <v>6</v>
      </c>
    </row>
    <row r="2123" spans="1:5" x14ac:dyDescent="0.25">
      <c r="A2123" s="7">
        <f>TIME(8,39,22)</f>
        <v>0.3606712962962963</v>
      </c>
      <c r="B2123" s="8">
        <v>3966.5</v>
      </c>
      <c r="C2123" s="9">
        <v>250000</v>
      </c>
      <c r="D2123" s="10" t="s">
        <v>5</v>
      </c>
      <c r="E2123" s="11" t="s">
        <v>6</v>
      </c>
    </row>
    <row r="2124" spans="1:5" x14ac:dyDescent="0.25">
      <c r="A2124" s="7">
        <f>TIME(8,39,19)</f>
        <v>0.36063657407407407</v>
      </c>
      <c r="B2124" s="8">
        <v>3967</v>
      </c>
      <c r="C2124" s="9">
        <v>250000</v>
      </c>
      <c r="D2124" s="10" t="s">
        <v>5</v>
      </c>
      <c r="E2124" s="11" t="s">
        <v>6</v>
      </c>
    </row>
    <row r="2125" spans="1:5" x14ac:dyDescent="0.25">
      <c r="A2125" s="7">
        <f>TIME(8,39,16)</f>
        <v>0.36060185185185184</v>
      </c>
      <c r="B2125" s="8">
        <v>3967</v>
      </c>
      <c r="C2125" s="9">
        <v>250000</v>
      </c>
      <c r="D2125" s="10" t="s">
        <v>5</v>
      </c>
      <c r="E2125" s="11" t="s">
        <v>6</v>
      </c>
    </row>
    <row r="2126" spans="1:5" x14ac:dyDescent="0.25">
      <c r="A2126" s="7">
        <f>TIME(8,39,14)</f>
        <v>0.36057870370370365</v>
      </c>
      <c r="B2126" s="8">
        <v>3967.95</v>
      </c>
      <c r="C2126" s="9">
        <v>250000</v>
      </c>
      <c r="D2126" s="10" t="s">
        <v>7</v>
      </c>
      <c r="E2126" s="11" t="s">
        <v>6</v>
      </c>
    </row>
    <row r="2127" spans="1:5" x14ac:dyDescent="0.25">
      <c r="A2127" s="7">
        <f>TIME(8,39,14)</f>
        <v>0.36057870370370365</v>
      </c>
      <c r="B2127" s="8">
        <v>3967</v>
      </c>
      <c r="C2127" s="9">
        <v>250000</v>
      </c>
      <c r="D2127" s="10" t="s">
        <v>7</v>
      </c>
      <c r="E2127" s="11" t="s">
        <v>6</v>
      </c>
    </row>
    <row r="2128" spans="1:5" x14ac:dyDescent="0.25">
      <c r="A2128" s="7">
        <f>TIME(8,38,47)</f>
        <v>0.36026620370370371</v>
      </c>
      <c r="B2128" s="8">
        <v>3968</v>
      </c>
      <c r="C2128" s="9">
        <v>250000</v>
      </c>
      <c r="D2128" s="10" t="s">
        <v>7</v>
      </c>
      <c r="E2128" s="11" t="s">
        <v>6</v>
      </c>
    </row>
    <row r="2129" spans="1:5" x14ac:dyDescent="0.25">
      <c r="A2129" s="7">
        <f>TIME(8,38,44)</f>
        <v>0.36023148148148149</v>
      </c>
      <c r="B2129" s="8">
        <v>3968.99</v>
      </c>
      <c r="C2129" s="9">
        <v>250000</v>
      </c>
      <c r="D2129" s="10" t="s">
        <v>7</v>
      </c>
      <c r="E2129" s="11" t="s">
        <v>6</v>
      </c>
    </row>
    <row r="2130" spans="1:5" x14ac:dyDescent="0.25">
      <c r="A2130" s="7">
        <f>TIME(8,38,44)</f>
        <v>0.36023148148148149</v>
      </c>
      <c r="B2130" s="8">
        <v>3968.99</v>
      </c>
      <c r="C2130" s="9">
        <v>250000</v>
      </c>
      <c r="D2130" s="10" t="s">
        <v>7</v>
      </c>
      <c r="E2130" s="11" t="s">
        <v>6</v>
      </c>
    </row>
    <row r="2131" spans="1:5" x14ac:dyDescent="0.25">
      <c r="A2131" s="7">
        <f>TIME(8,38,44)</f>
        <v>0.36023148148148149</v>
      </c>
      <c r="B2131" s="8">
        <v>3968.9</v>
      </c>
      <c r="C2131" s="9">
        <v>250000</v>
      </c>
      <c r="D2131" s="10" t="s">
        <v>7</v>
      </c>
      <c r="E2131" s="11" t="s">
        <v>6</v>
      </c>
    </row>
    <row r="2132" spans="1:5" x14ac:dyDescent="0.25">
      <c r="A2132" s="7">
        <f>TIME(8,38,43)</f>
        <v>0.36021990740740745</v>
      </c>
      <c r="B2132" s="8">
        <v>3968.85</v>
      </c>
      <c r="C2132" s="9">
        <v>250000</v>
      </c>
      <c r="D2132" s="10" t="s">
        <v>7</v>
      </c>
      <c r="E2132" s="11" t="s">
        <v>6</v>
      </c>
    </row>
    <row r="2133" spans="1:5" x14ac:dyDescent="0.25">
      <c r="A2133" s="7">
        <f>TIME(8,38,43)</f>
        <v>0.36021990740740745</v>
      </c>
      <c r="B2133" s="8">
        <v>3968.8</v>
      </c>
      <c r="C2133" s="9">
        <v>500000</v>
      </c>
      <c r="D2133" s="10" t="s">
        <v>7</v>
      </c>
      <c r="E2133" s="11" t="s">
        <v>6</v>
      </c>
    </row>
    <row r="2134" spans="1:5" x14ac:dyDescent="0.25">
      <c r="A2134" s="7">
        <f>TIME(8,38,42)</f>
        <v>0.3602083333333333</v>
      </c>
      <c r="B2134" s="8">
        <v>3968.7</v>
      </c>
      <c r="C2134" s="9">
        <v>500000</v>
      </c>
      <c r="D2134" s="10" t="s">
        <v>7</v>
      </c>
      <c r="E2134" s="11" t="s">
        <v>6</v>
      </c>
    </row>
    <row r="2135" spans="1:5" x14ac:dyDescent="0.25">
      <c r="A2135" s="7">
        <f>TIME(8,38,42)</f>
        <v>0.3602083333333333</v>
      </c>
      <c r="B2135" s="8">
        <v>3968</v>
      </c>
      <c r="C2135" s="9">
        <v>500000</v>
      </c>
      <c r="D2135" s="10" t="s">
        <v>7</v>
      </c>
      <c r="E2135" s="11" t="s">
        <v>6</v>
      </c>
    </row>
    <row r="2136" spans="1:5" x14ac:dyDescent="0.25">
      <c r="A2136" s="7">
        <f>TIME(8,38,42)</f>
        <v>0.3602083333333333</v>
      </c>
      <c r="B2136" s="8">
        <v>3967.5</v>
      </c>
      <c r="C2136" s="9">
        <v>500000</v>
      </c>
      <c r="D2136" s="10" t="s">
        <v>7</v>
      </c>
      <c r="E2136" s="11" t="s">
        <v>6</v>
      </c>
    </row>
    <row r="2137" spans="1:5" x14ac:dyDescent="0.25">
      <c r="A2137" s="7">
        <f>TIME(8,38,41)</f>
        <v>0.36019675925925926</v>
      </c>
      <c r="B2137" s="8">
        <v>3967.45</v>
      </c>
      <c r="C2137" s="9">
        <v>500000</v>
      </c>
      <c r="D2137" s="10" t="s">
        <v>7</v>
      </c>
      <c r="E2137" s="11" t="s">
        <v>6</v>
      </c>
    </row>
    <row r="2138" spans="1:5" x14ac:dyDescent="0.25">
      <c r="A2138" s="7">
        <f>TIME(8,38,41)</f>
        <v>0.36019675925925926</v>
      </c>
      <c r="B2138" s="8">
        <v>3967.45</v>
      </c>
      <c r="C2138" s="9">
        <v>500000</v>
      </c>
      <c r="D2138" s="10" t="s">
        <v>7</v>
      </c>
      <c r="E2138" s="11" t="s">
        <v>6</v>
      </c>
    </row>
    <row r="2139" spans="1:5" x14ac:dyDescent="0.25">
      <c r="A2139" s="7">
        <f>TIME(8,38,41)</f>
        <v>0.36019675925925926</v>
      </c>
      <c r="B2139" s="8">
        <v>3967.45</v>
      </c>
      <c r="C2139" s="9">
        <v>500000</v>
      </c>
      <c r="D2139" s="10" t="s">
        <v>7</v>
      </c>
      <c r="E2139" s="11" t="s">
        <v>6</v>
      </c>
    </row>
    <row r="2140" spans="1:5" x14ac:dyDescent="0.25">
      <c r="A2140" s="7">
        <f>TIME(8,38,40)</f>
        <v>0.36018518518518516</v>
      </c>
      <c r="B2140" s="8">
        <v>3967.45</v>
      </c>
      <c r="C2140" s="9">
        <v>500000</v>
      </c>
      <c r="D2140" s="10" t="s">
        <v>7</v>
      </c>
      <c r="E2140" s="11" t="s">
        <v>6</v>
      </c>
    </row>
    <row r="2141" spans="1:5" x14ac:dyDescent="0.25">
      <c r="A2141" s="7">
        <f>TIME(8,38,40)</f>
        <v>0.36018518518518516</v>
      </c>
      <c r="B2141" s="8">
        <v>3967</v>
      </c>
      <c r="C2141" s="9">
        <v>500000</v>
      </c>
      <c r="D2141" s="10" t="s">
        <v>7</v>
      </c>
      <c r="E2141" s="11" t="s">
        <v>6</v>
      </c>
    </row>
    <row r="2142" spans="1:5" x14ac:dyDescent="0.25">
      <c r="A2142" s="7">
        <f>TIME(8,38,40)</f>
        <v>0.36018518518518516</v>
      </c>
      <c r="B2142" s="8">
        <v>3967</v>
      </c>
      <c r="C2142" s="9">
        <v>500000</v>
      </c>
      <c r="D2142" s="10" t="s">
        <v>7</v>
      </c>
      <c r="E2142" s="11" t="s">
        <v>6</v>
      </c>
    </row>
    <row r="2143" spans="1:5" x14ac:dyDescent="0.25">
      <c r="A2143" s="7">
        <f>TIME(8,38,39)</f>
        <v>0.36017361111111112</v>
      </c>
      <c r="B2143" s="8">
        <v>3966.95</v>
      </c>
      <c r="C2143" s="9">
        <v>250000</v>
      </c>
      <c r="D2143" s="10" t="s">
        <v>7</v>
      </c>
      <c r="E2143" s="11" t="s">
        <v>6</v>
      </c>
    </row>
    <row r="2144" spans="1:5" x14ac:dyDescent="0.25">
      <c r="A2144" s="7">
        <f>TIME(8,38,39)</f>
        <v>0.36017361111111112</v>
      </c>
      <c r="B2144" s="8">
        <v>3966.5</v>
      </c>
      <c r="C2144" s="9">
        <v>250000</v>
      </c>
      <c r="D2144" s="10" t="s">
        <v>7</v>
      </c>
      <c r="E2144" s="11" t="s">
        <v>6</v>
      </c>
    </row>
    <row r="2145" spans="1:5" x14ac:dyDescent="0.25">
      <c r="A2145" s="7">
        <f>TIME(8,38,24)</f>
        <v>0.36000000000000004</v>
      </c>
      <c r="B2145" s="8">
        <v>3966.45</v>
      </c>
      <c r="C2145" s="9">
        <v>500000</v>
      </c>
      <c r="D2145" s="10" t="s">
        <v>7</v>
      </c>
      <c r="E2145" s="11" t="s">
        <v>6</v>
      </c>
    </row>
    <row r="2146" spans="1:5" x14ac:dyDescent="0.25">
      <c r="A2146" s="7">
        <f>TIME(8,38,23)</f>
        <v>0.35998842592592589</v>
      </c>
      <c r="B2146" s="8">
        <v>3965.5</v>
      </c>
      <c r="C2146" s="9">
        <v>250000</v>
      </c>
      <c r="D2146" s="10" t="s">
        <v>7</v>
      </c>
      <c r="E2146" s="11" t="s">
        <v>6</v>
      </c>
    </row>
    <row r="2147" spans="1:5" x14ac:dyDescent="0.25">
      <c r="A2147" s="7">
        <f>TIME(8,38,23)</f>
        <v>0.35998842592592589</v>
      </c>
      <c r="B2147" s="8">
        <v>3965.5</v>
      </c>
      <c r="C2147" s="9">
        <v>250000</v>
      </c>
      <c r="D2147" s="10" t="s">
        <v>7</v>
      </c>
      <c r="E2147" s="11" t="s">
        <v>6</v>
      </c>
    </row>
    <row r="2148" spans="1:5" x14ac:dyDescent="0.25">
      <c r="A2148" s="7">
        <f>TIME(8,38,23)</f>
        <v>0.35998842592592589</v>
      </c>
      <c r="B2148" s="8">
        <v>3965.5</v>
      </c>
      <c r="C2148" s="9">
        <v>250000</v>
      </c>
      <c r="D2148" s="10" t="s">
        <v>7</v>
      </c>
      <c r="E2148" s="11" t="s">
        <v>6</v>
      </c>
    </row>
    <row r="2149" spans="1:5" x14ac:dyDescent="0.25">
      <c r="A2149" s="7">
        <f>TIME(8,38,23)</f>
        <v>0.35998842592592589</v>
      </c>
      <c r="B2149" s="8">
        <v>3965.5</v>
      </c>
      <c r="C2149" s="9">
        <v>250000</v>
      </c>
      <c r="D2149" s="10" t="s">
        <v>7</v>
      </c>
      <c r="E2149" s="11" t="s">
        <v>6</v>
      </c>
    </row>
    <row r="2150" spans="1:5" x14ac:dyDescent="0.25">
      <c r="A2150" s="7">
        <f>TIME(8,38,22)</f>
        <v>0.35997685185185185</v>
      </c>
      <c r="B2150" s="8">
        <v>3965.5</v>
      </c>
      <c r="C2150" s="9">
        <v>250000</v>
      </c>
      <c r="D2150" s="10" t="s">
        <v>7</v>
      </c>
      <c r="E2150" s="11" t="s">
        <v>6</v>
      </c>
    </row>
    <row r="2151" spans="1:5" x14ac:dyDescent="0.25">
      <c r="A2151" s="7">
        <f>TIME(8,38,22)</f>
        <v>0.35997685185185185</v>
      </c>
      <c r="B2151" s="8">
        <v>3965.5</v>
      </c>
      <c r="C2151" s="9">
        <v>250000</v>
      </c>
      <c r="D2151" s="10" t="s">
        <v>7</v>
      </c>
      <c r="E2151" s="11" t="s">
        <v>6</v>
      </c>
    </row>
    <row r="2152" spans="1:5" x14ac:dyDescent="0.25">
      <c r="A2152" s="7">
        <f>TIME(8,38,21)</f>
        <v>0.35996527777777776</v>
      </c>
      <c r="B2152" s="8">
        <v>3965.5</v>
      </c>
      <c r="C2152" s="9">
        <v>250000</v>
      </c>
      <c r="D2152" s="10" t="s">
        <v>7</v>
      </c>
      <c r="E2152" s="11" t="s">
        <v>6</v>
      </c>
    </row>
    <row r="2153" spans="1:5" x14ac:dyDescent="0.25">
      <c r="A2153" s="7">
        <f>TIME(8,38,18)</f>
        <v>0.35993055555555559</v>
      </c>
      <c r="B2153" s="8">
        <v>3965.5</v>
      </c>
      <c r="C2153" s="9">
        <v>250000</v>
      </c>
      <c r="D2153" s="10" t="s">
        <v>7</v>
      </c>
      <c r="E2153" s="11" t="s">
        <v>6</v>
      </c>
    </row>
    <row r="2154" spans="1:5" x14ac:dyDescent="0.25">
      <c r="A2154" s="7">
        <f>TIME(8,38,16)</f>
        <v>0.3599074074074074</v>
      </c>
      <c r="B2154" s="8">
        <v>3966.9</v>
      </c>
      <c r="C2154" s="9">
        <v>250000</v>
      </c>
      <c r="D2154" s="10" t="s">
        <v>7</v>
      </c>
      <c r="E2154" s="11" t="s">
        <v>6</v>
      </c>
    </row>
    <row r="2155" spans="1:5" x14ac:dyDescent="0.25">
      <c r="A2155" s="7">
        <f>TIME(8,38,11)</f>
        <v>0.35984953703703698</v>
      </c>
      <c r="B2155" s="8">
        <v>3966</v>
      </c>
      <c r="C2155" s="9">
        <v>250000</v>
      </c>
      <c r="D2155" s="10" t="s">
        <v>7</v>
      </c>
      <c r="E2155" s="11" t="s">
        <v>6</v>
      </c>
    </row>
    <row r="2156" spans="1:5" x14ac:dyDescent="0.25">
      <c r="A2156" s="7">
        <f>TIME(8,38,10)</f>
        <v>0.35983796296296294</v>
      </c>
      <c r="B2156" s="8">
        <v>3966</v>
      </c>
      <c r="C2156" s="9">
        <v>250000</v>
      </c>
      <c r="D2156" s="10" t="s">
        <v>7</v>
      </c>
      <c r="E2156" s="11" t="s">
        <v>6</v>
      </c>
    </row>
    <row r="2157" spans="1:5" x14ac:dyDescent="0.25">
      <c r="A2157" s="7">
        <f>TIME(8,38,10)</f>
        <v>0.35983796296296294</v>
      </c>
      <c r="B2157" s="8">
        <v>3966</v>
      </c>
      <c r="C2157" s="9">
        <v>250000</v>
      </c>
      <c r="D2157" s="10" t="s">
        <v>7</v>
      </c>
      <c r="E2157" s="11" t="s">
        <v>6</v>
      </c>
    </row>
    <row r="2158" spans="1:5" x14ac:dyDescent="0.25">
      <c r="A2158" s="7">
        <f>TIME(8,38,10)</f>
        <v>0.35983796296296294</v>
      </c>
      <c r="B2158" s="8">
        <v>3965.99</v>
      </c>
      <c r="C2158" s="9">
        <v>250000</v>
      </c>
      <c r="D2158" s="10" t="s">
        <v>7</v>
      </c>
      <c r="E2158" s="11" t="s">
        <v>6</v>
      </c>
    </row>
    <row r="2159" spans="1:5" x14ac:dyDescent="0.25">
      <c r="A2159" s="7">
        <f>TIME(8,38,10)</f>
        <v>0.35983796296296294</v>
      </c>
      <c r="B2159" s="8">
        <v>3965.9</v>
      </c>
      <c r="C2159" s="9">
        <v>750000</v>
      </c>
      <c r="D2159" s="10" t="s">
        <v>7</v>
      </c>
      <c r="E2159" s="11" t="s">
        <v>6</v>
      </c>
    </row>
    <row r="2160" spans="1:5" x14ac:dyDescent="0.25">
      <c r="A2160" s="7">
        <f>TIME(8,38,9)</f>
        <v>0.3598263888888889</v>
      </c>
      <c r="B2160" s="8">
        <v>3965.9</v>
      </c>
      <c r="C2160" s="9">
        <v>250000</v>
      </c>
      <c r="D2160" s="10" t="s">
        <v>7</v>
      </c>
      <c r="E2160" s="11" t="s">
        <v>6</v>
      </c>
    </row>
    <row r="2161" spans="1:5" x14ac:dyDescent="0.25">
      <c r="A2161" s="7">
        <f>TIME(8,38,8)</f>
        <v>0.35981481481481481</v>
      </c>
      <c r="B2161" s="8">
        <v>3965.2</v>
      </c>
      <c r="C2161" s="9">
        <v>1500000</v>
      </c>
      <c r="D2161" s="10" t="s">
        <v>7</v>
      </c>
      <c r="E2161" s="11" t="s">
        <v>6</v>
      </c>
    </row>
    <row r="2162" spans="1:5" x14ac:dyDescent="0.25">
      <c r="A2162" s="7">
        <f t="shared" ref="A2162:A2178" si="29">TIME(8,38,6)</f>
        <v>0.35979166666666668</v>
      </c>
      <c r="B2162" s="8">
        <v>3965</v>
      </c>
      <c r="C2162" s="9">
        <v>500000</v>
      </c>
      <c r="D2162" s="10" t="s">
        <v>7</v>
      </c>
      <c r="E2162" s="11" t="s">
        <v>6</v>
      </c>
    </row>
    <row r="2163" spans="1:5" x14ac:dyDescent="0.25">
      <c r="A2163" s="7">
        <f t="shared" si="29"/>
        <v>0.35979166666666668</v>
      </c>
      <c r="B2163" s="8">
        <v>3965</v>
      </c>
      <c r="C2163" s="9">
        <v>250000</v>
      </c>
      <c r="D2163" s="10" t="s">
        <v>7</v>
      </c>
      <c r="E2163" s="11" t="s">
        <v>6</v>
      </c>
    </row>
    <row r="2164" spans="1:5" x14ac:dyDescent="0.25">
      <c r="A2164" s="7">
        <f t="shared" si="29"/>
        <v>0.35979166666666668</v>
      </c>
      <c r="B2164" s="8">
        <v>3965</v>
      </c>
      <c r="C2164" s="9">
        <v>250000</v>
      </c>
      <c r="D2164" s="10" t="s">
        <v>7</v>
      </c>
      <c r="E2164" s="11" t="s">
        <v>6</v>
      </c>
    </row>
    <row r="2165" spans="1:5" x14ac:dyDescent="0.25">
      <c r="A2165" s="7">
        <f t="shared" si="29"/>
        <v>0.35979166666666668</v>
      </c>
      <c r="B2165" s="8">
        <v>3965</v>
      </c>
      <c r="C2165" s="9">
        <v>250000</v>
      </c>
      <c r="D2165" s="10" t="s">
        <v>7</v>
      </c>
      <c r="E2165" s="11" t="s">
        <v>6</v>
      </c>
    </row>
    <row r="2166" spans="1:5" x14ac:dyDescent="0.25">
      <c r="A2166" s="7">
        <f t="shared" si="29"/>
        <v>0.35979166666666668</v>
      </c>
      <c r="B2166" s="8">
        <v>3965</v>
      </c>
      <c r="C2166" s="9">
        <v>500000</v>
      </c>
      <c r="D2166" s="10" t="s">
        <v>7</v>
      </c>
      <c r="E2166" s="11" t="s">
        <v>6</v>
      </c>
    </row>
    <row r="2167" spans="1:5" x14ac:dyDescent="0.25">
      <c r="A2167" s="7">
        <f t="shared" si="29"/>
        <v>0.35979166666666668</v>
      </c>
      <c r="B2167" s="8">
        <v>3964.98</v>
      </c>
      <c r="C2167" s="9">
        <v>500000</v>
      </c>
      <c r="D2167" s="10" t="s">
        <v>7</v>
      </c>
      <c r="E2167" s="11" t="s">
        <v>6</v>
      </c>
    </row>
    <row r="2168" spans="1:5" x14ac:dyDescent="0.25">
      <c r="A2168" s="7">
        <f t="shared" si="29"/>
        <v>0.35979166666666668</v>
      </c>
      <c r="B2168" s="8">
        <v>3964.9</v>
      </c>
      <c r="C2168" s="9">
        <v>250000</v>
      </c>
      <c r="D2168" s="10" t="s">
        <v>7</v>
      </c>
      <c r="E2168" s="11" t="s">
        <v>6</v>
      </c>
    </row>
    <row r="2169" spans="1:5" x14ac:dyDescent="0.25">
      <c r="A2169" s="7">
        <f t="shared" si="29"/>
        <v>0.35979166666666668</v>
      </c>
      <c r="B2169" s="8">
        <v>3964.88</v>
      </c>
      <c r="C2169" s="9">
        <v>500000</v>
      </c>
      <c r="D2169" s="10" t="s">
        <v>7</v>
      </c>
      <c r="E2169" s="11" t="s">
        <v>6</v>
      </c>
    </row>
    <row r="2170" spans="1:5" x14ac:dyDescent="0.25">
      <c r="A2170" s="7">
        <f t="shared" si="29"/>
        <v>0.35979166666666668</v>
      </c>
      <c r="B2170" s="8">
        <v>3964.77</v>
      </c>
      <c r="C2170" s="9">
        <v>250000</v>
      </c>
      <c r="D2170" s="10" t="s">
        <v>7</v>
      </c>
      <c r="E2170" s="11" t="s">
        <v>6</v>
      </c>
    </row>
    <row r="2171" spans="1:5" x14ac:dyDescent="0.25">
      <c r="A2171" s="7">
        <f t="shared" si="29"/>
        <v>0.35979166666666668</v>
      </c>
      <c r="B2171" s="8">
        <v>3964.7</v>
      </c>
      <c r="C2171" s="9">
        <v>500000</v>
      </c>
      <c r="D2171" s="10" t="s">
        <v>7</v>
      </c>
      <c r="E2171" s="11" t="s">
        <v>6</v>
      </c>
    </row>
    <row r="2172" spans="1:5" x14ac:dyDescent="0.25">
      <c r="A2172" s="7">
        <f t="shared" si="29"/>
        <v>0.35979166666666668</v>
      </c>
      <c r="B2172" s="8">
        <v>3964.66</v>
      </c>
      <c r="C2172" s="9">
        <v>250000</v>
      </c>
      <c r="D2172" s="10" t="s">
        <v>7</v>
      </c>
      <c r="E2172" s="11" t="s">
        <v>6</v>
      </c>
    </row>
    <row r="2173" spans="1:5" x14ac:dyDescent="0.25">
      <c r="A2173" s="7">
        <f t="shared" si="29"/>
        <v>0.35979166666666668</v>
      </c>
      <c r="B2173" s="8">
        <v>3964.6</v>
      </c>
      <c r="C2173" s="9">
        <v>250000</v>
      </c>
      <c r="D2173" s="10" t="s">
        <v>7</v>
      </c>
      <c r="E2173" s="11" t="s">
        <v>6</v>
      </c>
    </row>
    <row r="2174" spans="1:5" x14ac:dyDescent="0.25">
      <c r="A2174" s="7">
        <f t="shared" si="29"/>
        <v>0.35979166666666668</v>
      </c>
      <c r="B2174" s="8">
        <v>3964.55</v>
      </c>
      <c r="C2174" s="9">
        <v>250000</v>
      </c>
      <c r="D2174" s="10" t="s">
        <v>7</v>
      </c>
      <c r="E2174" s="11" t="s">
        <v>6</v>
      </c>
    </row>
    <row r="2175" spans="1:5" x14ac:dyDescent="0.25">
      <c r="A2175" s="7">
        <f t="shared" si="29"/>
        <v>0.35979166666666668</v>
      </c>
      <c r="B2175" s="8">
        <v>3964.5</v>
      </c>
      <c r="C2175" s="9">
        <v>500000</v>
      </c>
      <c r="D2175" s="10" t="s">
        <v>7</v>
      </c>
      <c r="E2175" s="11" t="s">
        <v>6</v>
      </c>
    </row>
    <row r="2176" spans="1:5" x14ac:dyDescent="0.25">
      <c r="A2176" s="7">
        <f t="shared" si="29"/>
        <v>0.35979166666666668</v>
      </c>
      <c r="B2176" s="8">
        <v>3964.4</v>
      </c>
      <c r="C2176" s="9">
        <v>1000000</v>
      </c>
      <c r="D2176" s="10" t="s">
        <v>7</v>
      </c>
      <c r="E2176" s="11" t="s">
        <v>6</v>
      </c>
    </row>
    <row r="2177" spans="1:5" x14ac:dyDescent="0.25">
      <c r="A2177" s="7">
        <f t="shared" si="29"/>
        <v>0.35979166666666668</v>
      </c>
      <c r="B2177" s="8">
        <v>3964</v>
      </c>
      <c r="C2177" s="9">
        <v>250000</v>
      </c>
      <c r="D2177" s="10" t="s">
        <v>7</v>
      </c>
      <c r="E2177" s="11" t="s">
        <v>6</v>
      </c>
    </row>
    <row r="2178" spans="1:5" x14ac:dyDescent="0.25">
      <c r="A2178" s="7">
        <f t="shared" si="29"/>
        <v>0.35979166666666668</v>
      </c>
      <c r="B2178" s="8">
        <v>3963.99</v>
      </c>
      <c r="C2178" s="9">
        <v>1250000</v>
      </c>
      <c r="D2178" s="10" t="s">
        <v>7</v>
      </c>
      <c r="E2178" s="11" t="s">
        <v>6</v>
      </c>
    </row>
    <row r="2179" spans="1:5" x14ac:dyDescent="0.25">
      <c r="A2179" s="7">
        <f>TIME(8,38,2)</f>
        <v>0.35974537037037035</v>
      </c>
      <c r="B2179" s="8">
        <v>3963.99</v>
      </c>
      <c r="C2179" s="9">
        <v>250000</v>
      </c>
      <c r="D2179" s="10" t="s">
        <v>7</v>
      </c>
      <c r="E2179" s="11" t="s">
        <v>6</v>
      </c>
    </row>
    <row r="2180" spans="1:5" x14ac:dyDescent="0.25">
      <c r="A2180" s="7">
        <f>TIME(8,38,1)</f>
        <v>0.35973379629629632</v>
      </c>
      <c r="B2180" s="8">
        <v>3964</v>
      </c>
      <c r="C2180" s="9">
        <v>250000</v>
      </c>
      <c r="D2180" s="10" t="s">
        <v>7</v>
      </c>
      <c r="E2180" s="11" t="s">
        <v>6</v>
      </c>
    </row>
    <row r="2181" spans="1:5" x14ac:dyDescent="0.25">
      <c r="A2181" s="7">
        <f>TIME(8,38,1)</f>
        <v>0.35973379629629632</v>
      </c>
      <c r="B2181" s="8">
        <v>3963.9</v>
      </c>
      <c r="C2181" s="9">
        <v>250000</v>
      </c>
      <c r="D2181" s="10" t="s">
        <v>7</v>
      </c>
      <c r="E2181" s="11" t="s">
        <v>6</v>
      </c>
    </row>
    <row r="2182" spans="1:5" x14ac:dyDescent="0.25">
      <c r="A2182" s="7">
        <f>TIME(8,38,0)</f>
        <v>0.35972222222222222</v>
      </c>
      <c r="B2182" s="8">
        <v>3963.8</v>
      </c>
      <c r="C2182" s="9">
        <v>250000</v>
      </c>
      <c r="D2182" s="10" t="s">
        <v>7</v>
      </c>
      <c r="E2182" s="11" t="s">
        <v>6</v>
      </c>
    </row>
    <row r="2183" spans="1:5" x14ac:dyDescent="0.25">
      <c r="A2183" s="7">
        <f>TIME(8,37,58)</f>
        <v>0.35969907407407403</v>
      </c>
      <c r="B2183" s="8">
        <v>3963.8</v>
      </c>
      <c r="C2183" s="9">
        <v>250000</v>
      </c>
      <c r="D2183" s="10" t="s">
        <v>7</v>
      </c>
      <c r="E2183" s="11" t="s">
        <v>6</v>
      </c>
    </row>
    <row r="2184" spans="1:5" x14ac:dyDescent="0.25">
      <c r="A2184" s="7">
        <f>TIME(8,37,58)</f>
        <v>0.35969907407407403</v>
      </c>
      <c r="B2184" s="8">
        <v>3963.8</v>
      </c>
      <c r="C2184" s="9">
        <v>500000</v>
      </c>
      <c r="D2184" s="10" t="s">
        <v>7</v>
      </c>
      <c r="E2184" s="11" t="s">
        <v>6</v>
      </c>
    </row>
    <row r="2185" spans="1:5" x14ac:dyDescent="0.25">
      <c r="A2185" s="7">
        <f>TIME(8,37,57)</f>
        <v>0.35968749999999999</v>
      </c>
      <c r="B2185" s="8">
        <v>3963.8</v>
      </c>
      <c r="C2185" s="9">
        <v>500000</v>
      </c>
      <c r="D2185" s="10" t="s">
        <v>7</v>
      </c>
      <c r="E2185" s="11" t="s">
        <v>6</v>
      </c>
    </row>
    <row r="2186" spans="1:5" x14ac:dyDescent="0.25">
      <c r="A2186" s="7">
        <f>TIME(8,37,57)</f>
        <v>0.35968749999999999</v>
      </c>
      <c r="B2186" s="8">
        <v>3963.8</v>
      </c>
      <c r="C2186" s="9">
        <v>500000</v>
      </c>
      <c r="D2186" s="10" t="s">
        <v>7</v>
      </c>
      <c r="E2186" s="11" t="s">
        <v>6</v>
      </c>
    </row>
    <row r="2187" spans="1:5" x14ac:dyDescent="0.25">
      <c r="A2187" s="7">
        <f>TIME(8,37,55)</f>
        <v>0.35966435185185186</v>
      </c>
      <c r="B2187" s="8">
        <v>3963.8</v>
      </c>
      <c r="C2187" s="9">
        <v>500000</v>
      </c>
      <c r="D2187" s="10" t="s">
        <v>7</v>
      </c>
      <c r="E2187" s="11" t="s">
        <v>6</v>
      </c>
    </row>
    <row r="2188" spans="1:5" x14ac:dyDescent="0.25">
      <c r="A2188" s="7">
        <f>TIME(8,37,54)</f>
        <v>0.35965277777777777</v>
      </c>
      <c r="B2188" s="8">
        <v>3963.8</v>
      </c>
      <c r="C2188" s="9">
        <v>250000</v>
      </c>
      <c r="D2188" s="10" t="s">
        <v>7</v>
      </c>
      <c r="E2188" s="11" t="s">
        <v>6</v>
      </c>
    </row>
    <row r="2189" spans="1:5" x14ac:dyDescent="0.25">
      <c r="A2189" s="7">
        <f>TIME(8,37,46)</f>
        <v>0.35956018518518523</v>
      </c>
      <c r="B2189" s="8">
        <v>3963</v>
      </c>
      <c r="C2189" s="9">
        <v>250000</v>
      </c>
      <c r="D2189" s="10" t="s">
        <v>7</v>
      </c>
      <c r="E2189" s="11" t="s">
        <v>6</v>
      </c>
    </row>
    <row r="2190" spans="1:5" x14ac:dyDescent="0.25">
      <c r="A2190" s="7">
        <f>TIME(8,37,45)</f>
        <v>0.35954861111111108</v>
      </c>
      <c r="B2190" s="8">
        <v>3963.85</v>
      </c>
      <c r="C2190" s="9">
        <v>250000</v>
      </c>
      <c r="D2190" s="10" t="s">
        <v>7</v>
      </c>
      <c r="E2190" s="11" t="s">
        <v>6</v>
      </c>
    </row>
    <row r="2191" spans="1:5" x14ac:dyDescent="0.25">
      <c r="A2191" s="7">
        <f>TIME(8,37,44)</f>
        <v>0.35953703703703704</v>
      </c>
      <c r="B2191" s="8">
        <v>3963.75</v>
      </c>
      <c r="C2191" s="9">
        <v>250000</v>
      </c>
      <c r="D2191" s="10" t="s">
        <v>7</v>
      </c>
      <c r="E2191" s="11" t="s">
        <v>6</v>
      </c>
    </row>
    <row r="2192" spans="1:5" x14ac:dyDescent="0.25">
      <c r="A2192" s="7">
        <f>TIME(8,37,39)</f>
        <v>0.35947916666666663</v>
      </c>
      <c r="B2192" s="8">
        <v>3963.95</v>
      </c>
      <c r="C2192" s="9">
        <v>500000</v>
      </c>
      <c r="D2192" s="10" t="s">
        <v>7</v>
      </c>
      <c r="E2192" s="11" t="s">
        <v>6</v>
      </c>
    </row>
    <row r="2193" spans="1:5" x14ac:dyDescent="0.25">
      <c r="A2193" s="7">
        <f>TIME(8,37,36)</f>
        <v>0.35944444444444446</v>
      </c>
      <c r="B2193" s="8">
        <v>3963.9</v>
      </c>
      <c r="C2193" s="9">
        <v>250000</v>
      </c>
      <c r="D2193" s="10" t="s">
        <v>7</v>
      </c>
      <c r="E2193" s="11" t="s">
        <v>6</v>
      </c>
    </row>
    <row r="2194" spans="1:5" x14ac:dyDescent="0.25">
      <c r="A2194" s="7">
        <f>TIME(8,37,36)</f>
        <v>0.35944444444444446</v>
      </c>
      <c r="B2194" s="8">
        <v>3963.89</v>
      </c>
      <c r="C2194" s="9">
        <v>250000</v>
      </c>
      <c r="D2194" s="10" t="s">
        <v>7</v>
      </c>
      <c r="E2194" s="11" t="s">
        <v>6</v>
      </c>
    </row>
    <row r="2195" spans="1:5" x14ac:dyDescent="0.25">
      <c r="A2195" s="7">
        <f>TIME(8,37,34)</f>
        <v>0.35942129629629632</v>
      </c>
      <c r="B2195" s="8">
        <v>3963.8</v>
      </c>
      <c r="C2195" s="9">
        <v>250000</v>
      </c>
      <c r="D2195" s="10" t="s">
        <v>7</v>
      </c>
      <c r="E2195" s="11" t="s">
        <v>6</v>
      </c>
    </row>
    <row r="2196" spans="1:5" x14ac:dyDescent="0.25">
      <c r="A2196" s="7">
        <f>TIME(8,37,33)</f>
        <v>0.35940972222222217</v>
      </c>
      <c r="B2196" s="8">
        <v>3963.75</v>
      </c>
      <c r="C2196" s="9">
        <v>250000</v>
      </c>
      <c r="D2196" s="10" t="s">
        <v>7</v>
      </c>
      <c r="E2196" s="11" t="s">
        <v>6</v>
      </c>
    </row>
    <row r="2197" spans="1:5" x14ac:dyDescent="0.25">
      <c r="A2197" s="7">
        <f>TIME(8,37,32)</f>
        <v>0.35939814814814813</v>
      </c>
      <c r="B2197" s="8">
        <v>3963</v>
      </c>
      <c r="C2197" s="9">
        <v>250000</v>
      </c>
      <c r="D2197" s="10" t="s">
        <v>5</v>
      </c>
      <c r="E2197" s="11" t="s">
        <v>6</v>
      </c>
    </row>
    <row r="2198" spans="1:5" x14ac:dyDescent="0.25">
      <c r="A2198" s="7">
        <f>TIME(8,37,25)</f>
        <v>0.35931712962962964</v>
      </c>
      <c r="B2198" s="8">
        <v>3963</v>
      </c>
      <c r="C2198" s="9">
        <v>250000</v>
      </c>
      <c r="D2198" s="10" t="s">
        <v>5</v>
      </c>
      <c r="E2198" s="11" t="s">
        <v>6</v>
      </c>
    </row>
    <row r="2199" spans="1:5" x14ac:dyDescent="0.25">
      <c r="A2199" s="7">
        <f>TIME(8,37,23)</f>
        <v>0.35929398148148151</v>
      </c>
      <c r="B2199" s="8">
        <v>3963.85</v>
      </c>
      <c r="C2199" s="9">
        <v>250000</v>
      </c>
      <c r="D2199" s="10" t="s">
        <v>7</v>
      </c>
      <c r="E2199" s="11" t="s">
        <v>6</v>
      </c>
    </row>
    <row r="2200" spans="1:5" x14ac:dyDescent="0.25">
      <c r="A2200" s="7">
        <f>TIME(8,37,22)</f>
        <v>0.35928240740740741</v>
      </c>
      <c r="B2200" s="8">
        <v>3963.9</v>
      </c>
      <c r="C2200" s="9">
        <v>250000</v>
      </c>
      <c r="D2200" s="10" t="s">
        <v>7</v>
      </c>
      <c r="E2200" s="11" t="s">
        <v>6</v>
      </c>
    </row>
    <row r="2201" spans="1:5" x14ac:dyDescent="0.25">
      <c r="A2201" s="7">
        <f>TIME(8,37,19)</f>
        <v>0.35924768518518518</v>
      </c>
      <c r="B2201" s="8">
        <v>3963.7</v>
      </c>
      <c r="C2201" s="9">
        <v>500000</v>
      </c>
      <c r="D2201" s="10" t="s">
        <v>7</v>
      </c>
      <c r="E2201" s="11" t="s">
        <v>6</v>
      </c>
    </row>
    <row r="2202" spans="1:5" x14ac:dyDescent="0.25">
      <c r="A2202" s="7">
        <f>TIME(8,37,19)</f>
        <v>0.35924768518518518</v>
      </c>
      <c r="B2202" s="8">
        <v>3963.65</v>
      </c>
      <c r="C2202" s="9">
        <v>250000</v>
      </c>
      <c r="D2202" s="10" t="s">
        <v>7</v>
      </c>
      <c r="E2202" s="11" t="s">
        <v>6</v>
      </c>
    </row>
    <row r="2203" spans="1:5" x14ac:dyDescent="0.25">
      <c r="A2203" s="7">
        <f>TIME(8,37,18)</f>
        <v>0.35923611111111109</v>
      </c>
      <c r="B2203" s="8">
        <v>3963</v>
      </c>
      <c r="C2203" s="9">
        <v>250000</v>
      </c>
      <c r="D2203" s="10" t="s">
        <v>7</v>
      </c>
      <c r="E2203" s="11" t="s">
        <v>6</v>
      </c>
    </row>
    <row r="2204" spans="1:5" x14ac:dyDescent="0.25">
      <c r="A2204" s="7">
        <f>TIME(8,37,17)</f>
        <v>0.35922453703703705</v>
      </c>
      <c r="B2204" s="8">
        <v>3963</v>
      </c>
      <c r="C2204" s="9">
        <v>750000</v>
      </c>
      <c r="D2204" s="10" t="s">
        <v>7</v>
      </c>
      <c r="E2204" s="11" t="s">
        <v>6</v>
      </c>
    </row>
    <row r="2205" spans="1:5" x14ac:dyDescent="0.25">
      <c r="A2205" s="7">
        <f>TIME(8,36,59)</f>
        <v>0.35901620370370368</v>
      </c>
      <c r="B2205" s="8">
        <v>3963</v>
      </c>
      <c r="C2205" s="9">
        <v>250000</v>
      </c>
      <c r="D2205" s="10" t="s">
        <v>7</v>
      </c>
      <c r="E2205" s="11" t="s">
        <v>6</v>
      </c>
    </row>
    <row r="2206" spans="1:5" x14ac:dyDescent="0.25">
      <c r="A2206" s="7">
        <f>TIME(8,36,58)</f>
        <v>0.35900462962962965</v>
      </c>
      <c r="B2206" s="8">
        <v>3963</v>
      </c>
      <c r="C2206" s="9">
        <v>250000</v>
      </c>
      <c r="D2206" s="10" t="s">
        <v>7</v>
      </c>
      <c r="E2206" s="11" t="s">
        <v>6</v>
      </c>
    </row>
    <row r="2207" spans="1:5" x14ac:dyDescent="0.25">
      <c r="A2207" s="7">
        <f>TIME(8,36,43)</f>
        <v>0.35883101851851856</v>
      </c>
      <c r="B2207" s="8">
        <v>3961</v>
      </c>
      <c r="C2207" s="9">
        <v>250000</v>
      </c>
      <c r="D2207" s="10" t="s">
        <v>7</v>
      </c>
      <c r="E2207" s="11" t="s">
        <v>6</v>
      </c>
    </row>
    <row r="2208" spans="1:5" x14ac:dyDescent="0.25">
      <c r="A2208" s="7">
        <f>TIME(8,36,42)</f>
        <v>0.35881944444444441</v>
      </c>
      <c r="B2208" s="8">
        <v>3962.5</v>
      </c>
      <c r="C2208" s="9">
        <v>250000</v>
      </c>
      <c r="D2208" s="10" t="s">
        <v>7</v>
      </c>
      <c r="E2208" s="11" t="s">
        <v>6</v>
      </c>
    </row>
    <row r="2209" spans="1:5" x14ac:dyDescent="0.25">
      <c r="A2209" s="7">
        <f t="shared" ref="A2209:A2216" si="30">TIME(8,36,41)</f>
        <v>0.35880787037037037</v>
      </c>
      <c r="B2209" s="8">
        <v>3961</v>
      </c>
      <c r="C2209" s="9">
        <v>250000</v>
      </c>
      <c r="D2209" s="10" t="s">
        <v>7</v>
      </c>
      <c r="E2209" s="11" t="s">
        <v>6</v>
      </c>
    </row>
    <row r="2210" spans="1:5" x14ac:dyDescent="0.25">
      <c r="A2210" s="7">
        <f t="shared" si="30"/>
        <v>0.35880787037037037</v>
      </c>
      <c r="B2210" s="8">
        <v>3962.97</v>
      </c>
      <c r="C2210" s="9">
        <v>250000</v>
      </c>
      <c r="D2210" s="10" t="s">
        <v>7</v>
      </c>
      <c r="E2210" s="11" t="s">
        <v>6</v>
      </c>
    </row>
    <row r="2211" spans="1:5" x14ac:dyDescent="0.25">
      <c r="A2211" s="7">
        <f t="shared" si="30"/>
        <v>0.35880787037037037</v>
      </c>
      <c r="B2211" s="8">
        <v>3962.66</v>
      </c>
      <c r="C2211" s="9">
        <v>250000</v>
      </c>
      <c r="D2211" s="10" t="s">
        <v>7</v>
      </c>
      <c r="E2211" s="11" t="s">
        <v>6</v>
      </c>
    </row>
    <row r="2212" spans="1:5" x14ac:dyDescent="0.25">
      <c r="A2212" s="7">
        <f t="shared" si="30"/>
        <v>0.35880787037037037</v>
      </c>
      <c r="B2212" s="8">
        <v>3961.8</v>
      </c>
      <c r="C2212" s="9">
        <v>250000</v>
      </c>
      <c r="D2212" s="10" t="s">
        <v>7</v>
      </c>
      <c r="E2212" s="11" t="s">
        <v>6</v>
      </c>
    </row>
    <row r="2213" spans="1:5" x14ac:dyDescent="0.25">
      <c r="A2213" s="7">
        <f t="shared" si="30"/>
        <v>0.35880787037037037</v>
      </c>
      <c r="B2213" s="8">
        <v>3961.7</v>
      </c>
      <c r="C2213" s="9">
        <v>250000</v>
      </c>
      <c r="D2213" s="10" t="s">
        <v>7</v>
      </c>
      <c r="E2213" s="11" t="s">
        <v>6</v>
      </c>
    </row>
    <row r="2214" spans="1:5" x14ac:dyDescent="0.25">
      <c r="A2214" s="7">
        <f t="shared" si="30"/>
        <v>0.35880787037037037</v>
      </c>
      <c r="B2214" s="8">
        <v>3961.65</v>
      </c>
      <c r="C2214" s="9">
        <v>250000</v>
      </c>
      <c r="D2214" s="10" t="s">
        <v>7</v>
      </c>
      <c r="E2214" s="11" t="s">
        <v>6</v>
      </c>
    </row>
    <row r="2215" spans="1:5" x14ac:dyDescent="0.25">
      <c r="A2215" s="7">
        <f t="shared" si="30"/>
        <v>0.35880787037037037</v>
      </c>
      <c r="B2215" s="8">
        <v>3961.4</v>
      </c>
      <c r="C2215" s="9">
        <v>250000</v>
      </c>
      <c r="D2215" s="10" t="s">
        <v>7</v>
      </c>
      <c r="E2215" s="11" t="s">
        <v>6</v>
      </c>
    </row>
    <row r="2216" spans="1:5" x14ac:dyDescent="0.25">
      <c r="A2216" s="7">
        <f t="shared" si="30"/>
        <v>0.35880787037037037</v>
      </c>
      <c r="B2216" s="8">
        <v>3960.98</v>
      </c>
      <c r="C2216" s="9">
        <v>250000</v>
      </c>
      <c r="D2216" s="10" t="s">
        <v>7</v>
      </c>
      <c r="E2216" s="11" t="s">
        <v>6</v>
      </c>
    </row>
    <row r="2217" spans="1:5" x14ac:dyDescent="0.25">
      <c r="A2217" s="7">
        <f t="shared" ref="A2217:A2223" si="31">TIME(8,36,40)</f>
        <v>0.35879629629629628</v>
      </c>
      <c r="B2217" s="8">
        <v>3960</v>
      </c>
      <c r="C2217" s="9">
        <v>750000</v>
      </c>
      <c r="D2217" s="10" t="s">
        <v>7</v>
      </c>
      <c r="E2217" s="11" t="s">
        <v>6</v>
      </c>
    </row>
    <row r="2218" spans="1:5" x14ac:dyDescent="0.25">
      <c r="A2218" s="7">
        <f t="shared" si="31"/>
        <v>0.35879629629629628</v>
      </c>
      <c r="B2218" s="8">
        <v>3960</v>
      </c>
      <c r="C2218" s="9">
        <v>2250000</v>
      </c>
      <c r="D2218" s="10" t="s">
        <v>7</v>
      </c>
      <c r="E2218" s="11" t="s">
        <v>6</v>
      </c>
    </row>
    <row r="2219" spans="1:5" x14ac:dyDescent="0.25">
      <c r="A2219" s="7">
        <f t="shared" si="31"/>
        <v>0.35879629629629628</v>
      </c>
      <c r="B2219" s="8">
        <v>3960</v>
      </c>
      <c r="C2219" s="9">
        <v>750000</v>
      </c>
      <c r="D2219" s="10" t="s">
        <v>7</v>
      </c>
      <c r="E2219" s="11" t="s">
        <v>6</v>
      </c>
    </row>
    <row r="2220" spans="1:5" x14ac:dyDescent="0.25">
      <c r="A2220" s="7">
        <f t="shared" si="31"/>
        <v>0.35879629629629628</v>
      </c>
      <c r="B2220" s="8">
        <v>3960</v>
      </c>
      <c r="C2220" s="9">
        <v>250000</v>
      </c>
      <c r="D2220" s="10" t="s">
        <v>7</v>
      </c>
      <c r="E2220" s="11" t="s">
        <v>6</v>
      </c>
    </row>
    <row r="2221" spans="1:5" x14ac:dyDescent="0.25">
      <c r="A2221" s="7">
        <f t="shared" si="31"/>
        <v>0.35879629629629628</v>
      </c>
      <c r="B2221" s="8">
        <v>3960</v>
      </c>
      <c r="C2221" s="9">
        <v>500000</v>
      </c>
      <c r="D2221" s="10" t="s">
        <v>7</v>
      </c>
      <c r="E2221" s="11" t="s">
        <v>6</v>
      </c>
    </row>
    <row r="2222" spans="1:5" x14ac:dyDescent="0.25">
      <c r="A2222" s="7">
        <f t="shared" si="31"/>
        <v>0.35879629629629628</v>
      </c>
      <c r="B2222" s="8">
        <v>3959.95</v>
      </c>
      <c r="C2222" s="9">
        <v>500000</v>
      </c>
      <c r="D2222" s="10" t="s">
        <v>7</v>
      </c>
      <c r="E2222" s="11" t="s">
        <v>6</v>
      </c>
    </row>
    <row r="2223" spans="1:5" x14ac:dyDescent="0.25">
      <c r="A2223" s="7">
        <f t="shared" si="31"/>
        <v>0.35879629629629628</v>
      </c>
      <c r="B2223" s="8">
        <v>3959.9</v>
      </c>
      <c r="C2223" s="9">
        <v>250000</v>
      </c>
      <c r="D2223" s="10" t="s">
        <v>7</v>
      </c>
      <c r="E2223" s="11" t="s">
        <v>6</v>
      </c>
    </row>
    <row r="2224" spans="1:5" x14ac:dyDescent="0.25">
      <c r="A2224" s="7">
        <f>TIME(8,36,39)</f>
        <v>0.35878472222222224</v>
      </c>
      <c r="B2224" s="8">
        <v>3959.9</v>
      </c>
      <c r="C2224" s="9">
        <v>250000</v>
      </c>
      <c r="D2224" s="10" t="s">
        <v>7</v>
      </c>
      <c r="E2224" s="11" t="s">
        <v>6</v>
      </c>
    </row>
    <row r="2225" spans="1:5" x14ac:dyDescent="0.25">
      <c r="A2225" s="7">
        <f>TIME(8,36,39)</f>
        <v>0.35878472222222224</v>
      </c>
      <c r="B2225" s="8">
        <v>3959.9</v>
      </c>
      <c r="C2225" s="9">
        <v>250000</v>
      </c>
      <c r="D2225" s="10" t="s">
        <v>7</v>
      </c>
      <c r="E2225" s="11" t="s">
        <v>6</v>
      </c>
    </row>
    <row r="2226" spans="1:5" x14ac:dyDescent="0.25">
      <c r="A2226" s="7">
        <f>TIME(8,36,39)</f>
        <v>0.35878472222222224</v>
      </c>
      <c r="B2226" s="8">
        <v>3959.9</v>
      </c>
      <c r="C2226" s="9">
        <v>250000</v>
      </c>
      <c r="D2226" s="10" t="s">
        <v>7</v>
      </c>
      <c r="E2226" s="11" t="s">
        <v>6</v>
      </c>
    </row>
    <row r="2227" spans="1:5" x14ac:dyDescent="0.25">
      <c r="A2227" s="7">
        <f>TIME(8,36,39)</f>
        <v>0.35878472222222224</v>
      </c>
      <c r="B2227" s="8">
        <v>3959.9</v>
      </c>
      <c r="C2227" s="9">
        <v>250000</v>
      </c>
      <c r="D2227" s="10" t="s">
        <v>7</v>
      </c>
      <c r="E2227" s="11" t="s">
        <v>6</v>
      </c>
    </row>
    <row r="2228" spans="1:5" x14ac:dyDescent="0.25">
      <c r="A2228" s="7">
        <f>TIME(8,36,39)</f>
        <v>0.35878472222222224</v>
      </c>
      <c r="B2228" s="8">
        <v>3959.8</v>
      </c>
      <c r="C2228" s="9">
        <v>250000</v>
      </c>
      <c r="D2228" s="10" t="s">
        <v>7</v>
      </c>
      <c r="E2228" s="11" t="s">
        <v>6</v>
      </c>
    </row>
    <row r="2229" spans="1:5" x14ac:dyDescent="0.25">
      <c r="A2229" s="7">
        <f>TIME(8,36,38)</f>
        <v>0.35877314814814815</v>
      </c>
      <c r="B2229" s="8">
        <v>3959.8</v>
      </c>
      <c r="C2229" s="9">
        <v>250000</v>
      </c>
      <c r="D2229" s="10" t="s">
        <v>7</v>
      </c>
      <c r="E2229" s="11" t="s">
        <v>6</v>
      </c>
    </row>
    <row r="2230" spans="1:5" x14ac:dyDescent="0.25">
      <c r="A2230" s="7">
        <f>TIME(8,36,38)</f>
        <v>0.35877314814814815</v>
      </c>
      <c r="B2230" s="8">
        <v>3959.5</v>
      </c>
      <c r="C2230" s="9">
        <v>250000</v>
      </c>
      <c r="D2230" s="10" t="s">
        <v>7</v>
      </c>
      <c r="E2230" s="11" t="s">
        <v>6</v>
      </c>
    </row>
    <row r="2231" spans="1:5" x14ac:dyDescent="0.25">
      <c r="A2231" s="7">
        <f>TIME(8,36,38)</f>
        <v>0.35877314814814815</v>
      </c>
      <c r="B2231" s="8">
        <v>3959.23</v>
      </c>
      <c r="C2231" s="9">
        <v>250000</v>
      </c>
      <c r="D2231" s="10" t="s">
        <v>7</v>
      </c>
      <c r="E2231" s="11" t="s">
        <v>6</v>
      </c>
    </row>
    <row r="2232" spans="1:5" x14ac:dyDescent="0.25">
      <c r="A2232" s="7">
        <f>TIME(8,36,38)</f>
        <v>0.35877314814814815</v>
      </c>
      <c r="B2232" s="8">
        <v>3959</v>
      </c>
      <c r="C2232" s="9">
        <v>250000</v>
      </c>
      <c r="D2232" s="10" t="s">
        <v>7</v>
      </c>
      <c r="E2232" s="11" t="s">
        <v>6</v>
      </c>
    </row>
    <row r="2233" spans="1:5" x14ac:dyDescent="0.25">
      <c r="A2233" s="7">
        <f>TIME(8,36,19)</f>
        <v>0.35855324074074074</v>
      </c>
      <c r="B2233" s="8">
        <v>3959.6</v>
      </c>
      <c r="C2233" s="9">
        <v>250000</v>
      </c>
      <c r="D2233" s="10" t="s">
        <v>7</v>
      </c>
      <c r="E2233" s="11" t="s">
        <v>6</v>
      </c>
    </row>
    <row r="2234" spans="1:5" x14ac:dyDescent="0.25">
      <c r="A2234" s="7">
        <f>TIME(8,36,12)</f>
        <v>0.35847222222222225</v>
      </c>
      <c r="B2234" s="8">
        <v>3958.3</v>
      </c>
      <c r="C2234" s="9">
        <v>250000</v>
      </c>
      <c r="D2234" s="10" t="s">
        <v>7</v>
      </c>
      <c r="E2234" s="11" t="s">
        <v>6</v>
      </c>
    </row>
    <row r="2235" spans="1:5" x14ac:dyDescent="0.25">
      <c r="A2235" s="7">
        <f t="shared" ref="A2235:A2242" si="32">TIME(8,36,10)</f>
        <v>0.35844907407407406</v>
      </c>
      <c r="B2235" s="8">
        <v>3959.45</v>
      </c>
      <c r="C2235" s="9">
        <v>250000</v>
      </c>
      <c r="D2235" s="10" t="s">
        <v>7</v>
      </c>
      <c r="E2235" s="11" t="s">
        <v>6</v>
      </c>
    </row>
    <row r="2236" spans="1:5" x14ac:dyDescent="0.25">
      <c r="A2236" s="7">
        <f t="shared" si="32"/>
        <v>0.35844907407407406</v>
      </c>
      <c r="B2236" s="8">
        <v>3959</v>
      </c>
      <c r="C2236" s="9">
        <v>250000</v>
      </c>
      <c r="D2236" s="10" t="s">
        <v>7</v>
      </c>
      <c r="E2236" s="11" t="s">
        <v>6</v>
      </c>
    </row>
    <row r="2237" spans="1:5" x14ac:dyDescent="0.25">
      <c r="A2237" s="7">
        <f t="shared" si="32"/>
        <v>0.35844907407407406</v>
      </c>
      <c r="B2237" s="8">
        <v>3958.95</v>
      </c>
      <c r="C2237" s="9">
        <v>500000</v>
      </c>
      <c r="D2237" s="10" t="s">
        <v>7</v>
      </c>
      <c r="E2237" s="11" t="s">
        <v>6</v>
      </c>
    </row>
    <row r="2238" spans="1:5" x14ac:dyDescent="0.25">
      <c r="A2238" s="7">
        <f t="shared" si="32"/>
        <v>0.35844907407407406</v>
      </c>
      <c r="B2238" s="8">
        <v>3958.9</v>
      </c>
      <c r="C2238" s="9">
        <v>500000</v>
      </c>
      <c r="D2238" s="10" t="s">
        <v>7</v>
      </c>
      <c r="E2238" s="11" t="s">
        <v>6</v>
      </c>
    </row>
    <row r="2239" spans="1:5" x14ac:dyDescent="0.25">
      <c r="A2239" s="7">
        <f t="shared" si="32"/>
        <v>0.35844907407407406</v>
      </c>
      <c r="B2239" s="8">
        <v>3958.85</v>
      </c>
      <c r="C2239" s="9">
        <v>250000</v>
      </c>
      <c r="D2239" s="10" t="s">
        <v>7</v>
      </c>
      <c r="E2239" s="11" t="s">
        <v>6</v>
      </c>
    </row>
    <row r="2240" spans="1:5" x14ac:dyDescent="0.25">
      <c r="A2240" s="7">
        <f t="shared" si="32"/>
        <v>0.35844907407407406</v>
      </c>
      <c r="B2240" s="8">
        <v>3958.55</v>
      </c>
      <c r="C2240" s="9">
        <v>2500000</v>
      </c>
      <c r="D2240" s="10" t="s">
        <v>7</v>
      </c>
      <c r="E2240" s="11" t="s">
        <v>6</v>
      </c>
    </row>
    <row r="2241" spans="1:5" x14ac:dyDescent="0.25">
      <c r="A2241" s="7">
        <f t="shared" si="32"/>
        <v>0.35844907407407406</v>
      </c>
      <c r="B2241" s="8">
        <v>3958.5</v>
      </c>
      <c r="C2241" s="9">
        <v>250000</v>
      </c>
      <c r="D2241" s="10" t="s">
        <v>7</v>
      </c>
      <c r="E2241" s="11" t="s">
        <v>6</v>
      </c>
    </row>
    <row r="2242" spans="1:5" x14ac:dyDescent="0.25">
      <c r="A2242" s="7">
        <f t="shared" si="32"/>
        <v>0.35844907407407406</v>
      </c>
      <c r="B2242" s="8">
        <v>3958.3</v>
      </c>
      <c r="C2242" s="9">
        <v>500000</v>
      </c>
      <c r="D2242" s="10" t="s">
        <v>7</v>
      </c>
      <c r="E2242" s="11" t="s">
        <v>6</v>
      </c>
    </row>
    <row r="2243" spans="1:5" x14ac:dyDescent="0.25">
      <c r="A2243" s="7">
        <f>TIME(8,35,59)</f>
        <v>0.3583217592592593</v>
      </c>
      <c r="B2243" s="8">
        <v>3958.35</v>
      </c>
      <c r="C2243" s="9">
        <v>250000</v>
      </c>
      <c r="D2243" s="10" t="s">
        <v>7</v>
      </c>
      <c r="E2243" s="11" t="s">
        <v>6</v>
      </c>
    </row>
    <row r="2244" spans="1:5" x14ac:dyDescent="0.25">
      <c r="A2244" s="7">
        <f>TIME(8,35,55)</f>
        <v>0.35827546296296298</v>
      </c>
      <c r="B2244" s="8">
        <v>3958</v>
      </c>
      <c r="C2244" s="9">
        <v>250000</v>
      </c>
      <c r="D2244" s="10" t="s">
        <v>7</v>
      </c>
      <c r="E2244" s="11" t="s">
        <v>6</v>
      </c>
    </row>
    <row r="2245" spans="1:5" x14ac:dyDescent="0.25">
      <c r="A2245" s="7">
        <f>TIME(8,35,43)</f>
        <v>0.35813657407407407</v>
      </c>
      <c r="B2245" s="8">
        <v>3958</v>
      </c>
      <c r="C2245" s="9">
        <v>250000</v>
      </c>
      <c r="D2245" s="10" t="s">
        <v>7</v>
      </c>
      <c r="E2245" s="11" t="s">
        <v>6</v>
      </c>
    </row>
    <row r="2246" spans="1:5" x14ac:dyDescent="0.25">
      <c r="A2246" s="7">
        <f>TIME(8,35,43)</f>
        <v>0.35813657407407407</v>
      </c>
      <c r="B2246" s="8">
        <v>3958</v>
      </c>
      <c r="C2246" s="9">
        <v>250000</v>
      </c>
      <c r="D2246" s="10" t="s">
        <v>7</v>
      </c>
      <c r="E2246" s="11" t="s">
        <v>6</v>
      </c>
    </row>
    <row r="2247" spans="1:5" x14ac:dyDescent="0.25">
      <c r="A2247" s="7">
        <f>TIME(8,35,42)</f>
        <v>0.35812500000000003</v>
      </c>
      <c r="B2247" s="8">
        <v>3958</v>
      </c>
      <c r="C2247" s="9">
        <v>250000</v>
      </c>
      <c r="D2247" s="10" t="s">
        <v>7</v>
      </c>
      <c r="E2247" s="11" t="s">
        <v>6</v>
      </c>
    </row>
    <row r="2248" spans="1:5" x14ac:dyDescent="0.25">
      <c r="A2248" s="7">
        <f>TIME(8,35,42)</f>
        <v>0.35812500000000003</v>
      </c>
      <c r="B2248" s="8">
        <v>3958</v>
      </c>
      <c r="C2248" s="9">
        <v>250000</v>
      </c>
      <c r="D2248" s="10" t="s">
        <v>7</v>
      </c>
      <c r="E2248" s="11" t="s">
        <v>6</v>
      </c>
    </row>
    <row r="2249" spans="1:5" x14ac:dyDescent="0.25">
      <c r="A2249" s="7">
        <f>TIME(8,35,41)</f>
        <v>0.35811342592592593</v>
      </c>
      <c r="B2249" s="8">
        <v>3957</v>
      </c>
      <c r="C2249" s="9">
        <v>250000</v>
      </c>
      <c r="D2249" s="10" t="s">
        <v>7</v>
      </c>
      <c r="E2249" s="11" t="s">
        <v>6</v>
      </c>
    </row>
    <row r="2250" spans="1:5" x14ac:dyDescent="0.25">
      <c r="A2250" s="7">
        <f>TIME(8,35,41)</f>
        <v>0.35811342592592593</v>
      </c>
      <c r="B2250" s="8">
        <v>3958</v>
      </c>
      <c r="C2250" s="9">
        <v>250000</v>
      </c>
      <c r="D2250" s="10" t="s">
        <v>7</v>
      </c>
      <c r="E2250" s="11" t="s">
        <v>6</v>
      </c>
    </row>
    <row r="2251" spans="1:5" x14ac:dyDescent="0.25">
      <c r="A2251" s="7">
        <f>TIME(8,35,40)</f>
        <v>0.35810185185185189</v>
      </c>
      <c r="B2251" s="8">
        <v>3958</v>
      </c>
      <c r="C2251" s="9">
        <v>250000</v>
      </c>
      <c r="D2251" s="10" t="s">
        <v>7</v>
      </c>
      <c r="E2251" s="11" t="s">
        <v>6</v>
      </c>
    </row>
    <row r="2252" spans="1:5" x14ac:dyDescent="0.25">
      <c r="A2252" s="7">
        <f>TIME(8,35,39)</f>
        <v>0.35809027777777774</v>
      </c>
      <c r="B2252" s="8">
        <v>3958</v>
      </c>
      <c r="C2252" s="9">
        <v>250000</v>
      </c>
      <c r="D2252" s="10" t="s">
        <v>7</v>
      </c>
      <c r="E2252" s="11" t="s">
        <v>6</v>
      </c>
    </row>
    <row r="2253" spans="1:5" x14ac:dyDescent="0.25">
      <c r="A2253" s="7">
        <f>TIME(8,35,39)</f>
        <v>0.35809027777777774</v>
      </c>
      <c r="B2253" s="8">
        <v>3958</v>
      </c>
      <c r="C2253" s="9">
        <v>250000</v>
      </c>
      <c r="D2253" s="10" t="s">
        <v>7</v>
      </c>
      <c r="E2253" s="11" t="s">
        <v>6</v>
      </c>
    </row>
    <row r="2254" spans="1:5" x14ac:dyDescent="0.25">
      <c r="A2254" s="7">
        <f>TIME(8,35,39)</f>
        <v>0.35809027777777774</v>
      </c>
      <c r="B2254" s="8">
        <v>3957.97</v>
      </c>
      <c r="C2254" s="9">
        <v>250000</v>
      </c>
      <c r="D2254" s="10" t="s">
        <v>7</v>
      </c>
      <c r="E2254" s="11" t="s">
        <v>6</v>
      </c>
    </row>
    <row r="2255" spans="1:5" x14ac:dyDescent="0.25">
      <c r="A2255" s="7">
        <f>TIME(8,35,38)</f>
        <v>0.3580787037037037</v>
      </c>
      <c r="B2255" s="8">
        <v>3957.5</v>
      </c>
      <c r="C2255" s="9">
        <v>250000</v>
      </c>
      <c r="D2255" s="10" t="s">
        <v>7</v>
      </c>
      <c r="E2255" s="11" t="s">
        <v>6</v>
      </c>
    </row>
    <row r="2256" spans="1:5" x14ac:dyDescent="0.25">
      <c r="A2256" s="7">
        <f>TIME(8,35,38)</f>
        <v>0.3580787037037037</v>
      </c>
      <c r="B2256" s="8">
        <v>3957.5</v>
      </c>
      <c r="C2256" s="9">
        <v>250000</v>
      </c>
      <c r="D2256" s="10" t="s">
        <v>7</v>
      </c>
      <c r="E2256" s="11" t="s">
        <v>6</v>
      </c>
    </row>
    <row r="2257" spans="1:5" x14ac:dyDescent="0.25">
      <c r="A2257" s="7">
        <f>TIME(8,35,38)</f>
        <v>0.3580787037037037</v>
      </c>
      <c r="B2257" s="8">
        <v>3957.5</v>
      </c>
      <c r="C2257" s="9">
        <v>250000</v>
      </c>
      <c r="D2257" s="10" t="s">
        <v>7</v>
      </c>
      <c r="E2257" s="11" t="s">
        <v>6</v>
      </c>
    </row>
    <row r="2258" spans="1:5" x14ac:dyDescent="0.25">
      <c r="A2258" s="7">
        <f>TIME(8,35,38)</f>
        <v>0.3580787037037037</v>
      </c>
      <c r="B2258" s="8">
        <v>3957.5</v>
      </c>
      <c r="C2258" s="9">
        <v>250000</v>
      </c>
      <c r="D2258" s="10" t="s">
        <v>7</v>
      </c>
      <c r="E2258" s="11" t="s">
        <v>6</v>
      </c>
    </row>
    <row r="2259" spans="1:5" x14ac:dyDescent="0.25">
      <c r="A2259" s="7">
        <f>TIME(8,35,37)</f>
        <v>0.35806712962962961</v>
      </c>
      <c r="B2259" s="8">
        <v>3957.35</v>
      </c>
      <c r="C2259" s="9">
        <v>250000</v>
      </c>
      <c r="D2259" s="10" t="s">
        <v>7</v>
      </c>
      <c r="E2259" s="11" t="s">
        <v>6</v>
      </c>
    </row>
    <row r="2260" spans="1:5" x14ac:dyDescent="0.25">
      <c r="A2260" s="7">
        <f>TIME(8,35,37)</f>
        <v>0.35806712962962961</v>
      </c>
      <c r="B2260" s="8">
        <v>3957.35</v>
      </c>
      <c r="C2260" s="9">
        <v>250000</v>
      </c>
      <c r="D2260" s="10" t="s">
        <v>7</v>
      </c>
      <c r="E2260" s="11" t="s">
        <v>6</v>
      </c>
    </row>
    <row r="2261" spans="1:5" x14ac:dyDescent="0.25">
      <c r="A2261" s="7">
        <f>TIME(8,35,37)</f>
        <v>0.35806712962962961</v>
      </c>
      <c r="B2261" s="8">
        <v>3957.35</v>
      </c>
      <c r="C2261" s="9">
        <v>250000</v>
      </c>
      <c r="D2261" s="10" t="s">
        <v>7</v>
      </c>
      <c r="E2261" s="11" t="s">
        <v>6</v>
      </c>
    </row>
    <row r="2262" spans="1:5" x14ac:dyDescent="0.25">
      <c r="A2262" s="7">
        <f>TIME(8,35,37)</f>
        <v>0.35806712962962961</v>
      </c>
      <c r="B2262" s="8">
        <v>3957.35</v>
      </c>
      <c r="C2262" s="9">
        <v>250000</v>
      </c>
      <c r="D2262" s="10" t="s">
        <v>7</v>
      </c>
      <c r="E2262" s="11" t="s">
        <v>6</v>
      </c>
    </row>
    <row r="2263" spans="1:5" x14ac:dyDescent="0.25">
      <c r="A2263" s="7">
        <f>TIME(8,35,37)</f>
        <v>0.35806712962962961</v>
      </c>
      <c r="B2263" s="8">
        <v>3957.35</v>
      </c>
      <c r="C2263" s="9">
        <v>250000</v>
      </c>
      <c r="D2263" s="10" t="s">
        <v>7</v>
      </c>
      <c r="E2263" s="11" t="s">
        <v>6</v>
      </c>
    </row>
    <row r="2264" spans="1:5" x14ac:dyDescent="0.25">
      <c r="A2264" s="7">
        <f>TIME(8,35,36)</f>
        <v>0.35805555555555557</v>
      </c>
      <c r="B2264" s="8">
        <v>3957.35</v>
      </c>
      <c r="C2264" s="9">
        <v>250000</v>
      </c>
      <c r="D2264" s="10" t="s">
        <v>7</v>
      </c>
      <c r="E2264" s="11" t="s">
        <v>6</v>
      </c>
    </row>
    <row r="2265" spans="1:5" x14ac:dyDescent="0.25">
      <c r="A2265" s="7">
        <f>TIME(8,35,36)</f>
        <v>0.35805555555555557</v>
      </c>
      <c r="B2265" s="8">
        <v>3957.3</v>
      </c>
      <c r="C2265" s="9">
        <v>250000</v>
      </c>
      <c r="D2265" s="10" t="s">
        <v>7</v>
      </c>
      <c r="E2265" s="11" t="s">
        <v>6</v>
      </c>
    </row>
    <row r="2266" spans="1:5" x14ac:dyDescent="0.25">
      <c r="A2266" s="7">
        <f>TIME(8,35,36)</f>
        <v>0.35805555555555557</v>
      </c>
      <c r="B2266" s="8">
        <v>3957</v>
      </c>
      <c r="C2266" s="9">
        <v>250000</v>
      </c>
      <c r="D2266" s="10" t="s">
        <v>7</v>
      </c>
      <c r="E2266" s="11" t="s">
        <v>6</v>
      </c>
    </row>
    <row r="2267" spans="1:5" x14ac:dyDescent="0.25">
      <c r="A2267" s="7">
        <f>TIME(8,35,35)</f>
        <v>0.35804398148148148</v>
      </c>
      <c r="B2267" s="8">
        <v>3957</v>
      </c>
      <c r="C2267" s="9">
        <v>250000</v>
      </c>
      <c r="D2267" s="10" t="s">
        <v>7</v>
      </c>
      <c r="E2267" s="11" t="s">
        <v>6</v>
      </c>
    </row>
    <row r="2268" spans="1:5" x14ac:dyDescent="0.25">
      <c r="A2268" s="7">
        <f>TIME(8,35,35)</f>
        <v>0.35804398148148148</v>
      </c>
      <c r="B2268" s="8">
        <v>3957</v>
      </c>
      <c r="C2268" s="9">
        <v>250000</v>
      </c>
      <c r="D2268" s="10" t="s">
        <v>7</v>
      </c>
      <c r="E2268" s="11" t="s">
        <v>6</v>
      </c>
    </row>
    <row r="2269" spans="1:5" x14ac:dyDescent="0.25">
      <c r="A2269" s="7">
        <f>TIME(8,35,35)</f>
        <v>0.35804398148148148</v>
      </c>
      <c r="B2269" s="8">
        <v>3957</v>
      </c>
      <c r="C2269" s="9">
        <v>750000</v>
      </c>
      <c r="D2269" s="10" t="s">
        <v>7</v>
      </c>
      <c r="E2269" s="11" t="s">
        <v>6</v>
      </c>
    </row>
    <row r="2270" spans="1:5" x14ac:dyDescent="0.25">
      <c r="A2270" s="7">
        <f>TIME(8,35,34)</f>
        <v>0.35803240740740744</v>
      </c>
      <c r="B2270" s="8">
        <v>3957</v>
      </c>
      <c r="C2270" s="9">
        <v>250000</v>
      </c>
      <c r="D2270" s="10" t="s">
        <v>7</v>
      </c>
      <c r="E2270" s="11" t="s">
        <v>6</v>
      </c>
    </row>
    <row r="2271" spans="1:5" x14ac:dyDescent="0.25">
      <c r="A2271" s="7">
        <f>TIME(8,35,34)</f>
        <v>0.35803240740740744</v>
      </c>
      <c r="B2271" s="8">
        <v>3957</v>
      </c>
      <c r="C2271" s="9">
        <v>250000</v>
      </c>
      <c r="D2271" s="10" t="s">
        <v>7</v>
      </c>
      <c r="E2271" s="11" t="s">
        <v>6</v>
      </c>
    </row>
    <row r="2272" spans="1:5" x14ac:dyDescent="0.25">
      <c r="A2272" s="7">
        <f>TIME(8,35,33)</f>
        <v>0.35802083333333329</v>
      </c>
      <c r="B2272" s="8">
        <v>3957</v>
      </c>
      <c r="C2272" s="9">
        <v>250000</v>
      </c>
      <c r="D2272" s="10" t="s">
        <v>7</v>
      </c>
      <c r="E2272" s="11" t="s">
        <v>6</v>
      </c>
    </row>
    <row r="2273" spans="1:5" x14ac:dyDescent="0.25">
      <c r="A2273" s="7">
        <f>TIME(8,35,33)</f>
        <v>0.35802083333333329</v>
      </c>
      <c r="B2273" s="8">
        <v>3956.94</v>
      </c>
      <c r="C2273" s="9">
        <v>250000</v>
      </c>
      <c r="D2273" s="10" t="s">
        <v>7</v>
      </c>
      <c r="E2273" s="11" t="s">
        <v>6</v>
      </c>
    </row>
    <row r="2274" spans="1:5" x14ac:dyDescent="0.25">
      <c r="A2274" s="7">
        <f>TIME(8,35,32)</f>
        <v>0.35800925925925925</v>
      </c>
      <c r="B2274" s="8">
        <v>3956.94</v>
      </c>
      <c r="C2274" s="9">
        <v>250000</v>
      </c>
      <c r="D2274" s="10" t="s">
        <v>7</v>
      </c>
      <c r="E2274" s="11" t="s">
        <v>6</v>
      </c>
    </row>
    <row r="2275" spans="1:5" x14ac:dyDescent="0.25">
      <c r="A2275" s="7">
        <f>TIME(8,35,32)</f>
        <v>0.35800925925925925</v>
      </c>
      <c r="B2275" s="8">
        <v>3956.94</v>
      </c>
      <c r="C2275" s="9">
        <v>250000</v>
      </c>
      <c r="D2275" s="10" t="s">
        <v>7</v>
      </c>
      <c r="E2275" s="11" t="s">
        <v>6</v>
      </c>
    </row>
    <row r="2276" spans="1:5" x14ac:dyDescent="0.25">
      <c r="A2276" s="7">
        <f>TIME(8,35,27)</f>
        <v>0.35795138888888894</v>
      </c>
      <c r="B2276" s="8">
        <v>3956.87</v>
      </c>
      <c r="C2276" s="9">
        <v>250000</v>
      </c>
      <c r="D2276" s="10" t="s">
        <v>7</v>
      </c>
      <c r="E2276" s="11" t="s">
        <v>6</v>
      </c>
    </row>
    <row r="2277" spans="1:5" x14ac:dyDescent="0.25">
      <c r="A2277" s="7">
        <f>TIME(8,35,15)</f>
        <v>0.35781250000000003</v>
      </c>
      <c r="B2277" s="8">
        <v>3956.1</v>
      </c>
      <c r="C2277" s="9">
        <v>250000</v>
      </c>
      <c r="D2277" s="10" t="s">
        <v>5</v>
      </c>
      <c r="E2277" s="11" t="s">
        <v>6</v>
      </c>
    </row>
    <row r="2278" spans="1:5" x14ac:dyDescent="0.25">
      <c r="A2278" s="7">
        <f>TIME(8,34,34)</f>
        <v>0.35733796296296294</v>
      </c>
      <c r="B2278" s="8">
        <v>3956.7</v>
      </c>
      <c r="C2278" s="9">
        <v>250000</v>
      </c>
      <c r="D2278" s="10" t="s">
        <v>7</v>
      </c>
      <c r="E2278" s="11" t="s">
        <v>6</v>
      </c>
    </row>
    <row r="2279" spans="1:5" x14ac:dyDescent="0.25">
      <c r="A2279" s="7">
        <f>TIME(8,34,3)</f>
        <v>0.35697916666666668</v>
      </c>
      <c r="B2279" s="8">
        <v>3956.5</v>
      </c>
      <c r="C2279" s="9">
        <v>250000</v>
      </c>
      <c r="D2279" s="10" t="s">
        <v>7</v>
      </c>
      <c r="E2279" s="11" t="s">
        <v>6</v>
      </c>
    </row>
    <row r="2280" spans="1:5" x14ac:dyDescent="0.25">
      <c r="A2280" s="7">
        <f>TIME(8,34,0)</f>
        <v>0.35694444444444445</v>
      </c>
      <c r="B2280" s="8">
        <v>3956.49</v>
      </c>
      <c r="C2280" s="9">
        <v>250000</v>
      </c>
      <c r="D2280" s="10" t="s">
        <v>7</v>
      </c>
      <c r="E2280" s="11" t="s">
        <v>6</v>
      </c>
    </row>
    <row r="2281" spans="1:5" x14ac:dyDescent="0.25">
      <c r="A2281" s="7">
        <f>TIME(8,33,26)</f>
        <v>0.35655092592592591</v>
      </c>
      <c r="B2281" s="8">
        <v>3955</v>
      </c>
      <c r="C2281" s="9">
        <v>250000</v>
      </c>
      <c r="D2281" s="10" t="s">
        <v>5</v>
      </c>
      <c r="E2281" s="11" t="s">
        <v>6</v>
      </c>
    </row>
    <row r="2282" spans="1:5" x14ac:dyDescent="0.25">
      <c r="A2282" s="7">
        <f>TIME(8,33,11)</f>
        <v>0.35637731481481483</v>
      </c>
      <c r="B2282" s="8">
        <v>3955.05</v>
      </c>
      <c r="C2282" s="9">
        <v>250000</v>
      </c>
      <c r="D2282" s="10" t="s">
        <v>5</v>
      </c>
      <c r="E2282" s="11" t="s">
        <v>6</v>
      </c>
    </row>
    <row r="2283" spans="1:5" x14ac:dyDescent="0.25">
      <c r="A2283" s="7">
        <f>TIME(8,32,52)</f>
        <v>0.35615740740740742</v>
      </c>
      <c r="B2283" s="8">
        <v>3956.95</v>
      </c>
      <c r="C2283" s="9">
        <v>250000</v>
      </c>
      <c r="D2283" s="10" t="s">
        <v>7</v>
      </c>
      <c r="E2283" s="11" t="s">
        <v>6</v>
      </c>
    </row>
    <row r="2284" spans="1:5" x14ac:dyDescent="0.25">
      <c r="A2284" s="7">
        <f>TIME(8,32,39)</f>
        <v>0.35600694444444447</v>
      </c>
      <c r="B2284" s="8">
        <v>3956.9</v>
      </c>
      <c r="C2284" s="9">
        <v>250000</v>
      </c>
      <c r="D2284" s="10" t="s">
        <v>7</v>
      </c>
      <c r="E2284" s="11" t="s">
        <v>6</v>
      </c>
    </row>
    <row r="2285" spans="1:5" x14ac:dyDescent="0.25">
      <c r="A2285" s="7">
        <f>TIME(8,32,37)</f>
        <v>0.35598379629629634</v>
      </c>
      <c r="B2285" s="8">
        <v>3956.8</v>
      </c>
      <c r="C2285" s="9">
        <v>250000</v>
      </c>
      <c r="D2285" s="10" t="s">
        <v>7</v>
      </c>
      <c r="E2285" s="11" t="s">
        <v>6</v>
      </c>
    </row>
    <row r="2286" spans="1:5" x14ac:dyDescent="0.25">
      <c r="A2286" s="7">
        <f>TIME(8,31,38)</f>
        <v>0.35530092592592594</v>
      </c>
      <c r="B2286" s="8">
        <v>3957.35</v>
      </c>
      <c r="C2286" s="9">
        <v>250000</v>
      </c>
      <c r="D2286" s="10" t="s">
        <v>7</v>
      </c>
      <c r="E2286" s="11" t="s">
        <v>6</v>
      </c>
    </row>
    <row r="2287" spans="1:5" x14ac:dyDescent="0.25">
      <c r="A2287" s="7">
        <f>TIME(8,31,37)</f>
        <v>0.35528935185185184</v>
      </c>
      <c r="B2287" s="8">
        <v>3956.79</v>
      </c>
      <c r="C2287" s="9">
        <v>250000</v>
      </c>
      <c r="D2287" s="10" t="s">
        <v>7</v>
      </c>
      <c r="E2287" s="11" t="s">
        <v>6</v>
      </c>
    </row>
    <row r="2288" spans="1:5" x14ac:dyDescent="0.25">
      <c r="A2288" s="7">
        <f>TIME(8,31,35)</f>
        <v>0.35526620370370371</v>
      </c>
      <c r="B2288" s="8">
        <v>3956.75</v>
      </c>
      <c r="C2288" s="9">
        <v>250000</v>
      </c>
      <c r="D2288" s="10" t="s">
        <v>7</v>
      </c>
      <c r="E2288" s="11" t="s">
        <v>6</v>
      </c>
    </row>
    <row r="2289" spans="1:5" x14ac:dyDescent="0.25">
      <c r="A2289" s="7">
        <f>TIME(8,31,20)</f>
        <v>0.35509259259259257</v>
      </c>
      <c r="B2289" s="8">
        <v>3956.5</v>
      </c>
      <c r="C2289" s="9">
        <v>250000</v>
      </c>
      <c r="D2289" s="10" t="s">
        <v>7</v>
      </c>
      <c r="E2289" s="11" t="s">
        <v>6</v>
      </c>
    </row>
    <row r="2290" spans="1:5" x14ac:dyDescent="0.25">
      <c r="A2290" s="7">
        <f>TIME(8,31,1)</f>
        <v>0.35487268518518517</v>
      </c>
      <c r="B2290" s="8">
        <v>3955</v>
      </c>
      <c r="C2290" s="9">
        <v>250000</v>
      </c>
      <c r="D2290" s="10" t="s">
        <v>7</v>
      </c>
      <c r="E2290" s="11" t="s">
        <v>6</v>
      </c>
    </row>
    <row r="2291" spans="1:5" x14ac:dyDescent="0.25">
      <c r="A2291" s="7">
        <f>TIME(8,30,50)</f>
        <v>0.35474537037037041</v>
      </c>
      <c r="B2291" s="8">
        <v>3955</v>
      </c>
      <c r="C2291" s="9">
        <v>750000</v>
      </c>
      <c r="D2291" s="10" t="s">
        <v>5</v>
      </c>
      <c r="E2291" s="11" t="s">
        <v>6</v>
      </c>
    </row>
    <row r="2292" spans="1:5" x14ac:dyDescent="0.25">
      <c r="A2292" s="7">
        <f>TIME(8,30,50)</f>
        <v>0.35474537037037041</v>
      </c>
      <c r="B2292" s="8">
        <v>3955</v>
      </c>
      <c r="C2292" s="9">
        <v>250000</v>
      </c>
      <c r="D2292" s="10" t="s">
        <v>5</v>
      </c>
      <c r="E2292" s="11" t="s">
        <v>6</v>
      </c>
    </row>
    <row r="2293" spans="1:5" x14ac:dyDescent="0.25">
      <c r="A2293" s="7">
        <f>TIME(8,30,49)</f>
        <v>0.35473379629629626</v>
      </c>
      <c r="B2293" s="8">
        <v>3955</v>
      </c>
      <c r="C2293" s="9">
        <v>250000</v>
      </c>
      <c r="D2293" s="10" t="s">
        <v>5</v>
      </c>
      <c r="E2293" s="11" t="s">
        <v>6</v>
      </c>
    </row>
    <row r="2294" spans="1:5" x14ac:dyDescent="0.25">
      <c r="A2294" s="7">
        <f>TIME(8,30,49)</f>
        <v>0.35473379629629626</v>
      </c>
      <c r="B2294" s="8">
        <v>3955.25</v>
      </c>
      <c r="C2294" s="9">
        <v>750000</v>
      </c>
      <c r="D2294" s="10" t="s">
        <v>5</v>
      </c>
      <c r="E2294" s="11" t="s">
        <v>6</v>
      </c>
    </row>
    <row r="2295" spans="1:5" x14ac:dyDescent="0.25">
      <c r="A2295" s="7">
        <f>TIME(8,30,48)</f>
        <v>0.35472222222222222</v>
      </c>
      <c r="B2295" s="8">
        <v>3955.65</v>
      </c>
      <c r="C2295" s="9">
        <v>250000</v>
      </c>
      <c r="D2295" s="10" t="s">
        <v>5</v>
      </c>
      <c r="E2295" s="11" t="s">
        <v>6</v>
      </c>
    </row>
    <row r="2296" spans="1:5" x14ac:dyDescent="0.25">
      <c r="A2296" s="7">
        <f t="shared" ref="A2296:A2302" si="33">TIME(8,30,47)</f>
        <v>0.35471064814814812</v>
      </c>
      <c r="B2296" s="8">
        <v>3955.7</v>
      </c>
      <c r="C2296" s="9">
        <v>250000</v>
      </c>
      <c r="D2296" s="10" t="s">
        <v>5</v>
      </c>
      <c r="E2296" s="11" t="s">
        <v>6</v>
      </c>
    </row>
    <row r="2297" spans="1:5" x14ac:dyDescent="0.25">
      <c r="A2297" s="7">
        <f t="shared" si="33"/>
        <v>0.35471064814814812</v>
      </c>
      <c r="B2297" s="8">
        <v>3955.75</v>
      </c>
      <c r="C2297" s="9">
        <v>1000000</v>
      </c>
      <c r="D2297" s="10" t="s">
        <v>5</v>
      </c>
      <c r="E2297" s="11" t="s">
        <v>6</v>
      </c>
    </row>
    <row r="2298" spans="1:5" x14ac:dyDescent="0.25">
      <c r="A2298" s="7">
        <f t="shared" si="33"/>
        <v>0.35471064814814812</v>
      </c>
      <c r="B2298" s="8">
        <v>3956</v>
      </c>
      <c r="C2298" s="9">
        <v>250000</v>
      </c>
      <c r="D2298" s="10" t="s">
        <v>5</v>
      </c>
      <c r="E2298" s="11" t="s">
        <v>6</v>
      </c>
    </row>
    <row r="2299" spans="1:5" x14ac:dyDescent="0.25">
      <c r="A2299" s="7">
        <f t="shared" si="33"/>
        <v>0.35471064814814812</v>
      </c>
      <c r="B2299" s="8">
        <v>3956.05</v>
      </c>
      <c r="C2299" s="9">
        <v>500000</v>
      </c>
      <c r="D2299" s="10" t="s">
        <v>5</v>
      </c>
      <c r="E2299" s="11" t="s">
        <v>6</v>
      </c>
    </row>
    <row r="2300" spans="1:5" x14ac:dyDescent="0.25">
      <c r="A2300" s="7">
        <f t="shared" si="33"/>
        <v>0.35471064814814812</v>
      </c>
      <c r="B2300" s="8">
        <v>3956.43</v>
      </c>
      <c r="C2300" s="9">
        <v>500000</v>
      </c>
      <c r="D2300" s="10" t="s">
        <v>5</v>
      </c>
      <c r="E2300" s="11" t="s">
        <v>6</v>
      </c>
    </row>
    <row r="2301" spans="1:5" x14ac:dyDescent="0.25">
      <c r="A2301" s="7">
        <f t="shared" si="33"/>
        <v>0.35471064814814812</v>
      </c>
      <c r="B2301" s="8">
        <v>3956.5</v>
      </c>
      <c r="C2301" s="9">
        <v>250000</v>
      </c>
      <c r="D2301" s="10" t="s">
        <v>5</v>
      </c>
      <c r="E2301" s="11" t="s">
        <v>6</v>
      </c>
    </row>
    <row r="2302" spans="1:5" x14ac:dyDescent="0.25">
      <c r="A2302" s="7">
        <f t="shared" si="33"/>
        <v>0.35471064814814812</v>
      </c>
      <c r="B2302" s="8">
        <v>3956.6</v>
      </c>
      <c r="C2302" s="9">
        <v>250000</v>
      </c>
      <c r="D2302" s="10" t="s">
        <v>5</v>
      </c>
      <c r="E2302" s="11" t="s">
        <v>6</v>
      </c>
    </row>
    <row r="2303" spans="1:5" x14ac:dyDescent="0.25">
      <c r="A2303" s="7">
        <f>TIME(8,30,41)</f>
        <v>0.35464120370370367</v>
      </c>
      <c r="B2303" s="8">
        <v>3956.75</v>
      </c>
      <c r="C2303" s="9">
        <v>250000</v>
      </c>
      <c r="D2303" s="10" t="s">
        <v>5</v>
      </c>
      <c r="E2303" s="11" t="s">
        <v>6</v>
      </c>
    </row>
    <row r="2304" spans="1:5" x14ac:dyDescent="0.25">
      <c r="A2304" s="7">
        <f>TIME(8,30,40)</f>
        <v>0.35462962962962963</v>
      </c>
      <c r="B2304" s="8">
        <v>3957</v>
      </c>
      <c r="C2304" s="9">
        <v>250000</v>
      </c>
      <c r="D2304" s="10" t="s">
        <v>5</v>
      </c>
      <c r="E2304" s="11" t="s">
        <v>6</v>
      </c>
    </row>
    <row r="2305" spans="1:5" x14ac:dyDescent="0.25">
      <c r="A2305" s="7">
        <f>TIME(8,30,39)</f>
        <v>0.35461805555555559</v>
      </c>
      <c r="B2305" s="8">
        <v>3957.2</v>
      </c>
      <c r="C2305" s="9">
        <v>250000</v>
      </c>
      <c r="D2305" s="10" t="s">
        <v>5</v>
      </c>
      <c r="E2305" s="11" t="s">
        <v>6</v>
      </c>
    </row>
    <row r="2306" spans="1:5" x14ac:dyDescent="0.25">
      <c r="A2306" s="7">
        <f>TIME(8,30,32)</f>
        <v>0.35453703703703704</v>
      </c>
      <c r="B2306" s="8">
        <v>3957.25</v>
      </c>
      <c r="C2306" s="9">
        <v>250000</v>
      </c>
      <c r="D2306" s="10" t="s">
        <v>5</v>
      </c>
      <c r="E2306" s="11" t="s">
        <v>6</v>
      </c>
    </row>
    <row r="2307" spans="1:5" x14ac:dyDescent="0.25">
      <c r="A2307" s="7">
        <f>TIME(8,30,29)</f>
        <v>0.35450231481481481</v>
      </c>
      <c r="B2307" s="8">
        <v>3958</v>
      </c>
      <c r="C2307" s="9">
        <v>250000</v>
      </c>
      <c r="D2307" s="10" t="s">
        <v>7</v>
      </c>
      <c r="E2307" s="11" t="s">
        <v>6</v>
      </c>
    </row>
    <row r="2308" spans="1:5" x14ac:dyDescent="0.25">
      <c r="A2308" s="7">
        <f>TIME(8,30,12)</f>
        <v>0.3543055555555556</v>
      </c>
      <c r="B2308" s="8">
        <v>3957.55</v>
      </c>
      <c r="C2308" s="9">
        <v>250000</v>
      </c>
      <c r="D2308" s="10" t="s">
        <v>5</v>
      </c>
      <c r="E2308" s="11" t="s">
        <v>6</v>
      </c>
    </row>
    <row r="2309" spans="1:5" x14ac:dyDescent="0.25">
      <c r="A2309" s="7">
        <f>TIME(8,30,10)</f>
        <v>0.35428240740740741</v>
      </c>
      <c r="B2309" s="8">
        <v>3957.55</v>
      </c>
      <c r="C2309" s="9">
        <v>250000</v>
      </c>
      <c r="D2309" s="10" t="s">
        <v>5</v>
      </c>
      <c r="E2309" s="11" t="s">
        <v>6</v>
      </c>
    </row>
    <row r="2310" spans="1:5" x14ac:dyDescent="0.25">
      <c r="A2310" s="7">
        <f>TIME(8,30,8)</f>
        <v>0.35425925925925927</v>
      </c>
      <c r="B2310" s="8">
        <v>3958.55</v>
      </c>
      <c r="C2310" s="9">
        <v>250000</v>
      </c>
      <c r="D2310" s="10" t="s">
        <v>7</v>
      </c>
      <c r="E2310" s="11" t="s">
        <v>6</v>
      </c>
    </row>
    <row r="2311" spans="1:5" x14ac:dyDescent="0.25">
      <c r="A2311" s="7">
        <f>TIME(8,30,7)</f>
        <v>0.35424768518518518</v>
      </c>
      <c r="B2311" s="8">
        <v>3958.55</v>
      </c>
      <c r="C2311" s="9">
        <v>250000</v>
      </c>
      <c r="D2311" s="10" t="s">
        <v>7</v>
      </c>
      <c r="E2311" s="11" t="s">
        <v>6</v>
      </c>
    </row>
    <row r="2312" spans="1:5" x14ac:dyDescent="0.25">
      <c r="A2312" s="7">
        <f>TIME(8,29,49)</f>
        <v>0.35403935185185187</v>
      </c>
      <c r="B2312" s="8">
        <v>3957.14</v>
      </c>
      <c r="C2312" s="9">
        <v>250000</v>
      </c>
      <c r="D2312" s="10" t="s">
        <v>5</v>
      </c>
      <c r="E2312" s="11" t="s">
        <v>6</v>
      </c>
    </row>
    <row r="2313" spans="1:5" x14ac:dyDescent="0.25">
      <c r="A2313" s="7">
        <f>TIME(8,29,45)</f>
        <v>0.35399305555555555</v>
      </c>
      <c r="B2313" s="8">
        <v>3957.1</v>
      </c>
      <c r="C2313" s="9">
        <v>250000</v>
      </c>
      <c r="D2313" s="10" t="s">
        <v>5</v>
      </c>
      <c r="E2313" s="11" t="s">
        <v>6</v>
      </c>
    </row>
    <row r="2314" spans="1:5" x14ac:dyDescent="0.25">
      <c r="A2314" s="7">
        <f>TIME(8,29,45)</f>
        <v>0.35399305555555555</v>
      </c>
      <c r="B2314" s="8">
        <v>3958</v>
      </c>
      <c r="C2314" s="9">
        <v>250000</v>
      </c>
      <c r="D2314" s="10" t="s">
        <v>7</v>
      </c>
      <c r="E2314" s="11" t="s">
        <v>6</v>
      </c>
    </row>
    <row r="2315" spans="1:5" x14ac:dyDescent="0.25">
      <c r="A2315" s="7">
        <f>TIME(8,29,45)</f>
        <v>0.35399305555555555</v>
      </c>
      <c r="B2315" s="8">
        <v>3957.1</v>
      </c>
      <c r="C2315" s="9">
        <v>250000</v>
      </c>
      <c r="D2315" s="10" t="s">
        <v>5</v>
      </c>
      <c r="E2315" s="11" t="s">
        <v>6</v>
      </c>
    </row>
    <row r="2316" spans="1:5" x14ac:dyDescent="0.25">
      <c r="A2316" s="7">
        <f>TIME(8,28,56)</f>
        <v>0.35342592592592598</v>
      </c>
      <c r="B2316" s="8">
        <v>3958.55</v>
      </c>
      <c r="C2316" s="9">
        <v>250000</v>
      </c>
      <c r="D2316" s="10" t="s">
        <v>7</v>
      </c>
      <c r="E2316" s="11" t="s">
        <v>6</v>
      </c>
    </row>
    <row r="2317" spans="1:5" x14ac:dyDescent="0.25">
      <c r="A2317" s="7">
        <f>TIME(8,28,55)</f>
        <v>0.35341435185185183</v>
      </c>
      <c r="B2317" s="8">
        <v>3958.55</v>
      </c>
      <c r="C2317" s="9">
        <v>1000000</v>
      </c>
      <c r="D2317" s="10" t="s">
        <v>7</v>
      </c>
      <c r="E2317" s="11" t="s">
        <v>6</v>
      </c>
    </row>
    <row r="2318" spans="1:5" x14ac:dyDescent="0.25">
      <c r="A2318" s="7">
        <f>TIME(8,27,44)</f>
        <v>0.35259259259259257</v>
      </c>
      <c r="B2318" s="8">
        <v>3958.55</v>
      </c>
      <c r="C2318" s="9">
        <v>250000</v>
      </c>
      <c r="D2318" s="10" t="s">
        <v>7</v>
      </c>
      <c r="E2318" s="11" t="s">
        <v>6</v>
      </c>
    </row>
    <row r="2319" spans="1:5" x14ac:dyDescent="0.25">
      <c r="A2319" s="7">
        <f>TIME(8,27,31)</f>
        <v>0.35244212962962962</v>
      </c>
      <c r="B2319" s="8">
        <v>3958.5</v>
      </c>
      <c r="C2319" s="9">
        <v>250000</v>
      </c>
      <c r="D2319" s="10" t="s">
        <v>7</v>
      </c>
      <c r="E2319" s="11" t="s">
        <v>6</v>
      </c>
    </row>
    <row r="2320" spans="1:5" x14ac:dyDescent="0.25">
      <c r="A2320" s="7">
        <f>TIME(8,27,23)</f>
        <v>0.35234953703703703</v>
      </c>
      <c r="B2320" s="8">
        <v>3958.65</v>
      </c>
      <c r="C2320" s="9">
        <v>250000</v>
      </c>
      <c r="D2320" s="10" t="s">
        <v>7</v>
      </c>
      <c r="E2320" s="11" t="s">
        <v>6</v>
      </c>
    </row>
    <row r="2321" spans="1:5" x14ac:dyDescent="0.25">
      <c r="A2321" s="7">
        <f>TIME(8,27,19)</f>
        <v>0.35230324074074071</v>
      </c>
      <c r="B2321" s="8">
        <v>3958.75</v>
      </c>
      <c r="C2321" s="9">
        <v>250000</v>
      </c>
      <c r="D2321" s="10" t="s">
        <v>7</v>
      </c>
      <c r="E2321" s="11" t="s">
        <v>6</v>
      </c>
    </row>
    <row r="2322" spans="1:5" x14ac:dyDescent="0.25">
      <c r="A2322" s="7">
        <f>TIME(8,27,18)</f>
        <v>0.35229166666666667</v>
      </c>
      <c r="B2322" s="8">
        <v>3958.75</v>
      </c>
      <c r="C2322" s="9">
        <v>250000</v>
      </c>
      <c r="D2322" s="10" t="s">
        <v>7</v>
      </c>
      <c r="E2322" s="11" t="s">
        <v>6</v>
      </c>
    </row>
    <row r="2323" spans="1:5" x14ac:dyDescent="0.25">
      <c r="A2323" s="7">
        <f>TIME(8,27,18)</f>
        <v>0.35229166666666667</v>
      </c>
      <c r="B2323" s="8">
        <v>3958.7</v>
      </c>
      <c r="C2323" s="9">
        <v>250000</v>
      </c>
      <c r="D2323" s="10" t="s">
        <v>7</v>
      </c>
      <c r="E2323" s="11" t="s">
        <v>6</v>
      </c>
    </row>
    <row r="2324" spans="1:5" x14ac:dyDescent="0.25">
      <c r="A2324" s="7">
        <f>TIME(8,27,17)</f>
        <v>0.35228009259259263</v>
      </c>
      <c r="B2324" s="8">
        <v>3958</v>
      </c>
      <c r="C2324" s="9">
        <v>250000</v>
      </c>
      <c r="D2324" s="10" t="s">
        <v>7</v>
      </c>
      <c r="E2324" s="11" t="s">
        <v>6</v>
      </c>
    </row>
    <row r="2325" spans="1:5" x14ac:dyDescent="0.25">
      <c r="A2325" s="7">
        <f>TIME(8,27,17)</f>
        <v>0.35228009259259263</v>
      </c>
      <c r="B2325" s="8">
        <v>3958</v>
      </c>
      <c r="C2325" s="9">
        <v>250000</v>
      </c>
      <c r="D2325" s="10" t="s">
        <v>7</v>
      </c>
      <c r="E2325" s="11" t="s">
        <v>6</v>
      </c>
    </row>
    <row r="2326" spans="1:5" x14ac:dyDescent="0.25">
      <c r="A2326" s="7">
        <f>TIME(8,27,17)</f>
        <v>0.35228009259259263</v>
      </c>
      <c r="B2326" s="8">
        <v>3958</v>
      </c>
      <c r="C2326" s="9">
        <v>250000</v>
      </c>
      <c r="D2326" s="10" t="s">
        <v>7</v>
      </c>
      <c r="E2326" s="11" t="s">
        <v>6</v>
      </c>
    </row>
    <row r="2327" spans="1:5" x14ac:dyDescent="0.25">
      <c r="A2327" s="7">
        <f>TIME(8,27,16)</f>
        <v>0.35226851851851854</v>
      </c>
      <c r="B2327" s="8">
        <v>3958</v>
      </c>
      <c r="C2327" s="9">
        <v>250000</v>
      </c>
      <c r="D2327" s="10" t="s">
        <v>7</v>
      </c>
      <c r="E2327" s="11" t="s">
        <v>6</v>
      </c>
    </row>
    <row r="2328" spans="1:5" x14ac:dyDescent="0.25">
      <c r="A2328" s="7">
        <f>TIME(8,27,16)</f>
        <v>0.35226851851851854</v>
      </c>
      <c r="B2328" s="8">
        <v>3958</v>
      </c>
      <c r="C2328" s="9">
        <v>250000</v>
      </c>
      <c r="D2328" s="10" t="s">
        <v>7</v>
      </c>
      <c r="E2328" s="11" t="s">
        <v>6</v>
      </c>
    </row>
    <row r="2329" spans="1:5" x14ac:dyDescent="0.25">
      <c r="A2329" s="7">
        <f>TIME(8,27,16)</f>
        <v>0.35226851851851854</v>
      </c>
      <c r="B2329" s="8">
        <v>3958</v>
      </c>
      <c r="C2329" s="9">
        <v>250000</v>
      </c>
      <c r="D2329" s="10" t="s">
        <v>7</v>
      </c>
      <c r="E2329" s="11" t="s">
        <v>6</v>
      </c>
    </row>
    <row r="2330" spans="1:5" x14ac:dyDescent="0.25">
      <c r="A2330" s="7">
        <f>TIME(8,27,16)</f>
        <v>0.35226851851851854</v>
      </c>
      <c r="B2330" s="8">
        <v>3958</v>
      </c>
      <c r="C2330" s="9">
        <v>250000</v>
      </c>
      <c r="D2330" s="10" t="s">
        <v>7</v>
      </c>
      <c r="E2330" s="11" t="s">
        <v>6</v>
      </c>
    </row>
    <row r="2331" spans="1:5" x14ac:dyDescent="0.25">
      <c r="A2331" s="7">
        <f>TIME(8,27,15)</f>
        <v>0.3522569444444445</v>
      </c>
      <c r="B2331" s="8">
        <v>3958</v>
      </c>
      <c r="C2331" s="9">
        <v>250000</v>
      </c>
      <c r="D2331" s="10" t="s">
        <v>7</v>
      </c>
      <c r="E2331" s="11" t="s">
        <v>6</v>
      </c>
    </row>
    <row r="2332" spans="1:5" x14ac:dyDescent="0.25">
      <c r="A2332" s="7">
        <f>TIME(8,27,11)</f>
        <v>0.35221064814814818</v>
      </c>
      <c r="B2332" s="8">
        <v>3958</v>
      </c>
      <c r="C2332" s="9">
        <v>250000</v>
      </c>
      <c r="D2332" s="10" t="s">
        <v>7</v>
      </c>
      <c r="E2332" s="11" t="s">
        <v>6</v>
      </c>
    </row>
    <row r="2333" spans="1:5" x14ac:dyDescent="0.25">
      <c r="A2333" s="7">
        <f t="shared" ref="A2333:A2338" si="34">TIME(8,27,10)</f>
        <v>0.35219907407407408</v>
      </c>
      <c r="B2333" s="8">
        <v>3958</v>
      </c>
      <c r="C2333" s="9">
        <v>500000</v>
      </c>
      <c r="D2333" s="10" t="s">
        <v>7</v>
      </c>
      <c r="E2333" s="11" t="s">
        <v>6</v>
      </c>
    </row>
    <row r="2334" spans="1:5" x14ac:dyDescent="0.25">
      <c r="A2334" s="7">
        <f t="shared" si="34"/>
        <v>0.35219907407407408</v>
      </c>
      <c r="B2334" s="8">
        <v>3958</v>
      </c>
      <c r="C2334" s="9">
        <v>500000</v>
      </c>
      <c r="D2334" s="10" t="s">
        <v>7</v>
      </c>
      <c r="E2334" s="11" t="s">
        <v>6</v>
      </c>
    </row>
    <row r="2335" spans="1:5" x14ac:dyDescent="0.25">
      <c r="A2335" s="7">
        <f t="shared" si="34"/>
        <v>0.35219907407407408</v>
      </c>
      <c r="B2335" s="8">
        <v>3958</v>
      </c>
      <c r="C2335" s="9">
        <v>500000</v>
      </c>
      <c r="D2335" s="10" t="s">
        <v>7</v>
      </c>
      <c r="E2335" s="11" t="s">
        <v>6</v>
      </c>
    </row>
    <row r="2336" spans="1:5" x14ac:dyDescent="0.25">
      <c r="A2336" s="7">
        <f t="shared" si="34"/>
        <v>0.35219907407407408</v>
      </c>
      <c r="B2336" s="8">
        <v>3958</v>
      </c>
      <c r="C2336" s="9">
        <v>250000</v>
      </c>
      <c r="D2336" s="10" t="s">
        <v>7</v>
      </c>
      <c r="E2336" s="11" t="s">
        <v>6</v>
      </c>
    </row>
    <row r="2337" spans="1:5" x14ac:dyDescent="0.25">
      <c r="A2337" s="7">
        <f t="shared" si="34"/>
        <v>0.35219907407407408</v>
      </c>
      <c r="B2337" s="8">
        <v>3958</v>
      </c>
      <c r="C2337" s="9">
        <v>500000</v>
      </c>
      <c r="D2337" s="10" t="s">
        <v>7</v>
      </c>
      <c r="E2337" s="11" t="s">
        <v>6</v>
      </c>
    </row>
    <row r="2338" spans="1:5" x14ac:dyDescent="0.25">
      <c r="A2338" s="7">
        <f t="shared" si="34"/>
        <v>0.35219907407407408</v>
      </c>
      <c r="B2338" s="8">
        <v>3957.87</v>
      </c>
      <c r="C2338" s="9">
        <v>750000</v>
      </c>
      <c r="D2338" s="10" t="s">
        <v>7</v>
      </c>
      <c r="E2338" s="11" t="s">
        <v>6</v>
      </c>
    </row>
    <row r="2339" spans="1:5" x14ac:dyDescent="0.25">
      <c r="A2339" s="7">
        <f>TIME(8,25,47)</f>
        <v>0.35123842592592597</v>
      </c>
      <c r="B2339" s="8">
        <v>3956.8</v>
      </c>
      <c r="C2339" s="9">
        <v>250000</v>
      </c>
      <c r="D2339" s="10" t="s">
        <v>7</v>
      </c>
      <c r="E2339" s="11" t="s">
        <v>6</v>
      </c>
    </row>
    <row r="2340" spans="1:5" x14ac:dyDescent="0.25">
      <c r="A2340" s="7">
        <f>TIME(8,25,39)</f>
        <v>0.35114583333333332</v>
      </c>
      <c r="B2340" s="8">
        <v>3956</v>
      </c>
      <c r="C2340" s="9">
        <v>250000</v>
      </c>
      <c r="D2340" s="10" t="s">
        <v>5</v>
      </c>
      <c r="E2340" s="11" t="s">
        <v>6</v>
      </c>
    </row>
    <row r="2341" spans="1:5" x14ac:dyDescent="0.25">
      <c r="A2341" s="7">
        <f>TIME(8,25,0)</f>
        <v>0.35069444444444442</v>
      </c>
      <c r="B2341" s="8">
        <v>3957</v>
      </c>
      <c r="C2341" s="9">
        <v>20000000</v>
      </c>
      <c r="D2341" s="10" t="s">
        <v>3</v>
      </c>
      <c r="E2341" s="11" t="s">
        <v>9</v>
      </c>
    </row>
    <row r="2342" spans="1:5" x14ac:dyDescent="0.25">
      <c r="A2342" s="7">
        <f>TIME(8,24,41)</f>
        <v>0.35047453703703701</v>
      </c>
      <c r="B2342" s="8">
        <v>3958</v>
      </c>
      <c r="C2342" s="9">
        <v>250000</v>
      </c>
      <c r="D2342" s="10" t="s">
        <v>7</v>
      </c>
      <c r="E2342" s="11" t="s">
        <v>6</v>
      </c>
    </row>
    <row r="2343" spans="1:5" x14ac:dyDescent="0.25">
      <c r="A2343" s="7">
        <f>TIME(8,24,41)</f>
        <v>0.35047453703703701</v>
      </c>
      <c r="B2343" s="8">
        <v>3958</v>
      </c>
      <c r="C2343" s="9">
        <v>250000</v>
      </c>
      <c r="D2343" s="10" t="s">
        <v>7</v>
      </c>
      <c r="E2343" s="11" t="s">
        <v>6</v>
      </c>
    </row>
    <row r="2344" spans="1:5" x14ac:dyDescent="0.25">
      <c r="A2344" s="7">
        <f>TIME(8,24,41)</f>
        <v>0.35047453703703701</v>
      </c>
      <c r="B2344" s="8">
        <v>3958</v>
      </c>
      <c r="C2344" s="9">
        <v>500000</v>
      </c>
      <c r="D2344" s="10" t="s">
        <v>7</v>
      </c>
      <c r="E2344" s="11" t="s">
        <v>6</v>
      </c>
    </row>
    <row r="2345" spans="1:5" x14ac:dyDescent="0.25">
      <c r="A2345" s="7">
        <f>TIME(8,24,41)</f>
        <v>0.35047453703703701</v>
      </c>
      <c r="B2345" s="8">
        <v>3957.99</v>
      </c>
      <c r="C2345" s="9">
        <v>250000</v>
      </c>
      <c r="D2345" s="10" t="s">
        <v>7</v>
      </c>
      <c r="E2345" s="11" t="s">
        <v>6</v>
      </c>
    </row>
    <row r="2346" spans="1:5" x14ac:dyDescent="0.25">
      <c r="A2346" s="7">
        <f>TIME(8,24,41)</f>
        <v>0.35047453703703701</v>
      </c>
      <c r="B2346" s="8">
        <v>3957.95</v>
      </c>
      <c r="C2346" s="9">
        <v>250000</v>
      </c>
      <c r="D2346" s="10" t="s">
        <v>7</v>
      </c>
      <c r="E2346" s="11" t="s">
        <v>6</v>
      </c>
    </row>
    <row r="2347" spans="1:5" x14ac:dyDescent="0.25">
      <c r="A2347" s="7">
        <f>TIME(8,24,29)</f>
        <v>0.35033564814814816</v>
      </c>
      <c r="B2347" s="8">
        <v>3957.9</v>
      </c>
      <c r="C2347" s="9">
        <v>250000</v>
      </c>
      <c r="D2347" s="10" t="s">
        <v>7</v>
      </c>
      <c r="E2347" s="11" t="s">
        <v>6</v>
      </c>
    </row>
    <row r="2348" spans="1:5" x14ac:dyDescent="0.25">
      <c r="A2348" s="7">
        <f>TIME(8,24,19)</f>
        <v>0.35021990740740744</v>
      </c>
      <c r="B2348" s="8">
        <v>3957</v>
      </c>
      <c r="C2348" s="9">
        <v>250000</v>
      </c>
      <c r="D2348" s="10" t="s">
        <v>5</v>
      </c>
      <c r="E2348" s="11" t="s">
        <v>6</v>
      </c>
    </row>
    <row r="2349" spans="1:5" x14ac:dyDescent="0.25">
      <c r="A2349" s="7">
        <f>TIME(8,24,17)</f>
        <v>0.35019675925925925</v>
      </c>
      <c r="B2349" s="8">
        <v>3958</v>
      </c>
      <c r="C2349" s="9">
        <v>250000</v>
      </c>
      <c r="D2349" s="10" t="s">
        <v>7</v>
      </c>
      <c r="E2349" s="11" t="s">
        <v>6</v>
      </c>
    </row>
    <row r="2350" spans="1:5" x14ac:dyDescent="0.25">
      <c r="A2350" s="7">
        <f>TIME(8,24,15)</f>
        <v>0.35017361111111112</v>
      </c>
      <c r="B2350" s="8">
        <v>3957.98</v>
      </c>
      <c r="C2350" s="9">
        <v>250000</v>
      </c>
      <c r="D2350" s="10" t="s">
        <v>7</v>
      </c>
      <c r="E2350" s="11" t="s">
        <v>6</v>
      </c>
    </row>
    <row r="2351" spans="1:5" x14ac:dyDescent="0.25">
      <c r="A2351" s="7">
        <f>TIME(8,24,14)</f>
        <v>0.35016203703703702</v>
      </c>
      <c r="B2351" s="8">
        <v>3957.85</v>
      </c>
      <c r="C2351" s="9">
        <v>250000</v>
      </c>
      <c r="D2351" s="10" t="s">
        <v>7</v>
      </c>
      <c r="E2351" s="11" t="s">
        <v>6</v>
      </c>
    </row>
    <row r="2352" spans="1:5" x14ac:dyDescent="0.25">
      <c r="A2352" s="7">
        <f>TIME(8,24,14)</f>
        <v>0.35016203703703702</v>
      </c>
      <c r="B2352" s="8">
        <v>3957.65</v>
      </c>
      <c r="C2352" s="9">
        <v>500000</v>
      </c>
      <c r="D2352" s="10" t="s">
        <v>7</v>
      </c>
      <c r="E2352" s="11" t="s">
        <v>6</v>
      </c>
    </row>
    <row r="2353" spans="1:5" x14ac:dyDescent="0.25">
      <c r="A2353" s="7">
        <f>TIME(8,24,14)</f>
        <v>0.35016203703703702</v>
      </c>
      <c r="B2353" s="8">
        <v>3957.5</v>
      </c>
      <c r="C2353" s="9">
        <v>250000</v>
      </c>
      <c r="D2353" s="10" t="s">
        <v>7</v>
      </c>
      <c r="E2353" s="11" t="s">
        <v>6</v>
      </c>
    </row>
    <row r="2354" spans="1:5" x14ac:dyDescent="0.25">
      <c r="A2354" s="7">
        <f>TIME(8,24,13)</f>
        <v>0.35015046296296298</v>
      </c>
      <c r="B2354" s="8">
        <v>3957</v>
      </c>
      <c r="C2354" s="9">
        <v>250000</v>
      </c>
      <c r="D2354" s="10" t="s">
        <v>7</v>
      </c>
      <c r="E2354" s="11" t="s">
        <v>6</v>
      </c>
    </row>
    <row r="2355" spans="1:5" x14ac:dyDescent="0.25">
      <c r="A2355" s="7">
        <f>TIME(8,23,41)</f>
        <v>0.34978009259259263</v>
      </c>
      <c r="B2355" s="8">
        <v>3956.6</v>
      </c>
      <c r="C2355" s="9">
        <v>250000</v>
      </c>
      <c r="D2355" s="10" t="s">
        <v>5</v>
      </c>
      <c r="E2355" s="11" t="s">
        <v>6</v>
      </c>
    </row>
    <row r="2356" spans="1:5" x14ac:dyDescent="0.25">
      <c r="A2356" s="7">
        <f>TIME(8,23,17)</f>
        <v>0.34950231481481481</v>
      </c>
      <c r="B2356" s="8">
        <v>3958</v>
      </c>
      <c r="C2356" s="9">
        <v>250000</v>
      </c>
      <c r="D2356" s="10" t="s">
        <v>7</v>
      </c>
      <c r="E2356" s="11" t="s">
        <v>6</v>
      </c>
    </row>
    <row r="2357" spans="1:5" x14ac:dyDescent="0.25">
      <c r="A2357" s="7">
        <f>TIME(8,23,15)</f>
        <v>0.34947916666666662</v>
      </c>
      <c r="B2357" s="8">
        <v>3958</v>
      </c>
      <c r="C2357" s="9">
        <v>250000</v>
      </c>
      <c r="D2357" s="10" t="s">
        <v>7</v>
      </c>
      <c r="E2357" s="11" t="s">
        <v>6</v>
      </c>
    </row>
    <row r="2358" spans="1:5" x14ac:dyDescent="0.25">
      <c r="A2358" s="7">
        <f>TIME(8,23,15)</f>
        <v>0.34947916666666662</v>
      </c>
      <c r="B2358" s="8">
        <v>3958</v>
      </c>
      <c r="C2358" s="9">
        <v>250000</v>
      </c>
      <c r="D2358" s="10" t="s">
        <v>7</v>
      </c>
      <c r="E2358" s="11" t="s">
        <v>6</v>
      </c>
    </row>
    <row r="2359" spans="1:5" x14ac:dyDescent="0.25">
      <c r="A2359" s="7">
        <f>TIME(8,23,15)</f>
        <v>0.34947916666666662</v>
      </c>
      <c r="B2359" s="8">
        <v>3958</v>
      </c>
      <c r="C2359" s="9">
        <v>250000</v>
      </c>
      <c r="D2359" s="10" t="s">
        <v>7</v>
      </c>
      <c r="E2359" s="11" t="s">
        <v>6</v>
      </c>
    </row>
    <row r="2360" spans="1:5" x14ac:dyDescent="0.25">
      <c r="A2360" s="7">
        <f>TIME(8,23,13)</f>
        <v>0.34945601851851849</v>
      </c>
      <c r="B2360" s="8">
        <v>3958</v>
      </c>
      <c r="C2360" s="9">
        <v>250000</v>
      </c>
      <c r="D2360" s="10" t="s">
        <v>7</v>
      </c>
      <c r="E2360" s="11" t="s">
        <v>6</v>
      </c>
    </row>
    <row r="2361" spans="1:5" x14ac:dyDescent="0.25">
      <c r="A2361" s="7">
        <f>TIME(8,23,13)</f>
        <v>0.34945601851851849</v>
      </c>
      <c r="B2361" s="8">
        <v>3958</v>
      </c>
      <c r="C2361" s="9">
        <v>250000</v>
      </c>
      <c r="D2361" s="10" t="s">
        <v>7</v>
      </c>
      <c r="E2361" s="11" t="s">
        <v>6</v>
      </c>
    </row>
    <row r="2362" spans="1:5" x14ac:dyDescent="0.25">
      <c r="A2362" s="7">
        <f>TIME(8,23,3)</f>
        <v>0.34934027777777782</v>
      </c>
      <c r="B2362" s="8">
        <v>3957</v>
      </c>
      <c r="C2362" s="9">
        <v>250000</v>
      </c>
      <c r="D2362" s="10" t="s">
        <v>5</v>
      </c>
      <c r="E2362" s="11" t="s">
        <v>6</v>
      </c>
    </row>
    <row r="2363" spans="1:5" x14ac:dyDescent="0.25">
      <c r="A2363" s="7">
        <f>TIME(8,22,55)</f>
        <v>0.34924768518518517</v>
      </c>
      <c r="B2363" s="8">
        <v>3957.9</v>
      </c>
      <c r="C2363" s="9">
        <v>250000</v>
      </c>
      <c r="D2363" s="10" t="s">
        <v>7</v>
      </c>
      <c r="E2363" s="11" t="s">
        <v>6</v>
      </c>
    </row>
    <row r="2364" spans="1:5" x14ac:dyDescent="0.25">
      <c r="A2364" s="7">
        <f>TIME(8,22,54)</f>
        <v>0.34923611111111108</v>
      </c>
      <c r="B2364" s="8">
        <v>3957.39</v>
      </c>
      <c r="C2364" s="9">
        <v>250000</v>
      </c>
      <c r="D2364" s="10" t="s">
        <v>7</v>
      </c>
      <c r="E2364" s="11" t="s">
        <v>6</v>
      </c>
    </row>
    <row r="2365" spans="1:5" x14ac:dyDescent="0.25">
      <c r="A2365" s="7">
        <f>TIME(8,22,53)</f>
        <v>0.34922453703703704</v>
      </c>
      <c r="B2365" s="8">
        <v>3957</v>
      </c>
      <c r="C2365" s="9">
        <v>250000</v>
      </c>
      <c r="D2365" s="10" t="s">
        <v>7</v>
      </c>
      <c r="E2365" s="11" t="s">
        <v>6</v>
      </c>
    </row>
    <row r="2366" spans="1:5" x14ac:dyDescent="0.25">
      <c r="A2366" s="7">
        <f>TIME(8,21,45)</f>
        <v>0.34843750000000001</v>
      </c>
      <c r="B2366" s="8">
        <v>3958</v>
      </c>
      <c r="C2366" s="9">
        <v>250000</v>
      </c>
      <c r="D2366" s="10" t="s">
        <v>7</v>
      </c>
      <c r="E2366" s="11" t="s">
        <v>6</v>
      </c>
    </row>
    <row r="2367" spans="1:5" x14ac:dyDescent="0.25">
      <c r="A2367" s="7">
        <f>TIME(8,21,44)</f>
        <v>0.34842592592592592</v>
      </c>
      <c r="B2367" s="8">
        <v>3958</v>
      </c>
      <c r="C2367" s="9">
        <v>250000</v>
      </c>
      <c r="D2367" s="10" t="s">
        <v>7</v>
      </c>
      <c r="E2367" s="11" t="s">
        <v>6</v>
      </c>
    </row>
    <row r="2368" spans="1:5" x14ac:dyDescent="0.25">
      <c r="A2368" s="7">
        <f>TIME(8,21,44)</f>
        <v>0.34842592592592592</v>
      </c>
      <c r="B2368" s="8">
        <v>3958</v>
      </c>
      <c r="C2368" s="9">
        <v>500000</v>
      </c>
      <c r="D2368" s="10" t="s">
        <v>7</v>
      </c>
      <c r="E2368" s="11" t="s">
        <v>6</v>
      </c>
    </row>
    <row r="2369" spans="1:5" x14ac:dyDescent="0.25">
      <c r="A2369" s="7">
        <f>TIME(8,21,43)</f>
        <v>0.34841435185185188</v>
      </c>
      <c r="B2369" s="8">
        <v>3958</v>
      </c>
      <c r="C2369" s="9">
        <v>250000</v>
      </c>
      <c r="D2369" s="10" t="s">
        <v>7</v>
      </c>
      <c r="E2369" s="11" t="s">
        <v>6</v>
      </c>
    </row>
    <row r="2370" spans="1:5" x14ac:dyDescent="0.25">
      <c r="A2370" s="7">
        <f>TIME(8,21,42)</f>
        <v>0.34840277777777778</v>
      </c>
      <c r="B2370" s="8">
        <v>3958</v>
      </c>
      <c r="C2370" s="9">
        <v>250000</v>
      </c>
      <c r="D2370" s="10" t="s">
        <v>7</v>
      </c>
      <c r="E2370" s="11" t="s">
        <v>6</v>
      </c>
    </row>
    <row r="2371" spans="1:5" x14ac:dyDescent="0.25">
      <c r="A2371" s="7">
        <f>TIME(8,21,41)</f>
        <v>0.34839120370370374</v>
      </c>
      <c r="B2371" s="8">
        <v>3957.9</v>
      </c>
      <c r="C2371" s="9">
        <v>250000</v>
      </c>
      <c r="D2371" s="10" t="s">
        <v>7</v>
      </c>
      <c r="E2371" s="11" t="s">
        <v>6</v>
      </c>
    </row>
    <row r="2372" spans="1:5" x14ac:dyDescent="0.25">
      <c r="A2372" s="7">
        <f>TIME(8,21,41)</f>
        <v>0.34839120370370374</v>
      </c>
      <c r="B2372" s="8">
        <v>3957.8</v>
      </c>
      <c r="C2372" s="9">
        <v>250000</v>
      </c>
      <c r="D2372" s="10" t="s">
        <v>7</v>
      </c>
      <c r="E2372" s="11" t="s">
        <v>6</v>
      </c>
    </row>
    <row r="2373" spans="1:5" x14ac:dyDescent="0.25">
      <c r="A2373" s="7">
        <f>TIME(8,21,38)</f>
        <v>0.34835648148148146</v>
      </c>
      <c r="B2373" s="8">
        <v>3955.8</v>
      </c>
      <c r="C2373" s="9">
        <v>250000</v>
      </c>
      <c r="D2373" s="10" t="s">
        <v>5</v>
      </c>
      <c r="E2373" s="11" t="s">
        <v>6</v>
      </c>
    </row>
    <row r="2374" spans="1:5" x14ac:dyDescent="0.25">
      <c r="A2374" s="7">
        <f>TIME(8,21,37)</f>
        <v>0.34834490740740742</v>
      </c>
      <c r="B2374" s="8">
        <v>3957</v>
      </c>
      <c r="C2374" s="9">
        <v>250000</v>
      </c>
      <c r="D2374" s="10" t="s">
        <v>7</v>
      </c>
      <c r="E2374" s="11" t="s">
        <v>6</v>
      </c>
    </row>
    <row r="2375" spans="1:5" x14ac:dyDescent="0.25">
      <c r="A2375" s="7">
        <f>TIME(8,21,37)</f>
        <v>0.34834490740740742</v>
      </c>
      <c r="B2375" s="8">
        <v>3956</v>
      </c>
      <c r="C2375" s="9">
        <v>250000</v>
      </c>
      <c r="D2375" s="10" t="s">
        <v>5</v>
      </c>
      <c r="E2375" s="11" t="s">
        <v>6</v>
      </c>
    </row>
    <row r="2376" spans="1:5" x14ac:dyDescent="0.25">
      <c r="A2376" s="7">
        <f>TIME(8,21,36)</f>
        <v>0.34833333333333333</v>
      </c>
      <c r="B2376" s="8">
        <v>3956.9</v>
      </c>
      <c r="C2376" s="9">
        <v>250000</v>
      </c>
      <c r="D2376" s="10" t="s">
        <v>7</v>
      </c>
      <c r="E2376" s="11" t="s">
        <v>6</v>
      </c>
    </row>
    <row r="2377" spans="1:5" x14ac:dyDescent="0.25">
      <c r="A2377" s="7">
        <f>TIME(8,21,36)</f>
        <v>0.34833333333333333</v>
      </c>
      <c r="B2377" s="8">
        <v>3956.7</v>
      </c>
      <c r="C2377" s="9">
        <v>250000</v>
      </c>
      <c r="D2377" s="10" t="s">
        <v>7</v>
      </c>
      <c r="E2377" s="11" t="s">
        <v>6</v>
      </c>
    </row>
    <row r="2378" spans="1:5" x14ac:dyDescent="0.25">
      <c r="A2378" s="7">
        <f>TIME(8,21,35)</f>
        <v>0.34832175925925929</v>
      </c>
      <c r="B2378" s="8">
        <v>3956.7</v>
      </c>
      <c r="C2378" s="9">
        <v>250000</v>
      </c>
      <c r="D2378" s="10" t="s">
        <v>7</v>
      </c>
      <c r="E2378" s="11" t="s">
        <v>6</v>
      </c>
    </row>
    <row r="2379" spans="1:5" x14ac:dyDescent="0.25">
      <c r="A2379" s="7">
        <f>TIME(8,21,35)</f>
        <v>0.34832175925925929</v>
      </c>
      <c r="B2379" s="8">
        <v>3956.7</v>
      </c>
      <c r="C2379" s="9">
        <v>250000</v>
      </c>
      <c r="D2379" s="10" t="s">
        <v>7</v>
      </c>
      <c r="E2379" s="11" t="s">
        <v>6</v>
      </c>
    </row>
    <row r="2380" spans="1:5" x14ac:dyDescent="0.25">
      <c r="A2380" s="7">
        <f>TIME(8,21,35)</f>
        <v>0.34832175925925929</v>
      </c>
      <c r="B2380" s="8">
        <v>3956.67</v>
      </c>
      <c r="C2380" s="9">
        <v>250000</v>
      </c>
      <c r="D2380" s="10" t="s">
        <v>7</v>
      </c>
      <c r="E2380" s="11" t="s">
        <v>6</v>
      </c>
    </row>
    <row r="2381" spans="1:5" x14ac:dyDescent="0.25">
      <c r="A2381" s="7">
        <f>TIME(8,21,28)</f>
        <v>0.34824074074074068</v>
      </c>
      <c r="B2381" s="8">
        <v>3956.5</v>
      </c>
      <c r="C2381" s="9">
        <v>250000</v>
      </c>
      <c r="D2381" s="10" t="s">
        <v>7</v>
      </c>
      <c r="E2381" s="11" t="s">
        <v>6</v>
      </c>
    </row>
    <row r="2382" spans="1:5" x14ac:dyDescent="0.25">
      <c r="A2382" s="7">
        <f>TIME(8,21,28)</f>
        <v>0.34824074074074068</v>
      </c>
      <c r="B2382" s="8">
        <v>3956.5</v>
      </c>
      <c r="C2382" s="9">
        <v>250000</v>
      </c>
      <c r="D2382" s="10" t="s">
        <v>7</v>
      </c>
      <c r="E2382" s="11" t="s">
        <v>6</v>
      </c>
    </row>
    <row r="2383" spans="1:5" x14ac:dyDescent="0.25">
      <c r="A2383" s="7">
        <f>TIME(8,21,27)</f>
        <v>0.34822916666666665</v>
      </c>
      <c r="B2383" s="8">
        <v>3956.7</v>
      </c>
      <c r="C2383" s="9">
        <v>250000</v>
      </c>
      <c r="D2383" s="10" t="s">
        <v>7</v>
      </c>
      <c r="E2383" s="11" t="s">
        <v>6</v>
      </c>
    </row>
    <row r="2384" spans="1:5" x14ac:dyDescent="0.25">
      <c r="A2384" s="7">
        <f>TIME(8,21,27)</f>
        <v>0.34822916666666665</v>
      </c>
      <c r="B2384" s="8">
        <v>3956.7</v>
      </c>
      <c r="C2384" s="9">
        <v>250000</v>
      </c>
      <c r="D2384" s="10" t="s">
        <v>7</v>
      </c>
      <c r="E2384" s="11" t="s">
        <v>6</v>
      </c>
    </row>
    <row r="2385" spans="1:5" x14ac:dyDescent="0.25">
      <c r="A2385" s="7">
        <f>TIME(8,21,26)</f>
        <v>0.34821759259259261</v>
      </c>
      <c r="B2385" s="8">
        <v>3956.7</v>
      </c>
      <c r="C2385" s="9">
        <v>250000</v>
      </c>
      <c r="D2385" s="10" t="s">
        <v>7</v>
      </c>
      <c r="E2385" s="11" t="s">
        <v>6</v>
      </c>
    </row>
    <row r="2386" spans="1:5" x14ac:dyDescent="0.25">
      <c r="A2386" s="7">
        <f>TIME(8,21,25)</f>
        <v>0.34820601851851851</v>
      </c>
      <c r="B2386" s="8">
        <v>3956.7</v>
      </c>
      <c r="C2386" s="9">
        <v>1250000</v>
      </c>
      <c r="D2386" s="10" t="s">
        <v>7</v>
      </c>
      <c r="E2386" s="11" t="s">
        <v>6</v>
      </c>
    </row>
    <row r="2387" spans="1:5" x14ac:dyDescent="0.25">
      <c r="A2387" s="7">
        <f>TIME(8,21,25)</f>
        <v>0.34820601851851851</v>
      </c>
      <c r="B2387" s="8">
        <v>3956.45</v>
      </c>
      <c r="C2387" s="9">
        <v>250000</v>
      </c>
      <c r="D2387" s="10" t="s">
        <v>7</v>
      </c>
      <c r="E2387" s="11" t="s">
        <v>6</v>
      </c>
    </row>
    <row r="2388" spans="1:5" x14ac:dyDescent="0.25">
      <c r="A2388" s="7">
        <f>TIME(8,21,15)</f>
        <v>0.34809027777777773</v>
      </c>
      <c r="B2388" s="8">
        <v>3955</v>
      </c>
      <c r="C2388" s="9">
        <v>250000</v>
      </c>
      <c r="D2388" s="10" t="s">
        <v>5</v>
      </c>
      <c r="E2388" s="11" t="s">
        <v>6</v>
      </c>
    </row>
    <row r="2389" spans="1:5" x14ac:dyDescent="0.25">
      <c r="A2389" s="7">
        <f>TIME(8,21,13)</f>
        <v>0.3480671296296296</v>
      </c>
      <c r="B2389" s="8">
        <v>3955</v>
      </c>
      <c r="C2389" s="9">
        <v>250000</v>
      </c>
      <c r="D2389" s="10" t="s">
        <v>5</v>
      </c>
      <c r="E2389" s="11" t="s">
        <v>6</v>
      </c>
    </row>
    <row r="2390" spans="1:5" x14ac:dyDescent="0.25">
      <c r="A2390" s="7">
        <f>TIME(8,21,9)</f>
        <v>0.34802083333333328</v>
      </c>
      <c r="B2390" s="8">
        <v>3955</v>
      </c>
      <c r="C2390" s="9">
        <v>250000</v>
      </c>
      <c r="D2390" s="10" t="s">
        <v>5</v>
      </c>
      <c r="E2390" s="11" t="s">
        <v>6</v>
      </c>
    </row>
    <row r="2391" spans="1:5" x14ac:dyDescent="0.25">
      <c r="A2391" s="7">
        <f>TIME(8,21,3)</f>
        <v>0.34795138888888894</v>
      </c>
      <c r="B2391" s="8">
        <v>3955</v>
      </c>
      <c r="C2391" s="9">
        <v>250000</v>
      </c>
      <c r="D2391" s="10" t="s">
        <v>5</v>
      </c>
      <c r="E2391" s="11" t="s">
        <v>6</v>
      </c>
    </row>
    <row r="2392" spans="1:5" x14ac:dyDescent="0.25">
      <c r="A2392" s="7">
        <f>TIME(8,20,53)</f>
        <v>0.34783564814814816</v>
      </c>
      <c r="B2392" s="8">
        <v>3955.99</v>
      </c>
      <c r="C2392" s="9">
        <v>250000</v>
      </c>
      <c r="D2392" s="10" t="s">
        <v>5</v>
      </c>
      <c r="E2392" s="11" t="s">
        <v>6</v>
      </c>
    </row>
    <row r="2393" spans="1:5" x14ac:dyDescent="0.25">
      <c r="A2393" s="7">
        <f>TIME(8,20,41)</f>
        <v>0.34769675925925925</v>
      </c>
      <c r="B2393" s="8">
        <v>3956.2</v>
      </c>
      <c r="C2393" s="9">
        <v>250000</v>
      </c>
      <c r="D2393" s="10" t="s">
        <v>7</v>
      </c>
      <c r="E2393" s="11" t="s">
        <v>6</v>
      </c>
    </row>
    <row r="2394" spans="1:5" x14ac:dyDescent="0.25">
      <c r="A2394" s="7">
        <f>TIME(8,20,41)</f>
        <v>0.34769675925925925</v>
      </c>
      <c r="B2394" s="8">
        <v>3956.2</v>
      </c>
      <c r="C2394" s="9">
        <v>250000</v>
      </c>
      <c r="D2394" s="10" t="s">
        <v>7</v>
      </c>
      <c r="E2394" s="11" t="s">
        <v>6</v>
      </c>
    </row>
    <row r="2395" spans="1:5" x14ac:dyDescent="0.25">
      <c r="A2395" s="7">
        <f>TIME(8,20,40)</f>
        <v>0.34768518518518521</v>
      </c>
      <c r="B2395" s="8">
        <v>3956.2</v>
      </c>
      <c r="C2395" s="9">
        <v>250000</v>
      </c>
      <c r="D2395" s="10" t="s">
        <v>7</v>
      </c>
      <c r="E2395" s="11" t="s">
        <v>6</v>
      </c>
    </row>
    <row r="2396" spans="1:5" x14ac:dyDescent="0.25">
      <c r="A2396" s="7">
        <f>TIME(8,20,40)</f>
        <v>0.34768518518518521</v>
      </c>
      <c r="B2396" s="8">
        <v>3956</v>
      </c>
      <c r="C2396" s="9">
        <v>250000</v>
      </c>
      <c r="D2396" s="10" t="s">
        <v>7</v>
      </c>
      <c r="E2396" s="11" t="s">
        <v>6</v>
      </c>
    </row>
    <row r="2397" spans="1:5" x14ac:dyDescent="0.25">
      <c r="A2397" s="7">
        <f>TIME(8,20,39)</f>
        <v>0.34767361111111111</v>
      </c>
      <c r="B2397" s="8">
        <v>3955.65</v>
      </c>
      <c r="C2397" s="9">
        <v>1000000</v>
      </c>
      <c r="D2397" s="10" t="s">
        <v>11</v>
      </c>
      <c r="E2397" s="11" t="s">
        <v>12</v>
      </c>
    </row>
    <row r="2398" spans="1:5" x14ac:dyDescent="0.25">
      <c r="A2398" s="7">
        <f>TIME(8,20,39)</f>
        <v>0.34767361111111111</v>
      </c>
      <c r="B2398" s="8">
        <v>3955.65</v>
      </c>
      <c r="C2398" s="9">
        <v>1000000</v>
      </c>
      <c r="D2398" s="10" t="s">
        <v>11</v>
      </c>
      <c r="E2398" s="11" t="s">
        <v>12</v>
      </c>
    </row>
    <row r="2399" spans="1:5" x14ac:dyDescent="0.25">
      <c r="A2399" s="7">
        <f>TIME(8,20,34)</f>
        <v>0.34761574074074075</v>
      </c>
      <c r="B2399" s="8">
        <v>3955.65</v>
      </c>
      <c r="C2399" s="9">
        <v>1000000</v>
      </c>
      <c r="D2399" s="10" t="s">
        <v>11</v>
      </c>
      <c r="E2399" s="11" t="s">
        <v>12</v>
      </c>
    </row>
    <row r="2400" spans="1:5" x14ac:dyDescent="0.25">
      <c r="A2400" s="7">
        <f>TIME(8,20,32)</f>
        <v>0.34759259259259262</v>
      </c>
      <c r="B2400" s="8">
        <v>3955.65</v>
      </c>
      <c r="C2400" s="9">
        <v>1000000</v>
      </c>
      <c r="D2400" s="10" t="s">
        <v>11</v>
      </c>
      <c r="E2400" s="11" t="s">
        <v>12</v>
      </c>
    </row>
    <row r="2401" spans="1:5" x14ac:dyDescent="0.25">
      <c r="A2401" s="7">
        <f>TIME(8,20,30)</f>
        <v>0.34756944444444443</v>
      </c>
      <c r="B2401" s="8">
        <v>3955.9</v>
      </c>
      <c r="C2401" s="9">
        <v>250000</v>
      </c>
      <c r="D2401" s="10" t="s">
        <v>7</v>
      </c>
      <c r="E2401" s="11" t="s">
        <v>6</v>
      </c>
    </row>
    <row r="2402" spans="1:5" x14ac:dyDescent="0.25">
      <c r="A2402" s="7">
        <f>TIME(8,20,29)</f>
        <v>0.34755787037037034</v>
      </c>
      <c r="B2402" s="8">
        <v>3955.88</v>
      </c>
      <c r="C2402" s="9">
        <v>250000</v>
      </c>
      <c r="D2402" s="10" t="s">
        <v>7</v>
      </c>
      <c r="E2402" s="11" t="s">
        <v>6</v>
      </c>
    </row>
    <row r="2403" spans="1:5" x14ac:dyDescent="0.25">
      <c r="A2403" s="7">
        <f>TIME(8,20,26)</f>
        <v>0.34752314814814816</v>
      </c>
      <c r="B2403" s="8">
        <v>3955.7</v>
      </c>
      <c r="C2403" s="9">
        <v>250000</v>
      </c>
      <c r="D2403" s="10" t="s">
        <v>7</v>
      </c>
      <c r="E2403" s="11" t="s">
        <v>6</v>
      </c>
    </row>
    <row r="2404" spans="1:5" x14ac:dyDescent="0.25">
      <c r="A2404" s="7">
        <f>TIME(8,19,58)</f>
        <v>0.34719907407407408</v>
      </c>
      <c r="B2404" s="8">
        <v>3955.1</v>
      </c>
      <c r="C2404" s="9">
        <v>250000</v>
      </c>
      <c r="D2404" s="10" t="s">
        <v>7</v>
      </c>
      <c r="E2404" s="11" t="s">
        <v>6</v>
      </c>
    </row>
    <row r="2405" spans="1:5" x14ac:dyDescent="0.25">
      <c r="A2405" s="7">
        <f>TIME(8,19,54)</f>
        <v>0.34715277777777781</v>
      </c>
      <c r="B2405" s="8">
        <v>3955</v>
      </c>
      <c r="C2405" s="9">
        <v>250000</v>
      </c>
      <c r="D2405" s="10" t="s">
        <v>7</v>
      </c>
      <c r="E2405" s="11" t="s">
        <v>6</v>
      </c>
    </row>
    <row r="2406" spans="1:5" x14ac:dyDescent="0.25">
      <c r="A2406" s="7">
        <f>TIME(8,19,40)</f>
        <v>0.34699074074074071</v>
      </c>
      <c r="B2406" s="8">
        <v>3954.98</v>
      </c>
      <c r="C2406" s="9">
        <v>250000</v>
      </c>
      <c r="D2406" s="10" t="s">
        <v>7</v>
      </c>
      <c r="E2406" s="11" t="s">
        <v>6</v>
      </c>
    </row>
    <row r="2407" spans="1:5" x14ac:dyDescent="0.25">
      <c r="A2407" s="7">
        <f>TIME(8,19,37)</f>
        <v>0.34695601851851854</v>
      </c>
      <c r="B2407" s="8">
        <v>3953.9</v>
      </c>
      <c r="C2407" s="9">
        <v>250000</v>
      </c>
      <c r="D2407" s="10" t="s">
        <v>7</v>
      </c>
      <c r="E2407" s="11" t="s">
        <v>6</v>
      </c>
    </row>
    <row r="2408" spans="1:5" x14ac:dyDescent="0.25">
      <c r="A2408" s="7">
        <f>TIME(8,19,37)</f>
        <v>0.34695601851851854</v>
      </c>
      <c r="B2408" s="8">
        <v>3954</v>
      </c>
      <c r="C2408" s="9">
        <v>2250000</v>
      </c>
      <c r="D2408" s="10" t="s">
        <v>7</v>
      </c>
      <c r="E2408" s="11" t="s">
        <v>6</v>
      </c>
    </row>
    <row r="2409" spans="1:5" x14ac:dyDescent="0.25">
      <c r="A2409" s="7">
        <f>TIME(8,19,37)</f>
        <v>0.34695601851851854</v>
      </c>
      <c r="B2409" s="8">
        <v>3953.95</v>
      </c>
      <c r="C2409" s="9">
        <v>250000</v>
      </c>
      <c r="D2409" s="10" t="s">
        <v>7</v>
      </c>
      <c r="E2409" s="11" t="s">
        <v>6</v>
      </c>
    </row>
    <row r="2410" spans="1:5" x14ac:dyDescent="0.25">
      <c r="A2410" s="7">
        <f>TIME(8,19,36)</f>
        <v>0.34694444444444444</v>
      </c>
      <c r="B2410" s="8">
        <v>3952.15</v>
      </c>
      <c r="C2410" s="9">
        <v>250000</v>
      </c>
      <c r="D2410" s="10" t="s">
        <v>5</v>
      </c>
      <c r="E2410" s="11" t="s">
        <v>6</v>
      </c>
    </row>
    <row r="2411" spans="1:5" x14ac:dyDescent="0.25">
      <c r="A2411" s="7">
        <f>TIME(8,19,35)</f>
        <v>0.34693287037037041</v>
      </c>
      <c r="B2411" s="8">
        <v>3952.5</v>
      </c>
      <c r="C2411" s="9">
        <v>250000</v>
      </c>
      <c r="D2411" s="10" t="s">
        <v>5</v>
      </c>
      <c r="E2411" s="11" t="s">
        <v>6</v>
      </c>
    </row>
    <row r="2412" spans="1:5" x14ac:dyDescent="0.25">
      <c r="A2412" s="7">
        <f>TIME(8,19,24)</f>
        <v>0.34680555555555559</v>
      </c>
      <c r="B2412" s="8">
        <v>3955.8</v>
      </c>
      <c r="C2412" s="9">
        <v>250000</v>
      </c>
      <c r="D2412" s="10" t="s">
        <v>7</v>
      </c>
      <c r="E2412" s="11" t="s">
        <v>6</v>
      </c>
    </row>
    <row r="2413" spans="1:5" x14ac:dyDescent="0.25">
      <c r="A2413" s="7">
        <f>TIME(8,19,19)</f>
        <v>0.34674768518518517</v>
      </c>
      <c r="B2413" s="8">
        <v>3954</v>
      </c>
      <c r="C2413" s="9">
        <v>250000</v>
      </c>
      <c r="D2413" s="10" t="s">
        <v>7</v>
      </c>
      <c r="E2413" s="11" t="s">
        <v>6</v>
      </c>
    </row>
    <row r="2414" spans="1:5" x14ac:dyDescent="0.25">
      <c r="A2414" s="7">
        <f>TIME(8,19,7)</f>
        <v>0.34660879629629626</v>
      </c>
      <c r="B2414" s="8">
        <v>3953</v>
      </c>
      <c r="C2414" s="9">
        <v>250000</v>
      </c>
      <c r="D2414" s="10" t="s">
        <v>5</v>
      </c>
      <c r="E2414" s="11" t="s">
        <v>6</v>
      </c>
    </row>
    <row r="2415" spans="1:5" x14ac:dyDescent="0.25">
      <c r="A2415" s="7">
        <f>TIME(8,19,0)</f>
        <v>0.34652777777777777</v>
      </c>
      <c r="B2415" s="8">
        <v>3954.5</v>
      </c>
      <c r="C2415" s="9">
        <v>500000</v>
      </c>
      <c r="D2415" s="10" t="s">
        <v>7</v>
      </c>
      <c r="E2415" s="11" t="s">
        <v>6</v>
      </c>
    </row>
    <row r="2416" spans="1:5" x14ac:dyDescent="0.25">
      <c r="A2416" s="7">
        <f>TIME(8,18,55)</f>
        <v>0.34646990740740741</v>
      </c>
      <c r="B2416" s="8">
        <v>3954.5</v>
      </c>
      <c r="C2416" s="9">
        <v>250000</v>
      </c>
      <c r="D2416" s="10" t="s">
        <v>7</v>
      </c>
      <c r="E2416" s="11" t="s">
        <v>6</v>
      </c>
    </row>
    <row r="2417" spans="1:5" x14ac:dyDescent="0.25">
      <c r="A2417" s="7">
        <f>TIME(8,18,21)</f>
        <v>0.34607638888888892</v>
      </c>
      <c r="B2417" s="8">
        <v>3954</v>
      </c>
      <c r="C2417" s="9">
        <v>250000</v>
      </c>
      <c r="D2417" s="10" t="s">
        <v>5</v>
      </c>
      <c r="E2417" s="11" t="s">
        <v>6</v>
      </c>
    </row>
    <row r="2418" spans="1:5" x14ac:dyDescent="0.25">
      <c r="A2418" s="7">
        <f>TIME(8,18,20)</f>
        <v>0.34606481481481483</v>
      </c>
      <c r="B2418" s="8">
        <v>3955</v>
      </c>
      <c r="C2418" s="9">
        <v>250000</v>
      </c>
      <c r="D2418" s="10" t="s">
        <v>5</v>
      </c>
      <c r="E2418" s="11" t="s">
        <v>6</v>
      </c>
    </row>
    <row r="2419" spans="1:5" x14ac:dyDescent="0.25">
      <c r="A2419" s="7">
        <f>TIME(8,18,6)</f>
        <v>0.34590277777777773</v>
      </c>
      <c r="B2419" s="8">
        <v>3956.1</v>
      </c>
      <c r="C2419" s="9">
        <v>250000</v>
      </c>
      <c r="D2419" s="10" t="s">
        <v>7</v>
      </c>
      <c r="E2419" s="11" t="s">
        <v>6</v>
      </c>
    </row>
    <row r="2420" spans="1:5" x14ac:dyDescent="0.25">
      <c r="A2420" s="7">
        <f>TIME(8,17,59)</f>
        <v>0.34582175925925923</v>
      </c>
      <c r="B2420" s="8">
        <v>3956.1</v>
      </c>
      <c r="C2420" s="9">
        <v>250000</v>
      </c>
      <c r="D2420" s="10" t="s">
        <v>7</v>
      </c>
      <c r="E2420" s="11" t="s">
        <v>6</v>
      </c>
    </row>
    <row r="2421" spans="1:5" x14ac:dyDescent="0.25">
      <c r="A2421" s="7">
        <f>TIME(8,17,59)</f>
        <v>0.34582175925925923</v>
      </c>
      <c r="B2421" s="8">
        <v>3956</v>
      </c>
      <c r="C2421" s="9">
        <v>250000</v>
      </c>
      <c r="D2421" s="10" t="s">
        <v>7</v>
      </c>
      <c r="E2421" s="11" t="s">
        <v>6</v>
      </c>
    </row>
    <row r="2422" spans="1:5" x14ac:dyDescent="0.25">
      <c r="A2422" s="7">
        <f>TIME(8,15,28)</f>
        <v>0.34407407407407403</v>
      </c>
      <c r="B2422" s="8">
        <v>3956</v>
      </c>
      <c r="C2422" s="9">
        <v>250000</v>
      </c>
      <c r="D2422" s="10" t="s">
        <v>7</v>
      </c>
      <c r="E2422" s="11" t="s">
        <v>6</v>
      </c>
    </row>
    <row r="2423" spans="1:5" x14ac:dyDescent="0.25">
      <c r="A2423" s="7">
        <f>TIME(8,15,27)</f>
        <v>0.34406249999999999</v>
      </c>
      <c r="B2423" s="8">
        <v>3955</v>
      </c>
      <c r="C2423" s="9">
        <v>250000</v>
      </c>
      <c r="D2423" s="10" t="s">
        <v>7</v>
      </c>
      <c r="E2423" s="11" t="s">
        <v>6</v>
      </c>
    </row>
    <row r="2424" spans="1:5" x14ac:dyDescent="0.25">
      <c r="A2424" s="7">
        <f>TIME(8,13,34)</f>
        <v>0.3427546296296296</v>
      </c>
      <c r="B2424" s="8">
        <v>3957.7</v>
      </c>
      <c r="C2424" s="9">
        <v>250000</v>
      </c>
      <c r="D2424" s="10" t="s">
        <v>7</v>
      </c>
      <c r="E2424" s="11" t="s">
        <v>6</v>
      </c>
    </row>
    <row r="2425" spans="1:5" x14ac:dyDescent="0.25">
      <c r="A2425" s="7">
        <f>TIME(8,12,11)</f>
        <v>0.34179398148148149</v>
      </c>
      <c r="B2425" s="8">
        <v>3958</v>
      </c>
      <c r="C2425" s="9">
        <v>250000</v>
      </c>
      <c r="D2425" s="10" t="s">
        <v>7</v>
      </c>
      <c r="E2425" s="11" t="s">
        <v>6</v>
      </c>
    </row>
    <row r="2426" spans="1:5" x14ac:dyDescent="0.25">
      <c r="A2426" s="7">
        <f>TIME(8,12,11)</f>
        <v>0.34179398148148149</v>
      </c>
      <c r="B2426" s="8">
        <v>3958</v>
      </c>
      <c r="C2426" s="9">
        <v>250000</v>
      </c>
      <c r="D2426" s="10" t="s">
        <v>7</v>
      </c>
      <c r="E2426" s="11" t="s">
        <v>6</v>
      </c>
    </row>
    <row r="2427" spans="1:5" x14ac:dyDescent="0.25">
      <c r="A2427" s="7">
        <f>TIME(8,12,8)</f>
        <v>0.34175925925925926</v>
      </c>
      <c r="B2427" s="8">
        <v>3957.7</v>
      </c>
      <c r="C2427" s="9">
        <v>250000</v>
      </c>
      <c r="D2427" s="10" t="s">
        <v>7</v>
      </c>
      <c r="E2427" s="11" t="s">
        <v>6</v>
      </c>
    </row>
    <row r="2428" spans="1:5" x14ac:dyDescent="0.25">
      <c r="A2428" s="7">
        <f>TIME(8,12,8)</f>
        <v>0.34175925925925926</v>
      </c>
      <c r="B2428" s="8">
        <v>3957</v>
      </c>
      <c r="C2428" s="9">
        <v>250000</v>
      </c>
      <c r="D2428" s="10" t="s">
        <v>7</v>
      </c>
      <c r="E2428" s="11" t="s">
        <v>6</v>
      </c>
    </row>
    <row r="2429" spans="1:5" x14ac:dyDescent="0.25">
      <c r="A2429" s="7">
        <f>TIME(8,12,8)</f>
        <v>0.34175925925925926</v>
      </c>
      <c r="B2429" s="8">
        <v>3957</v>
      </c>
      <c r="C2429" s="9">
        <v>250000</v>
      </c>
      <c r="D2429" s="10" t="s">
        <v>7</v>
      </c>
      <c r="E2429" s="11" t="s">
        <v>6</v>
      </c>
    </row>
    <row r="2430" spans="1:5" x14ac:dyDescent="0.25">
      <c r="A2430" s="7">
        <f>TIME(8,12,7)</f>
        <v>0.34174768518518522</v>
      </c>
      <c r="B2430" s="8">
        <v>3957</v>
      </c>
      <c r="C2430" s="9">
        <v>250000</v>
      </c>
      <c r="D2430" s="10" t="s">
        <v>7</v>
      </c>
      <c r="E2430" s="11" t="s">
        <v>6</v>
      </c>
    </row>
    <row r="2431" spans="1:5" x14ac:dyDescent="0.25">
      <c r="A2431" s="7">
        <f>TIME(8,12,6)</f>
        <v>0.34173611111111107</v>
      </c>
      <c r="B2431" s="8">
        <v>3956.95</v>
      </c>
      <c r="C2431" s="9">
        <v>250000</v>
      </c>
      <c r="D2431" s="10" t="s">
        <v>7</v>
      </c>
      <c r="E2431" s="11" t="s">
        <v>6</v>
      </c>
    </row>
    <row r="2432" spans="1:5" x14ac:dyDescent="0.25">
      <c r="A2432" s="7">
        <f>TIME(8,11,58)</f>
        <v>0.34164351851851849</v>
      </c>
      <c r="B2432" s="8">
        <v>3956.8</v>
      </c>
      <c r="C2432" s="9">
        <v>250000</v>
      </c>
      <c r="D2432" s="10" t="s">
        <v>7</v>
      </c>
      <c r="E2432" s="11" t="s">
        <v>6</v>
      </c>
    </row>
    <row r="2433" spans="1:5" x14ac:dyDescent="0.25">
      <c r="A2433" s="7">
        <f>TIME(8,11,58)</f>
        <v>0.34164351851851849</v>
      </c>
      <c r="B2433" s="8">
        <v>3956.65</v>
      </c>
      <c r="C2433" s="9">
        <v>250000</v>
      </c>
      <c r="D2433" s="10" t="s">
        <v>7</v>
      </c>
      <c r="E2433" s="11" t="s">
        <v>6</v>
      </c>
    </row>
    <row r="2434" spans="1:5" x14ac:dyDescent="0.25">
      <c r="A2434" s="7">
        <f>TIME(8,11,58)</f>
        <v>0.34164351851851849</v>
      </c>
      <c r="B2434" s="8">
        <v>3956.6</v>
      </c>
      <c r="C2434" s="9">
        <v>250000</v>
      </c>
      <c r="D2434" s="10" t="s">
        <v>7</v>
      </c>
      <c r="E2434" s="11" t="s">
        <v>6</v>
      </c>
    </row>
    <row r="2435" spans="1:5" x14ac:dyDescent="0.25">
      <c r="A2435" s="7">
        <f>TIME(8,11,55)</f>
        <v>0.34160879629629631</v>
      </c>
      <c r="B2435" s="8">
        <v>3955</v>
      </c>
      <c r="C2435" s="9">
        <v>250000</v>
      </c>
      <c r="D2435" s="10" t="s">
        <v>7</v>
      </c>
      <c r="E2435" s="11" t="s">
        <v>6</v>
      </c>
    </row>
    <row r="2436" spans="1:5" x14ac:dyDescent="0.25">
      <c r="A2436" s="7">
        <f>TIME(8,11,54)</f>
        <v>0.34159722222222227</v>
      </c>
      <c r="B2436" s="8">
        <v>3954.5</v>
      </c>
      <c r="C2436" s="9">
        <v>250000</v>
      </c>
      <c r="D2436" s="10" t="s">
        <v>7</v>
      </c>
      <c r="E2436" s="11" t="s">
        <v>6</v>
      </c>
    </row>
    <row r="2437" spans="1:5" x14ac:dyDescent="0.25">
      <c r="A2437" s="7">
        <f>TIME(8,11,53)</f>
        <v>0.34158564814814812</v>
      </c>
      <c r="B2437" s="8">
        <v>3954.2</v>
      </c>
      <c r="C2437" s="9">
        <v>250000</v>
      </c>
      <c r="D2437" s="10" t="s">
        <v>7</v>
      </c>
      <c r="E2437" s="11" t="s">
        <v>6</v>
      </c>
    </row>
    <row r="2438" spans="1:5" x14ac:dyDescent="0.25">
      <c r="A2438" s="7">
        <f>TIME(8,11,12)</f>
        <v>0.34111111111111114</v>
      </c>
      <c r="B2438" s="8">
        <v>3955</v>
      </c>
      <c r="C2438" s="9">
        <v>250000</v>
      </c>
      <c r="D2438" s="10" t="s">
        <v>7</v>
      </c>
      <c r="E2438" s="11" t="s">
        <v>6</v>
      </c>
    </row>
    <row r="2439" spans="1:5" x14ac:dyDescent="0.25">
      <c r="A2439" s="7">
        <f>TIME(8,11,12)</f>
        <v>0.34111111111111114</v>
      </c>
      <c r="B2439" s="8">
        <v>3954.5</v>
      </c>
      <c r="C2439" s="9">
        <v>250000</v>
      </c>
      <c r="D2439" s="10" t="s">
        <v>7</v>
      </c>
      <c r="E2439" s="11" t="s">
        <v>6</v>
      </c>
    </row>
    <row r="2440" spans="1:5" x14ac:dyDescent="0.25">
      <c r="A2440" s="7">
        <f>TIME(8,11,9)</f>
        <v>0.34107638888888886</v>
      </c>
      <c r="B2440" s="8">
        <v>3954.5</v>
      </c>
      <c r="C2440" s="9">
        <v>250000</v>
      </c>
      <c r="D2440" s="10" t="s">
        <v>7</v>
      </c>
      <c r="E2440" s="11" t="s">
        <v>6</v>
      </c>
    </row>
    <row r="2441" spans="1:5" x14ac:dyDescent="0.25">
      <c r="A2441" s="7">
        <f>TIME(8,10,5)</f>
        <v>0.34033564814814815</v>
      </c>
      <c r="B2441" s="8">
        <v>3951.4</v>
      </c>
      <c r="C2441" s="9">
        <v>250000</v>
      </c>
      <c r="D2441" s="10" t="s">
        <v>5</v>
      </c>
      <c r="E2441" s="11" t="s">
        <v>6</v>
      </c>
    </row>
    <row r="2442" spans="1:5" x14ac:dyDescent="0.25">
      <c r="A2442" s="7">
        <f>TIME(8,9,56)</f>
        <v>0.34023148148148147</v>
      </c>
      <c r="B2442" s="8">
        <v>3952.5</v>
      </c>
      <c r="C2442" s="9">
        <v>250000</v>
      </c>
      <c r="D2442" s="10" t="s">
        <v>5</v>
      </c>
      <c r="E2442" s="11" t="s">
        <v>6</v>
      </c>
    </row>
    <row r="2443" spans="1:5" x14ac:dyDescent="0.25">
      <c r="A2443" s="7">
        <f>TIME(8,8,33)</f>
        <v>0.33927083333333335</v>
      </c>
      <c r="B2443" s="8">
        <v>3954.55</v>
      </c>
      <c r="C2443" s="9">
        <v>250000</v>
      </c>
      <c r="D2443" s="10" t="s">
        <v>5</v>
      </c>
      <c r="E2443" s="11" t="s">
        <v>6</v>
      </c>
    </row>
    <row r="2444" spans="1:5" x14ac:dyDescent="0.25">
      <c r="A2444" s="7">
        <f>TIME(8,6,55)</f>
        <v>0.33813657407407405</v>
      </c>
      <c r="B2444" s="8">
        <v>3957</v>
      </c>
      <c r="C2444" s="9">
        <v>250000</v>
      </c>
      <c r="D2444" s="10" t="s">
        <v>7</v>
      </c>
      <c r="E2444" s="11" t="s">
        <v>6</v>
      </c>
    </row>
    <row r="2445" spans="1:5" x14ac:dyDescent="0.25">
      <c r="A2445" s="7">
        <f>TIME(8,6,41)</f>
        <v>0.33797453703703706</v>
      </c>
      <c r="B2445" s="8">
        <v>3957.5</v>
      </c>
      <c r="C2445" s="9">
        <v>250000</v>
      </c>
      <c r="D2445" s="10" t="s">
        <v>7</v>
      </c>
      <c r="E2445" s="11" t="s">
        <v>6</v>
      </c>
    </row>
    <row r="2446" spans="1:5" x14ac:dyDescent="0.25">
      <c r="A2446" s="7">
        <f>TIME(8,6,37)</f>
        <v>0.33792824074074074</v>
      </c>
      <c r="B2446" s="8">
        <v>3957.5</v>
      </c>
      <c r="C2446" s="9">
        <v>250000</v>
      </c>
      <c r="D2446" s="10" t="s">
        <v>7</v>
      </c>
      <c r="E2446" s="11" t="s">
        <v>6</v>
      </c>
    </row>
    <row r="2447" spans="1:5" x14ac:dyDescent="0.25">
      <c r="A2447" s="7">
        <f>TIME(8,6,37)</f>
        <v>0.33792824074074074</v>
      </c>
      <c r="B2447" s="8">
        <v>3957</v>
      </c>
      <c r="C2447" s="9">
        <v>250000</v>
      </c>
      <c r="D2447" s="10" t="s">
        <v>7</v>
      </c>
      <c r="E2447" s="11" t="s">
        <v>6</v>
      </c>
    </row>
    <row r="2448" spans="1:5" x14ac:dyDescent="0.25">
      <c r="A2448" s="7">
        <f>TIME(8,5,49)</f>
        <v>0.33737268518518521</v>
      </c>
      <c r="B2448" s="8">
        <v>3959.3</v>
      </c>
      <c r="C2448" s="9">
        <v>250000</v>
      </c>
      <c r="D2448" s="10" t="s">
        <v>7</v>
      </c>
      <c r="E2448" s="11" t="s">
        <v>6</v>
      </c>
    </row>
    <row r="2449" spans="1:5" x14ac:dyDescent="0.25">
      <c r="A2449" s="7">
        <f>TIME(8,5,28)</f>
        <v>0.33712962962962961</v>
      </c>
      <c r="B2449" s="8">
        <v>3959</v>
      </c>
      <c r="C2449" s="9">
        <v>250000</v>
      </c>
      <c r="D2449" s="10" t="s">
        <v>7</v>
      </c>
      <c r="E2449" s="11" t="s">
        <v>6</v>
      </c>
    </row>
    <row r="2450" spans="1:5" x14ac:dyDescent="0.25">
      <c r="A2450" s="7">
        <f>TIME(8,2,20)</f>
        <v>0.33495370370370375</v>
      </c>
      <c r="B2450" s="8">
        <v>3960</v>
      </c>
      <c r="C2450" s="9">
        <v>250000</v>
      </c>
      <c r="D2450" s="10" t="s">
        <v>7</v>
      </c>
      <c r="E2450" s="11" t="s">
        <v>6</v>
      </c>
    </row>
    <row r="2451" spans="1:5" x14ac:dyDescent="0.25">
      <c r="A2451" s="7">
        <f>TIME(8,2,17)</f>
        <v>0.33491898148148147</v>
      </c>
      <c r="B2451" s="8">
        <v>3960</v>
      </c>
      <c r="C2451" s="9">
        <v>250000</v>
      </c>
      <c r="D2451" s="10" t="s">
        <v>5</v>
      </c>
      <c r="E2451" s="11" t="s">
        <v>6</v>
      </c>
    </row>
    <row r="2452" spans="1:5" x14ac:dyDescent="0.25">
      <c r="A2452" s="7">
        <f>TIME(8,1,58)</f>
        <v>0.33469907407407407</v>
      </c>
      <c r="B2452" s="8">
        <v>3964.95</v>
      </c>
      <c r="C2452" s="9">
        <v>250000</v>
      </c>
      <c r="D2452" s="10" t="s">
        <v>7</v>
      </c>
      <c r="E2452" s="11" t="s">
        <v>6</v>
      </c>
    </row>
    <row r="2453" spans="1:5" x14ac:dyDescent="0.25">
      <c r="A2453" s="7">
        <f>TIME(8,1,58)</f>
        <v>0.33469907407407407</v>
      </c>
      <c r="B2453" s="8">
        <v>3960</v>
      </c>
      <c r="C2453" s="9">
        <v>250000</v>
      </c>
      <c r="D2453" s="10" t="s">
        <v>7</v>
      </c>
      <c r="E2453" s="11" t="s">
        <v>6</v>
      </c>
    </row>
    <row r="2454" spans="1:5" x14ac:dyDescent="0.25">
      <c r="A2454" s="7">
        <f>TIME(8,1,56)</f>
        <v>0.33467592592592593</v>
      </c>
      <c r="B2454" s="8">
        <v>3960</v>
      </c>
      <c r="C2454" s="9">
        <v>250000</v>
      </c>
      <c r="D2454" s="10" t="s">
        <v>7</v>
      </c>
      <c r="E2454" s="11" t="s">
        <v>6</v>
      </c>
    </row>
    <row r="2455" spans="1:5" x14ac:dyDescent="0.25">
      <c r="A2455" s="7">
        <f>TIME(8,1,41)</f>
        <v>0.33450231481481479</v>
      </c>
      <c r="B2455" s="8">
        <v>3960</v>
      </c>
      <c r="C2455" s="9">
        <v>250000</v>
      </c>
      <c r="D2455" s="10" t="s">
        <v>7</v>
      </c>
      <c r="E2455" s="11" t="s">
        <v>6</v>
      </c>
    </row>
    <row r="2456" spans="1:5" x14ac:dyDescent="0.25">
      <c r="A2456" s="7">
        <f>TIME(8,1,38)</f>
        <v>0.33446759259259262</v>
      </c>
      <c r="B2456" s="8">
        <v>3960</v>
      </c>
      <c r="C2456" s="9">
        <v>250000</v>
      </c>
      <c r="D2456" s="10" t="s">
        <v>7</v>
      </c>
      <c r="E2456" s="1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Bello Saldaña</dc:creator>
  <cp:lastModifiedBy>Alexandra Bello Saldaña</cp:lastModifiedBy>
  <dcterms:created xsi:type="dcterms:W3CDTF">2021-11-25T20:21:12Z</dcterms:created>
  <dcterms:modified xsi:type="dcterms:W3CDTF">2021-11-25T20:22:04Z</dcterms:modified>
</cp:coreProperties>
</file>