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filterPrivacy="1"/>
  <xr:revisionPtr revIDLastSave="0" documentId="8_{43062BC7-F525-4916-ADB4-7F6C207DFFD2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Q1" sheetId="1" r:id="rId1"/>
    <sheet name="Q2" sheetId="2" r:id="rId2"/>
    <sheet name="Q3" sheetId="3" r:id="rId3"/>
    <sheet name="Q4" sheetId="4" r:id="rId4"/>
  </sheets>
  <definedNames>
    <definedName name="solver_adj" localSheetId="0" hidden="1">'Q1'!$B$5,'Q1'!$C$5,'Q1'!$D$5</definedName>
    <definedName name="solver_adj" localSheetId="1" hidden="1">'Q2'!$D$9,'Q2'!$C$9</definedName>
    <definedName name="solver_adj" localSheetId="2" hidden="1">'Q3'!$C$6</definedName>
    <definedName name="solver_adj" localSheetId="3" hidden="1">'Q4'!$D$4,'Q4'!$G$13,'Q4'!$I$13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drv" localSheetId="0" hidden="1">2</definedName>
    <definedName name="solver_drv" localSheetId="1" hidden="1">1</definedName>
    <definedName name="solver_drv" localSheetId="2" hidden="1">1</definedName>
    <definedName name="solver_drv" localSheetId="3" hidden="1">2</definedName>
    <definedName name="solver_eng" localSheetId="0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lhs1" localSheetId="0" hidden="1">'Q1'!$B$5</definedName>
    <definedName name="solver_lhs1" localSheetId="1" hidden="1">'Q2'!$F$9</definedName>
    <definedName name="solver_lhs1" localSheetId="2" hidden="1">'Q3'!$C$6</definedName>
    <definedName name="solver_lhs1" localSheetId="3" hidden="1">'Q4'!$D$16</definedName>
    <definedName name="solver_lhs2" localSheetId="0" hidden="1">'Q1'!$B$5</definedName>
    <definedName name="solver_lhs2" localSheetId="1" hidden="1">'Q2'!$H$9</definedName>
    <definedName name="solver_lhs2" localSheetId="3" hidden="1">'Q4'!$F$21</definedName>
    <definedName name="solver_lhs3" localSheetId="0" hidden="1">'Q1'!$C$5</definedName>
    <definedName name="solver_lhs3" localSheetId="3" hidden="1">'Q4'!$G$13</definedName>
    <definedName name="solver_lhs4" localSheetId="0" hidden="1">'Q1'!$C$5</definedName>
    <definedName name="solver_lhs4" localSheetId="3" hidden="1">'Q4'!$M$4</definedName>
    <definedName name="solver_lhs5" localSheetId="0" hidden="1">'Q1'!$D$5</definedName>
    <definedName name="solver_lhs5" localSheetId="3" hidden="1">'Q4'!$M$4</definedName>
    <definedName name="solver_lhs6" localSheetId="0" hidden="1">'Q1'!$F$5</definedName>
    <definedName name="solver_lhs6" localSheetId="3" hidden="1">'Q4'!$M$4</definedName>
    <definedName name="solver_lhs7" localSheetId="3" hidden="1">'Q4'!$M$4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um" localSheetId="0" hidden="1">6</definedName>
    <definedName name="solver_num" localSheetId="1" hidden="1">2</definedName>
    <definedName name="solver_num" localSheetId="2" hidden="1">1</definedName>
    <definedName name="solver_num" localSheetId="3" hidden="1">3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opt" localSheetId="0" hidden="1">'Q1'!$A$5</definedName>
    <definedName name="solver_opt" localSheetId="1" hidden="1">'Q2'!$A$9</definedName>
    <definedName name="solver_opt" localSheetId="2" hidden="1">'Q3'!$F$6</definedName>
    <definedName name="solver_opt" localSheetId="3" hidden="1">'Q4'!$G$4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rbv" localSheetId="0" hidden="1">2</definedName>
    <definedName name="solver_rbv" localSheetId="1" hidden="1">1</definedName>
    <definedName name="solver_rbv" localSheetId="2" hidden="1">1</definedName>
    <definedName name="solver_rbv" localSheetId="3" hidden="1">2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1" localSheetId="3" hidden="1">2</definedName>
    <definedName name="solver_rel2" localSheetId="0" hidden="1">3</definedName>
    <definedName name="solver_rel2" localSheetId="1" hidden="1">1</definedName>
    <definedName name="solver_rel2" localSheetId="3" hidden="1">2</definedName>
    <definedName name="solver_rel3" localSheetId="0" hidden="1">1</definedName>
    <definedName name="solver_rel3" localSheetId="3" hidden="1">3</definedName>
    <definedName name="solver_rel4" localSheetId="0" hidden="1">3</definedName>
    <definedName name="solver_rel4" localSheetId="3" hidden="1">2</definedName>
    <definedName name="solver_rel5" localSheetId="0" hidden="1">3</definedName>
    <definedName name="solver_rel5" localSheetId="3" hidden="1">2</definedName>
    <definedName name="solver_rel6" localSheetId="0" hidden="1">2</definedName>
    <definedName name="solver_rel6" localSheetId="3" hidden="1">2</definedName>
    <definedName name="solver_rel7" localSheetId="3" hidden="1">2</definedName>
    <definedName name="solver_rhs1" localSheetId="0" hidden="1">0.5</definedName>
    <definedName name="solver_rhs1" localSheetId="1" hidden="1">0</definedName>
    <definedName name="solver_rhs1" localSheetId="2" hidden="1">0</definedName>
    <definedName name="solver_rhs1" localSheetId="3" hidden="1">50</definedName>
    <definedName name="solver_rhs2" localSheetId="0" hidden="1">0</definedName>
    <definedName name="solver_rhs2" localSheetId="1" hidden="1">0</definedName>
    <definedName name="solver_rhs2" localSheetId="3" hidden="1">50</definedName>
    <definedName name="solver_rhs3" localSheetId="0" hidden="1">3</definedName>
    <definedName name="solver_rhs3" localSheetId="3" hidden="1">'Q4'!$H$4</definedName>
    <definedName name="solver_rhs4" localSheetId="0" hidden="1">2</definedName>
    <definedName name="solver_rhs4" localSheetId="3" hidden="1">'Q4'!$A$13</definedName>
    <definedName name="solver_rhs5" localSheetId="0" hidden="1">1</definedName>
    <definedName name="solver_rhs5" localSheetId="3" hidden="1">'Q4'!$A$13</definedName>
    <definedName name="solver_rhs6" localSheetId="0" hidden="1">4</definedName>
    <definedName name="solver_rhs6" localSheetId="3" hidden="1">'Q4'!$A$13</definedName>
    <definedName name="solver_rhs7" localSheetId="3" hidden="1">'Q4'!$A$13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scl" localSheetId="0" hidden="1">2</definedName>
    <definedName name="solver_scl" localSheetId="1" hidden="1">1</definedName>
    <definedName name="solver_scl" localSheetId="2" hidden="1">1</definedName>
    <definedName name="solver_scl" localSheetId="3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yp" localSheetId="0" hidden="1">1</definedName>
    <definedName name="solver_typ" localSheetId="1" hidden="1">2</definedName>
    <definedName name="solver_typ" localSheetId="2" hidden="1">1</definedName>
    <definedName name="solver_typ" localSheetId="3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J13" i="4"/>
  <c r="H13" i="4" s="1"/>
  <c r="D16" i="4" s="1"/>
  <c r="K13" i="4"/>
  <c r="H4" i="4"/>
  <c r="J4" i="4" s="1"/>
  <c r="I7" i="4" s="1"/>
  <c r="I4" i="4"/>
  <c r="F13" i="4"/>
  <c r="C13" i="4"/>
  <c r="B13" i="4"/>
  <c r="A13" i="4"/>
  <c r="F21" i="4" l="1"/>
  <c r="L4" i="4"/>
  <c r="M4" i="4" s="1"/>
  <c r="G4" i="4"/>
  <c r="I6" i="3"/>
  <c r="H9" i="2"/>
  <c r="F9" i="2"/>
  <c r="A9" i="2"/>
  <c r="F5" i="1"/>
  <c r="A5" i="1"/>
  <c r="H6" i="3" l="1"/>
  <c r="F6" i="3" s="1"/>
</calcChain>
</file>

<file path=xl/sharedStrings.xml><?xml version="1.0" encoding="utf-8"?>
<sst xmlns="http://schemas.openxmlformats.org/spreadsheetml/2006/main" count="38" uniqueCount="34">
  <si>
    <t>Volume</t>
  </si>
  <si>
    <t>x</t>
  </si>
  <si>
    <t>y</t>
  </si>
  <si>
    <t>z</t>
  </si>
  <si>
    <t>equality_const</t>
  </si>
  <si>
    <t>Z</t>
  </si>
  <si>
    <t>x1</t>
  </si>
  <si>
    <t>x2</t>
  </si>
  <si>
    <t>x1-x2^2-4</t>
  </si>
  <si>
    <t>x1-10</t>
  </si>
  <si>
    <t>Voltage_source</t>
  </si>
  <si>
    <t>R</t>
  </si>
  <si>
    <t>Load</t>
  </si>
  <si>
    <t>Power</t>
  </si>
  <si>
    <t>i</t>
  </si>
  <si>
    <t>V_load</t>
  </si>
  <si>
    <t>wetted_perimeter</t>
  </si>
  <si>
    <t>h</t>
  </si>
  <si>
    <t>A</t>
  </si>
  <si>
    <t>a</t>
  </si>
  <si>
    <t>b</t>
  </si>
  <si>
    <t>c</t>
  </si>
  <si>
    <t>Sin65</t>
  </si>
  <si>
    <t>Cos65</t>
  </si>
  <si>
    <t>Tan65</t>
  </si>
  <si>
    <t>d</t>
  </si>
  <si>
    <t>m</t>
  </si>
  <si>
    <t>Equality_constraint</t>
  </si>
  <si>
    <t>constraint</t>
  </si>
  <si>
    <t>h+d</t>
  </si>
  <si>
    <t>m+b</t>
  </si>
  <si>
    <t>Flow_area</t>
  </si>
  <si>
    <t xml:space="preserve">Description is given on the image </t>
  </si>
  <si>
    <t xml:space="preserve">By: Mustafa Ghanim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</si>
</sst>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535130</xdr:colOff>
      <xdr:row>1</xdr:row>
      <xdr:rowOff>160020</xdr:rowOff>
    </xdr:from>
    <xdr:to>
      <xdr:col>23</xdr:col>
      <xdr:colOff>120152</xdr:colOff>
      <xdr:row>16</xdr:row>
      <xdr:rowOff>125132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7BD2D7-93A9-4689-A626-FC8BEA00B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50330" y="342900"/>
          <a:ext cx="6290622" cy="2708312"/>
        </a:xfrm>
        <a:prstGeom prst="rect">
          <a:avLst/>
        </a:prstGeom>
      </xdr:spPr>
    </xdr:pic>
    <xdr:clientData/>
  </xdr:twoCellAnchor>
  <xdr:twoCellAnchor>
    <xdr:from>
      <xdr:col>16</xdr:col>
      <xdr:colOff>106680</xdr:colOff>
      <xdr:row>2</xdr:row>
      <xdr:rowOff>137160</xdr:rowOff>
    </xdr:from>
    <xdr:to>
      <xdr:col>19</xdr:col>
      <xdr:colOff>281940</xdr:colOff>
      <xdr:row>5</xdr:row>
      <xdr:rowOff>175260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53BB710F-4B41-4596-AE40-2A40CAC4D370}"/>
            </a:ext>
          </a:extLst>
        </xdr:cNvPr>
        <xdr:cNvSpPr/>
      </xdr:nvSpPr>
      <xdr:spPr>
        <a:xfrm>
          <a:off x="12268200" y="502920"/>
          <a:ext cx="2004060" cy="58674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395030</xdr:colOff>
      <xdr:row>2</xdr:row>
      <xdr:rowOff>38100</xdr:rowOff>
    </xdr:from>
    <xdr:to>
      <xdr:col>22</xdr:col>
      <xdr:colOff>412021</xdr:colOff>
      <xdr:row>20</xdr:row>
      <xdr:rowOff>109740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474232-6CB2-4C83-8308-DC1F3F8BF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0230" y="403860"/>
          <a:ext cx="6112991" cy="33634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594360</xdr:colOff>
      <xdr:row>3</xdr:row>
      <xdr:rowOff>76206</xdr:rowOff>
    </xdr:from>
    <xdr:to>
      <xdr:col>25</xdr:col>
      <xdr:colOff>232802</xdr:colOff>
      <xdr:row>21</xdr:row>
      <xdr:rowOff>108012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A89BD5-61BF-43D5-A2FE-E0DE7B1C74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0360" y="624846"/>
          <a:ext cx="8782442" cy="332364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99060</xdr:colOff>
      <xdr:row>0</xdr:row>
      <xdr:rowOff>22860</xdr:rowOff>
    </xdr:from>
    <xdr:to>
      <xdr:col>23</xdr:col>
      <xdr:colOff>412736</xdr:colOff>
      <xdr:row>26</xdr:row>
      <xdr:rowOff>115599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74485D-050C-4044-956B-267FCD128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1360" y="22860"/>
          <a:ext cx="5190476" cy="48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I19" sqref="I19"/>
    </sheetView>
  </sheetViews>
  <sheetFormatPr defaultRowHeight="14.4" x14ac:dyDescent="0.3"/>
  <cols>
    <col min="9" max="9" width="44" customWidth="1"/>
  </cols>
  <sheetData>
    <row r="1" spans="1:9" x14ac:dyDescent="0.3">
      <c r="I1" s="4" t="s">
        <v>33</v>
      </c>
    </row>
    <row r="3" spans="1:9" x14ac:dyDescent="0.3">
      <c r="I3" s="3"/>
    </row>
    <row r="4" spans="1:9" x14ac:dyDescent="0.3">
      <c r="A4" s="1" t="s">
        <v>0</v>
      </c>
      <c r="B4" t="s">
        <v>1</v>
      </c>
      <c r="C4" t="s">
        <v>2</v>
      </c>
      <c r="D4" t="s">
        <v>3</v>
      </c>
      <c r="F4" t="s">
        <v>4</v>
      </c>
    </row>
    <row r="5" spans="1:9" x14ac:dyDescent="0.3">
      <c r="A5">
        <f>B5*C5*D5</f>
        <v>1.1999999877632532</v>
      </c>
      <c r="B5">
        <v>0.5</v>
      </c>
      <c r="C5">
        <v>2</v>
      </c>
      <c r="D5">
        <v>1.1999999877632532</v>
      </c>
      <c r="F5">
        <f>B5*C5+B5*D5+C5*D5</f>
        <v>3.9999999694081332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34274-C3F8-4106-93C2-A84F07BD3E7D}">
  <dimension ref="A8:H9"/>
  <sheetViews>
    <sheetView workbookViewId="0">
      <selection activeCell="H10" sqref="H10"/>
    </sheetView>
  </sheetViews>
  <sheetFormatPr defaultRowHeight="14.4" x14ac:dyDescent="0.3"/>
  <sheetData>
    <row r="8" spans="1:8" x14ac:dyDescent="0.3">
      <c r="A8" s="1" t="s">
        <v>5</v>
      </c>
      <c r="C8" t="s">
        <v>6</v>
      </c>
      <c r="D8" t="s">
        <v>7</v>
      </c>
      <c r="F8" t="s">
        <v>8</v>
      </c>
      <c r="H8" t="s">
        <v>9</v>
      </c>
    </row>
    <row r="9" spans="1:8" x14ac:dyDescent="0.3">
      <c r="A9">
        <f>C9^2+D9^2</f>
        <v>16</v>
      </c>
      <c r="C9">
        <v>4</v>
      </c>
      <c r="D9">
        <v>0</v>
      </c>
      <c r="F9">
        <f>C9-D9^2-4</f>
        <v>0</v>
      </c>
      <c r="H9">
        <f>C9-10</f>
        <v>-6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03A04-10E4-4717-9CFE-FB3FB7CB8568}">
  <dimension ref="A5:I6"/>
  <sheetViews>
    <sheetView workbookViewId="0">
      <selection activeCell="I6" sqref="I6"/>
    </sheetView>
  </sheetViews>
  <sheetFormatPr defaultRowHeight="14.4" x14ac:dyDescent="0.3"/>
  <cols>
    <col min="1" max="1" width="25.5546875" customWidth="1"/>
  </cols>
  <sheetData>
    <row r="5" spans="1:9" x14ac:dyDescent="0.3">
      <c r="A5" t="s">
        <v>10</v>
      </c>
      <c r="C5" t="s">
        <v>11</v>
      </c>
      <c r="E5" t="s">
        <v>12</v>
      </c>
      <c r="F5" s="1" t="s">
        <v>13</v>
      </c>
      <c r="H5" t="s">
        <v>14</v>
      </c>
      <c r="I5" t="s">
        <v>15</v>
      </c>
    </row>
    <row r="6" spans="1:9" x14ac:dyDescent="0.3">
      <c r="A6">
        <v>20</v>
      </c>
      <c r="C6">
        <v>10.000000012806344</v>
      </c>
      <c r="E6">
        <v>10</v>
      </c>
      <c r="F6">
        <f>(A6-I6)*H6</f>
        <v>10</v>
      </c>
      <c r="H6">
        <f>I6/E6</f>
        <v>0.99999999935968265</v>
      </c>
      <c r="I6">
        <f>A6*E6/(E6+C6)</f>
        <v>9.9999999935968269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1B73F-7667-4340-9F18-ADEA4E513D9A}">
  <dimension ref="A3:M26"/>
  <sheetViews>
    <sheetView workbookViewId="0">
      <selection activeCell="D4" sqref="D4"/>
    </sheetView>
  </sheetViews>
  <sheetFormatPr defaultRowHeight="14.4" x14ac:dyDescent="0.3"/>
  <cols>
    <col min="4" max="4" width="29.109375" customWidth="1"/>
    <col min="7" max="7" width="18.33203125" customWidth="1"/>
  </cols>
  <sheetData>
    <row r="3" spans="1:13" x14ac:dyDescent="0.3">
      <c r="D3" t="s">
        <v>17</v>
      </c>
      <c r="G3" s="1" t="s">
        <v>16</v>
      </c>
      <c r="H3" t="s">
        <v>19</v>
      </c>
      <c r="I3" t="s">
        <v>20</v>
      </c>
      <c r="J3" t="s">
        <v>21</v>
      </c>
      <c r="K3" t="s">
        <v>29</v>
      </c>
      <c r="L3" t="s">
        <v>30</v>
      </c>
      <c r="M3" t="s">
        <v>28</v>
      </c>
    </row>
    <row r="4" spans="1:13" x14ac:dyDescent="0.3">
      <c r="D4" s="2">
        <v>5.6880277927103151</v>
      </c>
      <c r="G4">
        <f>H13+2*I4</f>
        <v>22.566907716013255</v>
      </c>
      <c r="H4">
        <f>D4/C13</f>
        <v>2.652370919539293</v>
      </c>
      <c r="I4">
        <f>D4/A13</f>
        <v>6.276044268921523</v>
      </c>
      <c r="J4">
        <f>6+2*H4</f>
        <v>11.304741839078586</v>
      </c>
      <c r="K4">
        <f>D4+I13</f>
        <v>13.582438413974087</v>
      </c>
      <c r="L4">
        <f>K13+I4</f>
        <v>14.986562631646937</v>
      </c>
      <c r="M4" s="2">
        <f>K4/L4</f>
        <v>0.90630778703664983</v>
      </c>
    </row>
    <row r="6" spans="1:13" x14ac:dyDescent="0.3">
      <c r="I6" t="s">
        <v>28</v>
      </c>
    </row>
    <row r="7" spans="1:13" x14ac:dyDescent="0.3">
      <c r="I7">
        <f>2*J4</f>
        <v>22.609483678157172</v>
      </c>
    </row>
    <row r="12" spans="1:13" x14ac:dyDescent="0.3">
      <c r="A12" t="s">
        <v>22</v>
      </c>
      <c r="B12" t="s">
        <v>23</v>
      </c>
      <c r="C12" t="s">
        <v>24</v>
      </c>
      <c r="F12" t="s">
        <v>18</v>
      </c>
      <c r="G12" t="s">
        <v>1</v>
      </c>
      <c r="H12" t="s">
        <v>2</v>
      </c>
      <c r="I12" t="s">
        <v>25</v>
      </c>
      <c r="J12" t="s">
        <v>3</v>
      </c>
      <c r="K12" t="s">
        <v>26</v>
      </c>
    </row>
    <row r="13" spans="1:13" x14ac:dyDescent="0.3">
      <c r="A13">
        <f>SIN(65*PI()/180)</f>
        <v>0.90630778703664994</v>
      </c>
      <c r="B13">
        <f>COS(65*PI()/180)</f>
        <v>0.42261826174069944</v>
      </c>
      <c r="C13">
        <f>TAN(65*PI()/180)</f>
        <v>2.1445069205095586</v>
      </c>
      <c r="F13">
        <f>50</f>
        <v>50</v>
      </c>
      <c r="G13" s="2">
        <v>2.6523709195392926</v>
      </c>
      <c r="H13">
        <f>G13+2*J13</f>
        <v>10.014819178170207</v>
      </c>
      <c r="I13" s="2">
        <v>7.8944106212637717</v>
      </c>
      <c r="J13">
        <f>I13/C13</f>
        <v>3.6812241293154568</v>
      </c>
      <c r="K13">
        <f>I13/A13</f>
        <v>8.7105183627254128</v>
      </c>
    </row>
    <row r="15" spans="1:13" x14ac:dyDescent="0.3">
      <c r="D15" s="2" t="s">
        <v>27</v>
      </c>
    </row>
    <row r="16" spans="1:13" x14ac:dyDescent="0.3">
      <c r="D16">
        <f>(G13+H13)*I13/2</f>
        <v>50.000000024462572</v>
      </c>
    </row>
    <row r="20" spans="4:6" x14ac:dyDescent="0.3">
      <c r="F20" t="s">
        <v>31</v>
      </c>
    </row>
    <row r="21" spans="4:6" x14ac:dyDescent="0.3">
      <c r="F21" s="2">
        <f>(J4+I4)*D4-50</f>
        <v>50.000000000000028</v>
      </c>
    </row>
    <row r="26" spans="4:6" x14ac:dyDescent="0.3">
      <c r="D26" s="3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2021-02-08T20:57:03Z</dcterms:modified>
</cp:coreProperties>
</file>