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D Freiburg\Household Survey Germany 2013\"/>
    </mc:Choice>
  </mc:AlternateContent>
  <bookViews>
    <workbookView xWindow="0" yWindow="0" windowWidth="19200" windowHeight="6765" activeTab="7"/>
  </bookViews>
  <sheets>
    <sheet name="Expenditure" sheetId="2" r:id="rId1"/>
    <sheet name="HH Number" sheetId="9" r:id="rId2"/>
    <sheet name="HH_Member" sheetId="7" r:id="rId3"/>
    <sheet name="Exp_Summary" sheetId="3" r:id="rId4"/>
    <sheet name="Food_Split" sheetId="5" r:id="rId5"/>
    <sheet name="Exp_Final" sheetId="4" r:id="rId6"/>
    <sheet name="Uncertain_HH" sheetId="10" r:id="rId7"/>
    <sheet name="Uncertain_Final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5" l="1"/>
  <c r="L38" i="5"/>
  <c r="M35" i="5"/>
  <c r="L35" i="5"/>
  <c r="M30" i="5"/>
  <c r="L30" i="5"/>
  <c r="M43" i="5"/>
  <c r="L43" i="5"/>
  <c r="L65" i="5" s="1"/>
  <c r="J43" i="5"/>
  <c r="J65" i="5" s="1"/>
  <c r="I43" i="5"/>
  <c r="G43" i="5"/>
  <c r="J38" i="5"/>
  <c r="I38" i="5"/>
  <c r="J30" i="5"/>
  <c r="J52" i="5" s="1"/>
  <c r="I30" i="5"/>
  <c r="F30" i="5"/>
  <c r="J35" i="5"/>
  <c r="I35" i="5"/>
  <c r="K35" i="5"/>
  <c r="K57" i="5" s="1"/>
  <c r="N42" i="5"/>
  <c r="N64" i="5" s="1"/>
  <c r="N41" i="5"/>
  <c r="N40" i="5"/>
  <c r="N39" i="5"/>
  <c r="N38" i="5"/>
  <c r="N37" i="5"/>
  <c r="N36" i="5"/>
  <c r="N58" i="5" s="1"/>
  <c r="N35" i="5"/>
  <c r="N57" i="5" s="1"/>
  <c r="N34" i="5"/>
  <c r="N56" i="5" s="1"/>
  <c r="N33" i="5"/>
  <c r="N32" i="5"/>
  <c r="N31" i="5"/>
  <c r="N53" i="5" s="1"/>
  <c r="N29" i="5"/>
  <c r="N28" i="5"/>
  <c r="N50" i="5" s="1"/>
  <c r="N27" i="5"/>
  <c r="N26" i="5"/>
  <c r="N25" i="5"/>
  <c r="N47" i="5" s="1"/>
  <c r="K42" i="5"/>
  <c r="K41" i="5"/>
  <c r="K40" i="5"/>
  <c r="K39" i="5"/>
  <c r="K38" i="5"/>
  <c r="K37" i="5"/>
  <c r="K36" i="5"/>
  <c r="K34" i="5"/>
  <c r="K33" i="5"/>
  <c r="K32" i="5"/>
  <c r="K31" i="5"/>
  <c r="K53" i="5" s="1"/>
  <c r="K29" i="5"/>
  <c r="K28" i="5"/>
  <c r="K50" i="5" s="1"/>
  <c r="K27" i="5"/>
  <c r="K26" i="5"/>
  <c r="K25" i="5"/>
  <c r="H43" i="5"/>
  <c r="H42" i="5"/>
  <c r="H41" i="5"/>
  <c r="H40" i="5"/>
  <c r="H62" i="5" s="1"/>
  <c r="H39" i="5"/>
  <c r="H38" i="5"/>
  <c r="H37" i="5"/>
  <c r="H36" i="5"/>
  <c r="H58" i="5" s="1"/>
  <c r="H35" i="5"/>
  <c r="H34" i="5"/>
  <c r="H33" i="5"/>
  <c r="H32" i="5"/>
  <c r="H54" i="5" s="1"/>
  <c r="H31" i="5"/>
  <c r="H30" i="5"/>
  <c r="H29" i="5"/>
  <c r="H28" i="5"/>
  <c r="H27" i="5"/>
  <c r="H26" i="5"/>
  <c r="H25" i="5"/>
  <c r="G65" i="5"/>
  <c r="F43" i="5"/>
  <c r="F21" i="5"/>
  <c r="G35" i="5"/>
  <c r="G30" i="5"/>
  <c r="D36" i="5"/>
  <c r="C36" i="5"/>
  <c r="D112" i="12"/>
  <c r="G85" i="12"/>
  <c r="F85" i="12"/>
  <c r="D85" i="12"/>
  <c r="N83" i="12"/>
  <c r="N68" i="12"/>
  <c r="M68" i="12"/>
  <c r="H68" i="12"/>
  <c r="G68" i="12"/>
  <c r="F68" i="12"/>
  <c r="E68" i="12"/>
  <c r="D68" i="12"/>
  <c r="D50" i="12"/>
  <c r="H42" i="12"/>
  <c r="G42" i="12"/>
  <c r="F42" i="12"/>
  <c r="E42" i="12"/>
  <c r="D42" i="12"/>
  <c r="M65" i="5"/>
  <c r="F65" i="5"/>
  <c r="E65" i="5"/>
  <c r="D65" i="5"/>
  <c r="C65" i="5"/>
  <c r="M64" i="5"/>
  <c r="L64" i="5"/>
  <c r="K64" i="5"/>
  <c r="J64" i="5"/>
  <c r="I64" i="5"/>
  <c r="H64" i="5"/>
  <c r="G64" i="5"/>
  <c r="F64" i="5"/>
  <c r="E64" i="5"/>
  <c r="D64" i="5"/>
  <c r="C64" i="5"/>
  <c r="N63" i="5"/>
  <c r="M63" i="5"/>
  <c r="L63" i="5"/>
  <c r="K63" i="5"/>
  <c r="J63" i="5"/>
  <c r="I63" i="5"/>
  <c r="G63" i="5"/>
  <c r="F63" i="5"/>
  <c r="E63" i="5"/>
  <c r="D63" i="5"/>
  <c r="C63" i="5"/>
  <c r="N62" i="5"/>
  <c r="M62" i="5"/>
  <c r="L62" i="5"/>
  <c r="K62" i="5"/>
  <c r="J62" i="5"/>
  <c r="I62" i="5"/>
  <c r="G62" i="5"/>
  <c r="F62" i="5"/>
  <c r="E62" i="5"/>
  <c r="D62" i="5"/>
  <c r="C62" i="5"/>
  <c r="N61" i="5"/>
  <c r="M61" i="5"/>
  <c r="L61" i="5"/>
  <c r="K61" i="5"/>
  <c r="J61" i="5"/>
  <c r="I61" i="5"/>
  <c r="H61" i="5"/>
  <c r="G61" i="5"/>
  <c r="F61" i="5"/>
  <c r="E61" i="5"/>
  <c r="D61" i="5"/>
  <c r="C61" i="5"/>
  <c r="L60" i="5"/>
  <c r="I60" i="5"/>
  <c r="F60" i="5"/>
  <c r="D60" i="5"/>
  <c r="C60" i="5"/>
  <c r="N59" i="5"/>
  <c r="M59" i="5"/>
  <c r="L59" i="5"/>
  <c r="K59" i="5"/>
  <c r="J59" i="5"/>
  <c r="I59" i="5"/>
  <c r="G59" i="5"/>
  <c r="F59" i="5"/>
  <c r="E59" i="5"/>
  <c r="D59" i="5"/>
  <c r="C59" i="5"/>
  <c r="M58" i="5"/>
  <c r="L58" i="5"/>
  <c r="K58" i="5"/>
  <c r="J58" i="5"/>
  <c r="I58" i="5"/>
  <c r="G58" i="5"/>
  <c r="F58" i="5"/>
  <c r="D58" i="5"/>
  <c r="C58" i="5"/>
  <c r="M57" i="5"/>
  <c r="L57" i="5"/>
  <c r="J57" i="5"/>
  <c r="H57" i="5"/>
  <c r="G57" i="5"/>
  <c r="F57" i="5"/>
  <c r="E57" i="5"/>
  <c r="D57" i="5"/>
  <c r="C57" i="5"/>
  <c r="M56" i="5"/>
  <c r="L56" i="5"/>
  <c r="K56" i="5"/>
  <c r="J56" i="5"/>
  <c r="I56" i="5"/>
  <c r="H56" i="5"/>
  <c r="G56" i="5"/>
  <c r="F56" i="5"/>
  <c r="D56" i="5"/>
  <c r="C56" i="5"/>
  <c r="N55" i="5"/>
  <c r="M55" i="5"/>
  <c r="L55" i="5"/>
  <c r="K55" i="5"/>
  <c r="J55" i="5"/>
  <c r="I55" i="5"/>
  <c r="H55" i="5"/>
  <c r="G55" i="5"/>
  <c r="F55" i="5"/>
  <c r="E55" i="5"/>
  <c r="D55" i="5"/>
  <c r="C55" i="5"/>
  <c r="N54" i="5"/>
  <c r="M54" i="5"/>
  <c r="L54" i="5"/>
  <c r="K54" i="5"/>
  <c r="J54" i="5"/>
  <c r="I54" i="5"/>
  <c r="G54" i="5"/>
  <c r="F54" i="5"/>
  <c r="E54" i="5"/>
  <c r="D54" i="5"/>
  <c r="C54" i="5"/>
  <c r="M53" i="5"/>
  <c r="L53" i="5"/>
  <c r="J53" i="5"/>
  <c r="I53" i="5"/>
  <c r="H53" i="5"/>
  <c r="G53" i="5"/>
  <c r="F53" i="5"/>
  <c r="D53" i="5"/>
  <c r="C53" i="5"/>
  <c r="L52" i="5"/>
  <c r="I52" i="5"/>
  <c r="F52" i="5"/>
  <c r="E52" i="5"/>
  <c r="D52" i="5"/>
  <c r="C52" i="5"/>
  <c r="N51" i="5"/>
  <c r="M51" i="5"/>
  <c r="L51" i="5"/>
  <c r="K51" i="5"/>
  <c r="J51" i="5"/>
  <c r="I51" i="5"/>
  <c r="G51" i="5"/>
  <c r="F51" i="5"/>
  <c r="E51" i="5"/>
  <c r="D51" i="5"/>
  <c r="C51" i="5"/>
  <c r="M50" i="5"/>
  <c r="L50" i="5"/>
  <c r="J50" i="5"/>
  <c r="I50" i="5"/>
  <c r="G50" i="5"/>
  <c r="F50" i="5"/>
  <c r="E50" i="5"/>
  <c r="D50" i="5"/>
  <c r="C50" i="5"/>
  <c r="N49" i="5"/>
  <c r="M49" i="5"/>
  <c r="L49" i="5"/>
  <c r="J49" i="5"/>
  <c r="I49" i="5"/>
  <c r="H49" i="5"/>
  <c r="G49" i="5"/>
  <c r="F49" i="5"/>
  <c r="E49" i="5"/>
  <c r="D49" i="5"/>
  <c r="C49" i="5"/>
  <c r="N48" i="5"/>
  <c r="M48" i="5"/>
  <c r="L48" i="5"/>
  <c r="J48" i="5"/>
  <c r="I48" i="5"/>
  <c r="G48" i="5"/>
  <c r="F48" i="5"/>
  <c r="E48" i="5"/>
  <c r="D48" i="5"/>
  <c r="C48" i="5"/>
  <c r="M47" i="5"/>
  <c r="L47" i="5"/>
  <c r="J47" i="5"/>
  <c r="I47" i="5"/>
  <c r="G47" i="5"/>
  <c r="F47" i="5"/>
  <c r="D47" i="5"/>
  <c r="C47" i="5"/>
  <c r="G38" i="5"/>
  <c r="G60" i="5" s="1"/>
  <c r="F38" i="5"/>
  <c r="F35" i="5"/>
  <c r="G52" i="5"/>
  <c r="E43" i="5"/>
  <c r="E42" i="5"/>
  <c r="E41" i="5"/>
  <c r="E40" i="5"/>
  <c r="E39" i="5"/>
  <c r="E38" i="5"/>
  <c r="E60" i="5" s="1"/>
  <c r="E37" i="5"/>
  <c r="E36" i="5"/>
  <c r="E58" i="5" s="1"/>
  <c r="E35" i="5"/>
  <c r="E34" i="5"/>
  <c r="E56" i="5" s="1"/>
  <c r="E33" i="5"/>
  <c r="E32" i="5"/>
  <c r="E31" i="5"/>
  <c r="E53" i="5" s="1"/>
  <c r="E30" i="5"/>
  <c r="E29" i="5"/>
  <c r="E28" i="5"/>
  <c r="E27" i="5"/>
  <c r="E26" i="5"/>
  <c r="E25" i="5"/>
  <c r="E47" i="5" s="1"/>
  <c r="D35" i="5"/>
  <c r="C35" i="5"/>
  <c r="C31" i="5"/>
  <c r="D30" i="5"/>
  <c r="C30" i="5"/>
  <c r="I65" i="5"/>
  <c r="H65" i="5"/>
  <c r="H63" i="5"/>
  <c r="H59" i="5"/>
  <c r="M60" i="5"/>
  <c r="H51" i="5"/>
  <c r="H50" i="5"/>
  <c r="K49" i="5"/>
  <c r="K48" i="5"/>
  <c r="H48" i="5"/>
  <c r="K47" i="5"/>
  <c r="H47" i="5"/>
  <c r="N43" i="5" l="1"/>
  <c r="N65" i="5" s="1"/>
  <c r="N30" i="5"/>
  <c r="K43" i="5"/>
  <c r="K65" i="5" s="1"/>
  <c r="K30" i="5"/>
  <c r="I57" i="5"/>
  <c r="K52" i="5"/>
  <c r="J60" i="5"/>
  <c r="K60" i="5"/>
  <c r="H52" i="5"/>
  <c r="H60" i="5"/>
  <c r="N60" i="5"/>
  <c r="M52" i="5"/>
  <c r="E44" i="10"/>
  <c r="E60" i="12" s="1"/>
  <c r="F44" i="10"/>
  <c r="F60" i="12" s="1"/>
  <c r="G44" i="10"/>
  <c r="G60" i="12" s="1"/>
  <c r="H44" i="10"/>
  <c r="H60" i="12" s="1"/>
  <c r="I44" i="10"/>
  <c r="I60" i="12" s="1"/>
  <c r="J44" i="10"/>
  <c r="J60" i="12" s="1"/>
  <c r="K44" i="10"/>
  <c r="K60" i="12" s="1"/>
  <c r="L44" i="10"/>
  <c r="L60" i="12" s="1"/>
  <c r="M44" i="10"/>
  <c r="M60" i="12" s="1"/>
  <c r="N44" i="10"/>
  <c r="N60" i="12" s="1"/>
  <c r="D44" i="10"/>
  <c r="D60" i="12" s="1"/>
  <c r="C44" i="10"/>
  <c r="C60" i="12" s="1"/>
  <c r="C85" i="10"/>
  <c r="C101" i="12" s="1"/>
  <c r="C99" i="10"/>
  <c r="C115" i="12" s="1"/>
  <c r="C97" i="10"/>
  <c r="C113" i="12" s="1"/>
  <c r="C94" i="10"/>
  <c r="C110" i="12" s="1"/>
  <c r="C92" i="10"/>
  <c r="C108" i="12" s="1"/>
  <c r="C91" i="10"/>
  <c r="C107" i="12" s="1"/>
  <c r="C83" i="10"/>
  <c r="C99" i="12" s="1"/>
  <c r="C78" i="10"/>
  <c r="C94" i="12" s="1"/>
  <c r="C75" i="10"/>
  <c r="C91" i="12" s="1"/>
  <c r="C74" i="10"/>
  <c r="C90" i="12" s="1"/>
  <c r="C71" i="10"/>
  <c r="C87" i="12" s="1"/>
  <c r="C63" i="10"/>
  <c r="C79" i="12" s="1"/>
  <c r="C62" i="10"/>
  <c r="C78" i="12" s="1"/>
  <c r="C59" i="10"/>
  <c r="C75" i="12" s="1"/>
  <c r="C58" i="10"/>
  <c r="C74" i="12" s="1"/>
  <c r="C51" i="10"/>
  <c r="C67" i="12" s="1"/>
  <c r="C49" i="10"/>
  <c r="C65" i="12" s="1"/>
  <c r="C47" i="10"/>
  <c r="C63" i="12" s="1"/>
  <c r="C45" i="10"/>
  <c r="C61" i="12" s="1"/>
  <c r="C43" i="10"/>
  <c r="C59" i="12" s="1"/>
  <c r="C41" i="10"/>
  <c r="C57" i="12" s="1"/>
  <c r="C40" i="10"/>
  <c r="C56" i="12" s="1"/>
  <c r="C39" i="10"/>
  <c r="C55" i="12" s="1"/>
  <c r="C36" i="10"/>
  <c r="C52" i="12" s="1"/>
  <c r="C35" i="10"/>
  <c r="C51" i="12" s="1"/>
  <c r="C33" i="10"/>
  <c r="C49" i="12" s="1"/>
  <c r="C32" i="10"/>
  <c r="C48" i="12" s="1"/>
  <c r="C31" i="10"/>
  <c r="C47" i="12" s="1"/>
  <c r="C29" i="10"/>
  <c r="C45" i="12" s="1"/>
  <c r="C28" i="10"/>
  <c r="C44" i="12" s="1"/>
  <c r="C25" i="10"/>
  <c r="C41" i="12" s="1"/>
  <c r="C24" i="10"/>
  <c r="C40" i="12" s="1"/>
  <c r="C23" i="10"/>
  <c r="C39" i="12" s="1"/>
  <c r="C22" i="10"/>
  <c r="C38" i="12" s="1"/>
  <c r="C21" i="10"/>
  <c r="C37" i="12" s="1"/>
  <c r="C20" i="10"/>
  <c r="C36" i="12" s="1"/>
  <c r="C19" i="10"/>
  <c r="C35" i="12" s="1"/>
  <c r="C18" i="10"/>
  <c r="C34" i="12" s="1"/>
  <c r="C17" i="10"/>
  <c r="C33" i="12" s="1"/>
  <c r="C16" i="10"/>
  <c r="C32" i="12" s="1"/>
  <c r="C15" i="10"/>
  <c r="C31" i="12" s="1"/>
  <c r="C14" i="10"/>
  <c r="C30" i="12" s="1"/>
  <c r="C13" i="10"/>
  <c r="C29" i="12" s="1"/>
  <c r="C10" i="10"/>
  <c r="C26" i="12" s="1"/>
  <c r="C8" i="10"/>
  <c r="C24" i="12" s="1"/>
  <c r="C101" i="10"/>
  <c r="C117" i="12" s="1"/>
  <c r="C100" i="10"/>
  <c r="C116" i="12" s="1"/>
  <c r="C98" i="10"/>
  <c r="C114" i="12" s="1"/>
  <c r="C96" i="10"/>
  <c r="C112" i="12" s="1"/>
  <c r="C95" i="10"/>
  <c r="C111" i="12" s="1"/>
  <c r="C93" i="10"/>
  <c r="C109" i="12" s="1"/>
  <c r="C90" i="10"/>
  <c r="C106" i="12" s="1"/>
  <c r="C89" i="10"/>
  <c r="C105" i="12" s="1"/>
  <c r="C88" i="10"/>
  <c r="C104" i="12" s="1"/>
  <c r="C87" i="10"/>
  <c r="C103" i="12" s="1"/>
  <c r="C86" i="10"/>
  <c r="C102" i="12" s="1"/>
  <c r="C84" i="10"/>
  <c r="C100" i="12" s="1"/>
  <c r="C82" i="10"/>
  <c r="C98" i="12" s="1"/>
  <c r="C81" i="10"/>
  <c r="C97" i="12" s="1"/>
  <c r="C80" i="10"/>
  <c r="C96" i="12" s="1"/>
  <c r="C79" i="10"/>
  <c r="C95" i="12" s="1"/>
  <c r="C77" i="10"/>
  <c r="C93" i="12" s="1"/>
  <c r="C76" i="10"/>
  <c r="C92" i="12" s="1"/>
  <c r="C73" i="10"/>
  <c r="C89" i="12" s="1"/>
  <c r="C72" i="10"/>
  <c r="C88" i="12" s="1"/>
  <c r="C70" i="10"/>
  <c r="C86" i="12" s="1"/>
  <c r="C69" i="10"/>
  <c r="C85" i="12" s="1"/>
  <c r="C68" i="10"/>
  <c r="C84" i="12" s="1"/>
  <c r="C67" i="10"/>
  <c r="C83" i="12" s="1"/>
  <c r="C66" i="10"/>
  <c r="C82" i="12" s="1"/>
  <c r="C65" i="10"/>
  <c r="C81" i="12" s="1"/>
  <c r="C64" i="10"/>
  <c r="C80" i="12" s="1"/>
  <c r="C61" i="10"/>
  <c r="C77" i="12" s="1"/>
  <c r="C60" i="10"/>
  <c r="C76" i="12" s="1"/>
  <c r="C57" i="10"/>
  <c r="C73" i="12" s="1"/>
  <c r="C56" i="10"/>
  <c r="C72" i="12" s="1"/>
  <c r="C55" i="10"/>
  <c r="C71" i="12" s="1"/>
  <c r="C54" i="10"/>
  <c r="C70" i="12" s="1"/>
  <c r="C53" i="10"/>
  <c r="C69" i="12" s="1"/>
  <c r="C52" i="10"/>
  <c r="C68" i="12" s="1"/>
  <c r="C50" i="10"/>
  <c r="C66" i="12" s="1"/>
  <c r="C48" i="10"/>
  <c r="C64" i="12" s="1"/>
  <c r="C46" i="10"/>
  <c r="C62" i="12" s="1"/>
  <c r="C42" i="10"/>
  <c r="C58" i="12" s="1"/>
  <c r="C38" i="10"/>
  <c r="C54" i="12" s="1"/>
  <c r="C37" i="10"/>
  <c r="C53" i="12" s="1"/>
  <c r="C34" i="10"/>
  <c r="C50" i="12" s="1"/>
  <c r="C30" i="10"/>
  <c r="C46" i="12" s="1"/>
  <c r="C27" i="10"/>
  <c r="C43" i="12" s="1"/>
  <c r="C26" i="10"/>
  <c r="C42" i="12" s="1"/>
  <c r="C12" i="10"/>
  <c r="C28" i="12" s="1"/>
  <c r="C11" i="10"/>
  <c r="C27" i="12" s="1"/>
  <c r="C9" i="10"/>
  <c r="C25" i="12" s="1"/>
  <c r="C7" i="10"/>
  <c r="C23" i="12" s="1"/>
  <c r="C6" i="10"/>
  <c r="C22" i="12" s="1"/>
  <c r="C5" i="10"/>
  <c r="C4" i="10"/>
  <c r="C3" i="10"/>
  <c r="D3" i="10"/>
  <c r="E3" i="10"/>
  <c r="F3" i="10"/>
  <c r="D4" i="10"/>
  <c r="E4" i="10"/>
  <c r="F4" i="10"/>
  <c r="D5" i="10"/>
  <c r="E5" i="10"/>
  <c r="F5" i="10"/>
  <c r="D6" i="10"/>
  <c r="D22" i="12" s="1"/>
  <c r="E6" i="10"/>
  <c r="E22" i="12" s="1"/>
  <c r="F6" i="10"/>
  <c r="F22" i="12" s="1"/>
  <c r="D7" i="10"/>
  <c r="D23" i="12" s="1"/>
  <c r="E7" i="10"/>
  <c r="E23" i="12" s="1"/>
  <c r="F7" i="10"/>
  <c r="F23" i="12" s="1"/>
  <c r="D8" i="10"/>
  <c r="D24" i="12" s="1"/>
  <c r="E8" i="10"/>
  <c r="E24" i="12" s="1"/>
  <c r="F8" i="10"/>
  <c r="F24" i="12" s="1"/>
  <c r="D9" i="10"/>
  <c r="D25" i="12" s="1"/>
  <c r="E9" i="10"/>
  <c r="E25" i="12" s="1"/>
  <c r="F9" i="10"/>
  <c r="F25" i="12" s="1"/>
  <c r="D10" i="10"/>
  <c r="D26" i="12" s="1"/>
  <c r="E10" i="10"/>
  <c r="E26" i="12" s="1"/>
  <c r="F10" i="10"/>
  <c r="F26" i="12" s="1"/>
  <c r="D11" i="10"/>
  <c r="D27" i="12" s="1"/>
  <c r="E11" i="10"/>
  <c r="E27" i="12" s="1"/>
  <c r="F11" i="10"/>
  <c r="F27" i="12" s="1"/>
  <c r="D12" i="10"/>
  <c r="D28" i="12" s="1"/>
  <c r="E12" i="10"/>
  <c r="E28" i="12" s="1"/>
  <c r="F12" i="10"/>
  <c r="F28" i="12" s="1"/>
  <c r="D13" i="10"/>
  <c r="D29" i="12" s="1"/>
  <c r="E13" i="10"/>
  <c r="E29" i="12" s="1"/>
  <c r="F13" i="10"/>
  <c r="F29" i="12" s="1"/>
  <c r="D14" i="10"/>
  <c r="D30" i="12" s="1"/>
  <c r="E14" i="10"/>
  <c r="E30" i="12" s="1"/>
  <c r="F14" i="10"/>
  <c r="F30" i="12" s="1"/>
  <c r="D15" i="10"/>
  <c r="D31" i="12" s="1"/>
  <c r="E15" i="10"/>
  <c r="E31" i="12" s="1"/>
  <c r="F15" i="10"/>
  <c r="F31" i="12" s="1"/>
  <c r="D16" i="10"/>
  <c r="D32" i="12" s="1"/>
  <c r="E16" i="10"/>
  <c r="E32" i="12" s="1"/>
  <c r="F16" i="10"/>
  <c r="F32" i="12" s="1"/>
  <c r="D17" i="10"/>
  <c r="D33" i="12" s="1"/>
  <c r="E17" i="10"/>
  <c r="E33" i="12" s="1"/>
  <c r="F17" i="10"/>
  <c r="F33" i="12" s="1"/>
  <c r="D18" i="10"/>
  <c r="D34" i="12" s="1"/>
  <c r="E18" i="10"/>
  <c r="E34" i="12" s="1"/>
  <c r="F18" i="10"/>
  <c r="F34" i="12" s="1"/>
  <c r="D19" i="10"/>
  <c r="D35" i="12" s="1"/>
  <c r="E19" i="10"/>
  <c r="E35" i="12" s="1"/>
  <c r="F19" i="10"/>
  <c r="F35" i="12" s="1"/>
  <c r="D20" i="10"/>
  <c r="D36" i="12" s="1"/>
  <c r="E20" i="10"/>
  <c r="E36" i="12" s="1"/>
  <c r="F20" i="10"/>
  <c r="F36" i="12" s="1"/>
  <c r="D21" i="10"/>
  <c r="D37" i="12" s="1"/>
  <c r="E21" i="10"/>
  <c r="E37" i="12" s="1"/>
  <c r="F21" i="10"/>
  <c r="F37" i="12" s="1"/>
  <c r="D22" i="10"/>
  <c r="D38" i="12" s="1"/>
  <c r="E22" i="10"/>
  <c r="E38" i="12" s="1"/>
  <c r="F22" i="10"/>
  <c r="F38" i="12" s="1"/>
  <c r="E23" i="10"/>
  <c r="E39" i="12" s="1"/>
  <c r="F23" i="10"/>
  <c r="F39" i="12" s="1"/>
  <c r="D24" i="10"/>
  <c r="D40" i="12" s="1"/>
  <c r="E24" i="10"/>
  <c r="E40" i="12" s="1"/>
  <c r="F24" i="10"/>
  <c r="F40" i="12" s="1"/>
  <c r="E25" i="10"/>
  <c r="E41" i="12" s="1"/>
  <c r="F25" i="10"/>
  <c r="F41" i="12" s="1"/>
  <c r="D27" i="10"/>
  <c r="D43" i="12" s="1"/>
  <c r="E27" i="10"/>
  <c r="E43" i="12" s="1"/>
  <c r="F27" i="10"/>
  <c r="F43" i="12" s="1"/>
  <c r="D28" i="10"/>
  <c r="D44" i="12" s="1"/>
  <c r="E28" i="10"/>
  <c r="E44" i="12" s="1"/>
  <c r="F28" i="10"/>
  <c r="F44" i="12" s="1"/>
  <c r="D29" i="10"/>
  <c r="D45" i="12" s="1"/>
  <c r="E29" i="10"/>
  <c r="E45" i="12" s="1"/>
  <c r="F29" i="10"/>
  <c r="F45" i="12" s="1"/>
  <c r="D30" i="10"/>
  <c r="D46" i="12" s="1"/>
  <c r="E30" i="10"/>
  <c r="E46" i="12" s="1"/>
  <c r="F30" i="10"/>
  <c r="F46" i="12" s="1"/>
  <c r="D31" i="10"/>
  <c r="D47" i="12" s="1"/>
  <c r="E31" i="10"/>
  <c r="E47" i="12" s="1"/>
  <c r="F31" i="10"/>
  <c r="F47" i="12" s="1"/>
  <c r="D32" i="10"/>
  <c r="D48" i="12" s="1"/>
  <c r="E32" i="10"/>
  <c r="E48" i="12" s="1"/>
  <c r="F32" i="10"/>
  <c r="F48" i="12" s="1"/>
  <c r="D33" i="10"/>
  <c r="D49" i="12" s="1"/>
  <c r="E33" i="10"/>
  <c r="E49" i="12" s="1"/>
  <c r="F33" i="10"/>
  <c r="F49" i="12" s="1"/>
  <c r="E34" i="10"/>
  <c r="E50" i="12" s="1"/>
  <c r="F34" i="10"/>
  <c r="F50" i="12" s="1"/>
  <c r="D35" i="10"/>
  <c r="D51" i="12" s="1"/>
  <c r="E35" i="10"/>
  <c r="E51" i="12" s="1"/>
  <c r="F35" i="10"/>
  <c r="F51" i="12" s="1"/>
  <c r="D36" i="10"/>
  <c r="D52" i="12" s="1"/>
  <c r="E36" i="10"/>
  <c r="E52" i="12" s="1"/>
  <c r="F36" i="10"/>
  <c r="F52" i="12" s="1"/>
  <c r="D37" i="10"/>
  <c r="D53" i="12" s="1"/>
  <c r="E37" i="10"/>
  <c r="E53" i="12" s="1"/>
  <c r="F37" i="10"/>
  <c r="F53" i="12" s="1"/>
  <c r="D38" i="10"/>
  <c r="D54" i="12" s="1"/>
  <c r="E38" i="10"/>
  <c r="E54" i="12" s="1"/>
  <c r="F38" i="10"/>
  <c r="F54" i="12" s="1"/>
  <c r="D39" i="10"/>
  <c r="D55" i="12" s="1"/>
  <c r="E39" i="10"/>
  <c r="E55" i="12" s="1"/>
  <c r="F39" i="10"/>
  <c r="F55" i="12" s="1"/>
  <c r="D40" i="10"/>
  <c r="D56" i="12" s="1"/>
  <c r="E40" i="10"/>
  <c r="E56" i="12" s="1"/>
  <c r="F40" i="10"/>
  <c r="F56" i="12" s="1"/>
  <c r="D41" i="10"/>
  <c r="D57" i="12" s="1"/>
  <c r="E41" i="10"/>
  <c r="E57" i="12" s="1"/>
  <c r="F41" i="10"/>
  <c r="F57" i="12" s="1"/>
  <c r="D42" i="10"/>
  <c r="D58" i="12" s="1"/>
  <c r="E42" i="10"/>
  <c r="E58" i="12" s="1"/>
  <c r="F42" i="10"/>
  <c r="F58" i="12" s="1"/>
  <c r="D43" i="10"/>
  <c r="D59" i="12" s="1"/>
  <c r="D45" i="10"/>
  <c r="D61" i="12" s="1"/>
  <c r="E45" i="10"/>
  <c r="E61" i="12" s="1"/>
  <c r="F45" i="10"/>
  <c r="F61" i="12" s="1"/>
  <c r="D46" i="10"/>
  <c r="D62" i="12" s="1"/>
  <c r="E46" i="10"/>
  <c r="E62" i="12" s="1"/>
  <c r="F46" i="10"/>
  <c r="F62" i="12" s="1"/>
  <c r="D47" i="10"/>
  <c r="D63" i="12" s="1"/>
  <c r="E47" i="10"/>
  <c r="E63" i="12" s="1"/>
  <c r="F47" i="10"/>
  <c r="F63" i="12" s="1"/>
  <c r="D48" i="10"/>
  <c r="D64" i="12" s="1"/>
  <c r="E48" i="10"/>
  <c r="E64" i="12" s="1"/>
  <c r="F48" i="10"/>
  <c r="F64" i="12" s="1"/>
  <c r="D49" i="10"/>
  <c r="D65" i="12" s="1"/>
  <c r="E49" i="10"/>
  <c r="E65" i="12" s="1"/>
  <c r="F49" i="10"/>
  <c r="F65" i="12" s="1"/>
  <c r="D50" i="10"/>
  <c r="D66" i="12" s="1"/>
  <c r="E50" i="10"/>
  <c r="E66" i="12" s="1"/>
  <c r="F50" i="10"/>
  <c r="F66" i="12" s="1"/>
  <c r="E51" i="10"/>
  <c r="E67" i="12" s="1"/>
  <c r="F51" i="10"/>
  <c r="F67" i="12" s="1"/>
  <c r="D53" i="10"/>
  <c r="D69" i="12" s="1"/>
  <c r="E53" i="10"/>
  <c r="E69" i="12" s="1"/>
  <c r="F53" i="10"/>
  <c r="F69" i="12" s="1"/>
  <c r="D54" i="10"/>
  <c r="D70" i="12" s="1"/>
  <c r="E54" i="10"/>
  <c r="E70" i="12" s="1"/>
  <c r="F54" i="10"/>
  <c r="F70" i="12" s="1"/>
  <c r="D55" i="10"/>
  <c r="D71" i="12" s="1"/>
  <c r="E55" i="10"/>
  <c r="E71" i="12" s="1"/>
  <c r="F55" i="10"/>
  <c r="F71" i="12" s="1"/>
  <c r="D56" i="10"/>
  <c r="D72" i="12" s="1"/>
  <c r="E56" i="10"/>
  <c r="E72" i="12" s="1"/>
  <c r="F56" i="10"/>
  <c r="F72" i="12" s="1"/>
  <c r="D57" i="10"/>
  <c r="D73" i="12" s="1"/>
  <c r="E57" i="10"/>
  <c r="E73" i="12" s="1"/>
  <c r="F57" i="10"/>
  <c r="F73" i="12" s="1"/>
  <c r="D58" i="10"/>
  <c r="D74" i="12" s="1"/>
  <c r="E58" i="10"/>
  <c r="E74" i="12" s="1"/>
  <c r="F58" i="10"/>
  <c r="F74" i="12" s="1"/>
  <c r="E59" i="10"/>
  <c r="E75" i="12" s="1"/>
  <c r="F59" i="10"/>
  <c r="F75" i="12" s="1"/>
  <c r="D60" i="10"/>
  <c r="D76" i="12" s="1"/>
  <c r="E60" i="10"/>
  <c r="E76" i="12" s="1"/>
  <c r="F60" i="10"/>
  <c r="F76" i="12" s="1"/>
  <c r="D61" i="10"/>
  <c r="D77" i="12" s="1"/>
  <c r="E61" i="10"/>
  <c r="E77" i="12" s="1"/>
  <c r="F61" i="10"/>
  <c r="F77" i="12" s="1"/>
  <c r="D62" i="10"/>
  <c r="D78" i="12" s="1"/>
  <c r="E62" i="10"/>
  <c r="E78" i="12" s="1"/>
  <c r="F62" i="10"/>
  <c r="F78" i="12" s="1"/>
  <c r="D63" i="10"/>
  <c r="D79" i="12" s="1"/>
  <c r="E63" i="10"/>
  <c r="E79" i="12" s="1"/>
  <c r="F63" i="10"/>
  <c r="F79" i="12" s="1"/>
  <c r="D64" i="10"/>
  <c r="D80" i="12" s="1"/>
  <c r="E64" i="10"/>
  <c r="E80" i="12" s="1"/>
  <c r="F64" i="10"/>
  <c r="F80" i="12" s="1"/>
  <c r="D65" i="10"/>
  <c r="D81" i="12" s="1"/>
  <c r="E65" i="10"/>
  <c r="E81" i="12" s="1"/>
  <c r="F65" i="10"/>
  <c r="F81" i="12" s="1"/>
  <c r="D66" i="10"/>
  <c r="D82" i="12" s="1"/>
  <c r="E66" i="10"/>
  <c r="E82" i="12" s="1"/>
  <c r="F66" i="10"/>
  <c r="F82" i="12" s="1"/>
  <c r="D67" i="10"/>
  <c r="D83" i="12" s="1"/>
  <c r="E67" i="10"/>
  <c r="E83" i="12" s="1"/>
  <c r="F67" i="10"/>
  <c r="F83" i="12" s="1"/>
  <c r="D68" i="10"/>
  <c r="D84" i="12" s="1"/>
  <c r="E68" i="10"/>
  <c r="E84" i="12" s="1"/>
  <c r="F68" i="10"/>
  <c r="F84" i="12" s="1"/>
  <c r="E69" i="10"/>
  <c r="E85" i="12" s="1"/>
  <c r="D70" i="10"/>
  <c r="D86" i="12" s="1"/>
  <c r="E70" i="10"/>
  <c r="E86" i="12" s="1"/>
  <c r="F70" i="10"/>
  <c r="F86" i="12" s="1"/>
  <c r="D71" i="10"/>
  <c r="D87" i="12" s="1"/>
  <c r="E71" i="10"/>
  <c r="E87" i="12" s="1"/>
  <c r="F71" i="10"/>
  <c r="F87" i="12" s="1"/>
  <c r="D72" i="10"/>
  <c r="D88" i="12" s="1"/>
  <c r="E72" i="10"/>
  <c r="E88" i="12" s="1"/>
  <c r="F72" i="10"/>
  <c r="F88" i="12" s="1"/>
  <c r="D73" i="10"/>
  <c r="D89" i="12" s="1"/>
  <c r="E73" i="10"/>
  <c r="E89" i="12" s="1"/>
  <c r="F73" i="10"/>
  <c r="F89" i="12" s="1"/>
  <c r="D74" i="10"/>
  <c r="D90" i="12" s="1"/>
  <c r="E74" i="10"/>
  <c r="E90" i="12" s="1"/>
  <c r="F74" i="10"/>
  <c r="F90" i="12" s="1"/>
  <c r="D75" i="10"/>
  <c r="D91" i="12" s="1"/>
  <c r="E75" i="10"/>
  <c r="E91" i="12" s="1"/>
  <c r="F75" i="10"/>
  <c r="F91" i="12" s="1"/>
  <c r="D76" i="10"/>
  <c r="D92" i="12" s="1"/>
  <c r="E76" i="10"/>
  <c r="E92" i="12" s="1"/>
  <c r="F76" i="10"/>
  <c r="F92" i="12" s="1"/>
  <c r="D77" i="10"/>
  <c r="D93" i="12" s="1"/>
  <c r="E77" i="10"/>
  <c r="E93" i="12" s="1"/>
  <c r="F77" i="10"/>
  <c r="F93" i="12" s="1"/>
  <c r="D78" i="10"/>
  <c r="D94" i="12" s="1"/>
  <c r="E78" i="10"/>
  <c r="E94" i="12" s="1"/>
  <c r="F78" i="10"/>
  <c r="F94" i="12" s="1"/>
  <c r="D79" i="10"/>
  <c r="D95" i="12" s="1"/>
  <c r="E79" i="10"/>
  <c r="E95" i="12" s="1"/>
  <c r="F79" i="10"/>
  <c r="F95" i="12" s="1"/>
  <c r="D80" i="10"/>
  <c r="D96" i="12" s="1"/>
  <c r="E80" i="10"/>
  <c r="E96" i="12" s="1"/>
  <c r="F80" i="10"/>
  <c r="F96" i="12" s="1"/>
  <c r="D81" i="10"/>
  <c r="D97" i="12" s="1"/>
  <c r="E81" i="10"/>
  <c r="E97" i="12" s="1"/>
  <c r="F81" i="10"/>
  <c r="F97" i="12" s="1"/>
  <c r="D82" i="10"/>
  <c r="D98" i="12" s="1"/>
  <c r="E82" i="10"/>
  <c r="E98" i="12" s="1"/>
  <c r="F82" i="10"/>
  <c r="F98" i="12" s="1"/>
  <c r="F83" i="10"/>
  <c r="F99" i="12" s="1"/>
  <c r="D84" i="10"/>
  <c r="D100" i="12" s="1"/>
  <c r="E84" i="10"/>
  <c r="E100" i="12" s="1"/>
  <c r="F84" i="10"/>
  <c r="F100" i="12" s="1"/>
  <c r="D85" i="10"/>
  <c r="D101" i="12" s="1"/>
  <c r="E85" i="10"/>
  <c r="E101" i="12" s="1"/>
  <c r="F85" i="10"/>
  <c r="F101" i="12" s="1"/>
  <c r="D86" i="10"/>
  <c r="D102" i="12" s="1"/>
  <c r="E86" i="10"/>
  <c r="E102" i="12" s="1"/>
  <c r="F86" i="10"/>
  <c r="F102" i="12" s="1"/>
  <c r="D87" i="10"/>
  <c r="D103" i="12" s="1"/>
  <c r="E87" i="10"/>
  <c r="E103" i="12" s="1"/>
  <c r="F87" i="10"/>
  <c r="F103" i="12" s="1"/>
  <c r="D88" i="10"/>
  <c r="D104" i="12" s="1"/>
  <c r="E88" i="10"/>
  <c r="E104" i="12" s="1"/>
  <c r="F88" i="10"/>
  <c r="F104" i="12" s="1"/>
  <c r="D89" i="10"/>
  <c r="D105" i="12" s="1"/>
  <c r="E89" i="10"/>
  <c r="E105" i="12" s="1"/>
  <c r="F89" i="10"/>
  <c r="F105" i="12" s="1"/>
  <c r="D90" i="10"/>
  <c r="D106" i="12" s="1"/>
  <c r="E90" i="10"/>
  <c r="E106" i="12" s="1"/>
  <c r="F90" i="10"/>
  <c r="F106" i="12" s="1"/>
  <c r="D91" i="10"/>
  <c r="D107" i="12" s="1"/>
  <c r="E91" i="10"/>
  <c r="E107" i="12" s="1"/>
  <c r="F91" i="10"/>
  <c r="F107" i="12" s="1"/>
  <c r="D92" i="10"/>
  <c r="D108" i="12" s="1"/>
  <c r="E92" i="10"/>
  <c r="E108" i="12" s="1"/>
  <c r="F92" i="10"/>
  <c r="F108" i="12" s="1"/>
  <c r="D93" i="10"/>
  <c r="D109" i="12" s="1"/>
  <c r="E93" i="10"/>
  <c r="E109" i="12" s="1"/>
  <c r="F93" i="10"/>
  <c r="F109" i="12" s="1"/>
  <c r="E94" i="10"/>
  <c r="E110" i="12" s="1"/>
  <c r="F94" i="10"/>
  <c r="F110" i="12" s="1"/>
  <c r="D95" i="10"/>
  <c r="D111" i="12" s="1"/>
  <c r="E95" i="10"/>
  <c r="E111" i="12" s="1"/>
  <c r="F95" i="10"/>
  <c r="F111" i="12" s="1"/>
  <c r="E96" i="10"/>
  <c r="E112" i="12" s="1"/>
  <c r="F96" i="10"/>
  <c r="F112" i="12" s="1"/>
  <c r="D97" i="10"/>
  <c r="D113" i="12" s="1"/>
  <c r="E97" i="10"/>
  <c r="E113" i="12" s="1"/>
  <c r="F97" i="10"/>
  <c r="F113" i="12" s="1"/>
  <c r="D98" i="10"/>
  <c r="D114" i="12" s="1"/>
  <c r="E98" i="10"/>
  <c r="E114" i="12" s="1"/>
  <c r="F98" i="10"/>
  <c r="F114" i="12" s="1"/>
  <c r="D99" i="10"/>
  <c r="D115" i="12" s="1"/>
  <c r="E99" i="10"/>
  <c r="E115" i="12" s="1"/>
  <c r="F99" i="10"/>
  <c r="F115" i="12" s="1"/>
  <c r="D100" i="10"/>
  <c r="D116" i="12" s="1"/>
  <c r="E100" i="10"/>
  <c r="E116" i="12" s="1"/>
  <c r="F100" i="10"/>
  <c r="F116" i="12" s="1"/>
  <c r="D101" i="10"/>
  <c r="D117" i="12" s="1"/>
  <c r="E101" i="10"/>
  <c r="E117" i="12" s="1"/>
  <c r="F101" i="10"/>
  <c r="F117" i="12" s="1"/>
  <c r="G85" i="10"/>
  <c r="G101" i="12" s="1"/>
  <c r="H3" i="10"/>
  <c r="I3" i="10"/>
  <c r="J3" i="10"/>
  <c r="K3" i="10"/>
  <c r="L3" i="10"/>
  <c r="M3" i="10"/>
  <c r="N3" i="10"/>
  <c r="H4" i="10"/>
  <c r="I4" i="10"/>
  <c r="J4" i="10"/>
  <c r="K4" i="10"/>
  <c r="L4" i="10"/>
  <c r="M4" i="10"/>
  <c r="N4" i="10"/>
  <c r="H5" i="10"/>
  <c r="I5" i="10"/>
  <c r="J5" i="10"/>
  <c r="K5" i="10"/>
  <c r="L5" i="10"/>
  <c r="M5" i="10"/>
  <c r="N5" i="10"/>
  <c r="H6" i="10"/>
  <c r="H22" i="12" s="1"/>
  <c r="I6" i="10"/>
  <c r="I22" i="12" s="1"/>
  <c r="J6" i="10"/>
  <c r="J22" i="12" s="1"/>
  <c r="K6" i="10"/>
  <c r="K22" i="12" s="1"/>
  <c r="L6" i="10"/>
  <c r="L22" i="12" s="1"/>
  <c r="M6" i="10"/>
  <c r="M22" i="12" s="1"/>
  <c r="N6" i="10"/>
  <c r="N22" i="12" s="1"/>
  <c r="H7" i="10"/>
  <c r="H23" i="12" s="1"/>
  <c r="I7" i="10"/>
  <c r="I23" i="12" s="1"/>
  <c r="J7" i="10"/>
  <c r="J23" i="12" s="1"/>
  <c r="K7" i="10"/>
  <c r="K23" i="12" s="1"/>
  <c r="L7" i="10"/>
  <c r="L23" i="12" s="1"/>
  <c r="M7" i="10"/>
  <c r="M23" i="12" s="1"/>
  <c r="N7" i="10"/>
  <c r="N23" i="12" s="1"/>
  <c r="H8" i="10"/>
  <c r="H24" i="12" s="1"/>
  <c r="I8" i="10"/>
  <c r="I24" i="12" s="1"/>
  <c r="J8" i="10"/>
  <c r="J24" i="12" s="1"/>
  <c r="K8" i="10"/>
  <c r="K24" i="12" s="1"/>
  <c r="L8" i="10"/>
  <c r="L24" i="12" s="1"/>
  <c r="M8" i="10"/>
  <c r="M24" i="12" s="1"/>
  <c r="N8" i="10"/>
  <c r="N24" i="12" s="1"/>
  <c r="H9" i="10"/>
  <c r="H25" i="12" s="1"/>
  <c r="I9" i="10"/>
  <c r="I25" i="12" s="1"/>
  <c r="J9" i="10"/>
  <c r="J25" i="12" s="1"/>
  <c r="K9" i="10"/>
  <c r="K25" i="12" s="1"/>
  <c r="L9" i="10"/>
  <c r="L25" i="12" s="1"/>
  <c r="M9" i="10"/>
  <c r="M25" i="12" s="1"/>
  <c r="N9" i="10"/>
  <c r="N25" i="12" s="1"/>
  <c r="H10" i="10"/>
  <c r="H26" i="12" s="1"/>
  <c r="I10" i="10"/>
  <c r="I26" i="12" s="1"/>
  <c r="J10" i="10"/>
  <c r="J26" i="12" s="1"/>
  <c r="K10" i="10"/>
  <c r="K26" i="12" s="1"/>
  <c r="L10" i="10"/>
  <c r="L26" i="12" s="1"/>
  <c r="M10" i="10"/>
  <c r="M26" i="12" s="1"/>
  <c r="N10" i="10"/>
  <c r="N26" i="12" s="1"/>
  <c r="H11" i="10"/>
  <c r="H27" i="12" s="1"/>
  <c r="I11" i="10"/>
  <c r="I27" i="12" s="1"/>
  <c r="J11" i="10"/>
  <c r="J27" i="12" s="1"/>
  <c r="K11" i="10"/>
  <c r="K27" i="12" s="1"/>
  <c r="L11" i="10"/>
  <c r="L27" i="12" s="1"/>
  <c r="M11" i="10"/>
  <c r="M27" i="12" s="1"/>
  <c r="N11" i="10"/>
  <c r="N27" i="12" s="1"/>
  <c r="H12" i="10"/>
  <c r="H28" i="12" s="1"/>
  <c r="I12" i="10"/>
  <c r="I28" i="12" s="1"/>
  <c r="J12" i="10"/>
  <c r="J28" i="12" s="1"/>
  <c r="K12" i="10"/>
  <c r="K28" i="12" s="1"/>
  <c r="L12" i="10"/>
  <c r="L28" i="12" s="1"/>
  <c r="M12" i="10"/>
  <c r="M28" i="12" s="1"/>
  <c r="N12" i="10"/>
  <c r="N28" i="12" s="1"/>
  <c r="H13" i="10"/>
  <c r="H29" i="12" s="1"/>
  <c r="I13" i="10"/>
  <c r="I29" i="12" s="1"/>
  <c r="J13" i="10"/>
  <c r="J29" i="12" s="1"/>
  <c r="K13" i="10"/>
  <c r="K29" i="12" s="1"/>
  <c r="L13" i="10"/>
  <c r="L29" i="12" s="1"/>
  <c r="M13" i="10"/>
  <c r="M29" i="12" s="1"/>
  <c r="N13" i="10"/>
  <c r="N29" i="12" s="1"/>
  <c r="H14" i="10"/>
  <c r="H30" i="12" s="1"/>
  <c r="I14" i="10"/>
  <c r="I30" i="12" s="1"/>
  <c r="J14" i="10"/>
  <c r="J30" i="12" s="1"/>
  <c r="K14" i="10"/>
  <c r="K30" i="12" s="1"/>
  <c r="L14" i="10"/>
  <c r="L30" i="12" s="1"/>
  <c r="M14" i="10"/>
  <c r="M30" i="12" s="1"/>
  <c r="N14" i="10"/>
  <c r="N30" i="12" s="1"/>
  <c r="H15" i="10"/>
  <c r="H31" i="12" s="1"/>
  <c r="I15" i="10"/>
  <c r="I31" i="12" s="1"/>
  <c r="J15" i="10"/>
  <c r="J31" i="12" s="1"/>
  <c r="K15" i="10"/>
  <c r="K31" i="12" s="1"/>
  <c r="L15" i="10"/>
  <c r="L31" i="12" s="1"/>
  <c r="M15" i="10"/>
  <c r="M31" i="12" s="1"/>
  <c r="N15" i="10"/>
  <c r="N31" i="12" s="1"/>
  <c r="H16" i="10"/>
  <c r="H32" i="12" s="1"/>
  <c r="I16" i="10"/>
  <c r="I32" i="12" s="1"/>
  <c r="J16" i="10"/>
  <c r="J32" i="12" s="1"/>
  <c r="K16" i="10"/>
  <c r="K32" i="12" s="1"/>
  <c r="L16" i="10"/>
  <c r="L32" i="12" s="1"/>
  <c r="M16" i="10"/>
  <c r="M32" i="12" s="1"/>
  <c r="N16" i="10"/>
  <c r="N32" i="12" s="1"/>
  <c r="H17" i="10"/>
  <c r="H33" i="12" s="1"/>
  <c r="I17" i="10"/>
  <c r="I33" i="12" s="1"/>
  <c r="J17" i="10"/>
  <c r="J33" i="12" s="1"/>
  <c r="K17" i="10"/>
  <c r="K33" i="12" s="1"/>
  <c r="L17" i="10"/>
  <c r="L33" i="12" s="1"/>
  <c r="M17" i="10"/>
  <c r="M33" i="12" s="1"/>
  <c r="N17" i="10"/>
  <c r="N33" i="12" s="1"/>
  <c r="H18" i="10"/>
  <c r="H34" i="12" s="1"/>
  <c r="I18" i="10"/>
  <c r="I34" i="12" s="1"/>
  <c r="J18" i="10"/>
  <c r="J34" i="12" s="1"/>
  <c r="K18" i="10"/>
  <c r="K34" i="12" s="1"/>
  <c r="L18" i="10"/>
  <c r="L34" i="12" s="1"/>
  <c r="M18" i="10"/>
  <c r="M34" i="12" s="1"/>
  <c r="N18" i="10"/>
  <c r="N34" i="12" s="1"/>
  <c r="H19" i="10"/>
  <c r="H35" i="12" s="1"/>
  <c r="I19" i="10"/>
  <c r="I35" i="12" s="1"/>
  <c r="J19" i="10"/>
  <c r="J35" i="12" s="1"/>
  <c r="K19" i="10"/>
  <c r="K35" i="12" s="1"/>
  <c r="L19" i="10"/>
  <c r="L35" i="12" s="1"/>
  <c r="M19" i="10"/>
  <c r="M35" i="12" s="1"/>
  <c r="N19" i="10"/>
  <c r="N35" i="12" s="1"/>
  <c r="H20" i="10"/>
  <c r="H36" i="12" s="1"/>
  <c r="I20" i="10"/>
  <c r="I36" i="12" s="1"/>
  <c r="J20" i="10"/>
  <c r="J36" i="12" s="1"/>
  <c r="K20" i="10"/>
  <c r="K36" i="12" s="1"/>
  <c r="L20" i="10"/>
  <c r="L36" i="12" s="1"/>
  <c r="M20" i="10"/>
  <c r="M36" i="12" s="1"/>
  <c r="N20" i="10"/>
  <c r="N36" i="12" s="1"/>
  <c r="H21" i="10"/>
  <c r="H37" i="12" s="1"/>
  <c r="I21" i="10"/>
  <c r="I37" i="12" s="1"/>
  <c r="J21" i="10"/>
  <c r="J37" i="12" s="1"/>
  <c r="K21" i="10"/>
  <c r="K37" i="12" s="1"/>
  <c r="L21" i="10"/>
  <c r="L37" i="12" s="1"/>
  <c r="M21" i="10"/>
  <c r="M37" i="12" s="1"/>
  <c r="N21" i="10"/>
  <c r="N37" i="12" s="1"/>
  <c r="H22" i="10"/>
  <c r="H38" i="12" s="1"/>
  <c r="I22" i="10"/>
  <c r="I38" i="12" s="1"/>
  <c r="J22" i="10"/>
  <c r="J38" i="12" s="1"/>
  <c r="K22" i="10"/>
  <c r="K38" i="12" s="1"/>
  <c r="L22" i="10"/>
  <c r="L38" i="12" s="1"/>
  <c r="M22" i="10"/>
  <c r="M38" i="12" s="1"/>
  <c r="N22" i="10"/>
  <c r="N38" i="12" s="1"/>
  <c r="H23" i="10"/>
  <c r="H39" i="12" s="1"/>
  <c r="I23" i="10"/>
  <c r="I39" i="12" s="1"/>
  <c r="J23" i="10"/>
  <c r="J39" i="12" s="1"/>
  <c r="K23" i="10"/>
  <c r="K39" i="12" s="1"/>
  <c r="L23" i="10"/>
  <c r="L39" i="12" s="1"/>
  <c r="M23" i="10"/>
  <c r="M39" i="12" s="1"/>
  <c r="N23" i="10"/>
  <c r="N39" i="12" s="1"/>
  <c r="H24" i="10"/>
  <c r="H40" i="12" s="1"/>
  <c r="I24" i="10"/>
  <c r="I40" i="12" s="1"/>
  <c r="J24" i="10"/>
  <c r="J40" i="12" s="1"/>
  <c r="K24" i="10"/>
  <c r="K40" i="12" s="1"/>
  <c r="L24" i="10"/>
  <c r="L40" i="12" s="1"/>
  <c r="M24" i="10"/>
  <c r="M40" i="12" s="1"/>
  <c r="N24" i="10"/>
  <c r="N40" i="12" s="1"/>
  <c r="H25" i="10"/>
  <c r="H41" i="12" s="1"/>
  <c r="I25" i="10"/>
  <c r="I41" i="12" s="1"/>
  <c r="J25" i="10"/>
  <c r="J41" i="12" s="1"/>
  <c r="K25" i="10"/>
  <c r="K41" i="12" s="1"/>
  <c r="L25" i="10"/>
  <c r="L41" i="12" s="1"/>
  <c r="M25" i="10"/>
  <c r="M41" i="12" s="1"/>
  <c r="N25" i="10"/>
  <c r="N41" i="12" s="1"/>
  <c r="I26" i="10"/>
  <c r="I42" i="12" s="1"/>
  <c r="J26" i="10"/>
  <c r="J42" i="12" s="1"/>
  <c r="K26" i="10"/>
  <c r="K42" i="12" s="1"/>
  <c r="L26" i="10"/>
  <c r="L42" i="12" s="1"/>
  <c r="M26" i="10"/>
  <c r="M42" i="12" s="1"/>
  <c r="N26" i="10"/>
  <c r="N42" i="12" s="1"/>
  <c r="H27" i="10"/>
  <c r="H43" i="12" s="1"/>
  <c r="I27" i="10"/>
  <c r="I43" i="12" s="1"/>
  <c r="J27" i="10"/>
  <c r="J43" i="12" s="1"/>
  <c r="K27" i="10"/>
  <c r="K43" i="12" s="1"/>
  <c r="L27" i="10"/>
  <c r="L43" i="12" s="1"/>
  <c r="M27" i="10"/>
  <c r="M43" i="12" s="1"/>
  <c r="N27" i="10"/>
  <c r="N43" i="12" s="1"/>
  <c r="H28" i="10"/>
  <c r="H44" i="12" s="1"/>
  <c r="I28" i="10"/>
  <c r="I44" i="12" s="1"/>
  <c r="J28" i="10"/>
  <c r="J44" i="12" s="1"/>
  <c r="K28" i="10"/>
  <c r="K44" i="12" s="1"/>
  <c r="L28" i="10"/>
  <c r="L44" i="12" s="1"/>
  <c r="M28" i="10"/>
  <c r="M44" i="12" s="1"/>
  <c r="N28" i="10"/>
  <c r="N44" i="12" s="1"/>
  <c r="H29" i="10"/>
  <c r="H45" i="12" s="1"/>
  <c r="I29" i="10"/>
  <c r="I45" i="12" s="1"/>
  <c r="J29" i="10"/>
  <c r="J45" i="12" s="1"/>
  <c r="K29" i="10"/>
  <c r="K45" i="12" s="1"/>
  <c r="L29" i="10"/>
  <c r="L45" i="12" s="1"/>
  <c r="M29" i="10"/>
  <c r="M45" i="12" s="1"/>
  <c r="N29" i="10"/>
  <c r="N45" i="12" s="1"/>
  <c r="H30" i="10"/>
  <c r="H46" i="12" s="1"/>
  <c r="I30" i="10"/>
  <c r="I46" i="12" s="1"/>
  <c r="J30" i="10"/>
  <c r="J46" i="12" s="1"/>
  <c r="K30" i="10"/>
  <c r="K46" i="12" s="1"/>
  <c r="L30" i="10"/>
  <c r="L46" i="12" s="1"/>
  <c r="M30" i="10"/>
  <c r="M46" i="12" s="1"/>
  <c r="N30" i="10"/>
  <c r="N46" i="12" s="1"/>
  <c r="H31" i="10"/>
  <c r="H47" i="12" s="1"/>
  <c r="I31" i="10"/>
  <c r="I47" i="12" s="1"/>
  <c r="J31" i="10"/>
  <c r="J47" i="12" s="1"/>
  <c r="K31" i="10"/>
  <c r="K47" i="12" s="1"/>
  <c r="L31" i="10"/>
  <c r="L47" i="12" s="1"/>
  <c r="M31" i="10"/>
  <c r="M47" i="12" s="1"/>
  <c r="N31" i="10"/>
  <c r="N47" i="12" s="1"/>
  <c r="H32" i="10"/>
  <c r="H48" i="12" s="1"/>
  <c r="I32" i="10"/>
  <c r="I48" i="12" s="1"/>
  <c r="J32" i="10"/>
  <c r="J48" i="12" s="1"/>
  <c r="K32" i="10"/>
  <c r="K48" i="12" s="1"/>
  <c r="L32" i="10"/>
  <c r="L48" i="12" s="1"/>
  <c r="M32" i="10"/>
  <c r="M48" i="12" s="1"/>
  <c r="N32" i="10"/>
  <c r="N48" i="12" s="1"/>
  <c r="H33" i="10"/>
  <c r="H49" i="12" s="1"/>
  <c r="I33" i="10"/>
  <c r="I49" i="12" s="1"/>
  <c r="J33" i="10"/>
  <c r="J49" i="12" s="1"/>
  <c r="K33" i="10"/>
  <c r="K49" i="12" s="1"/>
  <c r="L33" i="10"/>
  <c r="L49" i="12" s="1"/>
  <c r="M33" i="10"/>
  <c r="M49" i="12" s="1"/>
  <c r="N33" i="10"/>
  <c r="N49" i="12" s="1"/>
  <c r="H34" i="10"/>
  <c r="H50" i="12" s="1"/>
  <c r="I34" i="10"/>
  <c r="I50" i="12" s="1"/>
  <c r="J34" i="10"/>
  <c r="J50" i="12" s="1"/>
  <c r="K34" i="10"/>
  <c r="K50" i="12" s="1"/>
  <c r="L34" i="10"/>
  <c r="L50" i="12" s="1"/>
  <c r="M34" i="10"/>
  <c r="M50" i="12" s="1"/>
  <c r="N34" i="10"/>
  <c r="N50" i="12" s="1"/>
  <c r="H35" i="10"/>
  <c r="H51" i="12" s="1"/>
  <c r="I35" i="10"/>
  <c r="I51" i="12" s="1"/>
  <c r="J35" i="10"/>
  <c r="J51" i="12" s="1"/>
  <c r="K35" i="10"/>
  <c r="K51" i="12" s="1"/>
  <c r="L35" i="10"/>
  <c r="L51" i="12" s="1"/>
  <c r="M35" i="10"/>
  <c r="M51" i="12" s="1"/>
  <c r="N35" i="10"/>
  <c r="N51" i="12" s="1"/>
  <c r="H36" i="10"/>
  <c r="H52" i="12" s="1"/>
  <c r="I36" i="10"/>
  <c r="I52" i="12" s="1"/>
  <c r="J36" i="10"/>
  <c r="J52" i="12" s="1"/>
  <c r="K36" i="10"/>
  <c r="K52" i="12" s="1"/>
  <c r="L36" i="10"/>
  <c r="L52" i="12" s="1"/>
  <c r="M36" i="10"/>
  <c r="M52" i="12" s="1"/>
  <c r="N36" i="10"/>
  <c r="N52" i="12" s="1"/>
  <c r="H37" i="10"/>
  <c r="H53" i="12" s="1"/>
  <c r="I37" i="10"/>
  <c r="I53" i="12" s="1"/>
  <c r="J37" i="10"/>
  <c r="J53" i="12" s="1"/>
  <c r="K37" i="10"/>
  <c r="K53" i="12" s="1"/>
  <c r="L37" i="10"/>
  <c r="L53" i="12" s="1"/>
  <c r="M37" i="10"/>
  <c r="M53" i="12" s="1"/>
  <c r="N37" i="10"/>
  <c r="N53" i="12" s="1"/>
  <c r="H38" i="10"/>
  <c r="H54" i="12" s="1"/>
  <c r="I38" i="10"/>
  <c r="I54" i="12" s="1"/>
  <c r="J38" i="10"/>
  <c r="J54" i="12" s="1"/>
  <c r="K38" i="10"/>
  <c r="K54" i="12" s="1"/>
  <c r="L38" i="10"/>
  <c r="L54" i="12" s="1"/>
  <c r="M38" i="10"/>
  <c r="M54" i="12" s="1"/>
  <c r="N38" i="10"/>
  <c r="N54" i="12" s="1"/>
  <c r="H39" i="10"/>
  <c r="H55" i="12" s="1"/>
  <c r="I39" i="10"/>
  <c r="I55" i="12" s="1"/>
  <c r="J39" i="10"/>
  <c r="J55" i="12" s="1"/>
  <c r="K39" i="10"/>
  <c r="K55" i="12" s="1"/>
  <c r="L39" i="10"/>
  <c r="L55" i="12" s="1"/>
  <c r="M39" i="10"/>
  <c r="M55" i="12" s="1"/>
  <c r="N39" i="10"/>
  <c r="N55" i="12" s="1"/>
  <c r="H40" i="10"/>
  <c r="H56" i="12" s="1"/>
  <c r="I40" i="10"/>
  <c r="I56" i="12" s="1"/>
  <c r="J40" i="10"/>
  <c r="J56" i="12" s="1"/>
  <c r="K40" i="10"/>
  <c r="K56" i="12" s="1"/>
  <c r="L40" i="10"/>
  <c r="L56" i="12" s="1"/>
  <c r="M40" i="10"/>
  <c r="M56" i="12" s="1"/>
  <c r="N40" i="10"/>
  <c r="N56" i="12" s="1"/>
  <c r="H41" i="10"/>
  <c r="H57" i="12" s="1"/>
  <c r="I41" i="10"/>
  <c r="I57" i="12" s="1"/>
  <c r="J41" i="10"/>
  <c r="J57" i="12" s="1"/>
  <c r="K41" i="10"/>
  <c r="K57" i="12" s="1"/>
  <c r="L41" i="10"/>
  <c r="L57" i="12" s="1"/>
  <c r="M41" i="10"/>
  <c r="M57" i="12" s="1"/>
  <c r="N41" i="10"/>
  <c r="N57" i="12" s="1"/>
  <c r="H42" i="10"/>
  <c r="H58" i="12" s="1"/>
  <c r="I42" i="10"/>
  <c r="I58" i="12" s="1"/>
  <c r="J42" i="10"/>
  <c r="J58" i="12" s="1"/>
  <c r="K42" i="10"/>
  <c r="K58" i="12" s="1"/>
  <c r="L42" i="10"/>
  <c r="L58" i="12" s="1"/>
  <c r="M42" i="10"/>
  <c r="M58" i="12" s="1"/>
  <c r="N42" i="10"/>
  <c r="N58" i="12" s="1"/>
  <c r="I43" i="10"/>
  <c r="I59" i="12" s="1"/>
  <c r="J43" i="10"/>
  <c r="J59" i="12" s="1"/>
  <c r="K43" i="10"/>
  <c r="K59" i="12" s="1"/>
  <c r="L43" i="10"/>
  <c r="L59" i="12" s="1"/>
  <c r="M43" i="10"/>
  <c r="M59" i="12" s="1"/>
  <c r="N43" i="10"/>
  <c r="N59" i="12" s="1"/>
  <c r="H45" i="10"/>
  <c r="H61" i="12" s="1"/>
  <c r="I45" i="10"/>
  <c r="I61" i="12" s="1"/>
  <c r="J45" i="10"/>
  <c r="J61" i="12" s="1"/>
  <c r="K45" i="10"/>
  <c r="K61" i="12" s="1"/>
  <c r="L45" i="10"/>
  <c r="L61" i="12" s="1"/>
  <c r="M45" i="10"/>
  <c r="M61" i="12" s="1"/>
  <c r="N45" i="10"/>
  <c r="N61" i="12" s="1"/>
  <c r="H46" i="10"/>
  <c r="H62" i="12" s="1"/>
  <c r="I46" i="10"/>
  <c r="I62" i="12" s="1"/>
  <c r="J46" i="10"/>
  <c r="J62" i="12" s="1"/>
  <c r="K46" i="10"/>
  <c r="K62" i="12" s="1"/>
  <c r="L46" i="10"/>
  <c r="L62" i="12" s="1"/>
  <c r="M46" i="10"/>
  <c r="M62" i="12" s="1"/>
  <c r="N46" i="10"/>
  <c r="N62" i="12" s="1"/>
  <c r="H47" i="10"/>
  <c r="H63" i="12" s="1"/>
  <c r="I47" i="10"/>
  <c r="I63" i="12" s="1"/>
  <c r="J47" i="10"/>
  <c r="J63" i="12" s="1"/>
  <c r="K47" i="10"/>
  <c r="K63" i="12" s="1"/>
  <c r="L47" i="10"/>
  <c r="L63" i="12" s="1"/>
  <c r="M47" i="10"/>
  <c r="M63" i="12" s="1"/>
  <c r="N47" i="10"/>
  <c r="N63" i="12" s="1"/>
  <c r="H48" i="10"/>
  <c r="H64" i="12" s="1"/>
  <c r="I48" i="10"/>
  <c r="I64" i="12" s="1"/>
  <c r="J48" i="10"/>
  <c r="J64" i="12" s="1"/>
  <c r="K48" i="10"/>
  <c r="K64" i="12" s="1"/>
  <c r="L48" i="10"/>
  <c r="L64" i="12" s="1"/>
  <c r="M48" i="10"/>
  <c r="M64" i="12" s="1"/>
  <c r="N48" i="10"/>
  <c r="N64" i="12" s="1"/>
  <c r="H49" i="10"/>
  <c r="H65" i="12" s="1"/>
  <c r="I49" i="10"/>
  <c r="I65" i="12" s="1"/>
  <c r="J49" i="10"/>
  <c r="J65" i="12" s="1"/>
  <c r="K49" i="10"/>
  <c r="K65" i="12" s="1"/>
  <c r="L49" i="10"/>
  <c r="L65" i="12" s="1"/>
  <c r="M49" i="10"/>
  <c r="M65" i="12" s="1"/>
  <c r="N49" i="10"/>
  <c r="N65" i="12" s="1"/>
  <c r="H50" i="10"/>
  <c r="H66" i="12" s="1"/>
  <c r="I50" i="10"/>
  <c r="I66" i="12" s="1"/>
  <c r="J50" i="10"/>
  <c r="J66" i="12" s="1"/>
  <c r="K50" i="10"/>
  <c r="K66" i="12" s="1"/>
  <c r="L50" i="10"/>
  <c r="L66" i="12" s="1"/>
  <c r="M50" i="10"/>
  <c r="M66" i="12" s="1"/>
  <c r="N50" i="10"/>
  <c r="N66" i="12" s="1"/>
  <c r="H51" i="10"/>
  <c r="H67" i="12" s="1"/>
  <c r="I51" i="10"/>
  <c r="I67" i="12" s="1"/>
  <c r="J51" i="10"/>
  <c r="J67" i="12" s="1"/>
  <c r="K51" i="10"/>
  <c r="K67" i="12" s="1"/>
  <c r="L51" i="10"/>
  <c r="L67" i="12" s="1"/>
  <c r="M51" i="10"/>
  <c r="M67" i="12" s="1"/>
  <c r="N51" i="10"/>
  <c r="N67" i="12" s="1"/>
  <c r="I52" i="10"/>
  <c r="I68" i="12" s="1"/>
  <c r="J52" i="10"/>
  <c r="J68" i="12" s="1"/>
  <c r="K52" i="10"/>
  <c r="K68" i="12" s="1"/>
  <c r="L52" i="10"/>
  <c r="L68" i="12" s="1"/>
  <c r="H53" i="10"/>
  <c r="H69" i="12" s="1"/>
  <c r="I53" i="10"/>
  <c r="I69" i="12" s="1"/>
  <c r="J53" i="10"/>
  <c r="J69" i="12" s="1"/>
  <c r="K53" i="10"/>
  <c r="K69" i="12" s="1"/>
  <c r="L53" i="10"/>
  <c r="L69" i="12" s="1"/>
  <c r="M53" i="10"/>
  <c r="M69" i="12" s="1"/>
  <c r="N53" i="10"/>
  <c r="N69" i="12" s="1"/>
  <c r="H54" i="10"/>
  <c r="H70" i="12" s="1"/>
  <c r="I54" i="10"/>
  <c r="I70" i="12" s="1"/>
  <c r="J54" i="10"/>
  <c r="J70" i="12" s="1"/>
  <c r="K54" i="10"/>
  <c r="K70" i="12" s="1"/>
  <c r="L54" i="10"/>
  <c r="L70" i="12" s="1"/>
  <c r="M54" i="10"/>
  <c r="M70" i="12" s="1"/>
  <c r="N54" i="10"/>
  <c r="N70" i="12" s="1"/>
  <c r="H55" i="10"/>
  <c r="H71" i="12" s="1"/>
  <c r="I55" i="10"/>
  <c r="I71" i="12" s="1"/>
  <c r="J55" i="10"/>
  <c r="J71" i="12" s="1"/>
  <c r="K55" i="10"/>
  <c r="K71" i="12" s="1"/>
  <c r="L55" i="10"/>
  <c r="L71" i="12" s="1"/>
  <c r="M55" i="10"/>
  <c r="M71" i="12" s="1"/>
  <c r="N55" i="10"/>
  <c r="N71" i="12" s="1"/>
  <c r="H56" i="10"/>
  <c r="H72" i="12" s="1"/>
  <c r="I56" i="10"/>
  <c r="I72" i="12" s="1"/>
  <c r="J56" i="10"/>
  <c r="J72" i="12" s="1"/>
  <c r="K56" i="10"/>
  <c r="K72" i="12" s="1"/>
  <c r="L56" i="10"/>
  <c r="L72" i="12" s="1"/>
  <c r="M56" i="10"/>
  <c r="M72" i="12" s="1"/>
  <c r="N56" i="10"/>
  <c r="N72" i="12" s="1"/>
  <c r="H57" i="10"/>
  <c r="H73" i="12" s="1"/>
  <c r="I57" i="10"/>
  <c r="I73" i="12" s="1"/>
  <c r="J57" i="10"/>
  <c r="J73" i="12" s="1"/>
  <c r="K57" i="10"/>
  <c r="K73" i="12" s="1"/>
  <c r="L57" i="10"/>
  <c r="L73" i="12" s="1"/>
  <c r="M57" i="10"/>
  <c r="M73" i="12" s="1"/>
  <c r="N57" i="10"/>
  <c r="N73" i="12" s="1"/>
  <c r="H58" i="10"/>
  <c r="H74" i="12" s="1"/>
  <c r="I58" i="10"/>
  <c r="I74" i="12" s="1"/>
  <c r="J58" i="10"/>
  <c r="J74" i="12" s="1"/>
  <c r="K58" i="10"/>
  <c r="K74" i="12" s="1"/>
  <c r="L58" i="10"/>
  <c r="L74" i="12" s="1"/>
  <c r="M58" i="10"/>
  <c r="M74" i="12" s="1"/>
  <c r="N58" i="10"/>
  <c r="N74" i="12" s="1"/>
  <c r="H59" i="10"/>
  <c r="H75" i="12" s="1"/>
  <c r="I59" i="10"/>
  <c r="I75" i="12" s="1"/>
  <c r="J59" i="10"/>
  <c r="J75" i="12" s="1"/>
  <c r="K59" i="10"/>
  <c r="K75" i="12" s="1"/>
  <c r="L59" i="10"/>
  <c r="L75" i="12" s="1"/>
  <c r="M59" i="10"/>
  <c r="M75" i="12" s="1"/>
  <c r="N59" i="10"/>
  <c r="N75" i="12" s="1"/>
  <c r="H60" i="10"/>
  <c r="H76" i="12" s="1"/>
  <c r="I60" i="10"/>
  <c r="I76" i="12" s="1"/>
  <c r="J60" i="10"/>
  <c r="J76" i="12" s="1"/>
  <c r="K60" i="10"/>
  <c r="K76" i="12" s="1"/>
  <c r="L60" i="10"/>
  <c r="L76" i="12" s="1"/>
  <c r="M60" i="10"/>
  <c r="M76" i="12" s="1"/>
  <c r="N60" i="10"/>
  <c r="N76" i="12" s="1"/>
  <c r="H61" i="10"/>
  <c r="H77" i="12" s="1"/>
  <c r="I61" i="10"/>
  <c r="I77" i="12" s="1"/>
  <c r="J61" i="10"/>
  <c r="J77" i="12" s="1"/>
  <c r="K61" i="10"/>
  <c r="K77" i="12" s="1"/>
  <c r="L61" i="10"/>
  <c r="L77" i="12" s="1"/>
  <c r="M61" i="10"/>
  <c r="M77" i="12" s="1"/>
  <c r="N61" i="10"/>
  <c r="N77" i="12" s="1"/>
  <c r="H62" i="10"/>
  <c r="H78" i="12" s="1"/>
  <c r="I62" i="10"/>
  <c r="I78" i="12" s="1"/>
  <c r="J62" i="10"/>
  <c r="J78" i="12" s="1"/>
  <c r="K62" i="10"/>
  <c r="K78" i="12" s="1"/>
  <c r="L62" i="10"/>
  <c r="L78" i="12" s="1"/>
  <c r="M62" i="10"/>
  <c r="M78" i="12" s="1"/>
  <c r="N62" i="10"/>
  <c r="N78" i="12" s="1"/>
  <c r="H63" i="10"/>
  <c r="H79" i="12" s="1"/>
  <c r="I63" i="10"/>
  <c r="I79" i="12" s="1"/>
  <c r="J63" i="10"/>
  <c r="J79" i="12" s="1"/>
  <c r="K63" i="10"/>
  <c r="K79" i="12" s="1"/>
  <c r="L63" i="10"/>
  <c r="L79" i="12" s="1"/>
  <c r="M63" i="10"/>
  <c r="M79" i="12" s="1"/>
  <c r="N63" i="10"/>
  <c r="N79" i="12" s="1"/>
  <c r="H64" i="10"/>
  <c r="H80" i="12" s="1"/>
  <c r="I64" i="10"/>
  <c r="I80" i="12" s="1"/>
  <c r="J64" i="10"/>
  <c r="J80" i="12" s="1"/>
  <c r="K64" i="10"/>
  <c r="K80" i="12" s="1"/>
  <c r="L64" i="10"/>
  <c r="L80" i="12" s="1"/>
  <c r="M64" i="10"/>
  <c r="M80" i="12" s="1"/>
  <c r="N64" i="10"/>
  <c r="N80" i="12" s="1"/>
  <c r="H65" i="10"/>
  <c r="H81" i="12" s="1"/>
  <c r="I65" i="10"/>
  <c r="I81" i="12" s="1"/>
  <c r="J65" i="10"/>
  <c r="J81" i="12" s="1"/>
  <c r="K65" i="10"/>
  <c r="K81" i="12" s="1"/>
  <c r="L65" i="10"/>
  <c r="L81" i="12" s="1"/>
  <c r="M65" i="10"/>
  <c r="M81" i="12" s="1"/>
  <c r="N65" i="10"/>
  <c r="N81" i="12" s="1"/>
  <c r="H66" i="10"/>
  <c r="H82" i="12" s="1"/>
  <c r="I66" i="10"/>
  <c r="I82" i="12" s="1"/>
  <c r="J66" i="10"/>
  <c r="J82" i="12" s="1"/>
  <c r="K66" i="10"/>
  <c r="K82" i="12" s="1"/>
  <c r="L66" i="10"/>
  <c r="L82" i="12" s="1"/>
  <c r="M66" i="10"/>
  <c r="M82" i="12" s="1"/>
  <c r="N66" i="10"/>
  <c r="N82" i="12" s="1"/>
  <c r="H67" i="10"/>
  <c r="H83" i="12" s="1"/>
  <c r="I67" i="10"/>
  <c r="I83" i="12" s="1"/>
  <c r="J67" i="10"/>
  <c r="J83" i="12" s="1"/>
  <c r="K67" i="10"/>
  <c r="K83" i="12" s="1"/>
  <c r="L67" i="10"/>
  <c r="L83" i="12" s="1"/>
  <c r="M67" i="10"/>
  <c r="M83" i="12" s="1"/>
  <c r="H68" i="10"/>
  <c r="H84" i="12" s="1"/>
  <c r="I68" i="10"/>
  <c r="I84" i="12" s="1"/>
  <c r="J68" i="10"/>
  <c r="J84" i="12" s="1"/>
  <c r="K68" i="10"/>
  <c r="K84" i="12" s="1"/>
  <c r="L68" i="10"/>
  <c r="L84" i="12" s="1"/>
  <c r="M68" i="10"/>
  <c r="M84" i="12" s="1"/>
  <c r="N68" i="10"/>
  <c r="N84" i="12" s="1"/>
  <c r="H69" i="10"/>
  <c r="H85" i="12" s="1"/>
  <c r="I69" i="10"/>
  <c r="I85" i="12" s="1"/>
  <c r="J69" i="10"/>
  <c r="J85" i="12" s="1"/>
  <c r="K69" i="10"/>
  <c r="K85" i="12" s="1"/>
  <c r="L69" i="10"/>
  <c r="L85" i="12" s="1"/>
  <c r="M69" i="10"/>
  <c r="M85" i="12" s="1"/>
  <c r="N69" i="10"/>
  <c r="N85" i="12" s="1"/>
  <c r="H70" i="10"/>
  <c r="H86" i="12" s="1"/>
  <c r="I70" i="10"/>
  <c r="I86" i="12" s="1"/>
  <c r="J70" i="10"/>
  <c r="J86" i="12" s="1"/>
  <c r="K70" i="10"/>
  <c r="K86" i="12" s="1"/>
  <c r="L70" i="10"/>
  <c r="L86" i="12" s="1"/>
  <c r="M70" i="10"/>
  <c r="M86" i="12" s="1"/>
  <c r="N70" i="10"/>
  <c r="N86" i="12" s="1"/>
  <c r="H71" i="10"/>
  <c r="H87" i="12" s="1"/>
  <c r="I71" i="10"/>
  <c r="I87" i="12" s="1"/>
  <c r="J71" i="10"/>
  <c r="J87" i="12" s="1"/>
  <c r="K71" i="10"/>
  <c r="K87" i="12" s="1"/>
  <c r="L71" i="10"/>
  <c r="L87" i="12" s="1"/>
  <c r="M71" i="10"/>
  <c r="M87" i="12" s="1"/>
  <c r="N71" i="10"/>
  <c r="N87" i="12" s="1"/>
  <c r="H72" i="10"/>
  <c r="H88" i="12" s="1"/>
  <c r="I72" i="10"/>
  <c r="I88" i="12" s="1"/>
  <c r="J72" i="10"/>
  <c r="J88" i="12" s="1"/>
  <c r="K72" i="10"/>
  <c r="K88" i="12" s="1"/>
  <c r="L72" i="10"/>
  <c r="L88" i="12" s="1"/>
  <c r="M72" i="10"/>
  <c r="M88" i="12" s="1"/>
  <c r="N72" i="10"/>
  <c r="N88" i="12" s="1"/>
  <c r="H73" i="10"/>
  <c r="H89" i="12" s="1"/>
  <c r="I73" i="10"/>
  <c r="I89" i="12" s="1"/>
  <c r="J73" i="10"/>
  <c r="J89" i="12" s="1"/>
  <c r="K73" i="10"/>
  <c r="K89" i="12" s="1"/>
  <c r="L73" i="10"/>
  <c r="L89" i="12" s="1"/>
  <c r="M73" i="10"/>
  <c r="M89" i="12" s="1"/>
  <c r="N73" i="10"/>
  <c r="N89" i="12" s="1"/>
  <c r="H74" i="10"/>
  <c r="H90" i="12" s="1"/>
  <c r="I74" i="10"/>
  <c r="I90" i="12" s="1"/>
  <c r="J74" i="10"/>
  <c r="J90" i="12" s="1"/>
  <c r="K74" i="10"/>
  <c r="K90" i="12" s="1"/>
  <c r="L74" i="10"/>
  <c r="L90" i="12" s="1"/>
  <c r="M74" i="10"/>
  <c r="M90" i="12" s="1"/>
  <c r="N74" i="10"/>
  <c r="N90" i="12" s="1"/>
  <c r="H75" i="10"/>
  <c r="H91" i="12" s="1"/>
  <c r="I75" i="10"/>
  <c r="I91" i="12" s="1"/>
  <c r="J75" i="10"/>
  <c r="J91" i="12" s="1"/>
  <c r="K75" i="10"/>
  <c r="K91" i="12" s="1"/>
  <c r="L75" i="10"/>
  <c r="L91" i="12" s="1"/>
  <c r="M75" i="10"/>
  <c r="M91" i="12" s="1"/>
  <c r="N75" i="10"/>
  <c r="N91" i="12" s="1"/>
  <c r="H76" i="10"/>
  <c r="H92" i="12" s="1"/>
  <c r="I76" i="10"/>
  <c r="I92" i="12" s="1"/>
  <c r="J76" i="10"/>
  <c r="J92" i="12" s="1"/>
  <c r="K76" i="10"/>
  <c r="K92" i="12" s="1"/>
  <c r="L76" i="10"/>
  <c r="L92" i="12" s="1"/>
  <c r="M76" i="10"/>
  <c r="M92" i="12" s="1"/>
  <c r="N76" i="10"/>
  <c r="N92" i="12" s="1"/>
  <c r="H77" i="10"/>
  <c r="H93" i="12" s="1"/>
  <c r="I77" i="10"/>
  <c r="I93" i="12" s="1"/>
  <c r="J77" i="10"/>
  <c r="J93" i="12" s="1"/>
  <c r="K77" i="10"/>
  <c r="K93" i="12" s="1"/>
  <c r="L77" i="10"/>
  <c r="L93" i="12" s="1"/>
  <c r="M77" i="10"/>
  <c r="M93" i="12" s="1"/>
  <c r="N77" i="10"/>
  <c r="N93" i="12" s="1"/>
  <c r="H78" i="10"/>
  <c r="H94" i="12" s="1"/>
  <c r="I78" i="10"/>
  <c r="I94" i="12" s="1"/>
  <c r="J78" i="10"/>
  <c r="J94" i="12" s="1"/>
  <c r="K78" i="10"/>
  <c r="K94" i="12" s="1"/>
  <c r="L78" i="10"/>
  <c r="L94" i="12" s="1"/>
  <c r="M78" i="10"/>
  <c r="M94" i="12" s="1"/>
  <c r="N78" i="10"/>
  <c r="N94" i="12" s="1"/>
  <c r="H79" i="10"/>
  <c r="H95" i="12" s="1"/>
  <c r="I79" i="10"/>
  <c r="I95" i="12" s="1"/>
  <c r="J79" i="10"/>
  <c r="J95" i="12" s="1"/>
  <c r="K79" i="10"/>
  <c r="K95" i="12" s="1"/>
  <c r="L79" i="10"/>
  <c r="L95" i="12" s="1"/>
  <c r="M79" i="10"/>
  <c r="M95" i="12" s="1"/>
  <c r="N79" i="10"/>
  <c r="N95" i="12" s="1"/>
  <c r="H80" i="10"/>
  <c r="H96" i="12" s="1"/>
  <c r="I80" i="10"/>
  <c r="I96" i="12" s="1"/>
  <c r="J80" i="10"/>
  <c r="J96" i="12" s="1"/>
  <c r="K80" i="10"/>
  <c r="K96" i="12" s="1"/>
  <c r="L80" i="10"/>
  <c r="L96" i="12" s="1"/>
  <c r="M80" i="10"/>
  <c r="M96" i="12" s="1"/>
  <c r="N80" i="10"/>
  <c r="N96" i="12" s="1"/>
  <c r="H81" i="10"/>
  <c r="H97" i="12" s="1"/>
  <c r="I81" i="10"/>
  <c r="I97" i="12" s="1"/>
  <c r="J81" i="10"/>
  <c r="J97" i="12" s="1"/>
  <c r="K81" i="10"/>
  <c r="K97" i="12" s="1"/>
  <c r="L81" i="10"/>
  <c r="L97" i="12" s="1"/>
  <c r="M81" i="10"/>
  <c r="M97" i="12" s="1"/>
  <c r="N81" i="10"/>
  <c r="N97" i="12" s="1"/>
  <c r="H82" i="10"/>
  <c r="H98" i="12" s="1"/>
  <c r="I82" i="10"/>
  <c r="I98" i="12" s="1"/>
  <c r="J82" i="10"/>
  <c r="J98" i="12" s="1"/>
  <c r="K82" i="10"/>
  <c r="K98" i="12" s="1"/>
  <c r="L82" i="10"/>
  <c r="L98" i="12" s="1"/>
  <c r="M82" i="10"/>
  <c r="M98" i="12" s="1"/>
  <c r="N82" i="10"/>
  <c r="N98" i="12" s="1"/>
  <c r="H83" i="10"/>
  <c r="H99" i="12" s="1"/>
  <c r="I83" i="10"/>
  <c r="I99" i="12" s="1"/>
  <c r="J83" i="10"/>
  <c r="J99" i="12" s="1"/>
  <c r="K83" i="10"/>
  <c r="K99" i="12" s="1"/>
  <c r="L83" i="10"/>
  <c r="L99" i="12" s="1"/>
  <c r="M83" i="10"/>
  <c r="M99" i="12" s="1"/>
  <c r="N83" i="10"/>
  <c r="N99" i="12" s="1"/>
  <c r="H84" i="10"/>
  <c r="H100" i="12" s="1"/>
  <c r="I84" i="10"/>
  <c r="I100" i="12" s="1"/>
  <c r="J84" i="10"/>
  <c r="J100" i="12" s="1"/>
  <c r="K84" i="10"/>
  <c r="K100" i="12" s="1"/>
  <c r="L84" i="10"/>
  <c r="L100" i="12" s="1"/>
  <c r="M84" i="10"/>
  <c r="M100" i="12" s="1"/>
  <c r="N84" i="10"/>
  <c r="N100" i="12" s="1"/>
  <c r="H85" i="10"/>
  <c r="H101" i="12" s="1"/>
  <c r="I85" i="10"/>
  <c r="I101" i="12" s="1"/>
  <c r="J85" i="10"/>
  <c r="J101" i="12" s="1"/>
  <c r="K85" i="10"/>
  <c r="K101" i="12" s="1"/>
  <c r="L85" i="10"/>
  <c r="L101" i="12" s="1"/>
  <c r="M85" i="10"/>
  <c r="M101" i="12" s="1"/>
  <c r="N85" i="10"/>
  <c r="N101" i="12" s="1"/>
  <c r="H86" i="10"/>
  <c r="H102" i="12" s="1"/>
  <c r="I86" i="10"/>
  <c r="I102" i="12" s="1"/>
  <c r="J86" i="10"/>
  <c r="J102" i="12" s="1"/>
  <c r="K86" i="10"/>
  <c r="K102" i="12" s="1"/>
  <c r="L86" i="10"/>
  <c r="L102" i="12" s="1"/>
  <c r="M86" i="10"/>
  <c r="M102" i="12" s="1"/>
  <c r="N86" i="10"/>
  <c r="N102" i="12" s="1"/>
  <c r="H87" i="10"/>
  <c r="H103" i="12" s="1"/>
  <c r="I87" i="10"/>
  <c r="I103" i="12" s="1"/>
  <c r="J87" i="10"/>
  <c r="J103" i="12" s="1"/>
  <c r="K87" i="10"/>
  <c r="K103" i="12" s="1"/>
  <c r="L87" i="10"/>
  <c r="L103" i="12" s="1"/>
  <c r="M87" i="10"/>
  <c r="M103" i="12" s="1"/>
  <c r="N87" i="10"/>
  <c r="N103" i="12" s="1"/>
  <c r="H88" i="10"/>
  <c r="H104" i="12" s="1"/>
  <c r="I88" i="10"/>
  <c r="I104" i="12" s="1"/>
  <c r="J88" i="10"/>
  <c r="J104" i="12" s="1"/>
  <c r="K88" i="10"/>
  <c r="K104" i="12" s="1"/>
  <c r="L88" i="10"/>
  <c r="L104" i="12" s="1"/>
  <c r="M88" i="10"/>
  <c r="M104" i="12" s="1"/>
  <c r="N88" i="10"/>
  <c r="N104" i="12" s="1"/>
  <c r="H89" i="10"/>
  <c r="H105" i="12" s="1"/>
  <c r="I89" i="10"/>
  <c r="I105" i="12" s="1"/>
  <c r="J89" i="10"/>
  <c r="J105" i="12" s="1"/>
  <c r="K89" i="10"/>
  <c r="K105" i="12" s="1"/>
  <c r="L89" i="10"/>
  <c r="L105" i="12" s="1"/>
  <c r="M89" i="10"/>
  <c r="M105" i="12" s="1"/>
  <c r="N89" i="10"/>
  <c r="N105" i="12" s="1"/>
  <c r="H90" i="10"/>
  <c r="H106" i="12" s="1"/>
  <c r="I90" i="10"/>
  <c r="I106" i="12" s="1"/>
  <c r="J90" i="10"/>
  <c r="J106" i="12" s="1"/>
  <c r="K90" i="10"/>
  <c r="K106" i="12" s="1"/>
  <c r="L90" i="10"/>
  <c r="L106" i="12" s="1"/>
  <c r="M90" i="10"/>
  <c r="M106" i="12" s="1"/>
  <c r="N90" i="10"/>
  <c r="N106" i="12" s="1"/>
  <c r="H91" i="10"/>
  <c r="H107" i="12" s="1"/>
  <c r="I91" i="10"/>
  <c r="I107" i="12" s="1"/>
  <c r="J91" i="10"/>
  <c r="J107" i="12" s="1"/>
  <c r="K91" i="10"/>
  <c r="K107" i="12" s="1"/>
  <c r="L91" i="10"/>
  <c r="L107" i="12" s="1"/>
  <c r="M91" i="10"/>
  <c r="M107" i="12" s="1"/>
  <c r="N91" i="10"/>
  <c r="N107" i="12" s="1"/>
  <c r="H92" i="10"/>
  <c r="H108" i="12" s="1"/>
  <c r="I92" i="10"/>
  <c r="I108" i="12" s="1"/>
  <c r="J92" i="10"/>
  <c r="J108" i="12" s="1"/>
  <c r="K92" i="10"/>
  <c r="K108" i="12" s="1"/>
  <c r="L92" i="10"/>
  <c r="L108" i="12" s="1"/>
  <c r="M92" i="10"/>
  <c r="M108" i="12" s="1"/>
  <c r="N92" i="10"/>
  <c r="N108" i="12" s="1"/>
  <c r="H93" i="10"/>
  <c r="H109" i="12" s="1"/>
  <c r="I93" i="10"/>
  <c r="I109" i="12" s="1"/>
  <c r="J93" i="10"/>
  <c r="J109" i="12" s="1"/>
  <c r="K93" i="10"/>
  <c r="K109" i="12" s="1"/>
  <c r="L93" i="10"/>
  <c r="L109" i="12" s="1"/>
  <c r="M93" i="10"/>
  <c r="M109" i="12" s="1"/>
  <c r="N93" i="10"/>
  <c r="N109" i="12" s="1"/>
  <c r="H94" i="10"/>
  <c r="H110" i="12" s="1"/>
  <c r="I94" i="10"/>
  <c r="I110" i="12" s="1"/>
  <c r="J94" i="10"/>
  <c r="J110" i="12" s="1"/>
  <c r="K94" i="10"/>
  <c r="K110" i="12" s="1"/>
  <c r="L94" i="10"/>
  <c r="L110" i="12" s="1"/>
  <c r="M94" i="10"/>
  <c r="M110" i="12" s="1"/>
  <c r="N94" i="10"/>
  <c r="N110" i="12" s="1"/>
  <c r="H95" i="10"/>
  <c r="H111" i="12" s="1"/>
  <c r="I95" i="10"/>
  <c r="I111" i="12" s="1"/>
  <c r="J95" i="10"/>
  <c r="J111" i="12" s="1"/>
  <c r="K95" i="10"/>
  <c r="K111" i="12" s="1"/>
  <c r="L95" i="10"/>
  <c r="L111" i="12" s="1"/>
  <c r="M95" i="10"/>
  <c r="M111" i="12" s="1"/>
  <c r="N95" i="10"/>
  <c r="N111" i="12" s="1"/>
  <c r="H96" i="10"/>
  <c r="H112" i="12" s="1"/>
  <c r="I96" i="10"/>
  <c r="I112" i="12" s="1"/>
  <c r="J96" i="10"/>
  <c r="J112" i="12" s="1"/>
  <c r="K96" i="10"/>
  <c r="K112" i="12" s="1"/>
  <c r="L96" i="10"/>
  <c r="L112" i="12" s="1"/>
  <c r="M96" i="10"/>
  <c r="M112" i="12" s="1"/>
  <c r="N96" i="10"/>
  <c r="N112" i="12" s="1"/>
  <c r="H97" i="10"/>
  <c r="H113" i="12" s="1"/>
  <c r="I97" i="10"/>
  <c r="I113" i="12" s="1"/>
  <c r="J97" i="10"/>
  <c r="J113" i="12" s="1"/>
  <c r="K97" i="10"/>
  <c r="K113" i="12" s="1"/>
  <c r="L97" i="10"/>
  <c r="L113" i="12" s="1"/>
  <c r="M97" i="10"/>
  <c r="M113" i="12" s="1"/>
  <c r="N97" i="10"/>
  <c r="N113" i="12" s="1"/>
  <c r="H98" i="10"/>
  <c r="H114" i="12" s="1"/>
  <c r="I98" i="10"/>
  <c r="I114" i="12" s="1"/>
  <c r="J98" i="10"/>
  <c r="J114" i="12" s="1"/>
  <c r="K98" i="10"/>
  <c r="K114" i="12" s="1"/>
  <c r="L98" i="10"/>
  <c r="L114" i="12" s="1"/>
  <c r="M98" i="10"/>
  <c r="M114" i="12" s="1"/>
  <c r="N98" i="10"/>
  <c r="N114" i="12" s="1"/>
  <c r="H99" i="10"/>
  <c r="H115" i="12" s="1"/>
  <c r="I99" i="10"/>
  <c r="I115" i="12" s="1"/>
  <c r="J99" i="10"/>
  <c r="J115" i="12" s="1"/>
  <c r="K99" i="10"/>
  <c r="K115" i="12" s="1"/>
  <c r="L99" i="10"/>
  <c r="L115" i="12" s="1"/>
  <c r="M99" i="10"/>
  <c r="M115" i="12" s="1"/>
  <c r="N99" i="10"/>
  <c r="N115" i="12" s="1"/>
  <c r="H100" i="10"/>
  <c r="H116" i="12" s="1"/>
  <c r="I100" i="10"/>
  <c r="I116" i="12" s="1"/>
  <c r="J100" i="10"/>
  <c r="J116" i="12" s="1"/>
  <c r="K100" i="10"/>
  <c r="K116" i="12" s="1"/>
  <c r="L100" i="10"/>
  <c r="L116" i="12" s="1"/>
  <c r="M100" i="10"/>
  <c r="M116" i="12" s="1"/>
  <c r="N100" i="10"/>
  <c r="N116" i="12" s="1"/>
  <c r="H101" i="10"/>
  <c r="H117" i="12" s="1"/>
  <c r="I101" i="10"/>
  <c r="I117" i="12" s="1"/>
  <c r="J101" i="10"/>
  <c r="J117" i="12" s="1"/>
  <c r="K101" i="10"/>
  <c r="K117" i="12" s="1"/>
  <c r="L101" i="10"/>
  <c r="L117" i="12" s="1"/>
  <c r="M101" i="10"/>
  <c r="M117" i="12" s="1"/>
  <c r="N101" i="10"/>
  <c r="N117" i="12" s="1"/>
  <c r="G45" i="10"/>
  <c r="G61" i="12" s="1"/>
  <c r="G31" i="10"/>
  <c r="G47" i="12" s="1"/>
  <c r="G29" i="10"/>
  <c r="G45" i="12" s="1"/>
  <c r="G24" i="10"/>
  <c r="G40" i="12" s="1"/>
  <c r="G19" i="10"/>
  <c r="G35" i="12" s="1"/>
  <c r="G18" i="10"/>
  <c r="G34" i="12" s="1"/>
  <c r="G99" i="10"/>
  <c r="G115" i="12" s="1"/>
  <c r="G97" i="10"/>
  <c r="G113" i="12" s="1"/>
  <c r="G94" i="10"/>
  <c r="G110" i="12" s="1"/>
  <c r="G92" i="10"/>
  <c r="G108" i="12" s="1"/>
  <c r="G91" i="10"/>
  <c r="G107" i="12" s="1"/>
  <c r="G83" i="10"/>
  <c r="G99" i="12" s="1"/>
  <c r="G78" i="10"/>
  <c r="G94" i="12" s="1"/>
  <c r="G75" i="10"/>
  <c r="G91" i="12" s="1"/>
  <c r="G74" i="10"/>
  <c r="G90" i="12" s="1"/>
  <c r="G71" i="10"/>
  <c r="G87" i="12" s="1"/>
  <c r="G63" i="10"/>
  <c r="G79" i="12" s="1"/>
  <c r="G62" i="10"/>
  <c r="G78" i="12" s="1"/>
  <c r="G59" i="10"/>
  <c r="G75" i="12" s="1"/>
  <c r="G58" i="10"/>
  <c r="G74" i="12" s="1"/>
  <c r="G51" i="10"/>
  <c r="G67" i="12" s="1"/>
  <c r="G49" i="10"/>
  <c r="G65" i="12" s="1"/>
  <c r="G47" i="10"/>
  <c r="G63" i="12" s="1"/>
  <c r="G42" i="10"/>
  <c r="G58" i="12" s="1"/>
  <c r="G41" i="10"/>
  <c r="G57" i="12" s="1"/>
  <c r="G40" i="10"/>
  <c r="G56" i="12" s="1"/>
  <c r="G39" i="10"/>
  <c r="G55" i="12" s="1"/>
  <c r="G36" i="10"/>
  <c r="G52" i="12" s="1"/>
  <c r="G35" i="10"/>
  <c r="G51" i="12" s="1"/>
  <c r="G33" i="10"/>
  <c r="G49" i="12" s="1"/>
  <c r="G32" i="10"/>
  <c r="G48" i="12" s="1"/>
  <c r="G30" i="10"/>
  <c r="G46" i="12" s="1"/>
  <c r="G28" i="10"/>
  <c r="G44" i="12" s="1"/>
  <c r="G25" i="10"/>
  <c r="G41" i="12" s="1"/>
  <c r="G23" i="10"/>
  <c r="G39" i="12" s="1"/>
  <c r="G17" i="10"/>
  <c r="G33" i="12" s="1"/>
  <c r="G20" i="10"/>
  <c r="G36" i="12" s="1"/>
  <c r="G21" i="10"/>
  <c r="G37" i="12" s="1"/>
  <c r="G22" i="10"/>
  <c r="G38" i="12" s="1"/>
  <c r="N17" i="12" l="1"/>
  <c r="N16" i="12"/>
  <c r="N15" i="12"/>
  <c r="N18" i="12"/>
  <c r="E15" i="12"/>
  <c r="E17" i="12"/>
  <c r="E16" i="12"/>
  <c r="E18" i="12"/>
  <c r="J21" i="12"/>
  <c r="J20" i="12"/>
  <c r="J19" i="12"/>
  <c r="I16" i="12"/>
  <c r="I15" i="12"/>
  <c r="I18" i="12"/>
  <c r="I17" i="12"/>
  <c r="H3" i="12"/>
  <c r="H7" i="12"/>
  <c r="H11" i="12"/>
  <c r="H6" i="12"/>
  <c r="H10" i="12"/>
  <c r="H14" i="12"/>
  <c r="H5" i="12"/>
  <c r="H9" i="12"/>
  <c r="H13" i="12"/>
  <c r="H8" i="12"/>
  <c r="H12" i="12"/>
  <c r="H4" i="12"/>
  <c r="E19" i="12"/>
  <c r="E21" i="12"/>
  <c r="E20" i="12"/>
  <c r="C11" i="12"/>
  <c r="C7" i="12"/>
  <c r="C3" i="12"/>
  <c r="C14" i="12"/>
  <c r="C10" i="12"/>
  <c r="C6" i="12"/>
  <c r="C13" i="12"/>
  <c r="C9" i="12"/>
  <c r="C5" i="12"/>
  <c r="C4" i="12"/>
  <c r="C12" i="12"/>
  <c r="C8" i="12"/>
  <c r="L19" i="12"/>
  <c r="L21" i="12"/>
  <c r="L20" i="12"/>
  <c r="H19" i="12"/>
  <c r="H21" i="12"/>
  <c r="H20" i="12"/>
  <c r="K18" i="12"/>
  <c r="K17" i="12"/>
  <c r="K16" i="12"/>
  <c r="K15" i="12"/>
  <c r="N5" i="12"/>
  <c r="N9" i="12"/>
  <c r="N13" i="12"/>
  <c r="N4" i="12"/>
  <c r="N8" i="12"/>
  <c r="N12" i="12"/>
  <c r="N3" i="12"/>
  <c r="N7" i="12"/>
  <c r="N11" i="12"/>
  <c r="N14" i="12"/>
  <c r="N6" i="12"/>
  <c r="N10" i="12"/>
  <c r="J5" i="12"/>
  <c r="J9" i="12"/>
  <c r="J13" i="12"/>
  <c r="J4" i="12"/>
  <c r="J8" i="12"/>
  <c r="J12" i="12"/>
  <c r="J3" i="12"/>
  <c r="J7" i="12"/>
  <c r="J11" i="12"/>
  <c r="J10" i="12"/>
  <c r="J14" i="12"/>
  <c r="J6" i="12"/>
  <c r="F15" i="12"/>
  <c r="F17" i="12"/>
  <c r="F16" i="12"/>
  <c r="F18" i="12"/>
  <c r="E3" i="12"/>
  <c r="E5" i="12"/>
  <c r="E7" i="12"/>
  <c r="E9" i="12"/>
  <c r="E11" i="12"/>
  <c r="E13" i="12"/>
  <c r="E4" i="12"/>
  <c r="E6" i="12"/>
  <c r="E8" i="12"/>
  <c r="E10" i="12"/>
  <c r="E12" i="12"/>
  <c r="E14" i="12"/>
  <c r="C19" i="12"/>
  <c r="C21" i="12"/>
  <c r="C20" i="12"/>
  <c r="K21" i="12"/>
  <c r="K20" i="12"/>
  <c r="K19" i="12"/>
  <c r="M4" i="12"/>
  <c r="M8" i="12"/>
  <c r="M12" i="12"/>
  <c r="M3" i="12"/>
  <c r="M7" i="12"/>
  <c r="M11" i="12"/>
  <c r="M6" i="12"/>
  <c r="M10" i="12"/>
  <c r="M14" i="12"/>
  <c r="M9" i="12"/>
  <c r="M5" i="12"/>
  <c r="M13" i="12"/>
  <c r="I4" i="12"/>
  <c r="I8" i="12"/>
  <c r="I12" i="12"/>
  <c r="I3" i="12"/>
  <c r="I7" i="12"/>
  <c r="I11" i="12"/>
  <c r="I6" i="12"/>
  <c r="I10" i="12"/>
  <c r="I14" i="12"/>
  <c r="I5" i="12"/>
  <c r="I9" i="12"/>
  <c r="I13" i="12"/>
  <c r="F19" i="12"/>
  <c r="F21" i="12"/>
  <c r="F20" i="12"/>
  <c r="D11" i="12"/>
  <c r="D7" i="12"/>
  <c r="D3" i="12"/>
  <c r="D14" i="12"/>
  <c r="D10" i="12"/>
  <c r="D6" i="12"/>
  <c r="D13" i="12"/>
  <c r="D9" i="12"/>
  <c r="D5" i="12"/>
  <c r="D12" i="12"/>
  <c r="D8" i="12"/>
  <c r="D4" i="12"/>
  <c r="N21" i="12"/>
  <c r="N20" i="12"/>
  <c r="N19" i="12"/>
  <c r="M16" i="12"/>
  <c r="M15" i="12"/>
  <c r="M18" i="12"/>
  <c r="M17" i="12"/>
  <c r="L3" i="12"/>
  <c r="L7" i="12"/>
  <c r="L11" i="12"/>
  <c r="L6" i="12"/>
  <c r="L10" i="12"/>
  <c r="L14" i="12"/>
  <c r="L5" i="12"/>
  <c r="L9" i="12"/>
  <c r="L13" i="12"/>
  <c r="L4" i="12"/>
  <c r="L12" i="12"/>
  <c r="L8" i="12"/>
  <c r="J17" i="12"/>
  <c r="J16" i="12"/>
  <c r="J15" i="12"/>
  <c r="J18" i="12"/>
  <c r="D15" i="12"/>
  <c r="D18" i="12"/>
  <c r="D17" i="12"/>
  <c r="D16" i="12"/>
  <c r="M20" i="12"/>
  <c r="M19" i="12"/>
  <c r="M21" i="12"/>
  <c r="I20" i="12"/>
  <c r="I19" i="12"/>
  <c r="I21" i="12"/>
  <c r="L15" i="12"/>
  <c r="L18" i="12"/>
  <c r="L17" i="12"/>
  <c r="L16" i="12"/>
  <c r="H15" i="12"/>
  <c r="H18" i="12"/>
  <c r="H17" i="12"/>
  <c r="H16" i="12"/>
  <c r="K14" i="12"/>
  <c r="K10" i="12"/>
  <c r="K6" i="12"/>
  <c r="K13" i="12"/>
  <c r="K9" i="12"/>
  <c r="K5" i="12"/>
  <c r="K12" i="12"/>
  <c r="K8" i="12"/>
  <c r="K4" i="12"/>
  <c r="K11" i="12"/>
  <c r="K7" i="12"/>
  <c r="K3" i="12"/>
  <c r="D19" i="12"/>
  <c r="D21" i="12"/>
  <c r="D20" i="12"/>
  <c r="F3" i="12"/>
  <c r="F5" i="12"/>
  <c r="F7" i="12"/>
  <c r="F9" i="12"/>
  <c r="F11" i="12"/>
  <c r="F13" i="12"/>
  <c r="F8" i="12"/>
  <c r="F4" i="12"/>
  <c r="F14" i="12"/>
  <c r="F6" i="12"/>
  <c r="F10" i="12"/>
  <c r="F12" i="12"/>
  <c r="C15" i="12"/>
  <c r="C18" i="12"/>
  <c r="C17" i="12"/>
  <c r="C16" i="12"/>
  <c r="N52" i="5"/>
  <c r="G16" i="10"/>
  <c r="G32" i="12" s="1"/>
  <c r="G15" i="10"/>
  <c r="G31" i="12" s="1"/>
  <c r="G27" i="10"/>
  <c r="G43" i="12" s="1"/>
  <c r="G34" i="10"/>
  <c r="G50" i="12" s="1"/>
  <c r="G37" i="10"/>
  <c r="G53" i="12" s="1"/>
  <c r="G38" i="10"/>
  <c r="G54" i="12" s="1"/>
  <c r="G46" i="10"/>
  <c r="G62" i="12" s="1"/>
  <c r="G48" i="10"/>
  <c r="G64" i="12" s="1"/>
  <c r="G50" i="10"/>
  <c r="G66" i="12" s="1"/>
  <c r="G53" i="10"/>
  <c r="G69" i="12" s="1"/>
  <c r="G54" i="10"/>
  <c r="G70" i="12" s="1"/>
  <c r="G55" i="10"/>
  <c r="G71" i="12" s="1"/>
  <c r="G56" i="10"/>
  <c r="G72" i="12" s="1"/>
  <c r="G57" i="10"/>
  <c r="G73" i="12" s="1"/>
  <c r="G60" i="10"/>
  <c r="G76" i="12" s="1"/>
  <c r="G61" i="10"/>
  <c r="G77" i="12" s="1"/>
  <c r="G64" i="10"/>
  <c r="G80" i="12" s="1"/>
  <c r="G65" i="10"/>
  <c r="G81" i="12" s="1"/>
  <c r="G66" i="10"/>
  <c r="G82" i="12" s="1"/>
  <c r="G67" i="10"/>
  <c r="G83" i="12" s="1"/>
  <c r="G68" i="10"/>
  <c r="G84" i="12" s="1"/>
  <c r="G70" i="10"/>
  <c r="G86" i="12" s="1"/>
  <c r="G72" i="10"/>
  <c r="G88" i="12" s="1"/>
  <c r="G73" i="10"/>
  <c r="G89" i="12" s="1"/>
  <c r="G76" i="10"/>
  <c r="G92" i="12" s="1"/>
  <c r="G77" i="10"/>
  <c r="G93" i="12" s="1"/>
  <c r="G79" i="10"/>
  <c r="G95" i="12" s="1"/>
  <c r="G80" i="10"/>
  <c r="G96" i="12" s="1"/>
  <c r="G81" i="10"/>
  <c r="G97" i="12" s="1"/>
  <c r="G82" i="10"/>
  <c r="G98" i="12" s="1"/>
  <c r="G84" i="10"/>
  <c r="G100" i="12" s="1"/>
  <c r="G86" i="10"/>
  <c r="G102" i="12" s="1"/>
  <c r="G87" i="10"/>
  <c r="G103" i="12" s="1"/>
  <c r="G88" i="10"/>
  <c r="G104" i="12" s="1"/>
  <c r="G89" i="10"/>
  <c r="G105" i="12" s="1"/>
  <c r="G90" i="10"/>
  <c r="G106" i="12" s="1"/>
  <c r="G93" i="10"/>
  <c r="G109" i="12" s="1"/>
  <c r="G95" i="10"/>
  <c r="G111" i="12" s="1"/>
  <c r="G96" i="10"/>
  <c r="G112" i="12" s="1"/>
  <c r="G98" i="10"/>
  <c r="G114" i="12" s="1"/>
  <c r="G100" i="10"/>
  <c r="G116" i="12" s="1"/>
  <c r="G101" i="10"/>
  <c r="G117" i="12" s="1"/>
  <c r="G14" i="10"/>
  <c r="G30" i="12" s="1"/>
  <c r="G13" i="10"/>
  <c r="G29" i="12" s="1"/>
  <c r="G10" i="10"/>
  <c r="G26" i="12" s="1"/>
  <c r="G8" i="10"/>
  <c r="G24" i="12" s="1"/>
  <c r="G12" i="10"/>
  <c r="G28" i="12" s="1"/>
  <c r="G11" i="10"/>
  <c r="G27" i="12" s="1"/>
  <c r="G9" i="10"/>
  <c r="G25" i="12" s="1"/>
  <c r="G7" i="10"/>
  <c r="G23" i="12" s="1"/>
  <c r="G6" i="10"/>
  <c r="G22" i="12" s="1"/>
  <c r="G5" i="10"/>
  <c r="G4" i="10"/>
  <c r="G3" i="10"/>
  <c r="G14" i="12" l="1"/>
  <c r="G10" i="12"/>
  <c r="G6" i="12"/>
  <c r="G13" i="12"/>
  <c r="G9" i="12"/>
  <c r="G5" i="12"/>
  <c r="G12" i="12"/>
  <c r="G8" i="12"/>
  <c r="G4" i="12"/>
  <c r="G7" i="12"/>
  <c r="G11" i="12"/>
  <c r="G3" i="12"/>
  <c r="G18" i="12"/>
  <c r="G17" i="12"/>
  <c r="G16" i="12"/>
  <c r="G15" i="12"/>
  <c r="G21" i="12"/>
  <c r="G20" i="12"/>
  <c r="G19" i="12"/>
  <c r="N22" i="4" l="1"/>
  <c r="M22" i="4"/>
  <c r="L22" i="4"/>
  <c r="K22" i="4"/>
  <c r="J22" i="4"/>
  <c r="I22" i="4"/>
  <c r="H22" i="4"/>
  <c r="G22" i="4"/>
  <c r="F22" i="4"/>
  <c r="E22" i="4"/>
  <c r="D22" i="4"/>
  <c r="C22" i="4"/>
  <c r="C6" i="3"/>
  <c r="M21" i="5"/>
  <c r="L21" i="5"/>
  <c r="J21" i="5"/>
  <c r="I21" i="5"/>
  <c r="G21" i="5"/>
  <c r="H21" i="5"/>
  <c r="E21" i="5"/>
  <c r="N20" i="5"/>
  <c r="K20" i="5"/>
  <c r="H20" i="5"/>
  <c r="E20" i="5"/>
  <c r="N19" i="5"/>
  <c r="K19" i="5"/>
  <c r="H19" i="5"/>
  <c r="E19" i="5"/>
  <c r="N18" i="5"/>
  <c r="K18" i="5"/>
  <c r="H18" i="5"/>
  <c r="E18" i="5"/>
  <c r="N17" i="5"/>
  <c r="K17" i="5"/>
  <c r="H17" i="5"/>
  <c r="E17" i="5"/>
  <c r="E16" i="5"/>
  <c r="N15" i="5"/>
  <c r="K15" i="5"/>
  <c r="H15" i="5"/>
  <c r="E15" i="5"/>
  <c r="N14" i="5"/>
  <c r="K14" i="5"/>
  <c r="H14" i="5"/>
  <c r="D14" i="5"/>
  <c r="C14" i="5"/>
  <c r="M13" i="5"/>
  <c r="L13" i="5"/>
  <c r="N13" i="5" s="1"/>
  <c r="J13" i="5"/>
  <c r="I13" i="5"/>
  <c r="G13" i="5"/>
  <c r="F13" i="5"/>
  <c r="D13" i="5"/>
  <c r="E13" i="5" s="1"/>
  <c r="C13" i="5"/>
  <c r="N12" i="5"/>
  <c r="K12" i="5"/>
  <c r="H12" i="5"/>
  <c r="E12" i="5"/>
  <c r="N11" i="5"/>
  <c r="K11" i="5"/>
  <c r="H11" i="5"/>
  <c r="E11" i="5"/>
  <c r="N10" i="5"/>
  <c r="K10" i="5"/>
  <c r="H10" i="5"/>
  <c r="E10" i="5"/>
  <c r="N9" i="5"/>
  <c r="K9" i="5"/>
  <c r="H9" i="5"/>
  <c r="E9" i="5"/>
  <c r="D8" i="5"/>
  <c r="J8" i="5" s="1"/>
  <c r="C8" i="5"/>
  <c r="L16" i="5" s="1"/>
  <c r="N7" i="5"/>
  <c r="K7" i="5"/>
  <c r="H7" i="5"/>
  <c r="E7" i="5"/>
  <c r="N6" i="5"/>
  <c r="K6" i="5"/>
  <c r="H6" i="5"/>
  <c r="E6" i="5"/>
  <c r="N5" i="5"/>
  <c r="K5" i="5"/>
  <c r="H5" i="5"/>
  <c r="E5" i="5"/>
  <c r="N4" i="5"/>
  <c r="K4" i="5"/>
  <c r="H4" i="5"/>
  <c r="E4" i="5"/>
  <c r="N3" i="5"/>
  <c r="K3" i="5"/>
  <c r="H3" i="5"/>
  <c r="E3" i="5"/>
  <c r="K13" i="5" l="1"/>
  <c r="E14" i="5"/>
  <c r="K21" i="5"/>
  <c r="E8" i="5"/>
  <c r="G16" i="5"/>
  <c r="I8" i="5"/>
  <c r="K8" i="5" s="1"/>
  <c r="M8" i="5"/>
  <c r="G8" i="5"/>
  <c r="H13" i="5"/>
  <c r="M16" i="5"/>
  <c r="N16" i="5" s="1"/>
  <c r="N21" i="5"/>
  <c r="F8" i="5"/>
  <c r="H8" i="5" s="1"/>
  <c r="F16" i="5"/>
  <c r="L8" i="5"/>
  <c r="N8" i="5" s="1"/>
  <c r="J16" i="5" l="1"/>
  <c r="H16" i="5"/>
  <c r="I16" i="5"/>
  <c r="K16" i="5" s="1"/>
  <c r="N117" i="4" l="1"/>
  <c r="M117" i="4"/>
  <c r="L117" i="4"/>
  <c r="K117" i="4"/>
  <c r="J117" i="4"/>
  <c r="I117" i="4"/>
  <c r="H117" i="4"/>
  <c r="G117" i="4"/>
  <c r="F117" i="4"/>
  <c r="E117" i="4"/>
  <c r="D117" i="4"/>
  <c r="C117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N112" i="4"/>
  <c r="M112" i="4"/>
  <c r="L112" i="4"/>
  <c r="K112" i="4"/>
  <c r="J112" i="4"/>
  <c r="I112" i="4"/>
  <c r="H112" i="4"/>
  <c r="G112" i="4"/>
  <c r="F112" i="4"/>
  <c r="E112" i="4"/>
  <c r="C112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N99" i="4"/>
  <c r="M99" i="4"/>
  <c r="L99" i="4"/>
  <c r="K99" i="4"/>
  <c r="J99" i="4"/>
  <c r="I99" i="4"/>
  <c r="H99" i="4"/>
  <c r="G99" i="4"/>
  <c r="F99" i="4"/>
  <c r="E99" i="4"/>
  <c r="D99" i="4"/>
  <c r="C99" i="4"/>
  <c r="N98" i="4"/>
  <c r="M98" i="4"/>
  <c r="L98" i="4"/>
  <c r="K98" i="4"/>
  <c r="J98" i="4"/>
  <c r="I98" i="4"/>
  <c r="H98" i="4"/>
  <c r="G98" i="4"/>
  <c r="F98" i="4"/>
  <c r="E98" i="4"/>
  <c r="D98" i="4"/>
  <c r="C98" i="4"/>
  <c r="N97" i="4"/>
  <c r="M97" i="4"/>
  <c r="L97" i="4"/>
  <c r="K97" i="4"/>
  <c r="J97" i="4"/>
  <c r="I97" i="4"/>
  <c r="H97" i="4"/>
  <c r="G97" i="4"/>
  <c r="F97" i="4"/>
  <c r="E97" i="4"/>
  <c r="D97" i="4"/>
  <c r="C97" i="4"/>
  <c r="N96" i="4"/>
  <c r="M96" i="4"/>
  <c r="L96" i="4"/>
  <c r="K96" i="4"/>
  <c r="J96" i="4"/>
  <c r="I96" i="4"/>
  <c r="H96" i="4"/>
  <c r="G96" i="4"/>
  <c r="F96" i="4"/>
  <c r="E96" i="4"/>
  <c r="D96" i="4"/>
  <c r="C96" i="4"/>
  <c r="N95" i="4"/>
  <c r="M95" i="4"/>
  <c r="L95" i="4"/>
  <c r="K95" i="4"/>
  <c r="J95" i="4"/>
  <c r="I95" i="4"/>
  <c r="H95" i="4"/>
  <c r="G95" i="4"/>
  <c r="F95" i="4"/>
  <c r="E95" i="4"/>
  <c r="D95" i="4"/>
  <c r="C95" i="4"/>
  <c r="N94" i="4"/>
  <c r="M94" i="4"/>
  <c r="L94" i="4"/>
  <c r="K94" i="4"/>
  <c r="J94" i="4"/>
  <c r="I94" i="4"/>
  <c r="H94" i="4"/>
  <c r="G94" i="4"/>
  <c r="F94" i="4"/>
  <c r="E94" i="4"/>
  <c r="D94" i="4"/>
  <c r="C94" i="4"/>
  <c r="N93" i="4"/>
  <c r="M93" i="4"/>
  <c r="L93" i="4"/>
  <c r="K93" i="4"/>
  <c r="J93" i="4"/>
  <c r="I93" i="4"/>
  <c r="H93" i="4"/>
  <c r="G93" i="4"/>
  <c r="F93" i="4"/>
  <c r="E93" i="4"/>
  <c r="D93" i="4"/>
  <c r="C93" i="4"/>
  <c r="N92" i="4"/>
  <c r="M92" i="4"/>
  <c r="L92" i="4"/>
  <c r="K92" i="4"/>
  <c r="J92" i="4"/>
  <c r="I92" i="4"/>
  <c r="H92" i="4"/>
  <c r="G92" i="4"/>
  <c r="F92" i="4"/>
  <c r="E92" i="4"/>
  <c r="D92" i="4"/>
  <c r="C92" i="4"/>
  <c r="N91" i="4"/>
  <c r="M91" i="4"/>
  <c r="L91" i="4"/>
  <c r="K91" i="4"/>
  <c r="J91" i="4"/>
  <c r="I91" i="4"/>
  <c r="H91" i="4"/>
  <c r="G91" i="4"/>
  <c r="F91" i="4"/>
  <c r="E91" i="4"/>
  <c r="D91" i="4"/>
  <c r="C91" i="4"/>
  <c r="N90" i="4"/>
  <c r="M90" i="4"/>
  <c r="L90" i="4"/>
  <c r="K90" i="4"/>
  <c r="J90" i="4"/>
  <c r="I90" i="4"/>
  <c r="H90" i="4"/>
  <c r="G90" i="4"/>
  <c r="F90" i="4"/>
  <c r="E90" i="4"/>
  <c r="D90" i="4"/>
  <c r="C90" i="4"/>
  <c r="N89" i="4"/>
  <c r="M89" i="4"/>
  <c r="L89" i="4"/>
  <c r="K89" i="4"/>
  <c r="J89" i="4"/>
  <c r="I89" i="4"/>
  <c r="H89" i="4"/>
  <c r="G89" i="4"/>
  <c r="F89" i="4"/>
  <c r="E89" i="4"/>
  <c r="D89" i="4"/>
  <c r="C89" i="4"/>
  <c r="N88" i="4"/>
  <c r="M88" i="4"/>
  <c r="L88" i="4"/>
  <c r="K88" i="4"/>
  <c r="J88" i="4"/>
  <c r="I88" i="4"/>
  <c r="H88" i="4"/>
  <c r="G88" i="4"/>
  <c r="F88" i="4"/>
  <c r="E88" i="4"/>
  <c r="D88" i="4"/>
  <c r="C88" i="4"/>
  <c r="N87" i="4"/>
  <c r="M87" i="4"/>
  <c r="L87" i="4"/>
  <c r="K87" i="4"/>
  <c r="J87" i="4"/>
  <c r="I87" i="4"/>
  <c r="H87" i="4"/>
  <c r="G87" i="4"/>
  <c r="F87" i="4"/>
  <c r="E87" i="4"/>
  <c r="D87" i="4"/>
  <c r="C87" i="4"/>
  <c r="N86" i="4"/>
  <c r="M86" i="4"/>
  <c r="L86" i="4"/>
  <c r="K86" i="4"/>
  <c r="J86" i="4"/>
  <c r="I86" i="4"/>
  <c r="H86" i="4"/>
  <c r="G86" i="4"/>
  <c r="F86" i="4"/>
  <c r="E86" i="4"/>
  <c r="D86" i="4"/>
  <c r="C86" i="4"/>
  <c r="N85" i="4"/>
  <c r="M85" i="4"/>
  <c r="L85" i="4"/>
  <c r="K85" i="4"/>
  <c r="J85" i="4"/>
  <c r="I85" i="4"/>
  <c r="H85" i="4"/>
  <c r="E85" i="4"/>
  <c r="C85" i="4"/>
  <c r="N84" i="4"/>
  <c r="M84" i="4"/>
  <c r="L84" i="4"/>
  <c r="K84" i="4"/>
  <c r="J84" i="4"/>
  <c r="I84" i="4"/>
  <c r="H84" i="4"/>
  <c r="G84" i="4"/>
  <c r="F84" i="4"/>
  <c r="E84" i="4"/>
  <c r="D84" i="4"/>
  <c r="C84" i="4"/>
  <c r="M83" i="4"/>
  <c r="L83" i="4"/>
  <c r="K83" i="4"/>
  <c r="J83" i="4"/>
  <c r="I83" i="4"/>
  <c r="H83" i="4"/>
  <c r="G83" i="4"/>
  <c r="F83" i="4"/>
  <c r="E83" i="4"/>
  <c r="D83" i="4"/>
  <c r="C83" i="4"/>
  <c r="N82" i="4"/>
  <c r="M82" i="4"/>
  <c r="L82" i="4"/>
  <c r="K82" i="4"/>
  <c r="J82" i="4"/>
  <c r="I82" i="4"/>
  <c r="H82" i="4"/>
  <c r="G82" i="4"/>
  <c r="F82" i="4"/>
  <c r="E82" i="4"/>
  <c r="D82" i="4"/>
  <c r="C82" i="4"/>
  <c r="N81" i="4"/>
  <c r="M81" i="4"/>
  <c r="L81" i="4"/>
  <c r="K81" i="4"/>
  <c r="J81" i="4"/>
  <c r="I81" i="4"/>
  <c r="H81" i="4"/>
  <c r="G81" i="4"/>
  <c r="F81" i="4"/>
  <c r="E81" i="4"/>
  <c r="D81" i="4"/>
  <c r="C81" i="4"/>
  <c r="N80" i="4"/>
  <c r="M80" i="4"/>
  <c r="L80" i="4"/>
  <c r="K80" i="4"/>
  <c r="J80" i="4"/>
  <c r="I80" i="4"/>
  <c r="H80" i="4"/>
  <c r="G80" i="4"/>
  <c r="F80" i="4"/>
  <c r="E80" i="4"/>
  <c r="D80" i="4"/>
  <c r="C80" i="4"/>
  <c r="N79" i="4"/>
  <c r="M79" i="4"/>
  <c r="L79" i="4"/>
  <c r="K79" i="4"/>
  <c r="J79" i="4"/>
  <c r="I79" i="4"/>
  <c r="H79" i="4"/>
  <c r="G79" i="4"/>
  <c r="F79" i="4"/>
  <c r="E79" i="4"/>
  <c r="D79" i="4"/>
  <c r="C79" i="4"/>
  <c r="N78" i="4"/>
  <c r="M78" i="4"/>
  <c r="L78" i="4"/>
  <c r="K78" i="4"/>
  <c r="J78" i="4"/>
  <c r="I78" i="4"/>
  <c r="H78" i="4"/>
  <c r="G78" i="4"/>
  <c r="F78" i="4"/>
  <c r="E78" i="4"/>
  <c r="D78" i="4"/>
  <c r="C78" i="4"/>
  <c r="N77" i="4"/>
  <c r="M77" i="4"/>
  <c r="L77" i="4"/>
  <c r="K77" i="4"/>
  <c r="J77" i="4"/>
  <c r="I77" i="4"/>
  <c r="H77" i="4"/>
  <c r="G77" i="4"/>
  <c r="F77" i="4"/>
  <c r="E77" i="4"/>
  <c r="D77" i="4"/>
  <c r="C77" i="4"/>
  <c r="N76" i="4"/>
  <c r="M76" i="4"/>
  <c r="L76" i="4"/>
  <c r="K76" i="4"/>
  <c r="J76" i="4"/>
  <c r="I76" i="4"/>
  <c r="H76" i="4"/>
  <c r="G76" i="4"/>
  <c r="F76" i="4"/>
  <c r="E76" i="4"/>
  <c r="D76" i="4"/>
  <c r="C76" i="4"/>
  <c r="N75" i="4"/>
  <c r="M75" i="4"/>
  <c r="L75" i="4"/>
  <c r="K75" i="4"/>
  <c r="J75" i="4"/>
  <c r="I75" i="4"/>
  <c r="H75" i="4"/>
  <c r="G75" i="4"/>
  <c r="F75" i="4"/>
  <c r="E75" i="4"/>
  <c r="C75" i="4"/>
  <c r="N74" i="4"/>
  <c r="M74" i="4"/>
  <c r="L74" i="4"/>
  <c r="K74" i="4"/>
  <c r="J74" i="4"/>
  <c r="I74" i="4"/>
  <c r="H74" i="4"/>
  <c r="G74" i="4"/>
  <c r="F74" i="4"/>
  <c r="E74" i="4"/>
  <c r="D74" i="4"/>
  <c r="C74" i="4"/>
  <c r="N73" i="4"/>
  <c r="M73" i="4"/>
  <c r="L73" i="4"/>
  <c r="K73" i="4"/>
  <c r="J73" i="4"/>
  <c r="I73" i="4"/>
  <c r="H73" i="4"/>
  <c r="G73" i="4"/>
  <c r="F73" i="4"/>
  <c r="E73" i="4"/>
  <c r="D73" i="4"/>
  <c r="C73" i="4"/>
  <c r="N72" i="4"/>
  <c r="M72" i="4"/>
  <c r="L72" i="4"/>
  <c r="K72" i="4"/>
  <c r="J72" i="4"/>
  <c r="I72" i="4"/>
  <c r="H72" i="4"/>
  <c r="G72" i="4"/>
  <c r="F72" i="4"/>
  <c r="E72" i="4"/>
  <c r="D72" i="4"/>
  <c r="C72" i="4"/>
  <c r="N71" i="4"/>
  <c r="M71" i="4"/>
  <c r="L71" i="4"/>
  <c r="K71" i="4"/>
  <c r="J71" i="4"/>
  <c r="I71" i="4"/>
  <c r="H71" i="4"/>
  <c r="G71" i="4"/>
  <c r="F71" i="4"/>
  <c r="E71" i="4"/>
  <c r="D71" i="4"/>
  <c r="C71" i="4"/>
  <c r="N70" i="4"/>
  <c r="M70" i="4"/>
  <c r="L70" i="4"/>
  <c r="K70" i="4"/>
  <c r="J70" i="4"/>
  <c r="I70" i="4"/>
  <c r="H70" i="4"/>
  <c r="G70" i="4"/>
  <c r="F70" i="4"/>
  <c r="E70" i="4"/>
  <c r="D70" i="4"/>
  <c r="C70" i="4"/>
  <c r="N69" i="4"/>
  <c r="M69" i="4"/>
  <c r="L69" i="4"/>
  <c r="K69" i="4"/>
  <c r="J69" i="4"/>
  <c r="I69" i="4"/>
  <c r="H69" i="4"/>
  <c r="G69" i="4"/>
  <c r="F69" i="4"/>
  <c r="E69" i="4"/>
  <c r="D69" i="4"/>
  <c r="C69" i="4"/>
  <c r="L68" i="4"/>
  <c r="K68" i="4"/>
  <c r="J68" i="4"/>
  <c r="I68" i="4"/>
  <c r="C68" i="4"/>
  <c r="N67" i="4"/>
  <c r="M67" i="4"/>
  <c r="L67" i="4"/>
  <c r="K67" i="4"/>
  <c r="J67" i="4"/>
  <c r="I67" i="4"/>
  <c r="H67" i="4"/>
  <c r="G67" i="4"/>
  <c r="F67" i="4"/>
  <c r="E67" i="4"/>
  <c r="D67" i="4"/>
  <c r="C67" i="4"/>
  <c r="N66" i="4"/>
  <c r="M66" i="4"/>
  <c r="L66" i="4"/>
  <c r="K66" i="4"/>
  <c r="J66" i="4"/>
  <c r="I66" i="4"/>
  <c r="H66" i="4"/>
  <c r="G66" i="4"/>
  <c r="F66" i="4"/>
  <c r="E66" i="4"/>
  <c r="D66" i="4"/>
  <c r="C66" i="4"/>
  <c r="N65" i="4"/>
  <c r="M65" i="4"/>
  <c r="L65" i="4"/>
  <c r="K65" i="4"/>
  <c r="J65" i="4"/>
  <c r="I65" i="4"/>
  <c r="H65" i="4"/>
  <c r="G65" i="4"/>
  <c r="F65" i="4"/>
  <c r="E65" i="4"/>
  <c r="D65" i="4"/>
  <c r="C65" i="4"/>
  <c r="N64" i="4"/>
  <c r="M64" i="4"/>
  <c r="L64" i="4"/>
  <c r="K64" i="4"/>
  <c r="J64" i="4"/>
  <c r="I64" i="4"/>
  <c r="H64" i="4"/>
  <c r="G64" i="4"/>
  <c r="F64" i="4"/>
  <c r="E64" i="4"/>
  <c r="D64" i="4"/>
  <c r="C64" i="4"/>
  <c r="N63" i="4"/>
  <c r="M63" i="4"/>
  <c r="L63" i="4"/>
  <c r="K63" i="4"/>
  <c r="J63" i="4"/>
  <c r="I63" i="4"/>
  <c r="H63" i="4"/>
  <c r="G63" i="4"/>
  <c r="F63" i="4"/>
  <c r="E63" i="4"/>
  <c r="D63" i="4"/>
  <c r="C63" i="4"/>
  <c r="N62" i="4"/>
  <c r="M62" i="4"/>
  <c r="L62" i="4"/>
  <c r="K62" i="4"/>
  <c r="J62" i="4"/>
  <c r="I62" i="4"/>
  <c r="H62" i="4"/>
  <c r="G62" i="4"/>
  <c r="F62" i="4"/>
  <c r="E62" i="4"/>
  <c r="D62" i="4"/>
  <c r="C62" i="4"/>
  <c r="N61" i="4"/>
  <c r="M61" i="4"/>
  <c r="L61" i="4"/>
  <c r="K61" i="4"/>
  <c r="J61" i="4"/>
  <c r="I61" i="4"/>
  <c r="H61" i="4"/>
  <c r="G61" i="4"/>
  <c r="F61" i="4"/>
  <c r="E61" i="4"/>
  <c r="D61" i="4"/>
  <c r="C61" i="4"/>
  <c r="N60" i="4"/>
  <c r="M60" i="4"/>
  <c r="L60" i="4"/>
  <c r="K60" i="4"/>
  <c r="J60" i="4"/>
  <c r="I60" i="4"/>
  <c r="H60" i="4"/>
  <c r="G60" i="4"/>
  <c r="F60" i="4"/>
  <c r="E60" i="4"/>
  <c r="D60" i="4"/>
  <c r="C60" i="4"/>
  <c r="N59" i="4"/>
  <c r="M59" i="4"/>
  <c r="L59" i="4"/>
  <c r="K59" i="4"/>
  <c r="J59" i="4"/>
  <c r="I59" i="4"/>
  <c r="D59" i="4"/>
  <c r="C59" i="4"/>
  <c r="N58" i="4"/>
  <c r="M58" i="4"/>
  <c r="L58" i="4"/>
  <c r="K58" i="4"/>
  <c r="J58" i="4"/>
  <c r="I58" i="4"/>
  <c r="H58" i="4"/>
  <c r="G58" i="4"/>
  <c r="F58" i="4"/>
  <c r="E58" i="4"/>
  <c r="D58" i="4"/>
  <c r="C58" i="4"/>
  <c r="N57" i="4"/>
  <c r="M57" i="4"/>
  <c r="L57" i="4"/>
  <c r="K57" i="4"/>
  <c r="J57" i="4"/>
  <c r="I57" i="4"/>
  <c r="H57" i="4"/>
  <c r="G57" i="4"/>
  <c r="F57" i="4"/>
  <c r="E57" i="4"/>
  <c r="D57" i="4"/>
  <c r="C57" i="4"/>
  <c r="N56" i="4"/>
  <c r="M56" i="4"/>
  <c r="L56" i="4"/>
  <c r="K56" i="4"/>
  <c r="J56" i="4"/>
  <c r="I56" i="4"/>
  <c r="H56" i="4"/>
  <c r="G56" i="4"/>
  <c r="F56" i="4"/>
  <c r="E56" i="4"/>
  <c r="D56" i="4"/>
  <c r="C56" i="4"/>
  <c r="N55" i="4"/>
  <c r="M55" i="4"/>
  <c r="L55" i="4"/>
  <c r="K55" i="4"/>
  <c r="J55" i="4"/>
  <c r="I55" i="4"/>
  <c r="H55" i="4"/>
  <c r="G55" i="4"/>
  <c r="F55" i="4"/>
  <c r="E55" i="4"/>
  <c r="D55" i="4"/>
  <c r="C55" i="4"/>
  <c r="N54" i="4"/>
  <c r="M54" i="4"/>
  <c r="L54" i="4"/>
  <c r="K54" i="4"/>
  <c r="J54" i="4"/>
  <c r="I54" i="4"/>
  <c r="H54" i="4"/>
  <c r="G54" i="4"/>
  <c r="F54" i="4"/>
  <c r="E54" i="4"/>
  <c r="D54" i="4"/>
  <c r="C54" i="4"/>
  <c r="N53" i="4"/>
  <c r="M53" i="4"/>
  <c r="L53" i="4"/>
  <c r="K53" i="4"/>
  <c r="J53" i="4"/>
  <c r="I53" i="4"/>
  <c r="H53" i="4"/>
  <c r="G53" i="4"/>
  <c r="F53" i="4"/>
  <c r="E53" i="4"/>
  <c r="D53" i="4"/>
  <c r="C53" i="4"/>
  <c r="N52" i="4"/>
  <c r="M52" i="4"/>
  <c r="L52" i="4"/>
  <c r="K52" i="4"/>
  <c r="J52" i="4"/>
  <c r="I52" i="4"/>
  <c r="H52" i="4"/>
  <c r="G52" i="4"/>
  <c r="F52" i="4"/>
  <c r="E52" i="4"/>
  <c r="D52" i="4"/>
  <c r="C52" i="4"/>
  <c r="N51" i="4"/>
  <c r="M51" i="4"/>
  <c r="L51" i="4"/>
  <c r="K51" i="4"/>
  <c r="J51" i="4"/>
  <c r="I51" i="4"/>
  <c r="H51" i="4"/>
  <c r="G51" i="4"/>
  <c r="F51" i="4"/>
  <c r="E51" i="4"/>
  <c r="D51" i="4"/>
  <c r="C51" i="4"/>
  <c r="N50" i="4"/>
  <c r="M50" i="4"/>
  <c r="L50" i="4"/>
  <c r="K50" i="4"/>
  <c r="J50" i="4"/>
  <c r="I50" i="4"/>
  <c r="H50" i="4"/>
  <c r="G50" i="4"/>
  <c r="F50" i="4"/>
  <c r="E50" i="4"/>
  <c r="C50" i="4"/>
  <c r="N49" i="4"/>
  <c r="M49" i="4"/>
  <c r="L49" i="4"/>
  <c r="K49" i="4"/>
  <c r="J49" i="4"/>
  <c r="I49" i="4"/>
  <c r="H49" i="4"/>
  <c r="G49" i="4"/>
  <c r="F49" i="4"/>
  <c r="E49" i="4"/>
  <c r="D49" i="4"/>
  <c r="C49" i="4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6" i="4"/>
  <c r="M46" i="4"/>
  <c r="L46" i="4"/>
  <c r="K46" i="4"/>
  <c r="J46" i="4"/>
  <c r="I46" i="4"/>
  <c r="H46" i="4"/>
  <c r="G46" i="4"/>
  <c r="F46" i="4"/>
  <c r="E46" i="4"/>
  <c r="D46" i="4"/>
  <c r="C46" i="4"/>
  <c r="N45" i="4"/>
  <c r="M45" i="4"/>
  <c r="L45" i="4"/>
  <c r="K45" i="4"/>
  <c r="J45" i="4"/>
  <c r="I45" i="4"/>
  <c r="H45" i="4"/>
  <c r="G45" i="4"/>
  <c r="F45" i="4"/>
  <c r="E45" i="4"/>
  <c r="D45" i="4"/>
  <c r="C45" i="4"/>
  <c r="N44" i="4"/>
  <c r="M44" i="4"/>
  <c r="L44" i="4"/>
  <c r="K44" i="4"/>
  <c r="J44" i="4"/>
  <c r="I44" i="4"/>
  <c r="H44" i="4"/>
  <c r="G44" i="4"/>
  <c r="F44" i="4"/>
  <c r="E44" i="4"/>
  <c r="D44" i="4"/>
  <c r="C44" i="4"/>
  <c r="N43" i="4"/>
  <c r="M43" i="4"/>
  <c r="L43" i="4"/>
  <c r="K43" i="4"/>
  <c r="J43" i="4"/>
  <c r="I43" i="4"/>
  <c r="H43" i="4"/>
  <c r="G43" i="4"/>
  <c r="F43" i="4"/>
  <c r="E43" i="4"/>
  <c r="D43" i="4"/>
  <c r="C43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40" i="4"/>
  <c r="M40" i="4"/>
  <c r="L40" i="4"/>
  <c r="K40" i="4"/>
  <c r="J40" i="4"/>
  <c r="I40" i="4"/>
  <c r="H40" i="4"/>
  <c r="G40" i="4"/>
  <c r="F40" i="4"/>
  <c r="E40" i="4"/>
  <c r="D40" i="4"/>
  <c r="C40" i="4"/>
  <c r="N39" i="4"/>
  <c r="M39" i="4"/>
  <c r="L39" i="4"/>
  <c r="K39" i="4"/>
  <c r="J39" i="4"/>
  <c r="I39" i="4"/>
  <c r="H39" i="4"/>
  <c r="G39" i="4"/>
  <c r="F39" i="4"/>
  <c r="E39" i="4"/>
  <c r="D39" i="4"/>
  <c r="C39" i="4"/>
  <c r="N38" i="4"/>
  <c r="M38" i="4"/>
  <c r="L38" i="4"/>
  <c r="K38" i="4"/>
  <c r="J38" i="4"/>
  <c r="I38" i="4"/>
  <c r="H38" i="4"/>
  <c r="G38" i="4"/>
  <c r="F38" i="4"/>
  <c r="E38" i="4"/>
  <c r="D38" i="4"/>
  <c r="C38" i="4"/>
  <c r="N37" i="4"/>
  <c r="M37" i="4"/>
  <c r="L37" i="4"/>
  <c r="K37" i="4"/>
  <c r="J37" i="4"/>
  <c r="I37" i="4"/>
  <c r="H37" i="4"/>
  <c r="G37" i="4"/>
  <c r="F37" i="4"/>
  <c r="E37" i="4"/>
  <c r="D37" i="4"/>
  <c r="C37" i="4"/>
  <c r="N36" i="4"/>
  <c r="M36" i="4"/>
  <c r="L36" i="4"/>
  <c r="K36" i="4"/>
  <c r="J36" i="4"/>
  <c r="I36" i="4"/>
  <c r="H36" i="4"/>
  <c r="G36" i="4"/>
  <c r="F36" i="4"/>
  <c r="E36" i="4"/>
  <c r="D36" i="4"/>
  <c r="C36" i="4"/>
  <c r="N35" i="4"/>
  <c r="M35" i="4"/>
  <c r="L35" i="4"/>
  <c r="K35" i="4"/>
  <c r="J35" i="4"/>
  <c r="I35" i="4"/>
  <c r="H35" i="4"/>
  <c r="G35" i="4"/>
  <c r="F35" i="4"/>
  <c r="E35" i="4"/>
  <c r="D35" i="4"/>
  <c r="C35" i="4"/>
  <c r="N34" i="4"/>
  <c r="M34" i="4"/>
  <c r="L34" i="4"/>
  <c r="K34" i="4"/>
  <c r="J34" i="4"/>
  <c r="I34" i="4"/>
  <c r="H34" i="4"/>
  <c r="G34" i="4"/>
  <c r="F34" i="4"/>
  <c r="E34" i="4"/>
  <c r="D34" i="4"/>
  <c r="C34" i="4"/>
  <c r="N33" i="4"/>
  <c r="M33" i="4"/>
  <c r="L33" i="4"/>
  <c r="K33" i="4"/>
  <c r="J33" i="4"/>
  <c r="I33" i="4"/>
  <c r="H33" i="4"/>
  <c r="G33" i="4"/>
  <c r="F33" i="4"/>
  <c r="E33" i="4"/>
  <c r="D33" i="4"/>
  <c r="C33" i="4"/>
  <c r="N32" i="4"/>
  <c r="M32" i="4"/>
  <c r="L32" i="4"/>
  <c r="K32" i="4"/>
  <c r="J32" i="4"/>
  <c r="I32" i="4"/>
  <c r="H32" i="4"/>
  <c r="G32" i="4"/>
  <c r="F32" i="4"/>
  <c r="E32" i="4"/>
  <c r="D32" i="4"/>
  <c r="C32" i="4"/>
  <c r="N31" i="4"/>
  <c r="M31" i="4"/>
  <c r="L31" i="4"/>
  <c r="K31" i="4"/>
  <c r="J31" i="4"/>
  <c r="I31" i="4"/>
  <c r="H31" i="4"/>
  <c r="G31" i="4"/>
  <c r="F31" i="4"/>
  <c r="E31" i="4"/>
  <c r="D31" i="4"/>
  <c r="C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6" i="4"/>
  <c r="M26" i="4"/>
  <c r="L26" i="4"/>
  <c r="K26" i="4"/>
  <c r="J26" i="4"/>
  <c r="I26" i="4"/>
  <c r="H26" i="4"/>
  <c r="G26" i="4"/>
  <c r="F26" i="4"/>
  <c r="E26" i="4"/>
  <c r="D26" i="4"/>
  <c r="C26" i="4"/>
  <c r="N25" i="4"/>
  <c r="M25" i="4"/>
  <c r="L25" i="4"/>
  <c r="K25" i="4"/>
  <c r="J25" i="4"/>
  <c r="I25" i="4"/>
  <c r="H25" i="4"/>
  <c r="G25" i="4"/>
  <c r="F25" i="4"/>
  <c r="E25" i="4"/>
  <c r="D25" i="4"/>
  <c r="C25" i="4"/>
  <c r="N24" i="4"/>
  <c r="M24" i="4"/>
  <c r="L24" i="4"/>
  <c r="K24" i="4"/>
  <c r="J24" i="4"/>
  <c r="I24" i="4"/>
  <c r="H24" i="4"/>
  <c r="G24" i="4"/>
  <c r="F24" i="4"/>
  <c r="E24" i="4"/>
  <c r="D24" i="4"/>
  <c r="C24" i="4"/>
  <c r="N23" i="4"/>
  <c r="M23" i="4"/>
  <c r="L23" i="4"/>
  <c r="K23" i="4"/>
  <c r="J23" i="4"/>
  <c r="I23" i="4"/>
  <c r="H23" i="4"/>
  <c r="G23" i="4"/>
  <c r="F23" i="4"/>
  <c r="E23" i="4"/>
  <c r="D23" i="4"/>
  <c r="C23" i="4"/>
  <c r="N99" i="3" l="1"/>
  <c r="N97" i="3"/>
  <c r="N94" i="3"/>
  <c r="N92" i="3"/>
  <c r="N91" i="3"/>
  <c r="N83" i="3"/>
  <c r="N78" i="3"/>
  <c r="N75" i="3"/>
  <c r="N74" i="3"/>
  <c r="N71" i="3"/>
  <c r="N63" i="3"/>
  <c r="N62" i="3"/>
  <c r="N59" i="3"/>
  <c r="N58" i="3"/>
  <c r="N51" i="3"/>
  <c r="N49" i="3"/>
  <c r="N47" i="3"/>
  <c r="N45" i="3"/>
  <c r="N44" i="3"/>
  <c r="N43" i="3"/>
  <c r="N41" i="3"/>
  <c r="N40" i="3"/>
  <c r="N39" i="3"/>
  <c r="N36" i="3"/>
  <c r="N35" i="3"/>
  <c r="N33" i="3"/>
  <c r="N32" i="3"/>
  <c r="N31" i="3"/>
  <c r="N29" i="3"/>
  <c r="N28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0" i="3"/>
  <c r="N8" i="3"/>
  <c r="N101" i="3"/>
  <c r="N100" i="3"/>
  <c r="N98" i="3"/>
  <c r="N96" i="3"/>
  <c r="N95" i="3"/>
  <c r="N93" i="3"/>
  <c r="N90" i="3"/>
  <c r="N89" i="3"/>
  <c r="N88" i="3"/>
  <c r="N87" i="3"/>
  <c r="N86" i="3"/>
  <c r="N85" i="3"/>
  <c r="N84" i="3"/>
  <c r="N82" i="3"/>
  <c r="N81" i="3"/>
  <c r="N80" i="3"/>
  <c r="N79" i="3"/>
  <c r="N77" i="3"/>
  <c r="N76" i="3"/>
  <c r="N73" i="3"/>
  <c r="N72" i="3"/>
  <c r="N70" i="3"/>
  <c r="N69" i="3"/>
  <c r="N68" i="3"/>
  <c r="N66" i="3"/>
  <c r="N65" i="3"/>
  <c r="N64" i="3"/>
  <c r="N61" i="3"/>
  <c r="N60" i="3"/>
  <c r="N57" i="3"/>
  <c r="N56" i="3"/>
  <c r="N55" i="3"/>
  <c r="N54" i="3"/>
  <c r="N53" i="3"/>
  <c r="N50" i="3"/>
  <c r="N48" i="3"/>
  <c r="N46" i="3"/>
  <c r="N42" i="3"/>
  <c r="N38" i="3"/>
  <c r="N37" i="3"/>
  <c r="N34" i="3"/>
  <c r="N30" i="3"/>
  <c r="N27" i="3"/>
  <c r="N26" i="3"/>
  <c r="N12" i="3"/>
  <c r="N11" i="3"/>
  <c r="N9" i="3"/>
  <c r="N7" i="3"/>
  <c r="N6" i="3"/>
  <c r="N5" i="3"/>
  <c r="N4" i="3"/>
  <c r="N3" i="3"/>
  <c r="F149" i="2" l="1"/>
  <c r="D50" i="4" s="1"/>
  <c r="F359" i="2"/>
  <c r="D112" i="4" s="1"/>
  <c r="G152" i="2"/>
  <c r="H152" i="2"/>
  <c r="I152" i="2"/>
  <c r="J152" i="2"/>
  <c r="F283" i="2"/>
  <c r="D85" i="4" s="1"/>
  <c r="H283" i="2"/>
  <c r="I283" i="2"/>
  <c r="G85" i="4" s="1"/>
  <c r="P279" i="2"/>
  <c r="F207" i="2"/>
  <c r="F188" i="2"/>
  <c r="G188" i="2"/>
  <c r="E68" i="4" s="1"/>
  <c r="H188" i="2"/>
  <c r="I188" i="2"/>
  <c r="J188" i="2"/>
  <c r="P188" i="2"/>
  <c r="O188" i="2"/>
  <c r="M68" i="4" s="1"/>
  <c r="E38" i="2"/>
  <c r="M101" i="3"/>
  <c r="L101" i="3"/>
  <c r="K101" i="3"/>
  <c r="J101" i="3"/>
  <c r="I101" i="3"/>
  <c r="H101" i="3"/>
  <c r="G101" i="3"/>
  <c r="M100" i="3"/>
  <c r="L100" i="3"/>
  <c r="K100" i="3"/>
  <c r="J100" i="3"/>
  <c r="I100" i="3"/>
  <c r="H100" i="3"/>
  <c r="G100" i="3"/>
  <c r="M99" i="3"/>
  <c r="L99" i="3"/>
  <c r="K99" i="3"/>
  <c r="J99" i="3"/>
  <c r="I99" i="3"/>
  <c r="H99" i="3"/>
  <c r="G99" i="3"/>
  <c r="M98" i="3"/>
  <c r="L98" i="3"/>
  <c r="K98" i="3"/>
  <c r="J98" i="3"/>
  <c r="I98" i="3"/>
  <c r="H98" i="3"/>
  <c r="G98" i="3"/>
  <c r="M97" i="3"/>
  <c r="L97" i="3"/>
  <c r="K97" i="3"/>
  <c r="J97" i="3"/>
  <c r="I97" i="3"/>
  <c r="H97" i="3"/>
  <c r="G97" i="3"/>
  <c r="M96" i="3"/>
  <c r="L96" i="3"/>
  <c r="K96" i="3"/>
  <c r="J96" i="3"/>
  <c r="I96" i="3"/>
  <c r="H96" i="3"/>
  <c r="G96" i="3"/>
  <c r="M95" i="3"/>
  <c r="L95" i="3"/>
  <c r="K95" i="3"/>
  <c r="J95" i="3"/>
  <c r="I95" i="3"/>
  <c r="H95" i="3"/>
  <c r="G95" i="3"/>
  <c r="M94" i="3"/>
  <c r="L94" i="3"/>
  <c r="K94" i="3"/>
  <c r="J94" i="3"/>
  <c r="I94" i="3"/>
  <c r="H94" i="3"/>
  <c r="G94" i="3"/>
  <c r="M93" i="3"/>
  <c r="L93" i="3"/>
  <c r="K93" i="3"/>
  <c r="J93" i="3"/>
  <c r="I93" i="3"/>
  <c r="H93" i="3"/>
  <c r="G93" i="3"/>
  <c r="M92" i="3"/>
  <c r="L92" i="3"/>
  <c r="K92" i="3"/>
  <c r="J92" i="3"/>
  <c r="I92" i="3"/>
  <c r="H92" i="3"/>
  <c r="G92" i="3"/>
  <c r="M91" i="3"/>
  <c r="L91" i="3"/>
  <c r="K91" i="3"/>
  <c r="J91" i="3"/>
  <c r="I91" i="3"/>
  <c r="H91" i="3"/>
  <c r="G91" i="3"/>
  <c r="M90" i="3"/>
  <c r="L90" i="3"/>
  <c r="K90" i="3"/>
  <c r="J90" i="3"/>
  <c r="I90" i="3"/>
  <c r="H90" i="3"/>
  <c r="G90" i="3"/>
  <c r="M89" i="3"/>
  <c r="L89" i="3"/>
  <c r="K89" i="3"/>
  <c r="J89" i="3"/>
  <c r="I89" i="3"/>
  <c r="H89" i="3"/>
  <c r="G89" i="3"/>
  <c r="M88" i="3"/>
  <c r="L88" i="3"/>
  <c r="K88" i="3"/>
  <c r="J88" i="3"/>
  <c r="I88" i="3"/>
  <c r="H88" i="3"/>
  <c r="G88" i="3"/>
  <c r="M87" i="3"/>
  <c r="L87" i="3"/>
  <c r="K87" i="3"/>
  <c r="J87" i="3"/>
  <c r="I87" i="3"/>
  <c r="H87" i="3"/>
  <c r="G87" i="3"/>
  <c r="M86" i="3"/>
  <c r="L86" i="3"/>
  <c r="K86" i="3"/>
  <c r="J86" i="3"/>
  <c r="I86" i="3"/>
  <c r="H86" i="3"/>
  <c r="G86" i="3"/>
  <c r="M85" i="3"/>
  <c r="L85" i="3"/>
  <c r="K85" i="3"/>
  <c r="J85" i="3"/>
  <c r="I85" i="3"/>
  <c r="H85" i="3"/>
  <c r="G85" i="3"/>
  <c r="M84" i="3"/>
  <c r="L84" i="3"/>
  <c r="K84" i="3"/>
  <c r="J84" i="3"/>
  <c r="I84" i="3"/>
  <c r="H84" i="3"/>
  <c r="G84" i="3"/>
  <c r="M83" i="3"/>
  <c r="L83" i="3"/>
  <c r="K83" i="3"/>
  <c r="J83" i="3"/>
  <c r="I83" i="3"/>
  <c r="H83" i="3"/>
  <c r="G83" i="3"/>
  <c r="M82" i="3"/>
  <c r="L82" i="3"/>
  <c r="K82" i="3"/>
  <c r="J82" i="3"/>
  <c r="I82" i="3"/>
  <c r="H82" i="3"/>
  <c r="G82" i="3"/>
  <c r="M81" i="3"/>
  <c r="L81" i="3"/>
  <c r="K81" i="3"/>
  <c r="J81" i="3"/>
  <c r="I81" i="3"/>
  <c r="H81" i="3"/>
  <c r="G81" i="3"/>
  <c r="M80" i="3"/>
  <c r="L80" i="3"/>
  <c r="K80" i="3"/>
  <c r="J80" i="3"/>
  <c r="I80" i="3"/>
  <c r="H80" i="3"/>
  <c r="G80" i="3"/>
  <c r="M79" i="3"/>
  <c r="L79" i="3"/>
  <c r="K79" i="3"/>
  <c r="J79" i="3"/>
  <c r="I79" i="3"/>
  <c r="H79" i="3"/>
  <c r="G79" i="3"/>
  <c r="M78" i="3"/>
  <c r="L78" i="3"/>
  <c r="K78" i="3"/>
  <c r="J78" i="3"/>
  <c r="I78" i="3"/>
  <c r="H78" i="3"/>
  <c r="G78" i="3"/>
  <c r="M77" i="3"/>
  <c r="L77" i="3"/>
  <c r="K77" i="3"/>
  <c r="J77" i="3"/>
  <c r="I77" i="3"/>
  <c r="H77" i="3"/>
  <c r="G77" i="3"/>
  <c r="M76" i="3"/>
  <c r="L76" i="3"/>
  <c r="K76" i="3"/>
  <c r="J76" i="3"/>
  <c r="I76" i="3"/>
  <c r="H76" i="3"/>
  <c r="G76" i="3"/>
  <c r="M75" i="3"/>
  <c r="L75" i="3"/>
  <c r="K75" i="3"/>
  <c r="J75" i="3"/>
  <c r="I75" i="3"/>
  <c r="H75" i="3"/>
  <c r="G75" i="3"/>
  <c r="M74" i="3"/>
  <c r="L74" i="3"/>
  <c r="K74" i="3"/>
  <c r="J74" i="3"/>
  <c r="I74" i="3"/>
  <c r="H74" i="3"/>
  <c r="G74" i="3"/>
  <c r="M73" i="3"/>
  <c r="L73" i="3"/>
  <c r="K73" i="3"/>
  <c r="J73" i="3"/>
  <c r="I73" i="3"/>
  <c r="H73" i="3"/>
  <c r="G73" i="3"/>
  <c r="M72" i="3"/>
  <c r="L72" i="3"/>
  <c r="K72" i="3"/>
  <c r="J72" i="3"/>
  <c r="I72" i="3"/>
  <c r="H72" i="3"/>
  <c r="G72" i="3"/>
  <c r="M71" i="3"/>
  <c r="L71" i="3"/>
  <c r="K71" i="3"/>
  <c r="J71" i="3"/>
  <c r="I71" i="3"/>
  <c r="H71" i="3"/>
  <c r="G71" i="3"/>
  <c r="M70" i="3"/>
  <c r="L70" i="3"/>
  <c r="K70" i="3"/>
  <c r="J70" i="3"/>
  <c r="I70" i="3"/>
  <c r="H70" i="3"/>
  <c r="G70" i="3"/>
  <c r="M69" i="3"/>
  <c r="L69" i="3"/>
  <c r="K69" i="3"/>
  <c r="J69" i="3"/>
  <c r="I69" i="3"/>
  <c r="H69" i="3"/>
  <c r="G69" i="3"/>
  <c r="M68" i="3"/>
  <c r="L68" i="3"/>
  <c r="K68" i="3"/>
  <c r="J68" i="3"/>
  <c r="I68" i="3"/>
  <c r="H68" i="3"/>
  <c r="G68" i="3"/>
  <c r="M67" i="3"/>
  <c r="L67" i="3"/>
  <c r="K67" i="3"/>
  <c r="J67" i="3"/>
  <c r="I67" i="3"/>
  <c r="H67" i="3"/>
  <c r="G67" i="3"/>
  <c r="M66" i="3"/>
  <c r="L66" i="3"/>
  <c r="K66" i="3"/>
  <c r="J66" i="3"/>
  <c r="I66" i="3"/>
  <c r="H66" i="3"/>
  <c r="G66" i="3"/>
  <c r="M65" i="3"/>
  <c r="L65" i="3"/>
  <c r="K65" i="3"/>
  <c r="J65" i="3"/>
  <c r="I65" i="3"/>
  <c r="H65" i="3"/>
  <c r="G65" i="3"/>
  <c r="M64" i="3"/>
  <c r="L64" i="3"/>
  <c r="K64" i="3"/>
  <c r="J64" i="3"/>
  <c r="I64" i="3"/>
  <c r="H64" i="3"/>
  <c r="G64" i="3"/>
  <c r="M63" i="3"/>
  <c r="L63" i="3"/>
  <c r="K63" i="3"/>
  <c r="J63" i="3"/>
  <c r="I63" i="3"/>
  <c r="H63" i="3"/>
  <c r="G63" i="3"/>
  <c r="M62" i="3"/>
  <c r="L62" i="3"/>
  <c r="K62" i="3"/>
  <c r="J62" i="3"/>
  <c r="I62" i="3"/>
  <c r="H62" i="3"/>
  <c r="G62" i="3"/>
  <c r="M61" i="3"/>
  <c r="L61" i="3"/>
  <c r="K61" i="3"/>
  <c r="J61" i="3"/>
  <c r="I61" i="3"/>
  <c r="H61" i="3"/>
  <c r="G61" i="3"/>
  <c r="M60" i="3"/>
  <c r="L60" i="3"/>
  <c r="K60" i="3"/>
  <c r="J60" i="3"/>
  <c r="I60" i="3"/>
  <c r="H60" i="3"/>
  <c r="G60" i="3"/>
  <c r="M59" i="3"/>
  <c r="L59" i="3"/>
  <c r="K59" i="3"/>
  <c r="J59" i="3"/>
  <c r="I59" i="3"/>
  <c r="H59" i="3"/>
  <c r="G59" i="3"/>
  <c r="M58" i="3"/>
  <c r="L58" i="3"/>
  <c r="K58" i="3"/>
  <c r="J58" i="3"/>
  <c r="I58" i="3"/>
  <c r="H58" i="3"/>
  <c r="G58" i="3"/>
  <c r="M57" i="3"/>
  <c r="L57" i="3"/>
  <c r="K57" i="3"/>
  <c r="J57" i="3"/>
  <c r="I57" i="3"/>
  <c r="H57" i="3"/>
  <c r="G57" i="3"/>
  <c r="M56" i="3"/>
  <c r="L56" i="3"/>
  <c r="K56" i="3"/>
  <c r="J56" i="3"/>
  <c r="I56" i="3"/>
  <c r="H56" i="3"/>
  <c r="G56" i="3"/>
  <c r="M55" i="3"/>
  <c r="L55" i="3"/>
  <c r="K55" i="3"/>
  <c r="J55" i="3"/>
  <c r="I55" i="3"/>
  <c r="H55" i="3"/>
  <c r="G55" i="3"/>
  <c r="M54" i="3"/>
  <c r="L54" i="3"/>
  <c r="K54" i="3"/>
  <c r="J54" i="3"/>
  <c r="I54" i="3"/>
  <c r="H54" i="3"/>
  <c r="G54" i="3"/>
  <c r="M53" i="3"/>
  <c r="L53" i="3"/>
  <c r="K53" i="3"/>
  <c r="J53" i="3"/>
  <c r="I53" i="3"/>
  <c r="H53" i="3"/>
  <c r="G53" i="3"/>
  <c r="M52" i="3"/>
  <c r="L52" i="3"/>
  <c r="K52" i="3"/>
  <c r="J52" i="3"/>
  <c r="I52" i="3"/>
  <c r="M51" i="3"/>
  <c r="L51" i="3"/>
  <c r="K51" i="3"/>
  <c r="J51" i="3"/>
  <c r="I51" i="3"/>
  <c r="H51" i="3"/>
  <c r="G51" i="3"/>
  <c r="M50" i="3"/>
  <c r="L50" i="3"/>
  <c r="K50" i="3"/>
  <c r="J50" i="3"/>
  <c r="I50" i="3"/>
  <c r="H50" i="3"/>
  <c r="G50" i="3"/>
  <c r="M49" i="3"/>
  <c r="L49" i="3"/>
  <c r="K49" i="3"/>
  <c r="J49" i="3"/>
  <c r="I49" i="3"/>
  <c r="H49" i="3"/>
  <c r="G49" i="3"/>
  <c r="M48" i="3"/>
  <c r="L48" i="3"/>
  <c r="K48" i="3"/>
  <c r="J48" i="3"/>
  <c r="I48" i="3"/>
  <c r="H48" i="3"/>
  <c r="G48" i="3"/>
  <c r="M47" i="3"/>
  <c r="L47" i="3"/>
  <c r="K47" i="3"/>
  <c r="J47" i="3"/>
  <c r="I47" i="3"/>
  <c r="H47" i="3"/>
  <c r="G47" i="3"/>
  <c r="M46" i="3"/>
  <c r="L46" i="3"/>
  <c r="K46" i="3"/>
  <c r="J46" i="3"/>
  <c r="I46" i="3"/>
  <c r="H46" i="3"/>
  <c r="G46" i="3"/>
  <c r="M45" i="3"/>
  <c r="L45" i="3"/>
  <c r="K45" i="3"/>
  <c r="J45" i="3"/>
  <c r="I45" i="3"/>
  <c r="H45" i="3"/>
  <c r="G45" i="3"/>
  <c r="M44" i="3"/>
  <c r="L44" i="3"/>
  <c r="K44" i="3"/>
  <c r="J44" i="3"/>
  <c r="I44" i="3"/>
  <c r="H44" i="3"/>
  <c r="G44" i="3"/>
  <c r="M43" i="3"/>
  <c r="L43" i="3"/>
  <c r="K43" i="3"/>
  <c r="J43" i="3"/>
  <c r="I43" i="3"/>
  <c r="G43" i="3"/>
  <c r="M42" i="3"/>
  <c r="L42" i="3"/>
  <c r="K42" i="3"/>
  <c r="J42" i="3"/>
  <c r="I42" i="3"/>
  <c r="H42" i="3"/>
  <c r="G42" i="3"/>
  <c r="M41" i="3"/>
  <c r="L41" i="3"/>
  <c r="K41" i="3"/>
  <c r="J41" i="3"/>
  <c r="I41" i="3"/>
  <c r="H41" i="3"/>
  <c r="G41" i="3"/>
  <c r="M40" i="3"/>
  <c r="L40" i="3"/>
  <c r="K40" i="3"/>
  <c r="J40" i="3"/>
  <c r="I40" i="3"/>
  <c r="H40" i="3"/>
  <c r="G40" i="3"/>
  <c r="M39" i="3"/>
  <c r="L39" i="3"/>
  <c r="K39" i="3"/>
  <c r="J39" i="3"/>
  <c r="I39" i="3"/>
  <c r="H39" i="3"/>
  <c r="G39" i="3"/>
  <c r="M38" i="3"/>
  <c r="L38" i="3"/>
  <c r="K38" i="3"/>
  <c r="J38" i="3"/>
  <c r="I38" i="3"/>
  <c r="H38" i="3"/>
  <c r="G38" i="3"/>
  <c r="M37" i="3"/>
  <c r="L37" i="3"/>
  <c r="K37" i="3"/>
  <c r="J37" i="3"/>
  <c r="I37" i="3"/>
  <c r="H37" i="3"/>
  <c r="G37" i="3"/>
  <c r="M36" i="3"/>
  <c r="L36" i="3"/>
  <c r="K36" i="3"/>
  <c r="J36" i="3"/>
  <c r="I36" i="3"/>
  <c r="H36" i="3"/>
  <c r="G36" i="3"/>
  <c r="M35" i="3"/>
  <c r="L35" i="3"/>
  <c r="K35" i="3"/>
  <c r="J35" i="3"/>
  <c r="I35" i="3"/>
  <c r="H35" i="3"/>
  <c r="G35" i="3"/>
  <c r="M34" i="3"/>
  <c r="L34" i="3"/>
  <c r="K34" i="3"/>
  <c r="J34" i="3"/>
  <c r="I34" i="3"/>
  <c r="H34" i="3"/>
  <c r="G34" i="3"/>
  <c r="M33" i="3"/>
  <c r="L33" i="3"/>
  <c r="K33" i="3"/>
  <c r="J33" i="3"/>
  <c r="I33" i="3"/>
  <c r="H33" i="3"/>
  <c r="G33" i="3"/>
  <c r="M32" i="3"/>
  <c r="L32" i="3"/>
  <c r="K32" i="3"/>
  <c r="J32" i="3"/>
  <c r="I32" i="3"/>
  <c r="H32" i="3"/>
  <c r="G32" i="3"/>
  <c r="M31" i="3"/>
  <c r="L31" i="3"/>
  <c r="K31" i="3"/>
  <c r="J31" i="3"/>
  <c r="I31" i="3"/>
  <c r="H31" i="3"/>
  <c r="G31" i="3"/>
  <c r="M30" i="3"/>
  <c r="L30" i="3"/>
  <c r="K30" i="3"/>
  <c r="J30" i="3"/>
  <c r="I30" i="3"/>
  <c r="H30" i="3"/>
  <c r="G30" i="3"/>
  <c r="M29" i="3"/>
  <c r="L29" i="3"/>
  <c r="K29" i="3"/>
  <c r="J29" i="3"/>
  <c r="I29" i="3"/>
  <c r="H29" i="3"/>
  <c r="G29" i="3"/>
  <c r="M28" i="3"/>
  <c r="L28" i="3"/>
  <c r="K28" i="3"/>
  <c r="J28" i="3"/>
  <c r="I28" i="3"/>
  <c r="H28" i="3"/>
  <c r="G28" i="3"/>
  <c r="M27" i="3"/>
  <c r="L27" i="3"/>
  <c r="K27" i="3"/>
  <c r="J27" i="3"/>
  <c r="I27" i="3"/>
  <c r="H27" i="3"/>
  <c r="G27" i="3"/>
  <c r="M26" i="3"/>
  <c r="L26" i="3"/>
  <c r="K26" i="3"/>
  <c r="J26" i="3"/>
  <c r="I26" i="3"/>
  <c r="H26" i="3"/>
  <c r="G26" i="3"/>
  <c r="M25" i="3"/>
  <c r="L25" i="3"/>
  <c r="K25" i="3"/>
  <c r="J25" i="3"/>
  <c r="I25" i="3"/>
  <c r="H25" i="3"/>
  <c r="G25" i="3"/>
  <c r="M24" i="3"/>
  <c r="L24" i="3"/>
  <c r="K24" i="3"/>
  <c r="J24" i="3"/>
  <c r="I24" i="3"/>
  <c r="H24" i="3"/>
  <c r="G24" i="3"/>
  <c r="M23" i="3"/>
  <c r="L23" i="3"/>
  <c r="K23" i="3"/>
  <c r="J23" i="3"/>
  <c r="I23" i="3"/>
  <c r="H23" i="3"/>
  <c r="G23" i="3"/>
  <c r="M22" i="3"/>
  <c r="L22" i="3"/>
  <c r="K22" i="3"/>
  <c r="J22" i="3"/>
  <c r="I22" i="3"/>
  <c r="H22" i="3"/>
  <c r="G22" i="3"/>
  <c r="M21" i="3"/>
  <c r="L21" i="3"/>
  <c r="K21" i="3"/>
  <c r="J21" i="3"/>
  <c r="I21" i="3"/>
  <c r="H21" i="3"/>
  <c r="G21" i="3"/>
  <c r="M20" i="3"/>
  <c r="L20" i="3"/>
  <c r="K20" i="3"/>
  <c r="J20" i="3"/>
  <c r="I20" i="3"/>
  <c r="H20" i="3"/>
  <c r="G20" i="3"/>
  <c r="M19" i="3"/>
  <c r="L19" i="3"/>
  <c r="K19" i="3"/>
  <c r="J19" i="3"/>
  <c r="I19" i="3"/>
  <c r="H19" i="3"/>
  <c r="G19" i="3"/>
  <c r="M18" i="3"/>
  <c r="L18" i="3"/>
  <c r="K18" i="3"/>
  <c r="J18" i="3"/>
  <c r="I18" i="3"/>
  <c r="H18" i="3"/>
  <c r="G18" i="3"/>
  <c r="M17" i="3"/>
  <c r="L17" i="3"/>
  <c r="K17" i="3"/>
  <c r="J17" i="3"/>
  <c r="I17" i="3"/>
  <c r="H17" i="3"/>
  <c r="G17" i="3"/>
  <c r="M16" i="3"/>
  <c r="L16" i="3"/>
  <c r="K16" i="3"/>
  <c r="J16" i="3"/>
  <c r="I16" i="3"/>
  <c r="H16" i="3"/>
  <c r="G16" i="3"/>
  <c r="M15" i="3"/>
  <c r="L15" i="3"/>
  <c r="K15" i="3"/>
  <c r="J15" i="3"/>
  <c r="I15" i="3"/>
  <c r="H15" i="3"/>
  <c r="G15" i="3"/>
  <c r="M14" i="3"/>
  <c r="L14" i="3"/>
  <c r="K14" i="3"/>
  <c r="J14" i="3"/>
  <c r="I14" i="3"/>
  <c r="H14" i="3"/>
  <c r="G14" i="3"/>
  <c r="M13" i="3"/>
  <c r="L13" i="3"/>
  <c r="K13" i="3"/>
  <c r="J13" i="3"/>
  <c r="I13" i="3"/>
  <c r="H13" i="3"/>
  <c r="G13" i="3"/>
  <c r="M12" i="3"/>
  <c r="L12" i="3"/>
  <c r="K12" i="3"/>
  <c r="J12" i="3"/>
  <c r="I12" i="3"/>
  <c r="H12" i="3"/>
  <c r="G12" i="3"/>
  <c r="M11" i="3"/>
  <c r="L11" i="3"/>
  <c r="K11" i="3"/>
  <c r="J11" i="3"/>
  <c r="I11" i="3"/>
  <c r="H11" i="3"/>
  <c r="G11" i="3"/>
  <c r="M10" i="3"/>
  <c r="L10" i="3"/>
  <c r="K10" i="3"/>
  <c r="J10" i="3"/>
  <c r="I10" i="3"/>
  <c r="H10" i="3"/>
  <c r="G10" i="3"/>
  <c r="M9" i="3"/>
  <c r="L9" i="3"/>
  <c r="K9" i="3"/>
  <c r="J9" i="3"/>
  <c r="I9" i="3"/>
  <c r="H9" i="3"/>
  <c r="G9" i="3"/>
  <c r="M8" i="3"/>
  <c r="L8" i="3"/>
  <c r="K8" i="3"/>
  <c r="J8" i="3"/>
  <c r="I8" i="3"/>
  <c r="H8" i="3"/>
  <c r="G8" i="3"/>
  <c r="M7" i="3"/>
  <c r="L7" i="3"/>
  <c r="K7" i="3"/>
  <c r="J7" i="3"/>
  <c r="I7" i="3"/>
  <c r="H7" i="3"/>
  <c r="G7" i="3"/>
  <c r="M6" i="3"/>
  <c r="L6" i="3"/>
  <c r="K6" i="3"/>
  <c r="J6" i="3"/>
  <c r="I6" i="3"/>
  <c r="H6" i="3"/>
  <c r="G6" i="3"/>
  <c r="M5" i="3"/>
  <c r="L5" i="3"/>
  <c r="K5" i="3"/>
  <c r="J5" i="3"/>
  <c r="I5" i="3"/>
  <c r="H5" i="3"/>
  <c r="G5" i="3"/>
  <c r="M4" i="3"/>
  <c r="L4" i="3"/>
  <c r="K4" i="3"/>
  <c r="J4" i="3"/>
  <c r="I4" i="3"/>
  <c r="H4" i="3"/>
  <c r="G4" i="3"/>
  <c r="M3" i="3"/>
  <c r="L3" i="3"/>
  <c r="K3" i="3"/>
  <c r="J3" i="3"/>
  <c r="I3" i="3"/>
  <c r="H3" i="3"/>
  <c r="G3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E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L102" i="3" l="1"/>
  <c r="H52" i="3"/>
  <c r="H68" i="4"/>
  <c r="D52" i="3"/>
  <c r="D68" i="4"/>
  <c r="F69" i="3"/>
  <c r="F85" i="4"/>
  <c r="F43" i="10"/>
  <c r="F59" i="12" s="1"/>
  <c r="F59" i="4"/>
  <c r="G52" i="3"/>
  <c r="G68" i="4"/>
  <c r="D59" i="10"/>
  <c r="D75" i="12" s="1"/>
  <c r="D75" i="4"/>
  <c r="E43" i="10"/>
  <c r="E59" i="12" s="1"/>
  <c r="E59" i="4"/>
  <c r="F52" i="3"/>
  <c r="F68" i="4"/>
  <c r="N67" i="3"/>
  <c r="N83" i="4"/>
  <c r="H43" i="3"/>
  <c r="H102" i="3" s="1"/>
  <c r="H43" i="10"/>
  <c r="H59" i="12" s="1"/>
  <c r="H59" i="4"/>
  <c r="N52" i="3"/>
  <c r="N68" i="4"/>
  <c r="G43" i="10"/>
  <c r="G59" i="12" s="1"/>
  <c r="G59" i="4"/>
  <c r="N102" i="3"/>
  <c r="D102" i="3"/>
  <c r="J102" i="3"/>
  <c r="E102" i="3"/>
  <c r="G102" i="3"/>
  <c r="K102" i="3"/>
  <c r="I102" i="3"/>
  <c r="M102" i="3"/>
  <c r="F102" i="3"/>
  <c r="C31" i="3"/>
  <c r="C29" i="3"/>
  <c r="C28" i="3"/>
  <c r="C35" i="3"/>
  <c r="C17" i="3"/>
  <c r="C15" i="3"/>
  <c r="C10" i="3"/>
  <c r="C86" i="3" l="1"/>
  <c r="C87" i="3"/>
  <c r="C45" i="3"/>
  <c r="C44" i="3"/>
  <c r="C50" i="3"/>
  <c r="C49" i="3"/>
  <c r="C48" i="3"/>
  <c r="C47" i="3"/>
  <c r="C46" i="3"/>
  <c r="C72" i="3"/>
  <c r="C82" i="3"/>
  <c r="C81" i="3"/>
  <c r="C74" i="3"/>
  <c r="C75" i="3"/>
  <c r="C79" i="3"/>
  <c r="C78" i="3"/>
  <c r="C77" i="3"/>
  <c r="C26" i="3"/>
  <c r="C25" i="3"/>
  <c r="C24" i="3"/>
  <c r="C23" i="3"/>
  <c r="C22" i="3"/>
  <c r="C19" i="3"/>
  <c r="C18" i="3"/>
  <c r="C59" i="3"/>
  <c r="C83" i="3"/>
  <c r="C84" i="3"/>
  <c r="C85" i="3"/>
  <c r="C94" i="3"/>
  <c r="C95" i="3"/>
  <c r="C96" i="3"/>
  <c r="C97" i="3"/>
  <c r="C98" i="3"/>
  <c r="C99" i="3"/>
  <c r="C100" i="3"/>
  <c r="C101" i="3"/>
  <c r="C88" i="3"/>
  <c r="C21" i="3"/>
  <c r="C20" i="3"/>
  <c r="C93" i="3" l="1"/>
  <c r="C92" i="3"/>
  <c r="C91" i="3"/>
  <c r="C90" i="3"/>
  <c r="C89" i="3"/>
  <c r="C80" i="3"/>
  <c r="C76" i="3"/>
  <c r="C73" i="3"/>
  <c r="C71" i="3"/>
  <c r="C70" i="3"/>
  <c r="C69" i="3"/>
  <c r="C68" i="3"/>
  <c r="C67" i="3"/>
  <c r="C66" i="3"/>
  <c r="C65" i="3"/>
  <c r="C64" i="3"/>
  <c r="C63" i="3"/>
  <c r="C62" i="3"/>
  <c r="C61" i="3"/>
  <c r="C60" i="3"/>
  <c r="C58" i="3"/>
  <c r="C57" i="3"/>
  <c r="C56" i="3"/>
  <c r="C55" i="3"/>
  <c r="C54" i="3"/>
  <c r="C53" i="3"/>
  <c r="C52" i="3"/>
  <c r="C51" i="3"/>
  <c r="C43" i="3"/>
  <c r="C42" i="3"/>
  <c r="C41" i="3"/>
  <c r="C40" i="3"/>
  <c r="C39" i="3"/>
  <c r="C38" i="3"/>
  <c r="C37" i="3"/>
  <c r="C36" i="3"/>
  <c r="C34" i="3"/>
  <c r="C33" i="3"/>
  <c r="C32" i="3"/>
  <c r="C30" i="3"/>
  <c r="C27" i="3"/>
  <c r="C14" i="3"/>
  <c r="C13" i="3"/>
  <c r="C16" i="3"/>
  <c r="C12" i="3"/>
  <c r="C11" i="3"/>
  <c r="C9" i="3"/>
  <c r="C8" i="3"/>
  <c r="C7" i="3"/>
  <c r="C5" i="3"/>
  <c r="C4" i="3"/>
  <c r="C3" i="3"/>
  <c r="W14" i="5" l="1"/>
  <c r="W9" i="5"/>
  <c r="W13" i="5"/>
  <c r="W7" i="5"/>
  <c r="W12" i="5"/>
  <c r="W6" i="5"/>
  <c r="W10" i="5"/>
  <c r="W3" i="5"/>
  <c r="W5" i="5"/>
  <c r="W4" i="5"/>
  <c r="W8" i="5"/>
  <c r="W11" i="5"/>
  <c r="W16" i="5"/>
  <c r="C102" i="3"/>
  <c r="W18" i="5"/>
  <c r="W15" i="5"/>
  <c r="W17" i="5"/>
  <c r="W19" i="5"/>
  <c r="W21" i="5"/>
  <c r="W20" i="5"/>
  <c r="X20" i="5" l="1"/>
  <c r="Z20" i="5"/>
  <c r="Y20" i="5"/>
  <c r="AB20" i="5"/>
  <c r="AA20" i="5"/>
  <c r="AF20" i="5"/>
  <c r="X11" i="5"/>
  <c r="AF11" i="5"/>
  <c r="Z11" i="5"/>
  <c r="AB11" i="5"/>
  <c r="AA11" i="5"/>
  <c r="Y11" i="5"/>
  <c r="AB18" i="5"/>
  <c r="Z18" i="5"/>
  <c r="X18" i="5"/>
  <c r="Y18" i="5"/>
  <c r="AA18" i="5"/>
  <c r="AF18" i="5"/>
  <c r="X4" i="5"/>
  <c r="Y4" i="5"/>
  <c r="AB4" i="5"/>
  <c r="AA4" i="5"/>
  <c r="Z4" i="5"/>
  <c r="AF4" i="5"/>
  <c r="AB6" i="5"/>
  <c r="X6" i="5"/>
  <c r="Y6" i="5"/>
  <c r="AA6" i="5"/>
  <c r="Z6" i="5"/>
  <c r="AF6" i="5"/>
  <c r="X9" i="5"/>
  <c r="Z9" i="5"/>
  <c r="AA9" i="5"/>
  <c r="AB9" i="5"/>
  <c r="Y9" i="5"/>
  <c r="AF9" i="5"/>
  <c r="X15" i="5"/>
  <c r="AA15" i="5"/>
  <c r="AF15" i="5"/>
  <c r="Y15" i="5"/>
  <c r="Z15" i="5"/>
  <c r="AB15" i="5"/>
  <c r="X3" i="5"/>
  <c r="Y3" i="5"/>
  <c r="AB3" i="5"/>
  <c r="Z3" i="5"/>
  <c r="AA3" i="5"/>
  <c r="AF3" i="5"/>
  <c r="AA7" i="5"/>
  <c r="X7" i="5"/>
  <c r="Y7" i="5"/>
  <c r="AB7" i="5"/>
  <c r="Z7" i="5"/>
  <c r="AF7" i="5"/>
  <c r="AA21" i="5"/>
  <c r="X21" i="5"/>
  <c r="AF21" i="5"/>
  <c r="Y21" i="5"/>
  <c r="Z21" i="5"/>
  <c r="AB21" i="5"/>
  <c r="X8" i="5"/>
  <c r="AA8" i="5"/>
  <c r="Z8" i="5"/>
  <c r="AB8" i="5"/>
  <c r="AF8" i="5"/>
  <c r="Y8" i="5"/>
  <c r="X10" i="5"/>
  <c r="AB10" i="5"/>
  <c r="AA10" i="5"/>
  <c r="Z10" i="5"/>
  <c r="Y10" i="5"/>
  <c r="AF10" i="5"/>
  <c r="Y13" i="5"/>
  <c r="X13" i="5"/>
  <c r="AB13" i="5"/>
  <c r="Z13" i="5"/>
  <c r="AA13" i="5"/>
  <c r="AF13" i="5"/>
  <c r="AA19" i="5"/>
  <c r="AJ19" i="5" s="1"/>
  <c r="X19" i="5"/>
  <c r="AG19" i="5" s="1"/>
  <c r="AF19" i="5"/>
  <c r="AB19" i="5"/>
  <c r="Y19" i="5"/>
  <c r="Z19" i="5"/>
  <c r="AI19" i="5" s="1"/>
  <c r="X17" i="5"/>
  <c r="AB17" i="5"/>
  <c r="AK17" i="5" s="1"/>
  <c r="Z17" i="5"/>
  <c r="AI17" i="5" s="1"/>
  <c r="Y17" i="5"/>
  <c r="AH17" i="5" s="1"/>
  <c r="AF17" i="5"/>
  <c r="AA17" i="5"/>
  <c r="AJ17" i="5" s="1"/>
  <c r="AB16" i="5"/>
  <c r="AA16" i="5"/>
  <c r="X16" i="5"/>
  <c r="Z16" i="5"/>
  <c r="Y16" i="5"/>
  <c r="AF16" i="5"/>
  <c r="Y5" i="5"/>
  <c r="AB5" i="5"/>
  <c r="Z5" i="5"/>
  <c r="AA5" i="5"/>
  <c r="AF5" i="5"/>
  <c r="X5" i="5"/>
  <c r="X12" i="5"/>
  <c r="Y12" i="5"/>
  <c r="AH12" i="5" s="1"/>
  <c r="AB12" i="5"/>
  <c r="Z12" i="5"/>
  <c r="AA12" i="5"/>
  <c r="AF12" i="5"/>
  <c r="Z14" i="5"/>
  <c r="X14" i="5"/>
  <c r="Y14" i="5"/>
  <c r="AA14" i="5"/>
  <c r="AJ14" i="5" s="1"/>
  <c r="AF14" i="5"/>
  <c r="AB14" i="5"/>
  <c r="AI13" i="5" l="1"/>
  <c r="AK10" i="5"/>
  <c r="AK8" i="5"/>
  <c r="K8" i="4" s="1"/>
  <c r="AK21" i="5"/>
  <c r="AG12" i="5"/>
  <c r="AH19" i="5"/>
  <c r="AG18" i="5"/>
  <c r="G14" i="4"/>
  <c r="J14" i="4"/>
  <c r="I14" i="4"/>
  <c r="H14" i="4"/>
  <c r="C12" i="4"/>
  <c r="AJ5" i="5"/>
  <c r="C10" i="4"/>
  <c r="L8" i="4"/>
  <c r="AG21" i="5"/>
  <c r="C3" i="4"/>
  <c r="AH15" i="5"/>
  <c r="AI9" i="5"/>
  <c r="C4" i="4"/>
  <c r="AH4" i="5"/>
  <c r="C11" i="4"/>
  <c r="AH16" i="5"/>
  <c r="AK13" i="5"/>
  <c r="AG10" i="5"/>
  <c r="AI20" i="5"/>
  <c r="AI21" i="5"/>
  <c r="AJ21" i="5"/>
  <c r="AJ3" i="5"/>
  <c r="C15" i="4"/>
  <c r="AG9" i="5"/>
  <c r="AH6" i="5"/>
  <c r="AI4" i="5"/>
  <c r="AG4" i="5"/>
  <c r="AG11" i="5"/>
  <c r="AK14" i="5"/>
  <c r="AG14" i="5"/>
  <c r="AG5" i="5"/>
  <c r="AK5" i="5"/>
  <c r="AI16" i="5"/>
  <c r="G17" i="4"/>
  <c r="J17" i="4"/>
  <c r="H17" i="4"/>
  <c r="I17" i="4"/>
  <c r="M17" i="4"/>
  <c r="K17" i="4"/>
  <c r="N17" i="4"/>
  <c r="L17" i="4"/>
  <c r="AK19" i="5"/>
  <c r="C13" i="4"/>
  <c r="AG13" i="5"/>
  <c r="AI10" i="5"/>
  <c r="AH8" i="5"/>
  <c r="AH21" i="5"/>
  <c r="C7" i="4"/>
  <c r="AG7" i="5"/>
  <c r="AI3" i="5"/>
  <c r="AK15" i="5"/>
  <c r="AJ15" i="5"/>
  <c r="AK9" i="5"/>
  <c r="C6" i="4"/>
  <c r="AG6" i="5"/>
  <c r="AJ4" i="5"/>
  <c r="C18" i="4"/>
  <c r="AI18" i="5"/>
  <c r="AK11" i="5"/>
  <c r="C20" i="4"/>
  <c r="C16" i="4"/>
  <c r="AJ16" i="5"/>
  <c r="D19" i="4"/>
  <c r="F19" i="4"/>
  <c r="E19" i="4"/>
  <c r="E13" i="4"/>
  <c r="F13" i="4"/>
  <c r="D13" i="4"/>
  <c r="L10" i="4"/>
  <c r="K10" i="4"/>
  <c r="M10" i="4"/>
  <c r="N10" i="4"/>
  <c r="K21" i="4"/>
  <c r="M21" i="4"/>
  <c r="L21" i="4"/>
  <c r="N21" i="4"/>
  <c r="AK7" i="5"/>
  <c r="AH3" i="5"/>
  <c r="C9" i="4"/>
  <c r="AJ6" i="5"/>
  <c r="AH18" i="5"/>
  <c r="AH11" i="5"/>
  <c r="AK20" i="5"/>
  <c r="AH14" i="5"/>
  <c r="AJ12" i="5"/>
  <c r="AI5" i="5"/>
  <c r="AK16" i="5"/>
  <c r="E17" i="4"/>
  <c r="D17" i="4"/>
  <c r="F17" i="4"/>
  <c r="G19" i="4"/>
  <c r="J19" i="4"/>
  <c r="I19" i="4"/>
  <c r="H19" i="4"/>
  <c r="AH10" i="5"/>
  <c r="AI8" i="5"/>
  <c r="AH7" i="5"/>
  <c r="AG3" i="5"/>
  <c r="AH9" i="5"/>
  <c r="AJ8" i="5"/>
  <c r="AJ11" i="5"/>
  <c r="AH20" i="5"/>
  <c r="C14" i="4"/>
  <c r="AI14" i="5"/>
  <c r="AK12" i="5"/>
  <c r="C5" i="4"/>
  <c r="AH5" i="5"/>
  <c r="AG16" i="5"/>
  <c r="C17" i="4"/>
  <c r="AG17" i="5"/>
  <c r="C19" i="4"/>
  <c r="AJ13" i="5"/>
  <c r="AH13" i="5"/>
  <c r="AJ10" i="5"/>
  <c r="C8" i="4"/>
  <c r="AG8" i="5"/>
  <c r="C21" i="4"/>
  <c r="AI7" i="5"/>
  <c r="AJ7" i="5"/>
  <c r="AK3" i="5"/>
  <c r="AI15" i="5"/>
  <c r="AG15" i="5"/>
  <c r="AJ9" i="5"/>
  <c r="AI6" i="5"/>
  <c r="AK6" i="5"/>
  <c r="AK4" i="5"/>
  <c r="AJ18" i="5"/>
  <c r="AK18" i="5"/>
  <c r="AI12" i="5"/>
  <c r="AI11" i="5"/>
  <c r="AJ20" i="5"/>
  <c r="AG20" i="5"/>
  <c r="N8" i="4" l="1"/>
  <c r="M8" i="4"/>
  <c r="F12" i="4"/>
  <c r="E12" i="4"/>
  <c r="D12" i="4"/>
  <c r="N12" i="4"/>
  <c r="M12" i="4"/>
  <c r="L12" i="4"/>
  <c r="K12" i="4"/>
  <c r="F10" i="4"/>
  <c r="D10" i="4"/>
  <c r="E10" i="4"/>
  <c r="L13" i="4"/>
  <c r="M13" i="4"/>
  <c r="K13" i="4"/>
  <c r="N13" i="4"/>
  <c r="C118" i="4"/>
  <c r="E6" i="4"/>
  <c r="D6" i="4"/>
  <c r="F6" i="4"/>
  <c r="H13" i="4"/>
  <c r="G13" i="4"/>
  <c r="J13" i="4"/>
  <c r="I13" i="4"/>
  <c r="D14" i="4"/>
  <c r="E14" i="4"/>
  <c r="F14" i="4"/>
  <c r="G8" i="4"/>
  <c r="H8" i="4"/>
  <c r="J8" i="4"/>
  <c r="I8" i="4"/>
  <c r="D8" i="4"/>
  <c r="F8" i="4"/>
  <c r="E8" i="4"/>
  <c r="J6" i="4"/>
  <c r="I6" i="4"/>
  <c r="G6" i="4"/>
  <c r="H6" i="4"/>
  <c r="G4" i="4"/>
  <c r="J4" i="4"/>
  <c r="I4" i="4"/>
  <c r="H4" i="4"/>
  <c r="G15" i="4"/>
  <c r="J15" i="4"/>
  <c r="H15" i="4"/>
  <c r="I15" i="4"/>
  <c r="M5" i="4"/>
  <c r="N5" i="4"/>
  <c r="L5" i="4"/>
  <c r="K5" i="4"/>
  <c r="F21" i="4"/>
  <c r="D21" i="4"/>
  <c r="E21" i="4"/>
  <c r="E9" i="4"/>
  <c r="D9" i="4"/>
  <c r="F9" i="4"/>
  <c r="F15" i="4"/>
  <c r="E15" i="4"/>
  <c r="D15" i="4"/>
  <c r="G12" i="4"/>
  <c r="H12" i="4"/>
  <c r="J12" i="4"/>
  <c r="I12" i="4"/>
  <c r="K7" i="4"/>
  <c r="N7" i="4"/>
  <c r="L7" i="4"/>
  <c r="M7" i="4"/>
  <c r="K9" i="4"/>
  <c r="L9" i="4"/>
  <c r="N9" i="4"/>
  <c r="M9" i="4"/>
  <c r="E16" i="4"/>
  <c r="D16" i="4"/>
  <c r="F16" i="4"/>
  <c r="N14" i="4"/>
  <c r="M14" i="4"/>
  <c r="L14" i="4"/>
  <c r="K14" i="4"/>
  <c r="H21" i="4"/>
  <c r="G21" i="4"/>
  <c r="I21" i="4"/>
  <c r="J21" i="4"/>
  <c r="M18" i="4"/>
  <c r="L18" i="4"/>
  <c r="K18" i="4"/>
  <c r="N18" i="4"/>
  <c r="K3" i="4"/>
  <c r="L3" i="4"/>
  <c r="N3" i="4"/>
  <c r="M3" i="4"/>
  <c r="G20" i="4"/>
  <c r="H20" i="4"/>
  <c r="J20" i="4"/>
  <c r="I20" i="4"/>
  <c r="G18" i="4"/>
  <c r="H18" i="4"/>
  <c r="J18" i="4"/>
  <c r="I18" i="4"/>
  <c r="I9" i="4"/>
  <c r="H9" i="4"/>
  <c r="J9" i="4"/>
  <c r="G9" i="4"/>
  <c r="I7" i="4"/>
  <c r="H7" i="4"/>
  <c r="G7" i="4"/>
  <c r="J7" i="4"/>
  <c r="K16" i="4"/>
  <c r="L16" i="4"/>
  <c r="N16" i="4"/>
  <c r="M16" i="4"/>
  <c r="M20" i="4"/>
  <c r="K20" i="4"/>
  <c r="N20" i="4"/>
  <c r="L20" i="4"/>
  <c r="N11" i="4"/>
  <c r="M11" i="4"/>
  <c r="K11" i="4"/>
  <c r="L11" i="4"/>
  <c r="N15" i="4"/>
  <c r="M15" i="4"/>
  <c r="K15" i="4"/>
  <c r="L15" i="4"/>
  <c r="F20" i="4"/>
  <c r="E20" i="4"/>
  <c r="D20" i="4"/>
  <c r="J5" i="4"/>
  <c r="G5" i="4"/>
  <c r="I5" i="4"/>
  <c r="H5" i="4"/>
  <c r="N6" i="4"/>
  <c r="M6" i="4"/>
  <c r="L6" i="4"/>
  <c r="K6" i="4"/>
  <c r="J11" i="4"/>
  <c r="I11" i="4"/>
  <c r="G11" i="4"/>
  <c r="H11" i="4"/>
  <c r="F11" i="4"/>
  <c r="E11" i="4"/>
  <c r="D11" i="4"/>
  <c r="N4" i="4"/>
  <c r="K4" i="4"/>
  <c r="M4" i="4"/>
  <c r="L4" i="4"/>
  <c r="E7" i="4"/>
  <c r="D7" i="4"/>
  <c r="F7" i="4"/>
  <c r="J10" i="4"/>
  <c r="I10" i="4"/>
  <c r="H10" i="4"/>
  <c r="G10" i="4"/>
  <c r="E5" i="4"/>
  <c r="D5" i="4"/>
  <c r="F5" i="4"/>
  <c r="I16" i="4"/>
  <c r="J16" i="4"/>
  <c r="H16" i="4"/>
  <c r="G16" i="4"/>
  <c r="D18" i="4"/>
  <c r="E18" i="4"/>
  <c r="F18" i="4"/>
  <c r="D3" i="4"/>
  <c r="E3" i="4"/>
  <c r="F3" i="4"/>
  <c r="M19" i="4"/>
  <c r="L19" i="4"/>
  <c r="N19" i="4"/>
  <c r="K19" i="4"/>
  <c r="F4" i="4"/>
  <c r="E4" i="4"/>
  <c r="D4" i="4"/>
  <c r="J3" i="4"/>
  <c r="H3" i="4"/>
  <c r="G3" i="4"/>
  <c r="I3" i="4"/>
  <c r="N118" i="4" l="1"/>
  <c r="G118" i="4"/>
  <c r="E118" i="4"/>
  <c r="D118" i="4"/>
  <c r="H118" i="4"/>
  <c r="K118" i="4"/>
  <c r="L118" i="4"/>
  <c r="J118" i="4"/>
  <c r="F118" i="4"/>
  <c r="M118" i="4"/>
  <c r="I118" i="4"/>
</calcChain>
</file>

<file path=xl/comments1.xml><?xml version="1.0" encoding="utf-8"?>
<comments xmlns="http://schemas.openxmlformats.org/spreadsheetml/2006/main">
  <authors>
    <author>Hardadi, Gilang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Split Ratio maintained as average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Soups, sauces and spicy ingredients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Split Ratio maintained as average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Soups, sauces and spicy ingredients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Split Ratio maintained as average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Soups, sauces and spicy ingredients</t>
        </r>
      </text>
    </comment>
  </commentList>
</comments>
</file>

<file path=xl/sharedStrings.xml><?xml version="1.0" encoding="utf-8"?>
<sst xmlns="http://schemas.openxmlformats.org/spreadsheetml/2006/main" count="11642" uniqueCount="1856">
  <si>
    <t>Deutschland</t>
  </si>
  <si>
    <t>Seite 1</t>
  </si>
  <si>
    <t>3.10.3 Einkommen und Einnahmen sowie Ausgaben privater Haushalte 2013</t>
  </si>
  <si>
    <t>nach SEA Code-Nummern und monatlichem Haushaltsnettoeinkommen</t>
  </si>
  <si>
    <t/>
  </si>
  <si>
    <t>Haushalte insgesamt</t>
  </si>
  <si>
    <t>Glied.Nr.: D1 3.10.3 01 V</t>
  </si>
  <si>
    <t>Lfd.</t>
  </si>
  <si>
    <t>Code-Nr.</t>
  </si>
  <si>
    <t>Gegenstand der Nachweisung</t>
  </si>
  <si>
    <t>Nr.</t>
  </si>
  <si>
    <t xml:space="preserve">  1 </t>
  </si>
  <si>
    <t xml:space="preserve">Erfasste Haushalte (Anzahl)                                    </t>
  </si>
  <si>
    <t xml:space="preserve">  2 </t>
  </si>
  <si>
    <t xml:space="preserve">Hochgerechnete Haushalte (1 000)                               </t>
  </si>
  <si>
    <t>/</t>
  </si>
  <si>
    <t>-</t>
  </si>
  <si>
    <t>(0,05)</t>
  </si>
  <si>
    <t>Average</t>
  </si>
  <si>
    <t xml:space="preserve">158 </t>
  </si>
  <si>
    <t xml:space="preserve">                                               Gesamteinnahmen </t>
  </si>
  <si>
    <t xml:space="preserve">159 </t>
  </si>
  <si>
    <t xml:space="preserve">01-02      </t>
  </si>
  <si>
    <t xml:space="preserve">Nahrungsmittel, Getränke und Tabakwaren                        </t>
  </si>
  <si>
    <t xml:space="preserve">160 </t>
  </si>
  <si>
    <t xml:space="preserve">01         </t>
  </si>
  <si>
    <t xml:space="preserve">Nahrungsmittel, alkoholfreie Getränke                          </t>
  </si>
  <si>
    <t xml:space="preserve">161 </t>
  </si>
  <si>
    <t xml:space="preserve">0110 000   </t>
  </si>
  <si>
    <t xml:space="preserve">      Nahrungsmittel                                           </t>
  </si>
  <si>
    <t xml:space="preserve">162 </t>
  </si>
  <si>
    <t xml:space="preserve">0120 000   </t>
  </si>
  <si>
    <t xml:space="preserve">      alkoholfreie Getränke                                    </t>
  </si>
  <si>
    <t xml:space="preserve">163 </t>
  </si>
  <si>
    <t xml:space="preserve">02         </t>
  </si>
  <si>
    <t xml:space="preserve">Alkoholische Getränke, Tabakwaren u. Ä.                        </t>
  </si>
  <si>
    <t xml:space="preserve">164 </t>
  </si>
  <si>
    <t xml:space="preserve">0210 000   </t>
  </si>
  <si>
    <t xml:space="preserve">      alkoholische Getränke (auch alkoholfreie Biere und Weine)</t>
  </si>
  <si>
    <t xml:space="preserve">165 </t>
  </si>
  <si>
    <t xml:space="preserve">0220 000   </t>
  </si>
  <si>
    <t xml:space="preserve">      Tabakwaren                                               </t>
  </si>
  <si>
    <t xml:space="preserve">166 </t>
  </si>
  <si>
    <t xml:space="preserve">0230 000   </t>
  </si>
  <si>
    <t xml:space="preserve">      Drogen                                                   </t>
  </si>
  <si>
    <t xml:space="preserve">167 </t>
  </si>
  <si>
    <t xml:space="preserve">03         </t>
  </si>
  <si>
    <t xml:space="preserve">Bekleidung und Schuhe                                          </t>
  </si>
  <si>
    <t xml:space="preserve">168 </t>
  </si>
  <si>
    <t xml:space="preserve">0312 100   </t>
  </si>
  <si>
    <t xml:space="preserve">      Bekleidung für Herren ab 14 Jahre                        </t>
  </si>
  <si>
    <t xml:space="preserve">169 </t>
  </si>
  <si>
    <t xml:space="preserve">0312 200   </t>
  </si>
  <si>
    <t xml:space="preserve">      Bekleidung für Damen ab 14 Jahre                         </t>
  </si>
  <si>
    <t xml:space="preserve">170 </t>
  </si>
  <si>
    <t xml:space="preserve">0312 300   </t>
  </si>
  <si>
    <t xml:space="preserve">      Bekleidung für Kinder unter 14 Jahre                     </t>
  </si>
  <si>
    <t xml:space="preserve">171 </t>
  </si>
  <si>
    <t xml:space="preserve">0311, 0313 </t>
  </si>
  <si>
    <t xml:space="preserve">   sonstige Bekleidung und Zubehör                             </t>
  </si>
  <si>
    <t xml:space="preserve">172 </t>
  </si>
  <si>
    <t xml:space="preserve">0311 000   </t>
  </si>
  <si>
    <t xml:space="preserve">      Bekleidungsstoffe                                        </t>
  </si>
  <si>
    <t xml:space="preserve">173 </t>
  </si>
  <si>
    <t xml:space="preserve">0313 000   </t>
  </si>
  <si>
    <t xml:space="preserve">      Bekleidungszubehör                                       </t>
  </si>
  <si>
    <t xml:space="preserve">174 </t>
  </si>
  <si>
    <t xml:space="preserve">0321       </t>
  </si>
  <si>
    <t xml:space="preserve">   Schuhe und Zubehör                                          </t>
  </si>
  <si>
    <t xml:space="preserve">175 </t>
  </si>
  <si>
    <t xml:space="preserve">0321 100   </t>
  </si>
  <si>
    <t xml:space="preserve">      Schuhe für Herren ab 14 Jahre                            </t>
  </si>
  <si>
    <t xml:space="preserve">176 </t>
  </si>
  <si>
    <t xml:space="preserve">0321 200   </t>
  </si>
  <si>
    <t xml:space="preserve">      Schuhe für Damen ab 14 Jahre                             </t>
  </si>
  <si>
    <t xml:space="preserve">177 </t>
  </si>
  <si>
    <t xml:space="preserve">0321 300   </t>
  </si>
  <si>
    <t xml:space="preserve">      Schuhe für Kinder unter 14 Jahre                         </t>
  </si>
  <si>
    <t xml:space="preserve">178 </t>
  </si>
  <si>
    <t xml:space="preserve">0321 900   </t>
  </si>
  <si>
    <t xml:space="preserve">      Schuhzubehör                                             </t>
  </si>
  <si>
    <t xml:space="preserve">179 </t>
  </si>
  <si>
    <t xml:space="preserve">0314, 0322 </t>
  </si>
  <si>
    <t xml:space="preserve">   Reparaturen, Reinigung, Ausleihe                            </t>
  </si>
  <si>
    <t xml:space="preserve">180 </t>
  </si>
  <si>
    <t xml:space="preserve">0314 100   </t>
  </si>
  <si>
    <t xml:space="preserve">      fremde Änderungen und Reparaturen an Bekleidung          </t>
  </si>
  <si>
    <t xml:space="preserve">          (einschl. Leihgebühren)                              </t>
  </si>
  <si>
    <t xml:space="preserve">181 </t>
  </si>
  <si>
    <t xml:space="preserve">0314 200   </t>
  </si>
  <si>
    <t xml:space="preserve">      chemische Reinigung, Waschen, Bügeln und Färben          </t>
  </si>
  <si>
    <t xml:space="preserve">         von Bekleidung                                        </t>
  </si>
  <si>
    <t xml:space="preserve">182 </t>
  </si>
  <si>
    <t xml:space="preserve">0322 000   </t>
  </si>
  <si>
    <t xml:space="preserve">      fremde Änderungen und Reparaturen an Schuhen             </t>
  </si>
  <si>
    <t xml:space="preserve">         (einschl.Leihgebühren)                                </t>
  </si>
  <si>
    <t xml:space="preserve">183 </t>
  </si>
  <si>
    <t xml:space="preserve">04         </t>
  </si>
  <si>
    <t xml:space="preserve">Wohnungsmieten, Energie, Wohnungsinstandhaltung                </t>
  </si>
  <si>
    <t xml:space="preserve">184 </t>
  </si>
  <si>
    <t>041,042,044</t>
  </si>
  <si>
    <t xml:space="preserve">Wohnungsmieten u. Ä. (einschl. Betriebskosten)                 </t>
  </si>
  <si>
    <t xml:space="preserve">185 </t>
  </si>
  <si>
    <t xml:space="preserve">041        </t>
  </si>
  <si>
    <t xml:space="preserve">Tatsächliche Mietzahlungen                                     </t>
  </si>
  <si>
    <t xml:space="preserve">186 </t>
  </si>
  <si>
    <t xml:space="preserve">0411 040   </t>
  </si>
  <si>
    <t xml:space="preserve">      Dauermiete in Hotels, Gasthöfen, Pensionen (für Haupt-,  </t>
  </si>
  <si>
    <t xml:space="preserve">         Zweit- und Freizeitwohnungen)                         </t>
  </si>
  <si>
    <t xml:space="preserve">187 </t>
  </si>
  <si>
    <t xml:space="preserve">0411 050   </t>
  </si>
  <si>
    <t xml:space="preserve">      Untermiete inkl. Betriebskosten und Benutzerentgelte     </t>
  </si>
  <si>
    <t xml:space="preserve">         (für Haupt-, Zweit- und Freizeitwohnungen)            </t>
  </si>
  <si>
    <t xml:space="preserve">188 </t>
  </si>
  <si>
    <t xml:space="preserve">0411 900   </t>
  </si>
  <si>
    <t xml:space="preserve">      Miete für Hauptwohnung (brutto)                          </t>
  </si>
  <si>
    <t xml:space="preserve">189 </t>
  </si>
  <si>
    <t xml:space="preserve">0412 201   </t>
  </si>
  <si>
    <t xml:space="preserve">      Miete für Garagen und Stellplätze (mit der Wohnung       </t>
  </si>
  <si>
    <t xml:space="preserve">         verbunden)                                            </t>
  </si>
  <si>
    <t xml:space="preserve">190 </t>
  </si>
  <si>
    <t xml:space="preserve">0412 202   </t>
  </si>
  <si>
    <t xml:space="preserve">      Miete für Lagerflächen                                   </t>
  </si>
  <si>
    <t xml:space="preserve">191 </t>
  </si>
  <si>
    <t xml:space="preserve">0412 900   </t>
  </si>
  <si>
    <t xml:space="preserve">      Miete für Zweit-, Freizeitwohnungen (brutto)             </t>
  </si>
  <si>
    <t xml:space="preserve">192 </t>
  </si>
  <si>
    <t xml:space="preserve">042        </t>
  </si>
  <si>
    <t xml:space="preserve">Unterstellte Mietzahlungen                                     </t>
  </si>
  <si>
    <t xml:space="preserve">193 </t>
  </si>
  <si>
    <t xml:space="preserve">0421 031   </t>
  </si>
  <si>
    <t xml:space="preserve">      unterstellte Mietzahlungen für Eigentümerwohnungen als   </t>
  </si>
  <si>
    <t xml:space="preserve">         Hauptwohnungen, Gebäude errichtet vor 1949 (ohne      </t>
  </si>
  <si>
    <t xml:space="preserve">         Betriebskosten, Heizkostenpauschale und Garagenmiete) </t>
  </si>
  <si>
    <t xml:space="preserve">         (netto)                                               </t>
  </si>
  <si>
    <t xml:space="preserve">194 </t>
  </si>
  <si>
    <t xml:space="preserve">0421 032   </t>
  </si>
  <si>
    <t xml:space="preserve">         Hauptwohnungen, Gebäude errichtet 1949 bis 1990 (ohne </t>
  </si>
  <si>
    <t xml:space="preserve">195 </t>
  </si>
  <si>
    <t xml:space="preserve">0421 033   </t>
  </si>
  <si>
    <t xml:space="preserve">         Hauptwohnungen, Gebäude errichtet 1991 bis 2000 (ohne </t>
  </si>
  <si>
    <t xml:space="preserve">196 </t>
  </si>
  <si>
    <t xml:space="preserve">0421 034   </t>
  </si>
  <si>
    <t xml:space="preserve">         Hauptwohnungen, Gebäude errichtet 2001 und später     </t>
  </si>
  <si>
    <t xml:space="preserve">         (ohne Betriebskosten, Heizkostenpauschale und         </t>
  </si>
  <si>
    <t xml:space="preserve">          Garagenmiete) (netto)                                </t>
  </si>
  <si>
    <t xml:space="preserve">197 </t>
  </si>
  <si>
    <t xml:space="preserve">0422 040   </t>
  </si>
  <si>
    <t xml:space="preserve">      unterstellte Mietzahlungen für kostenlos überlassene     </t>
  </si>
  <si>
    <t xml:space="preserve">         Hauptwohnungen (Mieter/-innen); Deputat von           </t>
  </si>
  <si>
    <t xml:space="preserve">         Verwandtschaft u. Ä. (netto)                          </t>
  </si>
  <si>
    <t xml:space="preserve">198 </t>
  </si>
  <si>
    <t xml:space="preserve">0422 041   </t>
  </si>
  <si>
    <t xml:space="preserve">         Zweitwohnungen (Mieter/-innen); Deputat von           </t>
  </si>
  <si>
    <t xml:space="preserve">199 </t>
  </si>
  <si>
    <t xml:space="preserve">0422 050   </t>
  </si>
  <si>
    <t xml:space="preserve">         Zweit- und Freizeitwohnungen (ohne Betriebskosten,    </t>
  </si>
  <si>
    <t xml:space="preserve">         Heizkostenpauschale und Garagenmiete) (netto)         </t>
  </si>
  <si>
    <t xml:space="preserve">200 </t>
  </si>
  <si>
    <t xml:space="preserve">0423 001   </t>
  </si>
  <si>
    <t xml:space="preserve">      Mietwert der Eigentümergaragen                           </t>
  </si>
  <si>
    <t xml:space="preserve">201 </t>
  </si>
  <si>
    <t xml:space="preserve">0423 002   </t>
  </si>
  <si>
    <t xml:space="preserve">      Mietwert für mietfreie Garagen/Stellplätze               </t>
  </si>
  <si>
    <t xml:space="preserve">202 </t>
  </si>
  <si>
    <t xml:space="preserve">044        </t>
  </si>
  <si>
    <t xml:space="preserve">Laufende Kosten für selbstgenutztes Eigentum                   </t>
  </si>
  <si>
    <t xml:space="preserve">203 </t>
  </si>
  <si>
    <t xml:space="preserve">0445 900   </t>
  </si>
  <si>
    <t xml:space="preserve">      Nebenkosten für die Hauptwohnung                         </t>
  </si>
  <si>
    <t xml:space="preserve">204 </t>
  </si>
  <si>
    <t xml:space="preserve">0445 901   </t>
  </si>
  <si>
    <t xml:space="preserve">      Nebenkosten für Zweit- und Freizeitwohnung               </t>
  </si>
  <si>
    <t xml:space="preserve">205 </t>
  </si>
  <si>
    <t xml:space="preserve">045        </t>
  </si>
  <si>
    <t xml:space="preserve">Ausgaben für Energie                                           </t>
  </si>
  <si>
    <t xml:space="preserve">206 </t>
  </si>
  <si>
    <t xml:space="preserve">0451 010   </t>
  </si>
  <si>
    <t xml:space="preserve">      Strom (auch Solarenergie)                                </t>
  </si>
  <si>
    <t xml:space="preserve">207 </t>
  </si>
  <si>
    <t xml:space="preserve">0452 901   </t>
  </si>
  <si>
    <t xml:space="preserve">      Gas                                                      </t>
  </si>
  <si>
    <t xml:space="preserve">208 </t>
  </si>
  <si>
    <t xml:space="preserve">0453 901   </t>
  </si>
  <si>
    <t xml:space="preserve">      flüssige Brennstoffe (Öl)                                </t>
  </si>
  <si>
    <t xml:space="preserve">209 </t>
  </si>
  <si>
    <t xml:space="preserve">0454 900   </t>
  </si>
  <si>
    <t xml:space="preserve">      Kohle, Holz und andere feste Brennstoffe                 </t>
  </si>
  <si>
    <t xml:space="preserve">210 </t>
  </si>
  <si>
    <t xml:space="preserve">0455 900   </t>
  </si>
  <si>
    <t xml:space="preserve">      Fernheizung und Warmwasser                               </t>
  </si>
  <si>
    <t xml:space="preserve">211 </t>
  </si>
  <si>
    <t xml:space="preserve">0456 000   </t>
  </si>
  <si>
    <t xml:space="preserve">      Eis für Kühl- und Gefrierzwecke                          </t>
  </si>
  <si>
    <t xml:space="preserve">212 </t>
  </si>
  <si>
    <t xml:space="preserve">0459 000   </t>
  </si>
  <si>
    <t xml:space="preserve">      Umlagen für Heizung und Warmwasser                       </t>
  </si>
  <si>
    <t xml:space="preserve">213 </t>
  </si>
  <si>
    <t xml:space="preserve">043        </t>
  </si>
  <si>
    <t xml:space="preserve">Wohnungsinstandhaltung                                         </t>
  </si>
  <si>
    <t xml:space="preserve">214 </t>
  </si>
  <si>
    <t xml:space="preserve">0431 000   </t>
  </si>
  <si>
    <t xml:space="preserve">      Ausgaben für Instandhaltung und Schönheitsreparaturen    </t>
  </si>
  <si>
    <t xml:space="preserve">         - Eigenleistungen, Mieter/Untermieter/-innen          </t>
  </si>
  <si>
    <t xml:space="preserve">         für Haupt-, Zweit- und Freizeitwohnungen              </t>
  </si>
  <si>
    <t xml:space="preserve">215 </t>
  </si>
  <si>
    <t xml:space="preserve">0431 915   </t>
  </si>
  <si>
    <t xml:space="preserve">      Ausgaben für kleinere Instandhaltung, Reparaturen der    </t>
  </si>
  <si>
    <t xml:space="preserve">         Eigentümer/-innen - Eigenleistungen (Material)        </t>
  </si>
  <si>
    <t xml:space="preserve">216 </t>
  </si>
  <si>
    <t xml:space="preserve">0432 900   </t>
  </si>
  <si>
    <t xml:space="preserve">         - Fremdleistungen, Mieter/Untermieter/-innen          </t>
  </si>
  <si>
    <t xml:space="preserve">217 </t>
  </si>
  <si>
    <t xml:space="preserve">0432 915   </t>
  </si>
  <si>
    <t xml:space="preserve">      Ausgaben f. kleinere Instandhaltung, Reparaturen der Ei- </t>
  </si>
  <si>
    <t xml:space="preserve">         gentümer/-innen - Fremdleistungen (Handwerker/-innen) </t>
  </si>
  <si>
    <t xml:space="preserve">218 </t>
  </si>
  <si>
    <t xml:space="preserve">05         </t>
  </si>
  <si>
    <t xml:space="preserve">Innenausstattung, Haushaltsgeräte und -gegenstände             </t>
  </si>
  <si>
    <t xml:space="preserve">   laufende Haushaltsführung                                   </t>
  </si>
  <si>
    <t xml:space="preserve">219 </t>
  </si>
  <si>
    <t xml:space="preserve">0511 090   </t>
  </si>
  <si>
    <t xml:space="preserve">      Lieferung u. Installation von Möbeln u. elektr. Leuchten </t>
  </si>
  <si>
    <t xml:space="preserve">220 </t>
  </si>
  <si>
    <t xml:space="preserve">0511 900   </t>
  </si>
  <si>
    <t xml:space="preserve">      Möbel und Einrichtungsgegenstände                        </t>
  </si>
  <si>
    <t xml:space="preserve">221 </t>
  </si>
  <si>
    <t xml:space="preserve">0512 090   </t>
  </si>
  <si>
    <t xml:space="preserve">      Verlegen von Teppichen und elastischen Bodenbelägen      </t>
  </si>
  <si>
    <t xml:space="preserve">222 </t>
  </si>
  <si>
    <t xml:space="preserve">0512 910   </t>
  </si>
  <si>
    <t xml:space="preserve">      Teppiche und elastische Bodenbeläge                      </t>
  </si>
  <si>
    <t xml:space="preserve">223 </t>
  </si>
  <si>
    <t xml:space="preserve">0520 9     </t>
  </si>
  <si>
    <t xml:space="preserve">   Heimtextilien u. Ä.                                         </t>
  </si>
  <si>
    <t xml:space="preserve">224 </t>
  </si>
  <si>
    <t xml:space="preserve">0520 900   </t>
  </si>
  <si>
    <t xml:space="preserve">      Heimtextilien                                            </t>
  </si>
  <si>
    <t xml:space="preserve">225 </t>
  </si>
  <si>
    <t xml:space="preserve">0520 901   </t>
  </si>
  <si>
    <t xml:space="preserve">      Anfertigen sowie fremde Reparaturen von Heimtextilien    </t>
  </si>
  <si>
    <t xml:space="preserve">226 </t>
  </si>
  <si>
    <t xml:space="preserve">0531 100   </t>
  </si>
  <si>
    <t xml:space="preserve">      Kühlschränke, Gefrierschränke und -truhen                </t>
  </si>
  <si>
    <t xml:space="preserve">227 </t>
  </si>
  <si>
    <t xml:space="preserve">0531 200,  </t>
  </si>
  <si>
    <t xml:space="preserve">      sonstige größere Haushaltsgeräte einschließlich          </t>
  </si>
  <si>
    <t xml:space="preserve"> 900,901   </t>
  </si>
  <si>
    <t xml:space="preserve">         Reparaturen                                           </t>
  </si>
  <si>
    <t xml:space="preserve">228 </t>
  </si>
  <si>
    <t xml:space="preserve">0531 200   </t>
  </si>
  <si>
    <t xml:space="preserve">      Waschmaschinen, Wäschetrockner, Geschirrspül- und        </t>
  </si>
  <si>
    <t xml:space="preserve">         Bügelmaschinen                                        </t>
  </si>
  <si>
    <t xml:space="preserve">229 </t>
  </si>
  <si>
    <t xml:space="preserve">0531 900   </t>
  </si>
  <si>
    <t xml:space="preserve">      fremde Installationen von Haushaltsgroßgeräten           </t>
  </si>
  <si>
    <t xml:space="preserve">230 </t>
  </si>
  <si>
    <t xml:space="preserve">0531 901   </t>
  </si>
  <si>
    <t xml:space="preserve">      sonstige größere Haushaltsgeräte                         </t>
  </si>
  <si>
    <t xml:space="preserve">231 </t>
  </si>
  <si>
    <t xml:space="preserve">0532 000   </t>
  </si>
  <si>
    <t xml:space="preserve">      kleine elektrische Haushaltsgeräte                       </t>
  </si>
  <si>
    <t xml:space="preserve">232 </t>
  </si>
  <si>
    <t xml:space="preserve">054,055    </t>
  </si>
  <si>
    <t xml:space="preserve">Sonstige Gebrauchsgüter für die Haushaltsführung               </t>
  </si>
  <si>
    <t xml:space="preserve">233 </t>
  </si>
  <si>
    <t xml:space="preserve">0540 400   </t>
  </si>
  <si>
    <t xml:space="preserve">      Reparaturen an Glaswaren, Geschirr und anderen           </t>
  </si>
  <si>
    <t xml:space="preserve">         Gebrauchsgegenständen für die Haushaltsführung        </t>
  </si>
  <si>
    <t xml:space="preserve">234 </t>
  </si>
  <si>
    <t xml:space="preserve">0540 900   </t>
  </si>
  <si>
    <t xml:space="preserve">      Glaswaren, Geschirr und andere Haushaltsgegenstände      </t>
  </si>
  <si>
    <t xml:space="preserve">235 </t>
  </si>
  <si>
    <t xml:space="preserve">0551 901   </t>
  </si>
  <si>
    <t xml:space="preserve">      Motorbetriebene Gartengeräte (inkl. Reparaturen, Miete)  </t>
  </si>
  <si>
    <t xml:space="preserve">236 </t>
  </si>
  <si>
    <t xml:space="preserve">0551 902   </t>
  </si>
  <si>
    <t xml:space="preserve">      elektrische Werkzeuge (inkl. Reparaturen, Miete)         </t>
  </si>
  <si>
    <t xml:space="preserve">237 </t>
  </si>
  <si>
    <t xml:space="preserve">0552 030   </t>
  </si>
  <si>
    <t xml:space="preserve">      andere Gebrauchsgüter fürs Haus (Metallwaren,            </t>
  </si>
  <si>
    <t xml:space="preserve">         Elektroartikel)                                       </t>
  </si>
  <si>
    <t xml:space="preserve">238 </t>
  </si>
  <si>
    <t xml:space="preserve">0552 901   </t>
  </si>
  <si>
    <t xml:space="preserve">      nicht motorbetriebene Gartengeräte (inkl. Reparaturen,   </t>
  </si>
  <si>
    <t xml:space="preserve">         Miete                                                 </t>
  </si>
  <si>
    <t xml:space="preserve">239 </t>
  </si>
  <si>
    <t xml:space="preserve">0552 902   </t>
  </si>
  <si>
    <t xml:space="preserve">      nicht elektrische Werkzeuge (inkl. Reparaturen, Miete)   </t>
  </si>
  <si>
    <t xml:space="preserve">240 </t>
  </si>
  <si>
    <t xml:space="preserve">0561 000   </t>
  </si>
  <si>
    <t xml:space="preserve">      Verbrauchsgüter für die Haushaltsführung                 </t>
  </si>
  <si>
    <t xml:space="preserve">241 </t>
  </si>
  <si>
    <t xml:space="preserve">0513,0533  </t>
  </si>
  <si>
    <t xml:space="preserve">   Dienstleistungen für die Haushaltsführung                   </t>
  </si>
  <si>
    <t xml:space="preserve">0562       </t>
  </si>
  <si>
    <t xml:space="preserve">242 </t>
  </si>
  <si>
    <t xml:space="preserve">0513 000   </t>
  </si>
  <si>
    <t xml:space="preserve">      Reparatur von Möbeln, Einrichtungsgegenständen und       </t>
  </si>
  <si>
    <t xml:space="preserve">         Bodenbelägen                                          </t>
  </si>
  <si>
    <t xml:space="preserve">243 </t>
  </si>
  <si>
    <t xml:space="preserve">0533 000   </t>
  </si>
  <si>
    <t xml:space="preserve">      Reparatur an Haushaltsgeräten (einschl. Mieten)          </t>
  </si>
  <si>
    <t xml:space="preserve">244 </t>
  </si>
  <si>
    <t xml:space="preserve">0562 150   </t>
  </si>
  <si>
    <t xml:space="preserve">      Kinderbetreuung (ohne Verpflegung) - durch Privat-       </t>
  </si>
  <si>
    <t xml:space="preserve">         personen                                              </t>
  </si>
  <si>
    <t xml:space="preserve">245 </t>
  </si>
  <si>
    <t xml:space="preserve">0562 900   </t>
  </si>
  <si>
    <t xml:space="preserve">      Haushaltshilfen und andere häusliche Dienstleistungen    </t>
  </si>
  <si>
    <t xml:space="preserve">246 </t>
  </si>
  <si>
    <t xml:space="preserve">06         </t>
  </si>
  <si>
    <t xml:space="preserve">Gesundheitspflege                                              </t>
  </si>
  <si>
    <t xml:space="preserve">247 </t>
  </si>
  <si>
    <t xml:space="preserve">0611,0612  </t>
  </si>
  <si>
    <t xml:space="preserve">   Verbrauchsgüter für die Gesundheitspflege                   </t>
  </si>
  <si>
    <t xml:space="preserve">248 </t>
  </si>
  <si>
    <t xml:space="preserve">0611 010   </t>
  </si>
  <si>
    <t xml:space="preserve">      pharmazeutische Erzeugnisse - für gesetzlich Kranken-    </t>
  </si>
  <si>
    <t xml:space="preserve">         versicherte - mit Rezept (nur Eigenanteil/Zuzahlung)  </t>
  </si>
  <si>
    <t xml:space="preserve">249 </t>
  </si>
  <si>
    <t xml:space="preserve">0611 900   </t>
  </si>
  <si>
    <t xml:space="preserve">      pharmazeutische Erzeugnisse mit/ohne Rezept              </t>
  </si>
  <si>
    <t xml:space="preserve">         (verauslagter Gesamtbetrag)                           </t>
  </si>
  <si>
    <t xml:space="preserve">250 </t>
  </si>
  <si>
    <t xml:space="preserve">0612 010   </t>
  </si>
  <si>
    <t xml:space="preserve">      andere medizinische Erzeugnisse - für gesetzlich Kranken-</t>
  </si>
  <si>
    <t xml:space="preserve">251 </t>
  </si>
  <si>
    <t xml:space="preserve">0612 900   </t>
  </si>
  <si>
    <t xml:space="preserve">      andere medizinische Erzeugnisse mit/ohne Rezept          </t>
  </si>
  <si>
    <t xml:space="preserve">252 </t>
  </si>
  <si>
    <t xml:space="preserve">0613       </t>
  </si>
  <si>
    <t xml:space="preserve">   Gebrauchsgüter für die Gesundheitspflege                    </t>
  </si>
  <si>
    <t xml:space="preserve">253 </t>
  </si>
  <si>
    <t xml:space="preserve">0613 050   </t>
  </si>
  <si>
    <t xml:space="preserve">      orthopädische Schuhe (einschl. Eigenanteile)             </t>
  </si>
  <si>
    <t xml:space="preserve">254 </t>
  </si>
  <si>
    <t xml:space="preserve">0613 072   </t>
  </si>
  <si>
    <t xml:space="preserve">      Zahnersatz Materialkosten (einschl. Eigenanteile)        </t>
  </si>
  <si>
    <t xml:space="preserve">255 </t>
  </si>
  <si>
    <t xml:space="preserve">0613 090   </t>
  </si>
  <si>
    <t xml:space="preserve">      Reparaturen von therapeutischen Geräten und Ausrüstungen </t>
  </si>
  <si>
    <t xml:space="preserve">         (einschl. Eigenanteile)                               </t>
  </si>
  <si>
    <t xml:space="preserve">256 </t>
  </si>
  <si>
    <t xml:space="preserve">0613 900   </t>
  </si>
  <si>
    <t xml:space="preserve">      therapeutische Mittel und Geräte (einschl. Eigenanteile) </t>
  </si>
  <si>
    <t xml:space="preserve">257 </t>
  </si>
  <si>
    <t xml:space="preserve">0621-0630  </t>
  </si>
  <si>
    <t xml:space="preserve">   Dienstleistungen für die Gesundheitspflege                  </t>
  </si>
  <si>
    <t xml:space="preserve">258 </t>
  </si>
  <si>
    <t xml:space="preserve">0621 900   </t>
  </si>
  <si>
    <t xml:space="preserve">      Praxisgebühren (Nachzahlungen)                           </t>
  </si>
  <si>
    <t xml:space="preserve">259 </t>
  </si>
  <si>
    <t xml:space="preserve">0621 901   </t>
  </si>
  <si>
    <t xml:space="preserve">      Arztleistungen (einschl. Eigenanteile)                   </t>
  </si>
  <si>
    <t xml:space="preserve">260 </t>
  </si>
  <si>
    <t xml:space="preserve">0622 000   </t>
  </si>
  <si>
    <t xml:space="preserve">      Zahnarztleistungen (einschl. Eigenanteile)               </t>
  </si>
  <si>
    <t xml:space="preserve">261 </t>
  </si>
  <si>
    <t xml:space="preserve">0623 330   </t>
  </si>
  <si>
    <t xml:space="preserve">      Miete von therapeutischen Geräten                        </t>
  </si>
  <si>
    <t xml:space="preserve">262 </t>
  </si>
  <si>
    <t xml:space="preserve">0623 900   </t>
  </si>
  <si>
    <t xml:space="preserve">      sonstige medizinische Versorgung außerhalb von Kranken-  </t>
  </si>
  <si>
    <t xml:space="preserve">         häusern (einschl. Eigenanteile)                       </t>
  </si>
  <si>
    <t xml:space="preserve">263 </t>
  </si>
  <si>
    <t xml:space="preserve">0630 000   </t>
  </si>
  <si>
    <t xml:space="preserve">      Dienstleistungen der Krankenhäuser (einschl. Eigenan-    </t>
  </si>
  <si>
    <t xml:space="preserve">         teile)                                                </t>
  </si>
  <si>
    <t xml:space="preserve">264 </t>
  </si>
  <si>
    <t xml:space="preserve">07         </t>
  </si>
  <si>
    <t xml:space="preserve">Verkehr                                                        </t>
  </si>
  <si>
    <t xml:space="preserve">265 </t>
  </si>
  <si>
    <t xml:space="preserve">0711,0714  </t>
  </si>
  <si>
    <t xml:space="preserve">   Kraftfahrzeuge                                              </t>
  </si>
  <si>
    <t xml:space="preserve">266 </t>
  </si>
  <si>
    <t xml:space="preserve">0711 100   </t>
  </si>
  <si>
    <t xml:space="preserve">      Kauf oder Leasing von neuen Pkw                          </t>
  </si>
  <si>
    <t xml:space="preserve">267 </t>
  </si>
  <si>
    <t xml:space="preserve">0711 200   </t>
  </si>
  <si>
    <t xml:space="preserve">      Kauf oder Leasing von gebrauchten Pkw                    </t>
  </si>
  <si>
    <t xml:space="preserve">268 </t>
  </si>
  <si>
    <t xml:space="preserve">0714 000   </t>
  </si>
  <si>
    <t xml:space="preserve">      Kutschen u. Ä. von Tieren gezogene Fahrzeuge, z. B.      </t>
  </si>
  <si>
    <t xml:space="preserve">         Pferdekutschen                                        </t>
  </si>
  <si>
    <t xml:space="preserve">269 </t>
  </si>
  <si>
    <t xml:space="preserve">0712,0713  </t>
  </si>
  <si>
    <t xml:space="preserve">   Kraft- und Fahrräder                                        </t>
  </si>
  <si>
    <t xml:space="preserve">270 </t>
  </si>
  <si>
    <t xml:space="preserve">0712 000   </t>
  </si>
  <si>
    <t xml:space="preserve">      Kauf oder Leasing von Krafträdern                        </t>
  </si>
  <si>
    <t xml:space="preserve">271 </t>
  </si>
  <si>
    <t xml:space="preserve">0713 000   </t>
  </si>
  <si>
    <t xml:space="preserve">      Kauf oder Leasing von Fahrrädern                         </t>
  </si>
  <si>
    <t xml:space="preserve">272 </t>
  </si>
  <si>
    <t xml:space="preserve">0721       </t>
  </si>
  <si>
    <t xml:space="preserve">   Ersatzteile und Zubehör                                     </t>
  </si>
  <si>
    <t xml:space="preserve">273 </t>
  </si>
  <si>
    <t xml:space="preserve">0721 070   </t>
  </si>
  <si>
    <t xml:space="preserve">      Zubehör, Einzel- und Ersatzteile für Fahrräder           </t>
  </si>
  <si>
    <t xml:space="preserve">274 </t>
  </si>
  <si>
    <t xml:space="preserve">0721 900   </t>
  </si>
  <si>
    <t xml:space="preserve">      Ersatzteile und Zubehör für Kraftfahrzeuge und           </t>
  </si>
  <si>
    <t xml:space="preserve">         Krafträder                                            </t>
  </si>
  <si>
    <t xml:space="preserve">275 </t>
  </si>
  <si>
    <t xml:space="preserve">0722 000   </t>
  </si>
  <si>
    <t xml:space="preserve">      Kraftstoffe, Autogas, Strom für Elektroauto,             </t>
  </si>
  <si>
    <t xml:space="preserve">         Schmiermittel                                         </t>
  </si>
  <si>
    <t xml:space="preserve">276 </t>
  </si>
  <si>
    <t xml:space="preserve">0723 000   </t>
  </si>
  <si>
    <t xml:space="preserve">      Wartungen, Pflege und Reparaturen von Fahrzeugen         </t>
  </si>
  <si>
    <t xml:space="preserve">277 </t>
  </si>
  <si>
    <t xml:space="preserve">0724 900   </t>
  </si>
  <si>
    <t xml:space="preserve">      sonstige Dienstleistungen (z. B. Park-, TÜV-Gebühren,    </t>
  </si>
  <si>
    <t xml:space="preserve">         mit Arbeitsstelle verbundene Garagen/Stellplatzmiete) </t>
  </si>
  <si>
    <t xml:space="preserve">278 </t>
  </si>
  <si>
    <t xml:space="preserve">0730,0733  </t>
  </si>
  <si>
    <t xml:space="preserve">   Personenbeförderung, Verkehrsdienstleistungen               </t>
  </si>
  <si>
    <t xml:space="preserve">279 </t>
  </si>
  <si>
    <t xml:space="preserve">0730 901   </t>
  </si>
  <si>
    <t xml:space="preserve">      fremde Verkehrsdienstleistungen (ohne Übernachtung)      </t>
  </si>
  <si>
    <t xml:space="preserve">         - nicht Luftverkehr                                   </t>
  </si>
  <si>
    <t xml:space="preserve">280 </t>
  </si>
  <si>
    <t xml:space="preserve">0730 902   </t>
  </si>
  <si>
    <t xml:space="preserve">      fremde Verkehrsdienstleistungen (mit Übernachtung)       </t>
  </si>
  <si>
    <t xml:space="preserve">281 </t>
  </si>
  <si>
    <t xml:space="preserve">0733 100   </t>
  </si>
  <si>
    <t xml:space="preserve">         - Luftverkehr                                         </t>
  </si>
  <si>
    <t xml:space="preserve">282 </t>
  </si>
  <si>
    <t xml:space="preserve">283 </t>
  </si>
  <si>
    <t xml:space="preserve">08         </t>
  </si>
  <si>
    <t xml:space="preserve">Post und Telekommunikation                                     </t>
  </si>
  <si>
    <t xml:space="preserve">284 </t>
  </si>
  <si>
    <t xml:space="preserve">0820 000   </t>
  </si>
  <si>
    <t xml:space="preserve">      Kauf und Reparatur von Festnetz und Mobiltelefonen sowie </t>
  </si>
  <si>
    <t xml:space="preserve">         anderen Kommunikationsgeräten                         </t>
  </si>
  <si>
    <t xml:space="preserve">285 </t>
  </si>
  <si>
    <t xml:space="preserve">0810,0830  </t>
  </si>
  <si>
    <t xml:space="preserve">   Dienstleistungen für die Nachrichtenübermittlung            </t>
  </si>
  <si>
    <t xml:space="preserve">286 </t>
  </si>
  <si>
    <t xml:space="preserve">0810 000   </t>
  </si>
  <si>
    <t xml:space="preserve">      Post- und Paketdienstleistungen, private Brief- und      </t>
  </si>
  <si>
    <t xml:space="preserve">         Paketzustelldienste, Gebühren und Entgelte,           </t>
  </si>
  <si>
    <t xml:space="preserve">         Versandkosten                                         </t>
  </si>
  <si>
    <t xml:space="preserve">287 </t>
  </si>
  <si>
    <t xml:space="preserve">0830 020   </t>
  </si>
  <si>
    <t xml:space="preserve">      Kommunikationsdienstleistungen - Mobiltelefon            </t>
  </si>
  <si>
    <t xml:space="preserve">         (Gebühren und Einzelflatrate)                         </t>
  </si>
  <si>
    <t xml:space="preserve">288 </t>
  </si>
  <si>
    <t xml:space="preserve">0830 031   </t>
  </si>
  <si>
    <t xml:space="preserve">      Kommunikationsdienstleistungen - Internet/Onlinedienste  </t>
  </si>
  <si>
    <t xml:space="preserve">289 </t>
  </si>
  <si>
    <t xml:space="preserve">0830 401   </t>
  </si>
  <si>
    <t xml:space="preserve">      Kommunikationsdienstleistungen - Doppelflatrate          </t>
  </si>
  <si>
    <t xml:space="preserve">         Festnetztelefon und Internet (Kombipaket)             </t>
  </si>
  <si>
    <t xml:space="preserve">290 </t>
  </si>
  <si>
    <t xml:space="preserve">0830 402   </t>
  </si>
  <si>
    <t xml:space="preserve">         und Internet (Kombipaket)                             </t>
  </si>
  <si>
    <t xml:space="preserve">291 </t>
  </si>
  <si>
    <t xml:space="preserve">0830 403   </t>
  </si>
  <si>
    <t xml:space="preserve">      Kommunikationsdienstleistungen - sonstige Kombi-         </t>
  </si>
  <si>
    <t xml:space="preserve">         Flatrates                                             </t>
  </si>
  <si>
    <t xml:space="preserve">292 </t>
  </si>
  <si>
    <t xml:space="preserve">0830 901   </t>
  </si>
  <si>
    <t xml:space="preserve">      Kommunikationsdienstleistungen - Festnetztelefon, Fax,   </t>
  </si>
  <si>
    <t xml:space="preserve">         Telegramme (Gebühren und Einzelflatrate)              </t>
  </si>
  <si>
    <t xml:space="preserve">293 </t>
  </si>
  <si>
    <t xml:space="preserve">09         </t>
  </si>
  <si>
    <t xml:space="preserve">Freizeit, Unterhaltung und Kultur                              </t>
  </si>
  <si>
    <t xml:space="preserve">294 </t>
  </si>
  <si>
    <t xml:space="preserve">0911 100   </t>
  </si>
  <si>
    <t xml:space="preserve">      Tonempfangs-, -aufnahme und -wiedergabegeräte            </t>
  </si>
  <si>
    <t xml:space="preserve">295 </t>
  </si>
  <si>
    <t xml:space="preserve">0911 200   </t>
  </si>
  <si>
    <t xml:space="preserve">      Fernseh- und Videogeräte, TV-Antennen                    </t>
  </si>
  <si>
    <t xml:space="preserve">296 </t>
  </si>
  <si>
    <t xml:space="preserve">0912 000   </t>
  </si>
  <si>
    <t xml:space="preserve">      Foto- und Filmausrüstungen, optische Geräte und Zubehör  </t>
  </si>
  <si>
    <t xml:space="preserve">297 </t>
  </si>
  <si>
    <t xml:space="preserve">0913 000   </t>
  </si>
  <si>
    <t xml:space="preserve">      Datenverarbeitungsgeräte sowie System- und Anwendungs-   </t>
  </si>
  <si>
    <t xml:space="preserve">         software (einschl. Downloads und Apps)                </t>
  </si>
  <si>
    <t xml:space="preserve">298 </t>
  </si>
  <si>
    <t xml:space="preserve">0914 000   </t>
  </si>
  <si>
    <t xml:space="preserve">      Bild-, Daten- und Tonträger (einschl. Downloads von      </t>
  </si>
  <si>
    <t xml:space="preserve">         Filmen, Musik, Fotos und entsprechenden Apps)         </t>
  </si>
  <si>
    <t xml:space="preserve">299 </t>
  </si>
  <si>
    <t xml:space="preserve">0921,0932  </t>
  </si>
  <si>
    <t xml:space="preserve">   sonstige langlebige Gebrauchsgüter und Ausrüstungen für     </t>
  </si>
  <si>
    <t xml:space="preserve">      Kultur, Sport, Camping u. Ä.                             </t>
  </si>
  <si>
    <t xml:space="preserve">300 </t>
  </si>
  <si>
    <t xml:space="preserve">0921 900   </t>
  </si>
  <si>
    <t xml:space="preserve">      langlebige Gebrauchsgüter und Ausrüstungen für           </t>
  </si>
  <si>
    <t xml:space="preserve">         Sport, Camping und Erholung, Musikinstrumente         </t>
  </si>
  <si>
    <t xml:space="preserve">301 </t>
  </si>
  <si>
    <t xml:space="preserve">0932 010   </t>
  </si>
  <si>
    <t xml:space="preserve">      Sportartikel                                             </t>
  </si>
  <si>
    <t xml:space="preserve">302 </t>
  </si>
  <si>
    <t xml:space="preserve">0932 020   </t>
  </si>
  <si>
    <t xml:space="preserve">      Campingartikel                                           </t>
  </si>
  <si>
    <t xml:space="preserve">303 </t>
  </si>
  <si>
    <t xml:space="preserve">0931 900   </t>
  </si>
  <si>
    <t xml:space="preserve">      Spielwaren (auch Computer-, Onlinespiele, Downloads      </t>
  </si>
  <si>
    <t xml:space="preserve">         und Apps)                                             </t>
  </si>
  <si>
    <t xml:space="preserve">304 </t>
  </si>
  <si>
    <t xml:space="preserve">0933       </t>
  </si>
  <si>
    <t xml:space="preserve">   Blumen und Gärten                                           </t>
  </si>
  <si>
    <t xml:space="preserve">305 </t>
  </si>
  <si>
    <t xml:space="preserve">0933 900   </t>
  </si>
  <si>
    <t xml:space="preserve">      Gartenerzeugnisse und Verbrauchsgüter für die            </t>
  </si>
  <si>
    <t xml:space="preserve">         Gartenpflege                                          </t>
  </si>
  <si>
    <t xml:space="preserve">306 </t>
  </si>
  <si>
    <t xml:space="preserve">0933 901   </t>
  </si>
  <si>
    <t xml:space="preserve">      Schnittblumen und Zimmerpflanzen                         </t>
  </si>
  <si>
    <t xml:space="preserve">307 </t>
  </si>
  <si>
    <t xml:space="preserve">0934 900   </t>
  </si>
  <si>
    <t xml:space="preserve">      Haustiere einschl. Veterinär- u. a. Dienstleistungen     </t>
  </si>
  <si>
    <t xml:space="preserve">308 </t>
  </si>
  <si>
    <t xml:space="preserve">094        </t>
  </si>
  <si>
    <t xml:space="preserve">Freizeit- und Kulturdienstleistungen                           </t>
  </si>
  <si>
    <t xml:space="preserve">309 </t>
  </si>
  <si>
    <t xml:space="preserve">0941 020   </t>
  </si>
  <si>
    <t xml:space="preserve">      außerschulische Sport- und Musikunterrichte, Hobbykurse  </t>
  </si>
  <si>
    <t xml:space="preserve">310 </t>
  </si>
  <si>
    <t xml:space="preserve">0941 040   </t>
  </si>
  <si>
    <t xml:space="preserve">      Miete/Leihgebühren für Sport- und Campingartikel         </t>
  </si>
  <si>
    <t xml:space="preserve">311 </t>
  </si>
  <si>
    <t xml:space="preserve">0941 910   </t>
  </si>
  <si>
    <t xml:space="preserve">      Eintrittsgelder, Nutzungsentgelte beim Besuch von Sport- </t>
  </si>
  <si>
    <t xml:space="preserve">         und Freizeitveranstaltungen bzw. -einrichtungen       </t>
  </si>
  <si>
    <t xml:space="preserve">312 </t>
  </si>
  <si>
    <t xml:space="preserve">0942 310   </t>
  </si>
  <si>
    <t xml:space="preserve">      Gebühren für Rundfunk- und Fernsehen (GEZ)               </t>
  </si>
  <si>
    <t xml:space="preserve">313 </t>
  </si>
  <si>
    <t xml:space="preserve">0942 330   </t>
  </si>
  <si>
    <t xml:space="preserve">      Gebühren für Kabelfernsehen                              </t>
  </si>
  <si>
    <t xml:space="preserve">314 </t>
  </si>
  <si>
    <t xml:space="preserve">0942 340   </t>
  </si>
  <si>
    <t xml:space="preserve">      Gebühren für Pay-TV, Online-Videotheken                  </t>
  </si>
  <si>
    <t xml:space="preserve">315 </t>
  </si>
  <si>
    <t xml:space="preserve">0942 430   </t>
  </si>
  <si>
    <t xml:space="preserve">      Dienstleistungen von Fotografen, Fotolabors,             </t>
  </si>
  <si>
    <t xml:space="preserve">         Fotoservices u. Ä.                                    </t>
  </si>
  <si>
    <t xml:space="preserve">316 </t>
  </si>
  <si>
    <t xml:space="preserve">0942 901   </t>
  </si>
  <si>
    <t xml:space="preserve">      Miete/Leihgebühren für TV-, Videogeräte u. Ä., Video-    </t>
  </si>
  <si>
    <t xml:space="preserve">         filme, DVDs                                           </t>
  </si>
  <si>
    <t xml:space="preserve">317 </t>
  </si>
  <si>
    <t xml:space="preserve">0942 910   </t>
  </si>
  <si>
    <t xml:space="preserve">      Eintrittsgelder, Nutzungsentgelte beim Besuch von        </t>
  </si>
  <si>
    <t xml:space="preserve">         Kulturveranstaltungen bzw. -einrichtungen             </t>
  </si>
  <si>
    <t xml:space="preserve">318 </t>
  </si>
  <si>
    <t xml:space="preserve">0942 930   </t>
  </si>
  <si>
    <t xml:space="preserve">      sonstige Freizeit- und Kulturdienstleistungen            </t>
  </si>
  <si>
    <t xml:space="preserve">319 </t>
  </si>
  <si>
    <t xml:space="preserve">0943 000   </t>
  </si>
  <si>
    <t xml:space="preserve">      Glücksspiele                                             </t>
  </si>
  <si>
    <t xml:space="preserve">320 </t>
  </si>
  <si>
    <t xml:space="preserve">0951 000   </t>
  </si>
  <si>
    <t xml:space="preserve">      Bücher und Broschüren (einschl. Downloads und Apps)      </t>
  </si>
  <si>
    <t xml:space="preserve">321 </t>
  </si>
  <si>
    <t xml:space="preserve">0952,0953  </t>
  </si>
  <si>
    <t xml:space="preserve">   Zeitungen, Zeitschriften, u. Ä.                             </t>
  </si>
  <si>
    <t xml:space="preserve">322 </t>
  </si>
  <si>
    <t xml:space="preserve">0952 090   </t>
  </si>
  <si>
    <t xml:space="preserve">      Miete/Leihgebühr für Bücher, Zeitschriften               </t>
  </si>
  <si>
    <t xml:space="preserve">323 </t>
  </si>
  <si>
    <t xml:space="preserve">0952 900   </t>
  </si>
  <si>
    <t xml:space="preserve">      Zeitungen und Zeitschriften, Landkarten und Globen       </t>
  </si>
  <si>
    <t xml:space="preserve">         (einschl. Downloads und Apps)                         </t>
  </si>
  <si>
    <t xml:space="preserve">324 </t>
  </si>
  <si>
    <t xml:space="preserve">0953 900   </t>
  </si>
  <si>
    <t xml:space="preserve">      sonstige Gebrauchsgüter für Schule, Büro, Unterhaltung   </t>
  </si>
  <si>
    <t xml:space="preserve">         und Freizeit                                          </t>
  </si>
  <si>
    <t xml:space="preserve">325 </t>
  </si>
  <si>
    <t xml:space="preserve">0954 900   </t>
  </si>
  <si>
    <t xml:space="preserve">      Schreibwaren, Zeichenmaterial und übrige Verbrauchsgüter </t>
  </si>
  <si>
    <t xml:space="preserve">326 </t>
  </si>
  <si>
    <t xml:space="preserve">0915,0923  </t>
  </si>
  <si>
    <t xml:space="preserve">   Reparaturen für Freizeit, Unterhaltung und Kultur           </t>
  </si>
  <si>
    <t xml:space="preserve">327 </t>
  </si>
  <si>
    <t xml:space="preserve">0915 000   </t>
  </si>
  <si>
    <t xml:space="preserve">      Reparaturen von Geräten für Empfang, Aufnahme und        </t>
  </si>
  <si>
    <t xml:space="preserve">         Wiedergabe von Ton und Bild, von Foto- und Filmaus-   </t>
  </si>
  <si>
    <t xml:space="preserve">         rüstungen und von optischen und Datenverarbeitungs-   </t>
  </si>
  <si>
    <t xml:space="preserve">         geräten                                               </t>
  </si>
  <si>
    <t xml:space="preserve">328 </t>
  </si>
  <si>
    <t xml:space="preserve">0923 900   </t>
  </si>
  <si>
    <t xml:space="preserve">      Reparaturen und Installationen von langlebigen Gebrauchs-</t>
  </si>
  <si>
    <t xml:space="preserve">         gütern und Ausrüstungen für Kultur, Sport, Camping und</t>
  </si>
  <si>
    <t xml:space="preserve">         Erholung, Musikinstrumente sowie Sport- und Camping-  </t>
  </si>
  <si>
    <t xml:space="preserve">         artikeln                                              </t>
  </si>
  <si>
    <t xml:space="preserve">329 </t>
  </si>
  <si>
    <t xml:space="preserve">096        </t>
  </si>
  <si>
    <t xml:space="preserve">Pauschalreisen                                                 </t>
  </si>
  <si>
    <t xml:space="preserve">330 </t>
  </si>
  <si>
    <t xml:space="preserve">0961 000   </t>
  </si>
  <si>
    <t xml:space="preserve">      Pauschalreisen - Inland                                  </t>
  </si>
  <si>
    <t xml:space="preserve">331 </t>
  </si>
  <si>
    <t xml:space="preserve">0962 000   </t>
  </si>
  <si>
    <t xml:space="preserve">      Pauschalreisen - Ausland                                 </t>
  </si>
  <si>
    <t xml:space="preserve">332 </t>
  </si>
  <si>
    <t xml:space="preserve">10         </t>
  </si>
  <si>
    <t xml:space="preserve">Bildungswesen                                                  </t>
  </si>
  <si>
    <t xml:space="preserve">333 </t>
  </si>
  <si>
    <t xml:space="preserve">1050 010   </t>
  </si>
  <si>
    <t xml:space="preserve">      Nachhilfeunterricht                                      </t>
  </si>
  <si>
    <t xml:space="preserve">334 </t>
  </si>
  <si>
    <t xml:space="preserve">1010,1020, </t>
  </si>
  <si>
    <t xml:space="preserve">   Kinderbetreuung und Gebühren                                </t>
  </si>
  <si>
    <t xml:space="preserve">1050900    </t>
  </si>
  <si>
    <t xml:space="preserve">335 </t>
  </si>
  <si>
    <t xml:space="preserve">1010 010   </t>
  </si>
  <si>
    <t xml:space="preserve">      Kinderbetreuung (ohne Verpflegung) - Kindergärten        </t>
  </si>
  <si>
    <t xml:space="preserve">336 </t>
  </si>
  <si>
    <t xml:space="preserve">1010 020   </t>
  </si>
  <si>
    <t xml:space="preserve">      Kinderbetreuung (ohne Verpflegung) - Vorschulklassen     </t>
  </si>
  <si>
    <t xml:space="preserve">337 </t>
  </si>
  <si>
    <t xml:space="preserve">1020 900   </t>
  </si>
  <si>
    <t xml:space="preserve">      Studien-, Lehrgangs- und Prüfungsgebühren an Schulen     </t>
  </si>
  <si>
    <t xml:space="preserve">         (auch berufsbildend) und Hochschulen                  </t>
  </si>
  <si>
    <t xml:space="preserve">338 </t>
  </si>
  <si>
    <t xml:space="preserve">1050 900   </t>
  </si>
  <si>
    <t xml:space="preserve">      Gebühren für Kurse (ohne Erwerb von Bildungs-            </t>
  </si>
  <si>
    <t xml:space="preserve">         abschlüssen)                                          </t>
  </si>
  <si>
    <t xml:space="preserve">339 </t>
  </si>
  <si>
    <t xml:space="preserve">11         </t>
  </si>
  <si>
    <t xml:space="preserve">Beherbergungs- und Gaststättendienstleistungen                 </t>
  </si>
  <si>
    <t xml:space="preserve">340 </t>
  </si>
  <si>
    <t xml:space="preserve">111        </t>
  </si>
  <si>
    <t xml:space="preserve">Verpflegungsdienstleistungen                                   </t>
  </si>
  <si>
    <t xml:space="preserve">341 </t>
  </si>
  <si>
    <t xml:space="preserve">1111 000   </t>
  </si>
  <si>
    <t xml:space="preserve">      Speisen und Getränke in Restaurants, Cafes, Eisdielen,   </t>
  </si>
  <si>
    <t xml:space="preserve">         an Imbissständen und vom Lieferservice                </t>
  </si>
  <si>
    <t xml:space="preserve">342 </t>
  </si>
  <si>
    <t xml:space="preserve">1112 000   </t>
  </si>
  <si>
    <t xml:space="preserve">      Speisen und Getränke in Kantinen und Mensen              </t>
  </si>
  <si>
    <t xml:space="preserve">343 </t>
  </si>
  <si>
    <t xml:space="preserve">1120 000   </t>
  </si>
  <si>
    <t xml:space="preserve">      Übernachtungen                                           </t>
  </si>
  <si>
    <t xml:space="preserve">344 </t>
  </si>
  <si>
    <t xml:space="preserve">12         </t>
  </si>
  <si>
    <t xml:space="preserve">Andere Waren und Dienstleistungen                              </t>
  </si>
  <si>
    <t xml:space="preserve">345 </t>
  </si>
  <si>
    <t xml:space="preserve">1231 901   </t>
  </si>
  <si>
    <t xml:space="preserve">      Schmuck (auch Reparaturen)                               </t>
  </si>
  <si>
    <t xml:space="preserve">346 </t>
  </si>
  <si>
    <t xml:space="preserve">1231 902   </t>
  </si>
  <si>
    <t xml:space="preserve">      Uhren (auch Reparaturen)                                 </t>
  </si>
  <si>
    <t xml:space="preserve">347 </t>
  </si>
  <si>
    <t xml:space="preserve">1232 000   </t>
  </si>
  <si>
    <t xml:space="preserve">      sonstige persönliche Gebrauchsgegenstände                </t>
  </si>
  <si>
    <t xml:space="preserve">348 </t>
  </si>
  <si>
    <t xml:space="preserve">1211       </t>
  </si>
  <si>
    <t xml:space="preserve">   Dienstleistungen für die Körperpflege                       </t>
  </si>
  <si>
    <t xml:space="preserve">349 </t>
  </si>
  <si>
    <t xml:space="preserve">1211 030   </t>
  </si>
  <si>
    <t xml:space="preserve">      andere Dienstleistungen für die Körperpflege             </t>
  </si>
  <si>
    <t xml:space="preserve">350 </t>
  </si>
  <si>
    <t xml:space="preserve">1211 101   </t>
  </si>
  <si>
    <t xml:space="preserve">      Friseurdienstleistungen für Herren (Kosten einschl.      </t>
  </si>
  <si>
    <t xml:space="preserve">         Trinkgelder)                                          </t>
  </si>
  <si>
    <t xml:space="preserve">351 </t>
  </si>
  <si>
    <t xml:space="preserve">1211 102   </t>
  </si>
  <si>
    <t xml:space="preserve">      Friseurdienstleistungen für Kinder (Kosten einschl.      </t>
  </si>
  <si>
    <t xml:space="preserve">352 </t>
  </si>
  <si>
    <t xml:space="preserve">1211 200   </t>
  </si>
  <si>
    <t xml:space="preserve">      Friseurdienstleistungen für Damen (Kosten einschl.       </t>
  </si>
  <si>
    <t xml:space="preserve">353 </t>
  </si>
  <si>
    <t xml:space="preserve">1212,1213  </t>
  </si>
  <si>
    <t xml:space="preserve">   Körperpflegeartikel und -geräte                             </t>
  </si>
  <si>
    <t xml:space="preserve">354 </t>
  </si>
  <si>
    <t xml:space="preserve">1212 000   </t>
  </si>
  <si>
    <t xml:space="preserve">      elektrische Geräte für die Körperpflege                  </t>
  </si>
  <si>
    <t xml:space="preserve">         (einschl. Reparaturen)                                </t>
  </si>
  <si>
    <t xml:space="preserve">355 </t>
  </si>
  <si>
    <t xml:space="preserve">1213 010   </t>
  </si>
  <si>
    <t xml:space="preserve">      nichtelektrische Gebrauchsgüter für die Körperpflege     </t>
  </si>
  <si>
    <t xml:space="preserve">356 </t>
  </si>
  <si>
    <t xml:space="preserve">1213 090   </t>
  </si>
  <si>
    <t xml:space="preserve">      Toilettenpapier, Papiertaschentücher und ähnliche        </t>
  </si>
  <si>
    <t xml:space="preserve">         Hygieneartikel                                        </t>
  </si>
  <si>
    <t xml:space="preserve">357 </t>
  </si>
  <si>
    <t xml:space="preserve">1213 920   </t>
  </si>
  <si>
    <t xml:space="preserve">      Körperpflegemittel, Duft- und Schönheitserzeugnisse      </t>
  </si>
  <si>
    <t xml:space="preserve">358 </t>
  </si>
  <si>
    <t xml:space="preserve">1220,      </t>
  </si>
  <si>
    <t xml:space="preserve">   sonstige Dienstleistungen                                   </t>
  </si>
  <si>
    <t xml:space="preserve">1240-1270  </t>
  </si>
  <si>
    <t xml:space="preserve">359 </t>
  </si>
  <si>
    <t xml:space="preserve">1220 000   </t>
  </si>
  <si>
    <t xml:space="preserve">      Dienstleistungen der Prostitution                        </t>
  </si>
  <si>
    <t xml:space="preserve">360 </t>
  </si>
  <si>
    <t xml:space="preserve">1240 011   </t>
  </si>
  <si>
    <t xml:space="preserve">      Kinderbetreuung (ohne Verpflegung) - Heime, Horte,       </t>
  </si>
  <si>
    <t xml:space="preserve">         Krippen, Spielgruppen                                 </t>
  </si>
  <si>
    <t xml:space="preserve">361 </t>
  </si>
  <si>
    <t xml:space="preserve">1240 012   </t>
  </si>
  <si>
    <t xml:space="preserve">      Kinderbetreuung (ohne Verpflegung) - Kinderfreizeiten    </t>
  </si>
  <si>
    <t xml:space="preserve">362 </t>
  </si>
  <si>
    <t xml:space="preserve">1240 020   </t>
  </si>
  <si>
    <t xml:space="preserve">      Dienstleistungen für die Betreuung von alten, behinder-  </t>
  </si>
  <si>
    <t xml:space="preserve">         ten oder pflegebedürftigen Personen - Alten- und      </t>
  </si>
  <si>
    <t xml:space="preserve">         Pflegeheime                                           </t>
  </si>
  <si>
    <t xml:space="preserve">363 </t>
  </si>
  <si>
    <t xml:space="preserve">1240 030   </t>
  </si>
  <si>
    <t xml:space="preserve">         ten oder pflegebedürftigen Personen - häusliche Pflege</t>
  </si>
  <si>
    <t xml:space="preserve">364 </t>
  </si>
  <si>
    <t xml:space="preserve">1250 900   </t>
  </si>
  <si>
    <t xml:space="preserve">      Versicherungsdienstleistungen                            </t>
  </si>
  <si>
    <t xml:space="preserve">365 </t>
  </si>
  <si>
    <t xml:space="preserve">1262 900   </t>
  </si>
  <si>
    <t xml:space="preserve">      Finanzdienstleistungen                                   </t>
  </si>
  <si>
    <t xml:space="preserve">366 </t>
  </si>
  <si>
    <t xml:space="preserve">1270 900   </t>
  </si>
  <si>
    <t xml:space="preserve">      sonstige Dienstleistungen, a. n. g.                      </t>
  </si>
  <si>
    <t xml:space="preserve">367 </t>
  </si>
  <si>
    <t xml:space="preserve">                                        Private Konsumausgaben </t>
  </si>
  <si>
    <t xml:space="preserve">368 </t>
  </si>
  <si>
    <t xml:space="preserve">Andere Ausgaben (ohne private Konsumausgaben und Abzüge        </t>
  </si>
  <si>
    <t xml:space="preserve">   vom Einkommen)                                              </t>
  </si>
  <si>
    <t xml:space="preserve">369 </t>
  </si>
  <si>
    <t xml:space="preserve">1512       </t>
  </si>
  <si>
    <t xml:space="preserve">   sonstige Steuern                                            </t>
  </si>
  <si>
    <t xml:space="preserve">370 </t>
  </si>
  <si>
    <t xml:space="preserve">1512 100   </t>
  </si>
  <si>
    <t xml:space="preserve">      Erbschaftssteuer, Schenkungssteuer                       </t>
  </si>
  <si>
    <t xml:space="preserve">371 </t>
  </si>
  <si>
    <t xml:space="preserve">1512 101   </t>
  </si>
  <si>
    <t xml:space="preserve">      Fehlbelegungsabgabe                                      </t>
  </si>
  <si>
    <t xml:space="preserve">372 </t>
  </si>
  <si>
    <t xml:space="preserve">1512 200   </t>
  </si>
  <si>
    <t xml:space="preserve">      Kraftfahrzeugsteuer                                      </t>
  </si>
  <si>
    <t xml:space="preserve">373 </t>
  </si>
  <si>
    <t xml:space="preserve">1512 300   </t>
  </si>
  <si>
    <t xml:space="preserve">      Hundesteuer                                              </t>
  </si>
  <si>
    <t xml:space="preserve">374 </t>
  </si>
  <si>
    <t xml:space="preserve">1512 900   </t>
  </si>
  <si>
    <t xml:space="preserve">      andere Steuern und Abgaben, a. n. g., z. B. Fischerei-,  </t>
  </si>
  <si>
    <t xml:space="preserve">         Jagd-, Börsenumsatzsteuer                             </t>
  </si>
  <si>
    <t xml:space="preserve">375 </t>
  </si>
  <si>
    <t xml:space="preserve">1522       </t>
  </si>
  <si>
    <t xml:space="preserve">   freiwillige Beiträge zur Sozialversicherung (ohne 1522 5)   </t>
  </si>
  <si>
    <t xml:space="preserve">376 </t>
  </si>
  <si>
    <t xml:space="preserve">1522 400   </t>
  </si>
  <si>
    <t xml:space="preserve">      Beiträge zur Zusatzversorgung im öffentlichen Dienst     </t>
  </si>
  <si>
    <t xml:space="preserve">          (z. B. VBL-Arbeitnehmeranteil)                       </t>
  </si>
  <si>
    <t xml:space="preserve">377 </t>
  </si>
  <si>
    <t xml:space="preserve">1522 800   </t>
  </si>
  <si>
    <t xml:space="preserve">      freiwillige Beiträge zur gesetzlichen Rentenversicherung </t>
  </si>
  <si>
    <t xml:space="preserve">378 </t>
  </si>
  <si>
    <t xml:space="preserve">153        </t>
  </si>
  <si>
    <t xml:space="preserve">Versicherungsbeiträge (ohne 1532 1, 1532 5)                    </t>
  </si>
  <si>
    <t xml:space="preserve">379 </t>
  </si>
  <si>
    <t xml:space="preserve">1531 200   </t>
  </si>
  <si>
    <t xml:space="preserve">      freiwillige Beiträge zur betrieblichen Altersversorgung  </t>
  </si>
  <si>
    <t xml:space="preserve">         (Alters-/Pensionskassen, Pensionsfonds, Direktver-    </t>
  </si>
  <si>
    <t xml:space="preserve">         sicherungen                                           </t>
  </si>
  <si>
    <t xml:space="preserve">380 </t>
  </si>
  <si>
    <t xml:space="preserve">1532 200   </t>
  </si>
  <si>
    <t xml:space="preserve">      zusätzliche private Krankenversicherung                  </t>
  </si>
  <si>
    <t xml:space="preserve">381 </t>
  </si>
  <si>
    <t xml:space="preserve">1532 600   </t>
  </si>
  <si>
    <t xml:space="preserve">      zusätzliche private Pflegeversicherung                   </t>
  </si>
  <si>
    <t xml:space="preserve">382 </t>
  </si>
  <si>
    <t xml:space="preserve">1533 000   </t>
  </si>
  <si>
    <t xml:space="preserve">      Kfz-Haftpflicht- und Kaskoversicherungen                 </t>
  </si>
  <si>
    <t xml:space="preserve">383 </t>
  </si>
  <si>
    <t xml:space="preserve">1539 100   </t>
  </si>
  <si>
    <t xml:space="preserve">      private Haftpflichtversicherungen                        </t>
  </si>
  <si>
    <t xml:space="preserve">384 </t>
  </si>
  <si>
    <t xml:space="preserve">1539 300   </t>
  </si>
  <si>
    <t xml:space="preserve">      Hausratversicherungen                                    </t>
  </si>
  <si>
    <t xml:space="preserve">385 </t>
  </si>
  <si>
    <t xml:space="preserve">1539 400   </t>
  </si>
  <si>
    <t xml:space="preserve">      Berufsunfähigkeitsversicherungen (auch als Zusatz-       </t>
  </si>
  <si>
    <t xml:space="preserve">         versicherung)                                         </t>
  </si>
  <si>
    <t xml:space="preserve">386 </t>
  </si>
  <si>
    <t xml:space="preserve">1539 500   </t>
  </si>
  <si>
    <t xml:space="preserve">      private Unfallversicherungen (einschl. Unfallver-        </t>
  </si>
  <si>
    <t xml:space="preserve">         sicherungen mit garantierter Beitragsrückzahlung)     </t>
  </si>
  <si>
    <t xml:space="preserve">387 </t>
  </si>
  <si>
    <t xml:space="preserve">1539 700   </t>
  </si>
  <si>
    <t xml:space="preserve">      Rechtsschutzversicherungen                               </t>
  </si>
  <si>
    <t xml:space="preserve">388 </t>
  </si>
  <si>
    <t xml:space="preserve">1539 800   </t>
  </si>
  <si>
    <t xml:space="preserve">      sonstige Versicherungen (ohne Direktversicherungen)      </t>
  </si>
  <si>
    <t xml:space="preserve">389 </t>
  </si>
  <si>
    <t xml:space="preserve">1539 901   </t>
  </si>
  <si>
    <t xml:space="preserve">      Risikolebensversicherungen                               </t>
  </si>
  <si>
    <t xml:space="preserve">390 </t>
  </si>
  <si>
    <t xml:space="preserve">154        </t>
  </si>
  <si>
    <t xml:space="preserve">Mitgliedsbeiträge, Geldspenden und sonstige Übertragungen      </t>
  </si>
  <si>
    <t xml:space="preserve">391 </t>
  </si>
  <si>
    <t xml:space="preserve">1541 000   </t>
  </si>
  <si>
    <t xml:space="preserve">      Mitgliedsbeiträge für Vereine, Parteien u. Ä.            </t>
  </si>
  <si>
    <t xml:space="preserve">392 </t>
  </si>
  <si>
    <t xml:space="preserve">1542 000   </t>
  </si>
  <si>
    <t xml:space="preserve">      Geldspenden und sonstige unregelmäßige Übertragungen an  </t>
  </si>
  <si>
    <t xml:space="preserve">         Organisationen ohne Erwerbszweck                      </t>
  </si>
  <si>
    <t xml:space="preserve">393 </t>
  </si>
  <si>
    <t xml:space="preserve">1543 100   </t>
  </si>
  <si>
    <t xml:space="preserve">      verpflichtende Unterhaltszahlungen (gesetzlich oder      </t>
  </si>
  <si>
    <t xml:space="preserve">         vertraglich)                                          </t>
  </si>
  <si>
    <t xml:space="preserve">394 </t>
  </si>
  <si>
    <t xml:space="preserve">1543 200   </t>
  </si>
  <si>
    <t xml:space="preserve">      freiwillige Unterhaltszahlungen, Geldgeschenke           </t>
  </si>
  <si>
    <t xml:space="preserve">395 </t>
  </si>
  <si>
    <t xml:space="preserve">1545 000   </t>
  </si>
  <si>
    <t xml:space="preserve">      Gerichtskosten, Geldstrafen, gebührenpflichtige          </t>
  </si>
  <si>
    <t xml:space="preserve">         Verwarnungen u. Ä.                                    </t>
  </si>
  <si>
    <t xml:space="preserve">396 </t>
  </si>
  <si>
    <t xml:space="preserve">1547 000   </t>
  </si>
  <si>
    <t xml:space="preserve">      Spieleinsätze                                            </t>
  </si>
  <si>
    <t xml:space="preserve">397 </t>
  </si>
  <si>
    <t xml:space="preserve">1549 001   </t>
  </si>
  <si>
    <t xml:space="preserve">      sonstige geleistete Übertragungen z. B. Lohn/Gehalts-    </t>
  </si>
  <si>
    <t xml:space="preserve">         pfändungen (haushaltsbezogen)                         </t>
  </si>
  <si>
    <t xml:space="preserve">398 </t>
  </si>
  <si>
    <t xml:space="preserve">1549 002   </t>
  </si>
  <si>
    <t xml:space="preserve">      sonstige Abzüge (Lohn/Gehaltspfändungen, Anteil für      </t>
  </si>
  <si>
    <t xml:space="preserve">         die private Nutzung des Dienst-Pkw)                   </t>
  </si>
  <si>
    <t xml:space="preserve">399 </t>
  </si>
  <si>
    <t xml:space="preserve">159        </t>
  </si>
  <si>
    <t xml:space="preserve">Sonstige Ausgaben                                              </t>
  </si>
  <si>
    <t xml:space="preserve">400 </t>
  </si>
  <si>
    <t xml:space="preserve">1591 000   </t>
  </si>
  <si>
    <t xml:space="preserve">      Ausgaben für geschäftliche und dienstliche Zwecke        </t>
  </si>
  <si>
    <t xml:space="preserve">401 </t>
  </si>
  <si>
    <t xml:space="preserve">1595 900   </t>
  </si>
  <si>
    <t xml:space="preserve">      Erbpachten, Pachten für Gärten und andere Grundstücke    </t>
  </si>
  <si>
    <t xml:space="preserve">402 </t>
  </si>
  <si>
    <t xml:space="preserve">1599 000   </t>
  </si>
  <si>
    <t xml:space="preserve">      andere Ausgaben, a. n. g.                                </t>
  </si>
  <si>
    <t xml:space="preserve">403 </t>
  </si>
  <si>
    <t xml:space="preserve">155        </t>
  </si>
  <si>
    <t xml:space="preserve">Tilgung und Verzinsung von Krediten                            </t>
  </si>
  <si>
    <t xml:space="preserve">404 </t>
  </si>
  <si>
    <t xml:space="preserve">1554 500   </t>
  </si>
  <si>
    <t xml:space="preserve">      Zinsen für Dispositionskredite/Kontoüberziehungen        </t>
  </si>
  <si>
    <t xml:space="preserve">405 </t>
  </si>
  <si>
    <t xml:space="preserve">1556 901   </t>
  </si>
  <si>
    <t xml:space="preserve">      Tilgungsrate einschl. Verzinsung von Baudarlehen und     </t>
  </si>
  <si>
    <t xml:space="preserve">         Hypotheken für selbst genutztes Grundvermögen         </t>
  </si>
  <si>
    <t xml:space="preserve">406 </t>
  </si>
  <si>
    <t xml:space="preserve">1556 902   </t>
  </si>
  <si>
    <t xml:space="preserve">         Hypotheken für nicht selbst genutztes Grundvermögen   </t>
  </si>
  <si>
    <t xml:space="preserve">407 </t>
  </si>
  <si>
    <t xml:space="preserve">1559 000   </t>
  </si>
  <si>
    <t xml:space="preserve">      Tilgung und Zinsen von Konsumentenkrediten (ohne         </t>
  </si>
  <si>
    <t xml:space="preserve">         Dispositionskredite)                                  </t>
  </si>
  <si>
    <t xml:space="preserve">408 </t>
  </si>
  <si>
    <t xml:space="preserve">156        </t>
  </si>
  <si>
    <t xml:space="preserve">Ausgaben für die Bildung von Sachvermögen                      </t>
  </si>
  <si>
    <t xml:space="preserve">409 </t>
  </si>
  <si>
    <t xml:space="preserve">1561 000   </t>
  </si>
  <si>
    <t xml:space="preserve">      Kauf von Häusern, Eigentumswohnungen, Grundstücken und   </t>
  </si>
  <si>
    <t xml:space="preserve">         Garagen; sonstige Ausgaben (auch Teilzahlungen)       </t>
  </si>
  <si>
    <t xml:space="preserve">         für Haus- und Garagenbau u. Ä.                        </t>
  </si>
  <si>
    <t xml:space="preserve">410 </t>
  </si>
  <si>
    <t xml:space="preserve">1563 900   </t>
  </si>
  <si>
    <t xml:space="preserve">      größere Instandhaltungen, Baumaßnahmen - werterhöhend    </t>
  </si>
  <si>
    <t xml:space="preserve">          (Eigentümer)                                         </t>
  </si>
  <si>
    <t xml:space="preserve">411 </t>
  </si>
  <si>
    <t xml:space="preserve">1563 905   </t>
  </si>
  <si>
    <t xml:space="preserve">      Instandhaltung - werterhöhende Maßnahmen für nicht       </t>
  </si>
  <si>
    <t xml:space="preserve">         selbst genutztes Grundvermögen                        </t>
  </si>
  <si>
    <t xml:space="preserve">412 </t>
  </si>
  <si>
    <t xml:space="preserve">1565 000   </t>
  </si>
  <si>
    <t xml:space="preserve">      private Einzahlungen auf Geschäftskonten                 </t>
  </si>
  <si>
    <t xml:space="preserve">413 </t>
  </si>
  <si>
    <t xml:space="preserve">1567 000   </t>
  </si>
  <si>
    <t xml:space="preserve">      Kauf von Gold u. a. Edelmetall                           </t>
  </si>
  <si>
    <t xml:space="preserve">414 </t>
  </si>
  <si>
    <t xml:space="preserve">157, 158   </t>
  </si>
  <si>
    <t xml:space="preserve">Ausgaben für die Bildung von Geldvermögen sowie die            </t>
  </si>
  <si>
    <t xml:space="preserve">   Unterhaltung von Grundvermögen                              </t>
  </si>
  <si>
    <t xml:space="preserve">415 </t>
  </si>
  <si>
    <t xml:space="preserve">1579 301   </t>
  </si>
  <si>
    <t xml:space="preserve">      Instandhaltungsrücklage bei Eigentumswohnungen           </t>
  </si>
  <si>
    <t xml:space="preserve">         - Hauptwohnung                                        </t>
  </si>
  <si>
    <t xml:space="preserve">416 </t>
  </si>
  <si>
    <t xml:space="preserve">1579 302   </t>
  </si>
  <si>
    <t xml:space="preserve">         - Zweitwohnung                                        </t>
  </si>
  <si>
    <t xml:space="preserve">417 </t>
  </si>
  <si>
    <t xml:space="preserve">1579 400   </t>
  </si>
  <si>
    <t xml:space="preserve">         - Freizeitwohnung                                     </t>
  </si>
  <si>
    <t xml:space="preserve">418 </t>
  </si>
  <si>
    <t xml:space="preserve">1579 900   </t>
  </si>
  <si>
    <t xml:space="preserve">         - nicht selbst genutztes Grundvermögen                </t>
  </si>
  <si>
    <t xml:space="preserve">419 </t>
  </si>
  <si>
    <t xml:space="preserve">1581 100   </t>
  </si>
  <si>
    <t xml:space="preserve">      Einzahlungen auf Sparbücher (ohne VWL)                   </t>
  </si>
  <si>
    <t xml:space="preserve">420 </t>
  </si>
  <si>
    <t xml:space="preserve">1581 900   </t>
  </si>
  <si>
    <t xml:space="preserve">      Beiträge vermögenswirksamer Leistungen (VWL)             </t>
  </si>
  <si>
    <t xml:space="preserve">         zur Einzahlung auf ein Sparbuch (Arbeitgeber-         </t>
  </si>
  <si>
    <t xml:space="preserve">         und Arbeitnehmeranteil)                               </t>
  </si>
  <si>
    <t xml:space="preserve">421 </t>
  </si>
  <si>
    <t xml:space="preserve">1582 000   </t>
  </si>
  <si>
    <t xml:space="preserve">      Einzahlungen auf sonstige Anlagen bei Banken/            </t>
  </si>
  <si>
    <t xml:space="preserve">         Sparkassen (ohne VWL)                                 </t>
  </si>
  <si>
    <t xml:space="preserve">422 </t>
  </si>
  <si>
    <t xml:space="preserve">1583 100   </t>
  </si>
  <si>
    <t xml:space="preserve">      Einzahlungen auf Bausparverträge (ohne VWL)              </t>
  </si>
  <si>
    <t xml:space="preserve">423 </t>
  </si>
  <si>
    <t xml:space="preserve">1583 900   </t>
  </si>
  <si>
    <t xml:space="preserve">      Beiträge vermögenswirksamer Leistungen (VWL) zur         </t>
  </si>
  <si>
    <t xml:space="preserve">         Einzahlung in einen Bausparvertrag (Arbeitgeber-      </t>
  </si>
  <si>
    <t xml:space="preserve">424 </t>
  </si>
  <si>
    <t xml:space="preserve">1585 100   </t>
  </si>
  <si>
    <t xml:space="preserve">      Käufe von Rentenwerten (ohne VWL)                        </t>
  </si>
  <si>
    <t xml:space="preserve">425 </t>
  </si>
  <si>
    <t xml:space="preserve">1585 300   </t>
  </si>
  <si>
    <t xml:space="preserve">      Käufe von Aktien (ohne VWL)                              </t>
  </si>
  <si>
    <t xml:space="preserve">426 </t>
  </si>
  <si>
    <t xml:space="preserve">1585 500   </t>
  </si>
  <si>
    <t xml:space="preserve">      Anlagen in Investmentfonds (ohne VWL)                    </t>
  </si>
  <si>
    <t xml:space="preserve">427 </t>
  </si>
  <si>
    <t xml:space="preserve">1585 700   </t>
  </si>
  <si>
    <t xml:space="preserve">      Käufe von sonstigen Wertpapieren und Vermögensbe-        </t>
  </si>
  <si>
    <t xml:space="preserve">         teiligungen (ohne VWL)                                </t>
  </si>
  <si>
    <t xml:space="preserve">428 </t>
  </si>
  <si>
    <t xml:space="preserve">1585 900   </t>
  </si>
  <si>
    <t xml:space="preserve">      Beiträge vermögenswirksamer Leistungen (VWL) für         </t>
  </si>
  <si>
    <t xml:space="preserve">         Käufe von Wertpapieren (Arbeitgeber- und Arbeit-      </t>
  </si>
  <si>
    <t xml:space="preserve">         nehmeranteil)                                         </t>
  </si>
  <si>
    <t xml:space="preserve">429 </t>
  </si>
  <si>
    <t xml:space="preserve">1587 100   </t>
  </si>
  <si>
    <t xml:space="preserve">      Lebens-, Ausbildungs- und Sterbegeldversicherungen       </t>
  </si>
  <si>
    <t xml:space="preserve">         (ohne VWL)                                            </t>
  </si>
  <si>
    <t xml:space="preserve">430 </t>
  </si>
  <si>
    <t xml:space="preserve">1587 101   </t>
  </si>
  <si>
    <t xml:space="preserve">      Private Rentenversicherungen (einschl. Riester-, Basis-  </t>
  </si>
  <si>
    <t xml:space="preserve">        bzw. Rürupversicherungen) - (ohne VWL)                 </t>
  </si>
  <si>
    <t xml:space="preserve">431 </t>
  </si>
  <si>
    <t xml:space="preserve">1587 900   </t>
  </si>
  <si>
    <t xml:space="preserve">   Beiträge vermögenswirksamer Leistungen (VWL) für eine       </t>
  </si>
  <si>
    <t xml:space="preserve">      Lebens-, private Renten-, Ausbildungs-, Sterbegeld-      </t>
  </si>
  <si>
    <t xml:space="preserve">      oder Aussteuerversicherung (Arbeitgeber- und Arbeit-     </t>
  </si>
  <si>
    <t xml:space="preserve">      nehmeranteil)                                            </t>
  </si>
  <si>
    <t xml:space="preserve">432 </t>
  </si>
  <si>
    <t xml:space="preserve">1588 000   </t>
  </si>
  <si>
    <t xml:space="preserve">      Verleihen von Geld an Dritte                             </t>
  </si>
  <si>
    <t xml:space="preserve">433 </t>
  </si>
  <si>
    <t xml:space="preserve">1588 001   </t>
  </si>
  <si>
    <t xml:space="preserve">      Restzahlungen aller Art (nur für Käufe ohne              </t>
  </si>
  <si>
    <t xml:space="preserve">         Kreditaufnahme)                                       </t>
  </si>
  <si>
    <t xml:space="preserve">434 </t>
  </si>
  <si>
    <t xml:space="preserve">                                                Gesamtausgaben </t>
  </si>
  <si>
    <t xml:space="preserve">435 </t>
  </si>
  <si>
    <t xml:space="preserve">0099 000   </t>
  </si>
  <si>
    <t xml:space="preserve">                         Statistische Differenz (E&gt;A=+; E&lt;A=-) </t>
  </si>
  <si>
    <t xml:space="preserve">439 </t>
  </si>
  <si>
    <t xml:space="preserve">0000 100   </t>
  </si>
  <si>
    <t xml:space="preserve">Girokontostand, Anfangsbestand                                 </t>
  </si>
  <si>
    <t xml:space="preserve">440 </t>
  </si>
  <si>
    <t xml:space="preserve">0000 200   </t>
  </si>
  <si>
    <t xml:space="preserve">Bargeld, Anfangsbestand                                        </t>
  </si>
  <si>
    <t xml:space="preserve">441 </t>
  </si>
  <si>
    <t xml:space="preserve">0021 110   </t>
  </si>
  <si>
    <t xml:space="preserve">Bruttoeinnahmen aus Vermietung und Verpachtung von             </t>
  </si>
  <si>
    <t xml:space="preserve">   Grundstücken, Gebäuden und Eigentumswohnungen               </t>
  </si>
  <si>
    <t xml:space="preserve">442 </t>
  </si>
  <si>
    <t xml:space="preserve">0411 030   </t>
  </si>
  <si>
    <t xml:space="preserve">Nettokaltmiete für selbst genutzte Hauptwohnung                </t>
  </si>
  <si>
    <t xml:space="preserve">443 </t>
  </si>
  <si>
    <t xml:space="preserve">0412 030   </t>
  </si>
  <si>
    <t xml:space="preserve">Nettokaltmiete für selbst genutzte Freizeitwohnung             </t>
  </si>
  <si>
    <t xml:space="preserve">444 </t>
  </si>
  <si>
    <t xml:space="preserve">0412 040   </t>
  </si>
  <si>
    <t xml:space="preserve">Nettokaltmiete für selbst genutzte Zweitwohnung                </t>
  </si>
  <si>
    <t xml:space="preserve">445 </t>
  </si>
  <si>
    <t xml:space="preserve">0431 911   </t>
  </si>
  <si>
    <t xml:space="preserve">Kleinere Instandhaltungen, Reparaturen - Eigenleistungen,      </t>
  </si>
  <si>
    <t xml:space="preserve">   Eigentümer/-innen von Häusern                               </t>
  </si>
  <si>
    <t xml:space="preserve">446 </t>
  </si>
  <si>
    <t xml:space="preserve">0431 912   </t>
  </si>
  <si>
    <t xml:space="preserve">   Eigentumswohnungen                                          </t>
  </si>
  <si>
    <t xml:space="preserve">447 </t>
  </si>
  <si>
    <t xml:space="preserve">0432 911   </t>
  </si>
  <si>
    <t xml:space="preserve">Kleinere Instandhaltungen, Reparaturen - Fremdleistungen,      </t>
  </si>
  <si>
    <t xml:space="preserve">448 </t>
  </si>
  <si>
    <t xml:space="preserve">0432 912   </t>
  </si>
  <si>
    <t xml:space="preserve">449 </t>
  </si>
  <si>
    <t xml:space="preserve">0441 501   </t>
  </si>
  <si>
    <t xml:space="preserve">Wasserverbrauch (Kaltwasser) Hauptwohnung, im Eigentum         </t>
  </si>
  <si>
    <t xml:space="preserve">450 </t>
  </si>
  <si>
    <t xml:space="preserve">0441 502   </t>
  </si>
  <si>
    <t xml:space="preserve">Wasserverbrauch (Kaltwasser) Zweitwohnung, im Eigentum         </t>
  </si>
  <si>
    <t xml:space="preserve">451 </t>
  </si>
  <si>
    <t xml:space="preserve">0441 600   </t>
  </si>
  <si>
    <t xml:space="preserve">Wasserverbrauch (Kaltwasser) Freizeitwohnung, im Eigentum      </t>
  </si>
  <si>
    <t xml:space="preserve">452 </t>
  </si>
  <si>
    <t xml:space="preserve">0442 501   </t>
  </si>
  <si>
    <t xml:space="preserve">Müllabfuhr Hauptwohnung, im Eigentum                           </t>
  </si>
  <si>
    <t xml:space="preserve">453 </t>
  </si>
  <si>
    <t xml:space="preserve">0442 502   </t>
  </si>
  <si>
    <t xml:space="preserve">Müllabfuhr Zweitwohnung, im Eigentum                           </t>
  </si>
  <si>
    <t xml:space="preserve">454 </t>
  </si>
  <si>
    <t xml:space="preserve">0442 600   </t>
  </si>
  <si>
    <t xml:space="preserve">Müllabfuhr Freizeitwohnung, im Eigentum                        </t>
  </si>
  <si>
    <t xml:space="preserve">455 </t>
  </si>
  <si>
    <t xml:space="preserve">0443 501   </t>
  </si>
  <si>
    <t xml:space="preserve">Abwasserentsorgung Hauptwohnung, im Eigentum                   </t>
  </si>
  <si>
    <t xml:space="preserve">456 </t>
  </si>
  <si>
    <t xml:space="preserve">0443 502   </t>
  </si>
  <si>
    <t xml:space="preserve">Abwasserentsorgung Zweitwohnung, im Eigentum                   </t>
  </si>
  <si>
    <t xml:space="preserve">457 </t>
  </si>
  <si>
    <t xml:space="preserve">0443 600   </t>
  </si>
  <si>
    <t xml:space="preserve">Abwasserentsorgung Freizeitwohnung, im Eigentum                </t>
  </si>
  <si>
    <t xml:space="preserve">458 </t>
  </si>
  <si>
    <t xml:space="preserve">0444 501   </t>
  </si>
  <si>
    <t xml:space="preserve">Sonstige Betriebskosten Hauptwohnung, im Eigentum              </t>
  </si>
  <si>
    <t xml:space="preserve">459 </t>
  </si>
  <si>
    <t xml:space="preserve">0444 502   </t>
  </si>
  <si>
    <t xml:space="preserve">Sonstige Betriebskosten Zweitwohnung, im Eigentum              </t>
  </si>
  <si>
    <t xml:space="preserve">460 </t>
  </si>
  <si>
    <t xml:space="preserve">0444 600   </t>
  </si>
  <si>
    <t xml:space="preserve">Sonstige Betriebskosten Freizeitwohnung, im Eigentum           </t>
  </si>
  <si>
    <t xml:space="preserve">461 </t>
  </si>
  <si>
    <t xml:space="preserve">0445 101   </t>
  </si>
  <si>
    <t xml:space="preserve">Betriebskosten für selbst genutzte Hauptwohnung,  Mieter/      </t>
  </si>
  <si>
    <t xml:space="preserve">   Untermieter/-innen                                          </t>
  </si>
  <si>
    <t xml:space="preserve">462 </t>
  </si>
  <si>
    <t xml:space="preserve">0445 102   </t>
  </si>
  <si>
    <t xml:space="preserve">Betriebskosten für selbst genutzte Zweitwohnung,  Mieter/      </t>
  </si>
  <si>
    <t xml:space="preserve">463 </t>
  </si>
  <si>
    <t xml:space="preserve">0445 200   </t>
  </si>
  <si>
    <t xml:space="preserve">Betriebskosten für selbst genutzte Freizeitwohnung,  Mieter/   </t>
  </si>
  <si>
    <t xml:space="preserve">464 </t>
  </si>
  <si>
    <t xml:space="preserve">0445 301   </t>
  </si>
  <si>
    <t xml:space="preserve">Nebenkosten nicht aufteilbar, Hauptwohnung - Eigentums-        </t>
  </si>
  <si>
    <t xml:space="preserve">   wohnungen                                                   </t>
  </si>
  <si>
    <t xml:space="preserve">465 </t>
  </si>
  <si>
    <t xml:space="preserve">0445 302   </t>
  </si>
  <si>
    <t xml:space="preserve">Nebenkosten nicht aufteilbar, Zweitwohnung - Eigentums-        </t>
  </si>
  <si>
    <t xml:space="preserve">466 </t>
  </si>
  <si>
    <t xml:space="preserve">0445 400   </t>
  </si>
  <si>
    <t xml:space="preserve">Nebenkosten nicht aufteilbar, Freizeitwohnung - Eigentums-     </t>
  </si>
  <si>
    <t xml:space="preserve">467 </t>
  </si>
  <si>
    <t xml:space="preserve">0445 501   </t>
  </si>
  <si>
    <t xml:space="preserve">Nebenkosten nicht aufteilbar, Hauptwohnung - Eigentümer/-innen </t>
  </si>
  <si>
    <t xml:space="preserve">   von Häusern                                                 </t>
  </si>
  <si>
    <t xml:space="preserve">468 </t>
  </si>
  <si>
    <t xml:space="preserve">0445 502   </t>
  </si>
  <si>
    <t xml:space="preserve">Nebenkosten nicht aufteilbar, Zweitwohnung - Eigentümer/-innen </t>
  </si>
  <si>
    <t xml:space="preserve">469 </t>
  </si>
  <si>
    <t xml:space="preserve">0445 600   </t>
  </si>
  <si>
    <t xml:space="preserve">Nebenkosten nicht aufteilbar, Freizeitwohnung - Eigentümer/    </t>
  </si>
  <si>
    <t xml:space="preserve">   -innen von Häusern                                          </t>
  </si>
  <si>
    <t xml:space="preserve">470 </t>
  </si>
  <si>
    <t xml:space="preserve">0446 301   </t>
  </si>
  <si>
    <t xml:space="preserve">Hausgeld (ohne Instandhaltungsrücklage und Energiekosten)      </t>
  </si>
  <si>
    <t xml:space="preserve">   Hauptwohnung - Eigentumswohnungen - nachrichtlich           </t>
  </si>
  <si>
    <t xml:space="preserve">471 </t>
  </si>
  <si>
    <t xml:space="preserve">0446 302   </t>
  </si>
  <si>
    <t xml:space="preserve">   Zweitwohnung - Eigentumswohnungen - nachrichtlich           </t>
  </si>
  <si>
    <t xml:space="preserve">472 </t>
  </si>
  <si>
    <t xml:space="preserve">0446 400   </t>
  </si>
  <si>
    <t xml:space="preserve">   Freizeitwohnung - Eigentumswohnungen - nachrichtlich        </t>
  </si>
  <si>
    <t xml:space="preserve">473 </t>
  </si>
  <si>
    <t xml:space="preserve">0446 700   </t>
  </si>
  <si>
    <t xml:space="preserve">Hausgeld bei Eigentumswohnungen - nicht selbst genutztes       </t>
  </si>
  <si>
    <t xml:space="preserve">   Grundvermögen                                               </t>
  </si>
  <si>
    <t xml:space="preserve">474 </t>
  </si>
  <si>
    <t xml:space="preserve">0450 000   </t>
  </si>
  <si>
    <t xml:space="preserve">Energiekosten - nicht selbst genutztes Grundvermögen           </t>
  </si>
  <si>
    <t xml:space="preserve">475 </t>
  </si>
  <si>
    <t xml:space="preserve">0452 200   </t>
  </si>
  <si>
    <t xml:space="preserve">Flüssiggas (z. B. Propangas)                                   </t>
  </si>
  <si>
    <t xml:space="preserve">476 </t>
  </si>
  <si>
    <t xml:space="preserve">0452 900   </t>
  </si>
  <si>
    <t xml:space="preserve">Gas (Stadt- und Erdgas)                                        </t>
  </si>
  <si>
    <t xml:space="preserve">477 </t>
  </si>
  <si>
    <t xml:space="preserve">0453 090   </t>
  </si>
  <si>
    <t xml:space="preserve">Sonstige flüssige Brennstoffe                                  </t>
  </si>
  <si>
    <t xml:space="preserve">478 </t>
  </si>
  <si>
    <t xml:space="preserve">0453 900   </t>
  </si>
  <si>
    <t xml:space="preserve">Heizöl                                                         </t>
  </si>
  <si>
    <t xml:space="preserve">479 </t>
  </si>
  <si>
    <t xml:space="preserve">0455 910   </t>
  </si>
  <si>
    <t xml:space="preserve">Warmwasser                                                     </t>
  </si>
  <si>
    <t xml:space="preserve">480 </t>
  </si>
  <si>
    <t xml:space="preserve">0455 920   </t>
  </si>
  <si>
    <t xml:space="preserve">Fernheizung                                                    </t>
  </si>
  <si>
    <t xml:space="preserve">481 </t>
  </si>
  <si>
    <t xml:space="preserve">0459 001   </t>
  </si>
  <si>
    <t xml:space="preserve">Umlagen für Heizungen und Warmwasser; Fernheizung (geschätzt)  </t>
  </si>
  <si>
    <t xml:space="preserve">482 </t>
  </si>
  <si>
    <t xml:space="preserve">0459 002   </t>
  </si>
  <si>
    <t xml:space="preserve">Umlagen für Heizungen und Warmwasser; Strom (geschätzt)        </t>
  </si>
  <si>
    <t xml:space="preserve">483 </t>
  </si>
  <si>
    <t xml:space="preserve">0459 003   </t>
  </si>
  <si>
    <t xml:space="preserve">Umlagen für Heizungen und Warmwasser; Gas (geschätzt)          </t>
  </si>
  <si>
    <t xml:space="preserve">484 </t>
  </si>
  <si>
    <t xml:space="preserve">0459 004   </t>
  </si>
  <si>
    <t xml:space="preserve">Umlagen für Heizungen und Warmwasser; Heizöl (geschätzt)       </t>
  </si>
  <si>
    <t xml:space="preserve">485 </t>
  </si>
  <si>
    <t xml:space="preserve">0459 005   </t>
  </si>
  <si>
    <t xml:space="preserve">Umlagen für Heizungen und Warmwasser; Feste Brennstoffe        </t>
  </si>
  <si>
    <t xml:space="preserve">   (geschätzt)                                                 </t>
  </si>
  <si>
    <t xml:space="preserve">486 </t>
  </si>
  <si>
    <t xml:space="preserve">0459 006   </t>
  </si>
  <si>
    <t xml:space="preserve">Umlagen für Heizungen und Warmwasser; sonstige Energiearten    </t>
  </si>
  <si>
    <t xml:space="preserve">487 </t>
  </si>
  <si>
    <t xml:space="preserve">0611 901   </t>
  </si>
  <si>
    <t>Pharmazeutische Erzeugnisse - für gesetzlich Krankenversicherte</t>
  </si>
  <si>
    <t xml:space="preserve">   - ohne Rezept gekauft                                       </t>
  </si>
  <si>
    <t xml:space="preserve">488 </t>
  </si>
  <si>
    <t xml:space="preserve">0611 902   </t>
  </si>
  <si>
    <t xml:space="preserve">Pharmazeutische Erzeugnisse - für privat Krankenversicherte    </t>
  </si>
  <si>
    <t xml:space="preserve">489 </t>
  </si>
  <si>
    <t xml:space="preserve">0611 903   </t>
  </si>
  <si>
    <t xml:space="preserve">   - mit Rezept gekauft                                        </t>
  </si>
  <si>
    <t xml:space="preserve">490 </t>
  </si>
  <si>
    <t xml:space="preserve">0612 901   </t>
  </si>
  <si>
    <t xml:space="preserve">Andere medizinische Erzeugnisse - für gesetzlich Kranken-      </t>
  </si>
  <si>
    <t xml:space="preserve">   versicherte - ohne Rezept gekauft                           </t>
  </si>
  <si>
    <t xml:space="preserve">491 </t>
  </si>
  <si>
    <t xml:space="preserve">0612 902   </t>
  </si>
  <si>
    <t>Andere medizinische Erzeugnisse - für privat Krankenversicherte</t>
  </si>
  <si>
    <t xml:space="preserve">492 </t>
  </si>
  <si>
    <t xml:space="preserve">0612 903   </t>
  </si>
  <si>
    <t xml:space="preserve">493 </t>
  </si>
  <si>
    <t xml:space="preserve">1556 501   </t>
  </si>
  <si>
    <t xml:space="preserve">Zinsen für Baudarlehen und Hypotheken für selbst genutztes     </t>
  </si>
  <si>
    <t xml:space="preserve">494 </t>
  </si>
  <si>
    <t xml:space="preserve">1556 502   </t>
  </si>
  <si>
    <t xml:space="preserve">Zinsen für Baudarlehen und Hypotheken für nicht selbst         </t>
  </si>
  <si>
    <t xml:space="preserve">   genutztes Grundvermögen                                     </t>
  </si>
  <si>
    <t xml:space="preserve">495 </t>
  </si>
  <si>
    <t xml:space="preserve">1559 500   </t>
  </si>
  <si>
    <t xml:space="preserve">Zinsen für Konsumentenkredite                                  </t>
  </si>
  <si>
    <t xml:space="preserve">496 </t>
  </si>
  <si>
    <t xml:space="preserve">1563 911   </t>
  </si>
  <si>
    <t xml:space="preserve">Größere Instandhaltungen - Baumaßnahmen - werterhöhend         </t>
  </si>
  <si>
    <t xml:space="preserve">   (Hauptwohnung, im Eigentum)                                 </t>
  </si>
  <si>
    <t xml:space="preserve">497 </t>
  </si>
  <si>
    <t xml:space="preserve">1563 912   </t>
  </si>
  <si>
    <t xml:space="preserve">   (Zweit-/Freizeitwohnung, im Eigentum)                       </t>
  </si>
  <si>
    <t xml:space="preserve">498 </t>
  </si>
  <si>
    <t xml:space="preserve">1563 913   </t>
  </si>
  <si>
    <t xml:space="preserve">   (Hauptwohnung, Eigentumswohnung)                            </t>
  </si>
  <si>
    <t xml:space="preserve">499 </t>
  </si>
  <si>
    <t xml:space="preserve">1563 914   </t>
  </si>
  <si>
    <t xml:space="preserve">   (Zweit-/Freizeitwohnung, Eigentumswohnung)                  </t>
  </si>
  <si>
    <t xml:space="preserve">500 </t>
  </si>
  <si>
    <t xml:space="preserve">1571 301   </t>
  </si>
  <si>
    <t xml:space="preserve">Grundsteuer Hauptwohnung - Eigentumswohnungen                  </t>
  </si>
  <si>
    <t xml:space="preserve">501 </t>
  </si>
  <si>
    <t xml:space="preserve">1571 302   </t>
  </si>
  <si>
    <t xml:space="preserve">Grundsteuer Zweitwohnung - Eigentumswohnungen                  </t>
  </si>
  <si>
    <t xml:space="preserve">502 </t>
  </si>
  <si>
    <t xml:space="preserve">1571 400   </t>
  </si>
  <si>
    <t xml:space="preserve">Grundsteuer Freizeitwohnung - Eigentumswohnungen               </t>
  </si>
  <si>
    <t xml:space="preserve">503 </t>
  </si>
  <si>
    <t xml:space="preserve">1571 501   </t>
  </si>
  <si>
    <t xml:space="preserve">Grundsteuer Hauptwohnung, Eigentümer/-innen von Häusern        </t>
  </si>
  <si>
    <t xml:space="preserve">504 </t>
  </si>
  <si>
    <t xml:space="preserve">1571 502   </t>
  </si>
  <si>
    <t xml:space="preserve">Grundsteuer Zweitwohnung, Eigentümer/-innen von Häusern        </t>
  </si>
  <si>
    <t xml:space="preserve">505 </t>
  </si>
  <si>
    <t xml:space="preserve">1571 600   </t>
  </si>
  <si>
    <t xml:space="preserve">Grundsteuer Freizeitwohnung, Eigentümer/-innen von Häusern     </t>
  </si>
  <si>
    <t xml:space="preserve">506 </t>
  </si>
  <si>
    <t xml:space="preserve">1571 700   </t>
  </si>
  <si>
    <t xml:space="preserve">Grundsteuer - nicht selbst genutztes Grundvermögen             </t>
  </si>
  <si>
    <t xml:space="preserve">507 </t>
  </si>
  <si>
    <t xml:space="preserve">1571 800   </t>
  </si>
  <si>
    <t xml:space="preserve">Grundsteuer für unbebautes, selbst genutztes (nicht ver-       </t>
  </si>
  <si>
    <t xml:space="preserve">   pachtetes) Grundvermögen                                    </t>
  </si>
  <si>
    <t xml:space="preserve">508 </t>
  </si>
  <si>
    <t xml:space="preserve">1573 501   </t>
  </si>
  <si>
    <t xml:space="preserve">Wohngebäudeversicherung Hauptwohnung, Eigentümer/-innen        </t>
  </si>
  <si>
    <t xml:space="preserve">509 </t>
  </si>
  <si>
    <t xml:space="preserve">1573 502   </t>
  </si>
  <si>
    <t xml:space="preserve">Wohngebäudeversicherung Zweitwohnung, Eigentümer/-innen        </t>
  </si>
  <si>
    <t xml:space="preserve">510 </t>
  </si>
  <si>
    <t xml:space="preserve">1573 600   </t>
  </si>
  <si>
    <t xml:space="preserve">Wohngebäudeversicherung Freizeitwohnung, Eigentümer/-innen     </t>
  </si>
  <si>
    <t xml:space="preserve">511 </t>
  </si>
  <si>
    <t xml:space="preserve">1573 800   </t>
  </si>
  <si>
    <t xml:space="preserve">Wohngebäudeversicherung/Grundbesitzerhaftpflicht               </t>
  </si>
  <si>
    <t xml:space="preserve">   - nicht selbst genutztes Grundvermögen                      </t>
  </si>
  <si>
    <t xml:space="preserve">512 </t>
  </si>
  <si>
    <t xml:space="preserve">1575 900   </t>
  </si>
  <si>
    <t xml:space="preserve">Größere Instandhaltungen - Baumaßnahmen - werterhaltend,       </t>
  </si>
  <si>
    <t xml:space="preserve">   im Eigentum                                                 </t>
  </si>
  <si>
    <t xml:space="preserve">513 </t>
  </si>
  <si>
    <t xml:space="preserve">1575 911   </t>
  </si>
  <si>
    <t xml:space="preserve">   Hauptwohnung, im Eigentum                                   </t>
  </si>
  <si>
    <t xml:space="preserve">514 </t>
  </si>
  <si>
    <t xml:space="preserve">1575 912   </t>
  </si>
  <si>
    <t xml:space="preserve">   Zweit-/Freizeitwohnung, im Eigentum                         </t>
  </si>
  <si>
    <t xml:space="preserve">515 </t>
  </si>
  <si>
    <t xml:space="preserve">1575 913   </t>
  </si>
  <si>
    <t xml:space="preserve">   Hauptwohnung, Eigentumswohnung                              </t>
  </si>
  <si>
    <t xml:space="preserve">516 </t>
  </si>
  <si>
    <t xml:space="preserve">1575 914   </t>
  </si>
  <si>
    <t xml:space="preserve">   Zweit-/Freizeitwohnung, Eigentumswohnung                    </t>
  </si>
  <si>
    <t xml:space="preserve">517 </t>
  </si>
  <si>
    <t xml:space="preserve">1575 905   </t>
  </si>
  <si>
    <t xml:space="preserve">   nicht selbst genutztes Grundvermögen                        </t>
  </si>
  <si>
    <t xml:space="preserve">518 </t>
  </si>
  <si>
    <t xml:space="preserve">1579 700   </t>
  </si>
  <si>
    <t xml:space="preserve">Sonstige Betriebskosten - nicht selbst genutztes Grundvermögen </t>
  </si>
  <si>
    <t xml:space="preserve">519 </t>
  </si>
  <si>
    <t xml:space="preserve">1579 901   </t>
  </si>
  <si>
    <t xml:space="preserve">Nebenkosten (laufende Kosten) für nicht selbst genutztes       </t>
  </si>
  <si>
    <t xml:space="preserve">520 </t>
  </si>
  <si>
    <t xml:space="preserve">1599 100   </t>
  </si>
  <si>
    <t xml:space="preserve">Girokontostand, Endbestand                                     </t>
  </si>
  <si>
    <t xml:space="preserve">521 </t>
  </si>
  <si>
    <t xml:space="preserve">1599 200   </t>
  </si>
  <si>
    <t xml:space="preserve">Bargeld, Endbestand                                            </t>
  </si>
  <si>
    <t xml:space="preserve">522 </t>
  </si>
  <si>
    <t xml:space="preserve">2099 000   </t>
  </si>
  <si>
    <t xml:space="preserve">Ausgaben im Ausland, insgesamt                                 </t>
  </si>
  <si>
    <t xml:space="preserve">523 </t>
  </si>
  <si>
    <t xml:space="preserve">2099 101   </t>
  </si>
  <si>
    <t xml:space="preserve">Entnahmen aus dem selbst genutzten Garten oder der eigenen     </t>
  </si>
  <si>
    <t xml:space="preserve">   Kleintierhaltung                                            </t>
  </si>
  <si>
    <t>(0,26)</t>
  </si>
  <si>
    <t>(0,95)</t>
  </si>
  <si>
    <t>(0,10)</t>
  </si>
  <si>
    <t>(0,27)</t>
  </si>
  <si>
    <t>(0,02)</t>
  </si>
  <si>
    <t>(0,08)</t>
  </si>
  <si>
    <t>(0,12)</t>
  </si>
  <si>
    <t>(0,13)</t>
  </si>
  <si>
    <t>(1,66)</t>
  </si>
  <si>
    <t>(0,07)</t>
  </si>
  <si>
    <t>(0,30)</t>
  </si>
  <si>
    <t>(0,31)</t>
  </si>
  <si>
    <t>Expenditure</t>
  </si>
  <si>
    <t>Average_HH</t>
  </si>
  <si>
    <t>Below_900</t>
  </si>
  <si>
    <t>Below_1300</t>
  </si>
  <si>
    <t>Below_1500</t>
  </si>
  <si>
    <t>Below_1700</t>
  </si>
  <si>
    <t>Below_2000</t>
  </si>
  <si>
    <t>Below_2600</t>
  </si>
  <si>
    <t>Below_3600</t>
  </si>
  <si>
    <t>Below_5000</t>
  </si>
  <si>
    <t>Below_7500</t>
  </si>
  <si>
    <t>Below_10000</t>
  </si>
  <si>
    <t>Below_18000</t>
  </si>
  <si>
    <t>Food</t>
  </si>
  <si>
    <t>Non-alcoholic beverages</t>
  </si>
  <si>
    <t>Alcoholic beverages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</si>
  <si>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</si>
  <si>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</si>
  <si>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</si>
  <si>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</si>
  <si>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</si>
  <si>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</si>
  <si>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</si>
  <si>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</si>
  <si>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Other actual rentals</t>
  </si>
  <si>
    <t>Imputed rentals of owner-occupiers</t>
  </si>
  <si>
    <t>Other imputed rentals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</si>
  <si>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</si>
  <si>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</si>
  <si>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</si>
  <si>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</si>
  <si>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</si>
  <si>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Other services relating to the dwelling</t>
  </si>
  <si>
    <t>Operating costs paid by tenants</t>
  </si>
  <si>
    <t>Common charge</t>
  </si>
  <si>
    <t>Energy (non-used land property)</t>
  </si>
  <si>
    <t>Electricity</t>
  </si>
  <si>
    <t>Gas</t>
  </si>
  <si>
    <t>Liquid fuels</t>
  </si>
  <si>
    <t>Solid fuels</t>
  </si>
  <si>
    <t>Heat energy</t>
  </si>
  <si>
    <t>Furniture and furnishing</t>
  </si>
  <si>
    <t>Carpets and other floor coverings</t>
  </si>
  <si>
    <t>Repair of furniture, furnishings and floor coverings</t>
  </si>
  <si>
    <t>Household textiles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</si>
  <si>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</si>
  <si>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</si>
  <si>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</si>
  <si>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</si>
  <si>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</si>
  <si>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</si>
  <si>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</si>
  <si>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</si>
  <si>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</si>
  <si>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</si>
  <si>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</si>
  <si>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</si>
  <si>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</si>
  <si>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</si>
  <si>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</si>
  <si>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</si>
  <si>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</si>
  <si>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</si>
  <si>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</si>
  <si>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</si>
  <si>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</si>
  <si>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</si>
  <si>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(not by air)</t>
  </si>
  <si>
    <t>Passenger transport by air</t>
  </si>
  <si>
    <t>Postal services</t>
  </si>
  <si>
    <t>Telephone and telefax equipment</t>
  </si>
  <si>
    <t>Telephone and telefax services</t>
  </si>
  <si>
    <t>Equipment for the reception, recording and reproduction of sound and pictures</t>
  </si>
  <si>
    <t>Photographic and cinematographic equipment and optical instruments</t>
  </si>
  <si>
    <t>Information processsing equipment</t>
  </si>
  <si>
    <t>Recording media</t>
  </si>
  <si>
    <t>Repair of audio-visual, photographic and information processing equipment</t>
  </si>
  <si>
    <t>Major durables for outdoor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</si>
  <si>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</si>
  <si>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</si>
  <si>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</si>
  <si>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</si>
  <si>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</si>
  <si>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Recreational and sporting services</t>
  </si>
  <si>
    <t>Cultural services</t>
  </si>
  <si>
    <t>Games of chance</t>
  </si>
  <si>
    <t>Books</t>
  </si>
  <si>
    <t>Newspapers and periodicals</t>
  </si>
  <si>
    <t>Miscellaneous printed matter</t>
  </si>
  <si>
    <t>Stationery and drawing materials</t>
  </si>
  <si>
    <t>Package holidays (Germany)</t>
  </si>
  <si>
    <t>Package holidays (foreign country)</t>
  </si>
  <si>
    <t>Pre-primary and primary education</t>
  </si>
  <si>
    <t>Secondary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</si>
  <si>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</si>
  <si>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</si>
  <si>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</si>
  <si>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</si>
  <si>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</si>
  <si>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</si>
  <si>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</si>
  <si>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</si>
  <si>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</si>
  <si>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</si>
  <si>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Other insurance</t>
  </si>
  <si>
    <t>Other financial services n.e.c.</t>
  </si>
  <si>
    <t>Other services n.e.c.</t>
  </si>
  <si>
    <t>Total</t>
  </si>
  <si>
    <t>1.1.0</t>
  </si>
  <si>
    <t>1.2.0</t>
  </si>
  <si>
    <t>2.1.0</t>
  </si>
  <si>
    <t>2.2.0</t>
  </si>
  <si>
    <t>3.1.1</t>
  </si>
  <si>
    <t>3.1.2</t>
  </si>
  <si>
    <t>3.1.3</t>
  </si>
  <si>
    <t>3.1.4</t>
  </si>
  <si>
    <t>3.2.1</t>
  </si>
  <si>
    <t>3.2.2</t>
  </si>
  <si>
    <t>4.1.1</t>
  </si>
  <si>
    <t>4.1.2</t>
  </si>
  <si>
    <t>4.2.1</t>
  </si>
  <si>
    <t>4.2.2</t>
  </si>
  <si>
    <t>4.3.1</t>
  </si>
  <si>
    <t>4.3.2</t>
  </si>
  <si>
    <t>4.4.1</t>
  </si>
  <si>
    <t>4.4.2</t>
  </si>
  <si>
    <t>4.4.3</t>
  </si>
  <si>
    <t>4.4.4</t>
  </si>
  <si>
    <t>4.4.5</t>
  </si>
  <si>
    <t>4.4.6</t>
  </si>
  <si>
    <t>4.5.0</t>
  </si>
  <si>
    <t>4.5.1</t>
  </si>
  <si>
    <t>4.5.2</t>
  </si>
  <si>
    <t>4.5.3</t>
  </si>
  <si>
    <t>4.5.4</t>
  </si>
  <si>
    <t>4.5.5</t>
  </si>
  <si>
    <t>5.1.1</t>
  </si>
  <si>
    <t>5.1.2</t>
  </si>
  <si>
    <t>5.1.3</t>
  </si>
  <si>
    <t>5.2.0</t>
  </si>
  <si>
    <t>5.3.1</t>
  </si>
  <si>
    <t>5.3.2</t>
  </si>
  <si>
    <t>5.3.3</t>
  </si>
  <si>
    <t>5.4.0</t>
  </si>
  <si>
    <t>5.5.1</t>
  </si>
  <si>
    <t>5.5.2</t>
  </si>
  <si>
    <t>5.6.1</t>
  </si>
  <si>
    <t>5.6.2</t>
  </si>
  <si>
    <t>6.1.1</t>
  </si>
  <si>
    <t>6.1.2</t>
  </si>
  <si>
    <t>6.1.3</t>
  </si>
  <si>
    <t>6.2.1</t>
  </si>
  <si>
    <t>6.2.2</t>
  </si>
  <si>
    <t>6.2.3</t>
  </si>
  <si>
    <t>6.3.0</t>
  </si>
  <si>
    <t>7.1.1</t>
  </si>
  <si>
    <t>7.1.2</t>
  </si>
  <si>
    <t>7.1.3</t>
  </si>
  <si>
    <t>7.2.1</t>
  </si>
  <si>
    <t>7.2.2</t>
  </si>
  <si>
    <t>7.2.3</t>
  </si>
  <si>
    <t>7.2.4</t>
  </si>
  <si>
    <t>7.3.0</t>
  </si>
  <si>
    <t>7.3.3</t>
  </si>
  <si>
    <t>8.1.0</t>
  </si>
  <si>
    <t>8.2.0</t>
  </si>
  <si>
    <t>8.3.0</t>
  </si>
  <si>
    <t>9.1.1</t>
  </si>
  <si>
    <t>9.1.2</t>
  </si>
  <si>
    <t>9.1.3</t>
  </si>
  <si>
    <t>9.1.4</t>
  </si>
  <si>
    <t>9.1.5</t>
  </si>
  <si>
    <t>9.2.1</t>
  </si>
  <si>
    <t>9.2.3</t>
  </si>
  <si>
    <t>9.3.1</t>
  </si>
  <si>
    <t>9.3.2</t>
  </si>
  <si>
    <t>9.3.3</t>
  </si>
  <si>
    <t>9.3.4</t>
  </si>
  <si>
    <t>9.4.1</t>
  </si>
  <si>
    <t>9.4.2</t>
  </si>
  <si>
    <t>9.4.3</t>
  </si>
  <si>
    <t>9.5.1</t>
  </si>
  <si>
    <t>9.5.2</t>
  </si>
  <si>
    <t>9.5.3</t>
  </si>
  <si>
    <t>9.5.4</t>
  </si>
  <si>
    <t>9.6.1</t>
  </si>
  <si>
    <t>9.6.2</t>
  </si>
  <si>
    <t>10.1.0</t>
  </si>
  <si>
    <t>10.2.0</t>
  </si>
  <si>
    <t>10.5.0</t>
  </si>
  <si>
    <t>11.1.1</t>
  </si>
  <si>
    <t>11.1.2</t>
  </si>
  <si>
    <t>11.2.0</t>
  </si>
  <si>
    <t>12.1.1</t>
  </si>
  <si>
    <t>12.1.2</t>
  </si>
  <si>
    <t>12.1.3</t>
  </si>
  <si>
    <t>12.3.1</t>
  </si>
  <si>
    <t>12.3.2</t>
  </si>
  <si>
    <t>12.4.0</t>
  </si>
  <si>
    <t>12.5.1</t>
  </si>
  <si>
    <t>12.5.2</t>
  </si>
  <si>
    <t>12.5.3</t>
  </si>
  <si>
    <t>12.5.4</t>
  </si>
  <si>
    <t>12.5.5</t>
  </si>
  <si>
    <t>12.6.2</t>
  </si>
  <si>
    <t>12.7.0</t>
  </si>
  <si>
    <t>99.9.9</t>
  </si>
  <si>
    <t>Pension insurance</t>
  </si>
  <si>
    <t>Health insurance</t>
  </si>
  <si>
    <t>Vehicle insurance</t>
  </si>
  <si>
    <t>Social insurance</t>
  </si>
  <si>
    <t>4.2.3</t>
  </si>
  <si>
    <t>Rent for garage</t>
  </si>
  <si>
    <t>Unter 500</t>
  </si>
  <si>
    <t>500-900</t>
  </si>
  <si>
    <t>900-1300</t>
  </si>
  <si>
    <t>1300-1500</t>
  </si>
  <si>
    <t>1500-1700</t>
  </si>
  <si>
    <t>1700-2000</t>
  </si>
  <si>
    <t>2000-2600</t>
  </si>
  <si>
    <t>2600-3600</t>
  </si>
  <si>
    <t>3600-5000</t>
  </si>
  <si>
    <t>5000-7500</t>
  </si>
  <si>
    <t>7500-10000</t>
  </si>
  <si>
    <t>10000-18000</t>
  </si>
  <si>
    <t>Male</t>
  </si>
  <si>
    <t>Female</t>
  </si>
  <si>
    <t>1.1.1</t>
  </si>
  <si>
    <t>Bread</t>
  </si>
  <si>
    <t>1.1.2</t>
  </si>
  <si>
    <t>Cereals and cereal products</t>
  </si>
  <si>
    <t>1.1.3</t>
  </si>
  <si>
    <t>Potatoes and potato products</t>
  </si>
  <si>
    <t>1.1.4</t>
  </si>
  <si>
    <t>Vegetables and products thereof</t>
  </si>
  <si>
    <t>1.1.5</t>
  </si>
  <si>
    <t>Fruit and fruit products</t>
  </si>
  <si>
    <t>1.1.6</t>
  </si>
  <si>
    <t>Dairy products and cheese</t>
  </si>
  <si>
    <t>1.1.7</t>
  </si>
  <si>
    <t>Meat and meat products</t>
  </si>
  <si>
    <t>1.1.8</t>
  </si>
  <si>
    <t>Fish and fish products</t>
  </si>
  <si>
    <t>1.1.9</t>
  </si>
  <si>
    <t>Eggs</t>
  </si>
  <si>
    <t>1.1.10</t>
  </si>
  <si>
    <t>Fats and oils</t>
  </si>
  <si>
    <t>1.1.11</t>
  </si>
  <si>
    <t>1.1.12</t>
  </si>
  <si>
    <t>Confectionery, total</t>
  </si>
  <si>
    <t>1.2.1</t>
  </si>
  <si>
    <t>Water</t>
  </si>
  <si>
    <t>1.2.2</t>
  </si>
  <si>
    <t>Milk</t>
  </si>
  <si>
    <t>1.2.3</t>
  </si>
  <si>
    <t>Coffee and tea</t>
  </si>
  <si>
    <t>1.2.4</t>
  </si>
  <si>
    <t>Soft drinks</t>
  </si>
  <si>
    <t>2.1.1</t>
  </si>
  <si>
    <t>Beer</t>
  </si>
  <si>
    <t>2.1.2</t>
  </si>
  <si>
    <t>Wine and sparkling wine</t>
  </si>
  <si>
    <t>Average (kg)</t>
  </si>
  <si>
    <t>Low SES (kg)</t>
  </si>
  <si>
    <t>Medium SES (kg)</t>
  </si>
  <si>
    <t>High SES (kg)</t>
  </si>
  <si>
    <t>Monetary (EUR)</t>
  </si>
  <si>
    <t>Monetary Proportion (%)</t>
  </si>
  <si>
    <t>Low</t>
  </si>
  <si>
    <t>Medium</t>
  </si>
  <si>
    <t>High</t>
  </si>
  <si>
    <t>Food products n.e.c.</t>
  </si>
  <si>
    <t>2.1.3</t>
  </si>
  <si>
    <t>Spirits and others</t>
  </si>
  <si>
    <t>Weighting of the consumer price index (permil)</t>
  </si>
  <si>
    <t>Individual consumption by purpose</t>
  </si>
  <si>
    <t>2010</t>
  </si>
  <si>
    <t>CC99</t>
  </si>
  <si>
    <t>Consumer price index, overall</t>
  </si>
  <si>
    <t>CC01</t>
  </si>
  <si>
    <t>Food and non-alcoholic beverages</t>
  </si>
  <si>
    <t>CC011</t>
  </si>
  <si>
    <t xml:space="preserve">  Food</t>
  </si>
  <si>
    <t>CC0111</t>
  </si>
  <si>
    <t xml:space="preserve">    Bread and cereals</t>
  </si>
  <si>
    <t>CC0112</t>
  </si>
  <si>
    <t xml:space="preserve">    Meat and meat products</t>
  </si>
  <si>
    <t>CC0113</t>
  </si>
  <si>
    <t xml:space="preserve">    Fish and fish products</t>
  </si>
  <si>
    <t>CC0114</t>
  </si>
  <si>
    <t xml:space="preserve">    Dairy products and eggs</t>
  </si>
  <si>
    <t>CC0115</t>
  </si>
  <si>
    <t xml:space="preserve">    Edible fats and oils</t>
  </si>
  <si>
    <t>CC0116</t>
  </si>
  <si>
    <t xml:space="preserve">    Fruit</t>
  </si>
  <si>
    <t>CC0117</t>
  </si>
  <si>
    <t xml:space="preserve">    Vegetables</t>
  </si>
  <si>
    <t>CC0118</t>
  </si>
  <si>
    <t xml:space="preserve">    Sugar, jam, honey and other confectionery</t>
  </si>
  <si>
    <t>CC0119</t>
  </si>
  <si>
    <t xml:space="preserve">    Food products n.e.c.</t>
  </si>
  <si>
    <t>CC012</t>
  </si>
  <si>
    <t xml:space="preserve">  Non-alcoholic beverages</t>
  </si>
  <si>
    <t>CC0121</t>
  </si>
  <si>
    <t xml:space="preserve">    Coffee, tea and cocoa</t>
  </si>
  <si>
    <t>CC0122</t>
  </si>
  <si>
    <t xml:space="preserve">    Mineral water, soft drinks and juices</t>
  </si>
  <si>
    <t>CC02</t>
  </si>
  <si>
    <t>Alcoholic beverages and tobacco</t>
  </si>
  <si>
    <t>CC021</t>
  </si>
  <si>
    <t xml:space="preserve">  Alcoholic beverages</t>
  </si>
  <si>
    <t>CC0211</t>
  </si>
  <si>
    <t xml:space="preserve">    Spirits</t>
  </si>
  <si>
    <t>CC0212</t>
  </si>
  <si>
    <t xml:space="preserve">    Wine</t>
  </si>
  <si>
    <t>CC0213</t>
  </si>
  <si>
    <t xml:space="preserve">    Beer</t>
  </si>
  <si>
    <t>CC0214</t>
  </si>
  <si>
    <t xml:space="preserve">    Refreshments with alcohol content of less than 6%</t>
  </si>
  <si>
    <t>CC022</t>
  </si>
  <si>
    <t xml:space="preserve">  Tobacco</t>
  </si>
  <si>
    <t>CC0220</t>
  </si>
  <si>
    <t xml:space="preserve">    Tobacco</t>
  </si>
  <si>
    <t>CC03</t>
  </si>
  <si>
    <t>Clothing and footwear</t>
  </si>
  <si>
    <t>CC031</t>
  </si>
  <si>
    <t xml:space="preserve">  Clothing</t>
  </si>
  <si>
    <t>CC0311</t>
  </si>
  <si>
    <t xml:space="preserve">    Clothing materials</t>
  </si>
  <si>
    <t>CC0312</t>
  </si>
  <si>
    <t xml:space="preserve">    Garments</t>
  </si>
  <si>
    <t>CC0313</t>
  </si>
  <si>
    <t xml:space="preserve">    Other articles of clothing, clothing accessories</t>
  </si>
  <si>
    <t>CC0314</t>
  </si>
  <si>
    <t xml:space="preserve">    Dry cleaning, other services relating to clothing</t>
  </si>
  <si>
    <t>CC032</t>
  </si>
  <si>
    <t xml:space="preserve">  Footwear</t>
  </si>
  <si>
    <t>CC0321</t>
  </si>
  <si>
    <t xml:space="preserve">    Shoes and other footwear</t>
  </si>
  <si>
    <t>CC0322</t>
  </si>
  <si>
    <t xml:space="preserve">    Repair of footwear</t>
  </si>
  <si>
    <t>CC04</t>
  </si>
  <si>
    <t>Housing, water, electricity, gas and other fuels</t>
  </si>
  <si>
    <t>CC041</t>
  </si>
  <si>
    <t xml:space="preserve">  Rentals f.housing incl. rental value of owner-occ.</t>
  </si>
  <si>
    <t>CC0411</t>
  </si>
  <si>
    <t xml:space="preserve">    Rentals f.housing incl. rental value of owner-occ.</t>
  </si>
  <si>
    <t>CC043</t>
  </si>
  <si>
    <t xml:space="preserve">  Maintenance and repair of the dwelling</t>
  </si>
  <si>
    <t>CC0431</t>
  </si>
  <si>
    <t xml:space="preserve">    Materials f. maintenance a. repair of the dwelling</t>
  </si>
  <si>
    <t>CC0432</t>
  </si>
  <si>
    <t xml:space="preserve">    Services for maintenance a. repair of the dwelling</t>
  </si>
  <si>
    <t>CC044</t>
  </si>
  <si>
    <t xml:space="preserve">  Water supply, misc. services rel. to the dwelling</t>
  </si>
  <si>
    <t>CC0441</t>
  </si>
  <si>
    <t xml:space="preserve">    Water supply</t>
  </si>
  <si>
    <t>CC0442</t>
  </si>
  <si>
    <t xml:space="preserve">    Refuse collection</t>
  </si>
  <si>
    <t>CC0443</t>
  </si>
  <si>
    <t xml:space="preserve">    Sewage disposal</t>
  </si>
  <si>
    <t>CC0444</t>
  </si>
  <si>
    <t xml:space="preserve">    Other services relating to the dwelling</t>
  </si>
  <si>
    <t>CC045</t>
  </si>
  <si>
    <t xml:space="preserve">  Electricity, gas and other fuels</t>
  </si>
  <si>
    <t>CC0451</t>
  </si>
  <si>
    <t xml:space="preserve">    Electricity</t>
  </si>
  <si>
    <t>CC0452</t>
  </si>
  <si>
    <t xml:space="preserve">    Gas</t>
  </si>
  <si>
    <t>CC0453</t>
  </si>
  <si>
    <t xml:space="preserve">    Liquid fuels</t>
  </si>
  <si>
    <t>CC0454</t>
  </si>
  <si>
    <t xml:space="preserve">    Solid fuels</t>
  </si>
  <si>
    <t>CC0455</t>
  </si>
  <si>
    <t xml:space="preserve">    Central heating, district heating and others</t>
  </si>
  <si>
    <t>CC05</t>
  </si>
  <si>
    <t>Furniture, lighting equipment, appliances etc.</t>
  </si>
  <si>
    <t>CC051</t>
  </si>
  <si>
    <t xml:space="preserve">  Furniture, lighting equip., carpets, floor cover.</t>
  </si>
  <si>
    <t>CC0511</t>
  </si>
  <si>
    <t xml:space="preserve">    Furniture and lighting equipment</t>
  </si>
  <si>
    <t>CC0512</t>
  </si>
  <si>
    <t xml:space="preserve">    Carpets and other floor coverings</t>
  </si>
  <si>
    <t>CC0513</t>
  </si>
  <si>
    <t xml:space="preserve">    Repair of furniture, lighting equip., floor cover.</t>
  </si>
  <si>
    <t>CC052</t>
  </si>
  <si>
    <t xml:space="preserve">  Household textiles</t>
  </si>
  <si>
    <t>CC0520</t>
  </si>
  <si>
    <t xml:space="preserve">    Household textiles</t>
  </si>
  <si>
    <t>CC053</t>
  </si>
  <si>
    <t xml:space="preserve">  Household appliances</t>
  </si>
  <si>
    <t>CC0531</t>
  </si>
  <si>
    <t xml:space="preserve">    Major household appliances whether electric or not</t>
  </si>
  <si>
    <t>CC0532</t>
  </si>
  <si>
    <t xml:space="preserve">    Small electric household appliances</t>
  </si>
  <si>
    <t>CC0533</t>
  </si>
  <si>
    <t xml:space="preserve">    Repair of household appliances</t>
  </si>
  <si>
    <t>CC054</t>
  </si>
  <si>
    <t xml:space="preserve">  Glassware, tableware, other semi-durables,durables</t>
  </si>
  <si>
    <t>CC0540</t>
  </si>
  <si>
    <t xml:space="preserve">    Glassware, tableware, other semi-durables,durables</t>
  </si>
  <si>
    <t>CC055</t>
  </si>
  <si>
    <t xml:space="preserve">  Tools and appliances for house and garden</t>
  </si>
  <si>
    <t>CC0551</t>
  </si>
  <si>
    <t xml:space="preserve">    Motor-driven tools and appliances</t>
  </si>
  <si>
    <t>CC0552</t>
  </si>
  <si>
    <t xml:space="preserve">    Gardening tools,equip.,other semi-durables,durabl.</t>
  </si>
  <si>
    <t>CC056</t>
  </si>
  <si>
    <t xml:space="preserve">  Goods and services for housekeeping</t>
  </si>
  <si>
    <t>CC0561</t>
  </si>
  <si>
    <t xml:space="preserve">    Non-durable goods for housekeeping</t>
  </si>
  <si>
    <t>CC0562</t>
  </si>
  <si>
    <t xml:space="preserve">    Domestic services and household services</t>
  </si>
  <si>
    <t>CC06</t>
  </si>
  <si>
    <t>Health care</t>
  </si>
  <si>
    <t>CC061</t>
  </si>
  <si>
    <t xml:space="preserve">  Medical products, appliances and equipment</t>
  </si>
  <si>
    <t>CC0611</t>
  </si>
  <si>
    <t xml:space="preserve">    Pharmaceutical products (without such for animals)</t>
  </si>
  <si>
    <t>CC0612</t>
  </si>
  <si>
    <t xml:space="preserve">    Other medical products</t>
  </si>
  <si>
    <t>CC0613</t>
  </si>
  <si>
    <t xml:space="preserve">    Therapeutic appliances and equipment</t>
  </si>
  <si>
    <t>CC062</t>
  </si>
  <si>
    <t xml:space="preserve">  Outpatient services</t>
  </si>
  <si>
    <t>CC0621</t>
  </si>
  <si>
    <t xml:space="preserve">    Medical services</t>
  </si>
  <si>
    <t>CC0622</t>
  </si>
  <si>
    <t xml:space="preserve">    Dental services</t>
  </si>
  <si>
    <t>CC0623</t>
  </si>
  <si>
    <t xml:space="preserve">    Paramedical services</t>
  </si>
  <si>
    <t>CC063</t>
  </si>
  <si>
    <t xml:space="preserve">  Hospital services</t>
  </si>
  <si>
    <t>CC0630</t>
  </si>
  <si>
    <t xml:space="preserve">    Hospital services</t>
  </si>
  <si>
    <t>CC07</t>
  </si>
  <si>
    <t>Transport</t>
  </si>
  <si>
    <t>CC071</t>
  </si>
  <si>
    <t xml:space="preserve">  Purchase of vehicles</t>
  </si>
  <si>
    <t>CC0711</t>
  </si>
  <si>
    <t xml:space="preserve">    Motor cars (excluding campers)</t>
  </si>
  <si>
    <t>CC0712</t>
  </si>
  <si>
    <t xml:space="preserve">    Motorcycles</t>
  </si>
  <si>
    <t>CC0713</t>
  </si>
  <si>
    <t xml:space="preserve">    Bicycles</t>
  </si>
  <si>
    <t>CC072</t>
  </si>
  <si>
    <t xml:space="preserve">  Goods and services for vehicles</t>
  </si>
  <si>
    <t>CC0721</t>
  </si>
  <si>
    <t xml:space="preserve">    Spare parts and accessories for vehicles</t>
  </si>
  <si>
    <t>CC0722</t>
  </si>
  <si>
    <t xml:space="preserve">    Fuels and lubricants for vehicles</t>
  </si>
  <si>
    <t>CC0723</t>
  </si>
  <si>
    <t xml:space="preserve">    Maintenance and repair of vehicles</t>
  </si>
  <si>
    <t>CC0724</t>
  </si>
  <si>
    <t xml:space="preserve">    Other services for vehicles</t>
  </si>
  <si>
    <t>CC073</t>
  </si>
  <si>
    <t xml:space="preserve">  Transport services</t>
  </si>
  <si>
    <t>CC0731</t>
  </si>
  <si>
    <t xml:space="preserve">    Passenger transport by railway</t>
  </si>
  <si>
    <t>CC0732</t>
  </si>
  <si>
    <t xml:space="preserve">    Passenger transport by road</t>
  </si>
  <si>
    <t>CC0733</t>
  </si>
  <si>
    <t xml:space="preserve">    Passenger transport by air</t>
  </si>
  <si>
    <t>CC0734</t>
  </si>
  <si>
    <t xml:space="preserve">    Passenger transport by waterway</t>
  </si>
  <si>
    <t>CC0735</t>
  </si>
  <si>
    <t xml:space="preserve">    Combined passenger transport services</t>
  </si>
  <si>
    <t>CC0736</t>
  </si>
  <si>
    <t xml:space="preserve">    Other purchased transport services</t>
  </si>
  <si>
    <t>CC08</t>
  </si>
  <si>
    <t>Communication</t>
  </si>
  <si>
    <t>CC081</t>
  </si>
  <si>
    <t xml:space="preserve">  Postal and courier services</t>
  </si>
  <si>
    <t>CC0810</t>
  </si>
  <si>
    <t xml:space="preserve">    Postal and courier services</t>
  </si>
  <si>
    <t>CC082</t>
  </si>
  <si>
    <t xml:space="preserve">  Telephones and other communication devices</t>
  </si>
  <si>
    <t>CC0820</t>
  </si>
  <si>
    <t xml:space="preserve">    Telephones and other communication devices</t>
  </si>
  <si>
    <t>CC083</t>
  </si>
  <si>
    <t xml:space="preserve">  Telecommunication services</t>
  </si>
  <si>
    <t>CC0830</t>
  </si>
  <si>
    <t xml:space="preserve">    Telecommunication services</t>
  </si>
  <si>
    <t>CC09</t>
  </si>
  <si>
    <t>Recreation, entertainment and culture</t>
  </si>
  <si>
    <t>CC091</t>
  </si>
  <si>
    <t xml:space="preserve">  Audio-visual, photogr., inform. processing equipm.</t>
  </si>
  <si>
    <t>CC0911</t>
  </si>
  <si>
    <t xml:space="preserve">    Radio and television sets, video players/recorders</t>
  </si>
  <si>
    <t>CC0912</t>
  </si>
  <si>
    <t xml:space="preserve">    Photographic a. cinematogr. equip., optical instr.</t>
  </si>
  <si>
    <t>CC0913</t>
  </si>
  <si>
    <t xml:space="preserve">    Information processing equipment</t>
  </si>
  <si>
    <t>CC0914</t>
  </si>
  <si>
    <t xml:space="preserve">    Recording media</t>
  </si>
  <si>
    <t>CC0915</t>
  </si>
  <si>
    <t xml:space="preserve">    Repair of audio-visual,photogr.,inf. proc. equip.</t>
  </si>
  <si>
    <t>CC092</t>
  </si>
  <si>
    <t xml:space="preserve">  Other durables for recreation and culture</t>
  </si>
  <si>
    <t>CC0921</t>
  </si>
  <si>
    <t xml:space="preserve">    Campers and caravans</t>
  </si>
  <si>
    <t>CC0922</t>
  </si>
  <si>
    <t xml:space="preserve">    Musical instruments including accessories</t>
  </si>
  <si>
    <t>CC093</t>
  </si>
  <si>
    <t xml:space="preserve">  Other goods and services for recreation, gardening</t>
  </si>
  <si>
    <t>CC0931</t>
  </si>
  <si>
    <t xml:space="preserve">    Games, toys and hobby goods</t>
  </si>
  <si>
    <t>CC0932</t>
  </si>
  <si>
    <t xml:space="preserve">    Goods and services for sport, camping, recreation</t>
  </si>
  <si>
    <t>CC0933</t>
  </si>
  <si>
    <t xml:space="preserve">    Products and non-durables for gardening</t>
  </si>
  <si>
    <t>CC0934</t>
  </si>
  <si>
    <t xml:space="preserve">    Pets, including semi-durables and non-durables</t>
  </si>
  <si>
    <t>CC0935</t>
  </si>
  <si>
    <t xml:space="preserve">    Veterinary and other services for pets</t>
  </si>
  <si>
    <t>CC094</t>
  </si>
  <si>
    <t xml:space="preserve">  Recreational and cultural services</t>
  </si>
  <si>
    <t>CC0941</t>
  </si>
  <si>
    <t xml:space="preserve">    Sporting and recreational services</t>
  </si>
  <si>
    <t>CC0942</t>
  </si>
  <si>
    <t xml:space="preserve">    Cultural services</t>
  </si>
  <si>
    <t>CC0943</t>
  </si>
  <si>
    <t xml:space="preserve">    Games of chance</t>
  </si>
  <si>
    <t>CC095</t>
  </si>
  <si>
    <t xml:space="preserve">  Newspapers, books and stationery</t>
  </si>
  <si>
    <t>CC0951</t>
  </si>
  <si>
    <t xml:space="preserve">    Books</t>
  </si>
  <si>
    <t>CC0952</t>
  </si>
  <si>
    <t xml:space="preserve">    Newspapers and periodicals</t>
  </si>
  <si>
    <t>CC0953</t>
  </si>
  <si>
    <t xml:space="preserve">    Miscellaneous printed matter</t>
  </si>
  <si>
    <t>CC0954</t>
  </si>
  <si>
    <t xml:space="preserve">    Stationery and drawing materials</t>
  </si>
  <si>
    <t>CC096</t>
  </si>
  <si>
    <t xml:space="preserve">  Package holidays</t>
  </si>
  <si>
    <t>CC0960</t>
  </si>
  <si>
    <t xml:space="preserve">    Package holidays</t>
  </si>
  <si>
    <t>CC10</t>
  </si>
  <si>
    <t>Education</t>
  </si>
  <si>
    <t>CC101</t>
  </si>
  <si>
    <t xml:space="preserve">  Services of pre-primary and primary education</t>
  </si>
  <si>
    <t>CC1010</t>
  </si>
  <si>
    <t xml:space="preserve">    Services of pre-primary and primary education</t>
  </si>
  <si>
    <t>CC102</t>
  </si>
  <si>
    <t xml:space="preserve">  Services of secondary education</t>
  </si>
  <si>
    <t>CC1020</t>
  </si>
  <si>
    <t xml:space="preserve">    Services of secondary education</t>
  </si>
  <si>
    <t>CC104</t>
  </si>
  <si>
    <t xml:space="preserve">  Services of tertiary education</t>
  </si>
  <si>
    <t>CC1040</t>
  </si>
  <si>
    <t xml:space="preserve">    Services of tertiary education</t>
  </si>
  <si>
    <t>CC105</t>
  </si>
  <si>
    <t xml:space="preserve">  Education services not definable by level</t>
  </si>
  <si>
    <t>CC1050</t>
  </si>
  <si>
    <t xml:space="preserve">    Education services not definable by level</t>
  </si>
  <si>
    <t>CC11</t>
  </si>
  <si>
    <t>Accommodation and restaurant services</t>
  </si>
  <si>
    <t>CC111</t>
  </si>
  <si>
    <t xml:space="preserve">  Catering services</t>
  </si>
  <si>
    <t>CC1111</t>
  </si>
  <si>
    <t xml:space="preserve">    Restaurants, cafés, street sale and the like</t>
  </si>
  <si>
    <t>CC1112</t>
  </si>
  <si>
    <t xml:space="preserve">    Canteens</t>
  </si>
  <si>
    <t>CC112</t>
  </si>
  <si>
    <t xml:space="preserve">  Accommodation services</t>
  </si>
  <si>
    <t>CC1120</t>
  </si>
  <si>
    <t xml:space="preserve">    Accommodation services</t>
  </si>
  <si>
    <t>CC12</t>
  </si>
  <si>
    <t>Miscellaneous goods and services</t>
  </si>
  <si>
    <t>CC121</t>
  </si>
  <si>
    <t xml:space="preserve">  Personal care</t>
  </si>
  <si>
    <t>CC1211</t>
  </si>
  <si>
    <t xml:space="preserve">    Hairdressing services, other serv. for pers. care</t>
  </si>
  <si>
    <t>CC1212</t>
  </si>
  <si>
    <t xml:space="preserve">    Electrical appliances for personal care</t>
  </si>
  <si>
    <t>CC1213</t>
  </si>
  <si>
    <t xml:space="preserve">    Other articles and products for personal care</t>
  </si>
  <si>
    <t>CC123</t>
  </si>
  <si>
    <t xml:space="preserve">  Personal effects n.e.c.</t>
  </si>
  <si>
    <t>CC1231</t>
  </si>
  <si>
    <t xml:space="preserve">    Jewellery, clocks and watches</t>
  </si>
  <si>
    <t>CC1232</t>
  </si>
  <si>
    <t xml:space="preserve">    Other personal effects</t>
  </si>
  <si>
    <t>CC124</t>
  </si>
  <si>
    <t xml:space="preserve">  Social protection services</t>
  </si>
  <si>
    <t>CC1240</t>
  </si>
  <si>
    <t xml:space="preserve">    Social protection services</t>
  </si>
  <si>
    <t>CC125</t>
  </si>
  <si>
    <t xml:space="preserve">  Insurance services</t>
  </si>
  <si>
    <t>CC1252</t>
  </si>
  <si>
    <t xml:space="preserve">    Insurance services connected with the dwelling</t>
  </si>
  <si>
    <t>CC1253</t>
  </si>
  <si>
    <t xml:space="preserve">    Insurance services connected with health</t>
  </si>
  <si>
    <t>CC1254</t>
  </si>
  <si>
    <t xml:space="preserve">    Insurance services connected with transport</t>
  </si>
  <si>
    <t>CC1255</t>
  </si>
  <si>
    <t xml:space="preserve">    Other insurance services</t>
  </si>
  <si>
    <t>CC126</t>
  </si>
  <si>
    <t xml:space="preserve">  Financial services n.e.c.</t>
  </si>
  <si>
    <t>CC1262</t>
  </si>
  <si>
    <t xml:space="preserve">    Other financial services</t>
  </si>
  <si>
    <t>CC127</t>
  </si>
  <si>
    <t xml:space="preserve">  Other services</t>
  </si>
  <si>
    <t>CC1270</t>
  </si>
  <si>
    <t xml:space="preserve">    Other services</t>
  </si>
  <si>
    <t>__________</t>
  </si>
  <si>
    <t>(C)opyright Statistisches Bundesamt (Destatis), 2018</t>
  </si>
  <si>
    <t>created: 24.04.2018 / 18:29:09</t>
  </si>
  <si>
    <t>Consumer Price Index for Germany</t>
  </si>
  <si>
    <t>Personen je Haushalt</t>
  </si>
  <si>
    <t>Child and elder care</t>
  </si>
  <si>
    <t>(38)</t>
  </si>
  <si>
    <t>(85)</t>
  </si>
  <si>
    <t>(80)</t>
  </si>
  <si>
    <t>(81)</t>
  </si>
  <si>
    <t>(59)</t>
  </si>
  <si>
    <t>(62)</t>
  </si>
  <si>
    <t>(34)</t>
  </si>
  <si>
    <t>Uncertainty (kg)</t>
  </si>
  <si>
    <t>Uncertainty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</si>
</sst>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\ ##0.00"/>
    <numFmt numFmtId="165" formatCode="0.0"/>
    <numFmt numFmtId="166" formatCode="0.0%"/>
    <numFmt numFmtId="167" formatCode="#\ ##0"/>
    <numFmt numFmtId="168" formatCode="#\ ##0.#"/>
  </numFmts>
  <fonts count="11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0" fontId="7" fillId="0" borderId="0"/>
    <xf numFmtId="9" fontId="9" fillId="0" borderId="0" applyFont="0" applyFill="0" applyBorder="0" applyAlignment="0" applyProtection="0"/>
  </cellStyleXfs>
  <cellXfs count="110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righ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14" xfId="0" applyBorder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9" xfId="0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/>
    <xf numFmtId="10" fontId="0" fillId="0" borderId="0" xfId="0" applyNumberFormat="1"/>
    <xf numFmtId="49" fontId="0" fillId="0" borderId="20" xfId="0" applyNumberFormat="1" applyBorder="1" applyAlignment="1">
      <alignment horizontal="right"/>
    </xf>
    <xf numFmtId="49" fontId="0" fillId="0" borderId="21" xfId="0" applyNumberFormat="1" applyBorder="1" applyAlignment="1">
      <alignment horizontal="right"/>
    </xf>
    <xf numFmtId="49" fontId="0" fillId="0" borderId="22" xfId="0" applyNumberFormat="1" applyBorder="1" applyAlignment="1">
      <alignment horizontal="right"/>
    </xf>
    <xf numFmtId="49" fontId="0" fillId="0" borderId="19" xfId="0" applyNumberFormat="1" applyFill="1" applyBorder="1" applyAlignment="1">
      <alignment horizontal="right"/>
    </xf>
    <xf numFmtId="165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0" fillId="3" borderId="14" xfId="0" applyFill="1" applyBorder="1"/>
    <xf numFmtId="0" fontId="0" fillId="3" borderId="16" xfId="0" applyFill="1" applyBorder="1"/>
    <xf numFmtId="0" fontId="0" fillId="0" borderId="0" xfId="0" applyAlignment="1">
      <alignment horizontal="center"/>
    </xf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165" fontId="0" fillId="0" borderId="14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6" fontId="0" fillId="0" borderId="14" xfId="0" applyNumberFormat="1" applyBorder="1"/>
    <xf numFmtId="166" fontId="0" fillId="0" borderId="0" xfId="0" applyNumberFormat="1" applyBorder="1"/>
    <xf numFmtId="166" fontId="0" fillId="0" borderId="15" xfId="0" applyNumberFormat="1" applyBorder="1"/>
    <xf numFmtId="165" fontId="0" fillId="0" borderId="0" xfId="0" applyNumberFormat="1" applyFill="1" applyBorder="1"/>
    <xf numFmtId="165" fontId="0" fillId="0" borderId="16" xfId="0" applyNumberFormat="1" applyBorder="1"/>
    <xf numFmtId="165" fontId="0" fillId="0" borderId="17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0" fontId="2" fillId="0" borderId="0" xfId="0" applyFont="1" applyBorder="1" applyAlignment="1">
      <alignment horizontal="center"/>
    </xf>
    <xf numFmtId="0" fontId="8" fillId="0" borderId="0" xfId="1" applyFont="1"/>
    <xf numFmtId="49" fontId="8" fillId="0" borderId="0" xfId="1" applyNumberFormat="1" applyFont="1" applyAlignment="1">
      <alignment horizontal="left"/>
    </xf>
    <xf numFmtId="49" fontId="8" fillId="0" borderId="26" xfId="1" applyNumberFormat="1" applyFont="1" applyBorder="1" applyAlignment="1">
      <alignment horizontal="left"/>
    </xf>
    <xf numFmtId="49" fontId="8" fillId="0" borderId="27" xfId="1" applyNumberFormat="1" applyFont="1" applyBorder="1" applyAlignment="1">
      <alignment horizontal="left"/>
    </xf>
    <xf numFmtId="49" fontId="8" fillId="0" borderId="29" xfId="1" applyNumberFormat="1" applyFont="1" applyBorder="1" applyAlignment="1">
      <alignment horizontal="left"/>
    </xf>
    <xf numFmtId="0" fontId="8" fillId="0" borderId="30" xfId="1" applyFont="1" applyBorder="1" applyAlignment="1">
      <alignment horizontal="right"/>
    </xf>
    <xf numFmtId="2" fontId="8" fillId="0" borderId="24" xfId="1" applyNumberFormat="1" applyFont="1" applyBorder="1" applyAlignment="1">
      <alignment horizontal="right"/>
    </xf>
    <xf numFmtId="2" fontId="8" fillId="0" borderId="28" xfId="1" applyNumberFormat="1" applyFont="1" applyBorder="1" applyAlignment="1">
      <alignment horizontal="right"/>
    </xf>
    <xf numFmtId="0" fontId="8" fillId="0" borderId="31" xfId="1" applyFont="1" applyBorder="1" applyAlignment="1" applyProtection="1">
      <alignment horizontal="center" vertical="center" wrapText="1"/>
    </xf>
    <xf numFmtId="0" fontId="8" fillId="0" borderId="32" xfId="1" applyFont="1" applyBorder="1" applyAlignment="1" applyProtection="1">
      <alignment horizontal="center" vertical="center" wrapText="1"/>
    </xf>
    <xf numFmtId="0" fontId="8" fillId="0" borderId="29" xfId="1" applyFont="1" applyBorder="1" applyAlignment="1">
      <alignment horizontal="right"/>
    </xf>
    <xf numFmtId="0" fontId="8" fillId="0" borderId="26" xfId="1" applyFont="1" applyBorder="1" applyAlignment="1">
      <alignment horizontal="right"/>
    </xf>
    <xf numFmtId="0" fontId="8" fillId="0" borderId="27" xfId="1" applyFont="1" applyBorder="1" applyAlignment="1">
      <alignment horizontal="right"/>
    </xf>
    <xf numFmtId="49" fontId="4" fillId="2" borderId="0" xfId="0" applyNumberFormat="1" applyFont="1" applyFill="1" applyAlignment="1">
      <alignment horizontal="left" vertical="center" wrapText="1"/>
    </xf>
    <xf numFmtId="167" fontId="1" fillId="2" borderId="0" xfId="0" applyNumberFormat="1" applyFont="1" applyFill="1" applyAlignment="1">
      <alignment horizontal="right" vertical="center" wrapText="1"/>
    </xf>
    <xf numFmtId="168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10" fillId="3" borderId="0" xfId="0" applyFont="1" applyFill="1"/>
    <xf numFmtId="166" fontId="0" fillId="0" borderId="11" xfId="2" applyNumberFormat="1" applyFont="1" applyBorder="1"/>
    <xf numFmtId="166" fontId="0" fillId="0" borderId="0" xfId="0" applyNumberFormat="1" applyFill="1" applyBorder="1"/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1" applyFont="1" applyAlignment="1">
      <alignment horizontal="left" vertical="center" wrapText="1"/>
    </xf>
    <xf numFmtId="0" fontId="8" fillId="0" borderId="0" xfId="1" applyFont="1"/>
    <xf numFmtId="0" fontId="8" fillId="0" borderId="25" xfId="1" applyFont="1" applyBorder="1" applyAlignment="1" applyProtection="1">
      <alignment horizontal="left" vertical="center" wrapText="1"/>
    </xf>
    <xf numFmtId="0" fontId="8" fillId="0" borderId="23" xfId="1" applyFont="1" applyBorder="1" applyAlignment="1" applyProtection="1">
      <alignment horizontal="left" vertical="center" wrapText="1"/>
    </xf>
    <xf numFmtId="0" fontId="0" fillId="3" borderId="0" xfId="0" applyFill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8"/>
  <sheetViews>
    <sheetView workbookViewId="0">
      <selection sqref="A1:D1"/>
    </sheetView>
  </sheetViews>
  <sheetFormatPr defaultRowHeight="15" x14ac:dyDescent="0.25"/>
  <cols>
    <col min="1" max="1" width="4.28515625" customWidth="1"/>
    <col min="2" max="2" width="11.5703125" customWidth="1"/>
    <col min="3" max="3" width="66.42578125" customWidth="1"/>
    <col min="4" max="16" width="12.7109375" customWidth="1"/>
  </cols>
  <sheetData>
    <row r="1" spans="1:16" x14ac:dyDescent="0.25">
      <c r="A1" s="89"/>
      <c r="B1" s="89"/>
      <c r="C1" s="89"/>
      <c r="D1" s="8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x14ac:dyDescent="0.25">
      <c r="A2" s="89" t="s">
        <v>0</v>
      </c>
      <c r="B2" s="89"/>
      <c r="C2" s="89"/>
      <c r="D2" s="89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x14ac:dyDescent="0.25">
      <c r="A3" s="90" t="s">
        <v>1</v>
      </c>
      <c r="B3" s="90"/>
      <c r="C3" s="90"/>
      <c r="D3" s="90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89" t="s">
        <v>2</v>
      </c>
      <c r="B4" s="89"/>
      <c r="C4" s="89"/>
      <c r="D4" s="89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x14ac:dyDescent="0.25">
      <c r="A5" s="89" t="s">
        <v>3</v>
      </c>
      <c r="B5" s="89"/>
      <c r="C5" s="89"/>
      <c r="D5" s="8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x14ac:dyDescent="0.25">
      <c r="A6" s="89" t="s">
        <v>4</v>
      </c>
      <c r="B6" s="89"/>
      <c r="C6" s="89"/>
      <c r="D6" s="89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1:16" x14ac:dyDescent="0.25">
      <c r="A7" s="89" t="s">
        <v>5</v>
      </c>
      <c r="B7" s="89"/>
      <c r="C7" s="89"/>
      <c r="D7" s="8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 x14ac:dyDescent="0.25">
      <c r="A8" s="90" t="s">
        <v>6</v>
      </c>
      <c r="B8" s="90"/>
      <c r="C8" s="90"/>
      <c r="D8" s="90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6" x14ac:dyDescent="0.25">
      <c r="A9" s="1" t="s">
        <v>4</v>
      </c>
      <c r="B9" s="2" t="s">
        <v>4</v>
      </c>
      <c r="C9" s="2" t="s">
        <v>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3" t="s">
        <v>4</v>
      </c>
      <c r="B10" s="4" t="s">
        <v>4</v>
      </c>
      <c r="C10" s="4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3" t="s">
        <v>4</v>
      </c>
      <c r="B11" s="4" t="s">
        <v>4</v>
      </c>
      <c r="C11" s="4" t="s">
        <v>4</v>
      </c>
      <c r="D11" s="5" t="s">
        <v>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3" t="s">
        <v>4</v>
      </c>
      <c r="B12" s="4" t="s">
        <v>4</v>
      </c>
      <c r="C12" s="4" t="s">
        <v>4</v>
      </c>
      <c r="D12" s="6" t="s">
        <v>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3" t="s">
        <v>7</v>
      </c>
      <c r="B13" s="7" t="s">
        <v>8</v>
      </c>
      <c r="C13" s="7" t="s">
        <v>9</v>
      </c>
      <c r="D13" s="6" t="s">
        <v>18</v>
      </c>
      <c r="E13" s="6" t="s">
        <v>1449</v>
      </c>
      <c r="F13" s="6" t="s">
        <v>1450</v>
      </c>
      <c r="G13" s="6" t="s">
        <v>1451</v>
      </c>
      <c r="H13" s="6" t="s">
        <v>1452</v>
      </c>
      <c r="I13" s="6" t="s">
        <v>1453</v>
      </c>
      <c r="J13" s="6" t="s">
        <v>1454</v>
      </c>
      <c r="K13" s="6" t="s">
        <v>1455</v>
      </c>
      <c r="L13" s="6" t="s">
        <v>1456</v>
      </c>
      <c r="M13" s="6" t="s">
        <v>1457</v>
      </c>
      <c r="N13" s="6" t="s">
        <v>1458</v>
      </c>
      <c r="O13" s="6" t="s">
        <v>1459</v>
      </c>
      <c r="P13" s="6" t="s">
        <v>1460</v>
      </c>
    </row>
    <row r="14" spans="1:16" x14ac:dyDescent="0.25">
      <c r="A14" s="3" t="s">
        <v>10</v>
      </c>
      <c r="B14" s="4" t="s">
        <v>4</v>
      </c>
      <c r="C14" s="4" t="s">
        <v>4</v>
      </c>
      <c r="D14" s="6" t="s">
        <v>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3" t="s">
        <v>4</v>
      </c>
      <c r="B15" s="4" t="s">
        <v>4</v>
      </c>
      <c r="C15" s="4" t="s">
        <v>4</v>
      </c>
      <c r="D15" s="6" t="s"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" t="s">
        <v>4</v>
      </c>
      <c r="B16" s="4" t="s">
        <v>4</v>
      </c>
      <c r="C16" s="4" t="s">
        <v>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8" t="s">
        <v>4</v>
      </c>
      <c r="B17" s="8" t="s">
        <v>4</v>
      </c>
      <c r="C17" s="8" t="s">
        <v>4</v>
      </c>
      <c r="D17" s="8" t="s">
        <v>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5">
      <c r="A19" s="9" t="s">
        <v>11</v>
      </c>
      <c r="B19" s="9" t="s">
        <v>4</v>
      </c>
      <c r="C19" s="9" t="s">
        <v>12</v>
      </c>
      <c r="D19" s="82">
        <v>53490</v>
      </c>
      <c r="E19" s="82">
        <v>178</v>
      </c>
      <c r="F19" s="82">
        <v>2488</v>
      </c>
      <c r="G19" s="82">
        <v>3773</v>
      </c>
      <c r="H19" s="82">
        <v>2094</v>
      </c>
      <c r="I19" s="82">
        <v>2288</v>
      </c>
      <c r="J19" s="82">
        <v>3645</v>
      </c>
      <c r="K19" s="82">
        <v>7521</v>
      </c>
      <c r="L19" s="82">
        <v>10597</v>
      </c>
      <c r="M19" s="82">
        <v>10297</v>
      </c>
      <c r="N19" s="82">
        <v>8160</v>
      </c>
      <c r="O19" s="82">
        <v>1781</v>
      </c>
      <c r="P19" s="82">
        <v>668</v>
      </c>
    </row>
    <row r="20" spans="1:16" x14ac:dyDescent="0.25">
      <c r="A20" s="9" t="s">
        <v>13</v>
      </c>
      <c r="B20" s="9" t="s">
        <v>4</v>
      </c>
      <c r="C20" s="9" t="s">
        <v>14</v>
      </c>
      <c r="D20" s="82">
        <v>39326</v>
      </c>
      <c r="E20" s="82">
        <v>179</v>
      </c>
      <c r="F20" s="82">
        <v>2756</v>
      </c>
      <c r="G20" s="82">
        <v>4042</v>
      </c>
      <c r="H20" s="82">
        <v>2129</v>
      </c>
      <c r="I20" s="82">
        <v>2134</v>
      </c>
      <c r="J20" s="82">
        <v>3139</v>
      </c>
      <c r="K20" s="82">
        <v>5578</v>
      </c>
      <c r="L20" s="82">
        <v>6925</v>
      </c>
      <c r="M20" s="82">
        <v>6079</v>
      </c>
      <c r="N20" s="82">
        <v>4635</v>
      </c>
      <c r="O20" s="82">
        <v>1143</v>
      </c>
      <c r="P20" s="82">
        <v>587</v>
      </c>
    </row>
    <row r="21" spans="1:16" x14ac:dyDescent="0.25">
      <c r="A21" s="9" t="s">
        <v>4</v>
      </c>
      <c r="B21" s="9" t="s">
        <v>4</v>
      </c>
      <c r="C21" s="9" t="s">
        <v>4</v>
      </c>
      <c r="D21" s="9" t="s">
        <v>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 t="s">
        <v>19</v>
      </c>
      <c r="B22" s="9" t="s">
        <v>4</v>
      </c>
      <c r="C22" s="9" t="s">
        <v>20</v>
      </c>
      <c r="D22" s="10">
        <v>5141.5200000000004</v>
      </c>
      <c r="E22" s="10">
        <v>2424.09</v>
      </c>
      <c r="F22" s="10">
        <v>1053</v>
      </c>
      <c r="G22" s="10">
        <v>1586.67</v>
      </c>
      <c r="H22" s="10">
        <v>2006.53</v>
      </c>
      <c r="I22" s="10">
        <v>2302.83</v>
      </c>
      <c r="J22" s="10">
        <v>2901.85</v>
      </c>
      <c r="K22" s="10">
        <v>3606.27</v>
      </c>
      <c r="L22" s="10">
        <v>4911.68</v>
      </c>
      <c r="M22" s="10">
        <v>7008.31</v>
      </c>
      <c r="N22" s="10">
        <v>10243.74</v>
      </c>
      <c r="O22" s="10">
        <v>15067.03</v>
      </c>
      <c r="P22" s="10">
        <v>21657.01</v>
      </c>
    </row>
    <row r="23" spans="1:16" x14ac:dyDescent="0.25">
      <c r="A23" s="9" t="s">
        <v>4</v>
      </c>
      <c r="B23" s="9" t="s">
        <v>4</v>
      </c>
      <c r="C23" s="9" t="s">
        <v>4</v>
      </c>
      <c r="D23" s="9" t="s">
        <v>4</v>
      </c>
      <c r="E23" s="9" t="s">
        <v>4</v>
      </c>
      <c r="F23" s="9" t="s">
        <v>4</v>
      </c>
      <c r="G23" s="9" t="s">
        <v>4</v>
      </c>
      <c r="H23" s="9" t="s">
        <v>4</v>
      </c>
      <c r="I23" s="9" t="s">
        <v>4</v>
      </c>
      <c r="J23" s="9" t="s">
        <v>4</v>
      </c>
      <c r="K23" s="9" t="s">
        <v>4</v>
      </c>
      <c r="L23" s="9" t="s">
        <v>4</v>
      </c>
      <c r="M23" s="9" t="s">
        <v>4</v>
      </c>
      <c r="N23" s="9" t="s">
        <v>4</v>
      </c>
      <c r="O23" s="9" t="s">
        <v>4</v>
      </c>
      <c r="P23" s="9" t="s">
        <v>4</v>
      </c>
    </row>
    <row r="24" spans="1:16" x14ac:dyDescent="0.25">
      <c r="A24" s="9" t="s">
        <v>21</v>
      </c>
      <c r="B24" s="9" t="s">
        <v>22</v>
      </c>
      <c r="C24" s="9" t="s">
        <v>23</v>
      </c>
      <c r="D24" s="10">
        <v>337.21</v>
      </c>
      <c r="E24" s="10">
        <v>169.65</v>
      </c>
      <c r="F24" s="10">
        <v>161.97</v>
      </c>
      <c r="G24" s="10">
        <v>192.56</v>
      </c>
      <c r="H24" s="10">
        <v>222.79</v>
      </c>
      <c r="I24" s="10">
        <v>237.66</v>
      </c>
      <c r="J24" s="10">
        <v>264.45</v>
      </c>
      <c r="K24" s="10">
        <v>301.83</v>
      </c>
      <c r="L24" s="10">
        <v>363.66</v>
      </c>
      <c r="M24" s="10">
        <v>434.8</v>
      </c>
      <c r="N24" s="10">
        <v>506.61</v>
      </c>
      <c r="O24" s="10">
        <v>568.75</v>
      </c>
      <c r="P24" s="10">
        <v>598.36</v>
      </c>
    </row>
    <row r="25" spans="1:16" x14ac:dyDescent="0.25">
      <c r="A25" s="9" t="s">
        <v>24</v>
      </c>
      <c r="B25" s="9" t="s">
        <v>25</v>
      </c>
      <c r="C25" s="9" t="s">
        <v>26</v>
      </c>
      <c r="D25" s="10">
        <v>295.64999999999998</v>
      </c>
      <c r="E25" s="10">
        <v>145.44</v>
      </c>
      <c r="F25" s="10">
        <v>138.65</v>
      </c>
      <c r="G25" s="10">
        <v>168.05</v>
      </c>
      <c r="H25" s="10">
        <v>193.2</v>
      </c>
      <c r="I25" s="10">
        <v>207.16</v>
      </c>
      <c r="J25" s="10">
        <v>230.48</v>
      </c>
      <c r="K25" s="10">
        <v>264.04000000000002</v>
      </c>
      <c r="L25" s="10">
        <v>317.99</v>
      </c>
      <c r="M25" s="10">
        <v>382.03</v>
      </c>
      <c r="N25" s="10">
        <v>450.78</v>
      </c>
      <c r="O25" s="10">
        <v>500.45</v>
      </c>
      <c r="P25" s="10">
        <v>517.75</v>
      </c>
    </row>
    <row r="26" spans="1:16" x14ac:dyDescent="0.25">
      <c r="A26" s="9" t="s">
        <v>27</v>
      </c>
      <c r="B26" s="9" t="s">
        <v>28</v>
      </c>
      <c r="C26" s="9" t="s">
        <v>29</v>
      </c>
      <c r="D26" s="10">
        <v>265.88</v>
      </c>
      <c r="E26" s="10">
        <v>132.11000000000001</v>
      </c>
      <c r="F26" s="10">
        <v>123.63</v>
      </c>
      <c r="G26" s="10">
        <v>151.43</v>
      </c>
      <c r="H26" s="10">
        <v>173.62</v>
      </c>
      <c r="I26" s="10">
        <v>186.33</v>
      </c>
      <c r="J26" s="10">
        <v>207.93</v>
      </c>
      <c r="K26" s="10">
        <v>238.3</v>
      </c>
      <c r="L26" s="10">
        <v>286.08999999999997</v>
      </c>
      <c r="M26" s="10">
        <v>342.33</v>
      </c>
      <c r="N26" s="10">
        <v>404.88</v>
      </c>
      <c r="O26" s="10">
        <v>451.12</v>
      </c>
      <c r="P26" s="10">
        <v>469.65</v>
      </c>
    </row>
    <row r="27" spans="1:16" x14ac:dyDescent="0.25">
      <c r="A27" s="9" t="s">
        <v>30</v>
      </c>
      <c r="B27" s="9" t="s">
        <v>31</v>
      </c>
      <c r="C27" s="9" t="s">
        <v>32</v>
      </c>
      <c r="D27" s="10">
        <v>29.78</v>
      </c>
      <c r="E27" s="10">
        <v>13.33</v>
      </c>
      <c r="F27" s="10">
        <v>15.02</v>
      </c>
      <c r="G27" s="10">
        <v>16.63</v>
      </c>
      <c r="H27" s="10">
        <v>19.579999999999998</v>
      </c>
      <c r="I27" s="10">
        <v>20.83</v>
      </c>
      <c r="J27" s="10">
        <v>22.55</v>
      </c>
      <c r="K27" s="10">
        <v>25.74</v>
      </c>
      <c r="L27" s="10">
        <v>31.9</v>
      </c>
      <c r="M27" s="10">
        <v>39.700000000000003</v>
      </c>
      <c r="N27" s="10">
        <v>45.9</v>
      </c>
      <c r="O27" s="10">
        <v>49.33</v>
      </c>
      <c r="P27" s="10">
        <v>48.1</v>
      </c>
    </row>
    <row r="28" spans="1:16" x14ac:dyDescent="0.25">
      <c r="A28" s="9" t="s">
        <v>33</v>
      </c>
      <c r="B28" s="9" t="s">
        <v>34</v>
      </c>
      <c r="C28" s="9" t="s">
        <v>35</v>
      </c>
      <c r="D28" s="10">
        <v>41.56</v>
      </c>
      <c r="E28" s="10">
        <v>24.21</v>
      </c>
      <c r="F28" s="10">
        <v>23.33</v>
      </c>
      <c r="G28" s="10">
        <v>24.51</v>
      </c>
      <c r="H28" s="10">
        <v>29.59</v>
      </c>
      <c r="I28" s="10">
        <v>30.51</v>
      </c>
      <c r="J28" s="10">
        <v>33.97</v>
      </c>
      <c r="K28" s="10">
        <v>37.79</v>
      </c>
      <c r="L28" s="10">
        <v>45.67</v>
      </c>
      <c r="M28" s="10">
        <v>52.77</v>
      </c>
      <c r="N28" s="10">
        <v>55.82</v>
      </c>
      <c r="O28" s="10">
        <v>68.290000000000006</v>
      </c>
      <c r="P28" s="10">
        <v>80.599999999999994</v>
      </c>
    </row>
    <row r="29" spans="1:16" x14ac:dyDescent="0.25">
      <c r="A29" s="9" t="s">
        <v>36</v>
      </c>
      <c r="B29" s="9" t="s">
        <v>37</v>
      </c>
      <c r="C29" s="9" t="s">
        <v>38</v>
      </c>
      <c r="D29" s="10">
        <v>24.38</v>
      </c>
      <c r="E29" s="10">
        <v>12.54</v>
      </c>
      <c r="F29" s="10">
        <v>9.76</v>
      </c>
      <c r="G29" s="10">
        <v>11.1</v>
      </c>
      <c r="H29" s="10">
        <v>13.44</v>
      </c>
      <c r="I29" s="10">
        <v>14.09</v>
      </c>
      <c r="J29" s="10">
        <v>17.010000000000002</v>
      </c>
      <c r="K29" s="10">
        <v>21.14</v>
      </c>
      <c r="L29" s="10">
        <v>26.49</v>
      </c>
      <c r="M29" s="10">
        <v>31.96</v>
      </c>
      <c r="N29" s="10">
        <v>39.08</v>
      </c>
      <c r="O29" s="10">
        <v>51.1</v>
      </c>
      <c r="P29" s="10">
        <v>64.12</v>
      </c>
    </row>
    <row r="30" spans="1:16" x14ac:dyDescent="0.25">
      <c r="A30" s="9" t="s">
        <v>39</v>
      </c>
      <c r="B30" s="9" t="s">
        <v>40</v>
      </c>
      <c r="C30" s="9" t="s">
        <v>41</v>
      </c>
      <c r="D30" s="10">
        <v>17.16</v>
      </c>
      <c r="E30" s="10">
        <v>11.68</v>
      </c>
      <c r="F30" s="10">
        <v>13.54</v>
      </c>
      <c r="G30" s="10">
        <v>13.31</v>
      </c>
      <c r="H30" s="10">
        <v>16.14</v>
      </c>
      <c r="I30" s="10">
        <v>16.420000000000002</v>
      </c>
      <c r="J30" s="10">
        <v>16.95</v>
      </c>
      <c r="K30" s="10">
        <v>16.649999999999999</v>
      </c>
      <c r="L30" s="10">
        <v>19.170000000000002</v>
      </c>
      <c r="M30" s="10">
        <v>20.77</v>
      </c>
      <c r="N30" s="10">
        <v>16.739999999999998</v>
      </c>
      <c r="O30" s="10">
        <v>17.190000000000001</v>
      </c>
      <c r="P30" s="10">
        <v>16.48</v>
      </c>
    </row>
    <row r="31" spans="1:16" x14ac:dyDescent="0.25">
      <c r="A31" s="9" t="s">
        <v>42</v>
      </c>
      <c r="B31" s="9" t="s">
        <v>43</v>
      </c>
      <c r="C31" s="9" t="s">
        <v>44</v>
      </c>
      <c r="D31" s="11" t="s">
        <v>15</v>
      </c>
      <c r="E31" s="41" t="s">
        <v>16</v>
      </c>
      <c r="F31" s="41" t="s">
        <v>15</v>
      </c>
      <c r="G31" s="41" t="s">
        <v>15</v>
      </c>
      <c r="H31" s="41" t="s">
        <v>15</v>
      </c>
      <c r="I31" s="41" t="s">
        <v>16</v>
      </c>
      <c r="J31" s="41" t="s">
        <v>15</v>
      </c>
      <c r="K31" s="41" t="s">
        <v>16</v>
      </c>
      <c r="L31" s="41" t="s">
        <v>15</v>
      </c>
      <c r="M31" s="41" t="s">
        <v>15</v>
      </c>
      <c r="N31" s="41" t="s">
        <v>16</v>
      </c>
      <c r="O31" s="41" t="s">
        <v>16</v>
      </c>
      <c r="P31" s="41" t="s">
        <v>16</v>
      </c>
    </row>
    <row r="32" spans="1:16" x14ac:dyDescent="0.25">
      <c r="A32" s="9" t="s">
        <v>4</v>
      </c>
      <c r="B32" s="9" t="s">
        <v>4</v>
      </c>
      <c r="C32" s="9" t="s">
        <v>4</v>
      </c>
      <c r="D32" s="9" t="s">
        <v>4</v>
      </c>
      <c r="E32" s="9" t="s">
        <v>4</v>
      </c>
      <c r="F32" s="9" t="s">
        <v>4</v>
      </c>
      <c r="G32" s="9" t="s">
        <v>4</v>
      </c>
      <c r="H32" s="9" t="s">
        <v>4</v>
      </c>
      <c r="I32" s="9" t="s">
        <v>4</v>
      </c>
      <c r="J32" s="9" t="s">
        <v>4</v>
      </c>
      <c r="K32" s="9" t="s">
        <v>4</v>
      </c>
      <c r="L32" s="9" t="s">
        <v>4</v>
      </c>
      <c r="M32" s="9" t="s">
        <v>4</v>
      </c>
      <c r="N32" s="9" t="s">
        <v>4</v>
      </c>
      <c r="O32" s="9" t="s">
        <v>4</v>
      </c>
      <c r="P32" s="9" t="s">
        <v>4</v>
      </c>
    </row>
    <row r="33" spans="1:16" x14ac:dyDescent="0.25">
      <c r="A33" s="9" t="s">
        <v>45</v>
      </c>
      <c r="B33" s="9" t="s">
        <v>46</v>
      </c>
      <c r="C33" s="9" t="s">
        <v>47</v>
      </c>
      <c r="D33" s="10">
        <v>119.45</v>
      </c>
      <c r="E33" s="10">
        <v>50.87</v>
      </c>
      <c r="F33" s="10">
        <v>29.63</v>
      </c>
      <c r="G33" s="10">
        <v>46.45</v>
      </c>
      <c r="H33" s="10">
        <v>60.1</v>
      </c>
      <c r="I33" s="10">
        <v>67.98</v>
      </c>
      <c r="J33" s="10">
        <v>75.86</v>
      </c>
      <c r="K33" s="10">
        <v>93.06</v>
      </c>
      <c r="L33" s="10">
        <v>119.38</v>
      </c>
      <c r="M33" s="10">
        <v>161.09</v>
      </c>
      <c r="N33" s="10">
        <v>221.91</v>
      </c>
      <c r="O33" s="10">
        <v>293.56</v>
      </c>
      <c r="P33" s="10">
        <v>372.59</v>
      </c>
    </row>
    <row r="34" spans="1:16" x14ac:dyDescent="0.25">
      <c r="A34" s="9" t="s">
        <v>48</v>
      </c>
      <c r="B34" s="9" t="s">
        <v>49</v>
      </c>
      <c r="C34" s="9" t="s">
        <v>50</v>
      </c>
      <c r="D34" s="10">
        <v>26.77</v>
      </c>
      <c r="E34" s="10">
        <v>13.27</v>
      </c>
      <c r="F34" s="10">
        <v>5.68</v>
      </c>
      <c r="G34" s="10">
        <v>6.86</v>
      </c>
      <c r="H34" s="10">
        <v>8.6199999999999992</v>
      </c>
      <c r="I34" s="10">
        <v>10.96</v>
      </c>
      <c r="J34" s="10">
        <v>13.11</v>
      </c>
      <c r="K34" s="10">
        <v>18.18</v>
      </c>
      <c r="L34" s="10">
        <v>27.09</v>
      </c>
      <c r="M34" s="10">
        <v>38.44</v>
      </c>
      <c r="N34" s="10">
        <v>56.12</v>
      </c>
      <c r="O34" s="10">
        <v>72.790000000000006</v>
      </c>
      <c r="P34" s="10">
        <v>98.83</v>
      </c>
    </row>
    <row r="35" spans="1:16" x14ac:dyDescent="0.25">
      <c r="A35" s="9" t="s">
        <v>51</v>
      </c>
      <c r="B35" s="9" t="s">
        <v>52</v>
      </c>
      <c r="C35" s="9" t="s">
        <v>53</v>
      </c>
      <c r="D35" s="10">
        <v>50.78</v>
      </c>
      <c r="E35" s="10">
        <v>23.36</v>
      </c>
      <c r="F35" s="10">
        <v>12.57</v>
      </c>
      <c r="G35" s="10">
        <v>22.64</v>
      </c>
      <c r="H35" s="10">
        <v>29.74</v>
      </c>
      <c r="I35" s="10">
        <v>32.380000000000003</v>
      </c>
      <c r="J35" s="10">
        <v>35.409999999999997</v>
      </c>
      <c r="K35" s="10">
        <v>43.09</v>
      </c>
      <c r="L35" s="10">
        <v>50.48</v>
      </c>
      <c r="M35" s="10">
        <v>64.64</v>
      </c>
      <c r="N35" s="10">
        <v>88.1</v>
      </c>
      <c r="O35" s="10">
        <v>122.1</v>
      </c>
      <c r="P35" s="10">
        <v>157.08000000000001</v>
      </c>
    </row>
    <row r="36" spans="1:16" x14ac:dyDescent="0.25">
      <c r="A36" s="9" t="s">
        <v>54</v>
      </c>
      <c r="B36" s="9" t="s">
        <v>55</v>
      </c>
      <c r="C36" s="9" t="s">
        <v>56</v>
      </c>
      <c r="D36" s="10">
        <v>9.74</v>
      </c>
      <c r="E36" s="10" t="s">
        <v>15</v>
      </c>
      <c r="F36" s="10">
        <v>0.59</v>
      </c>
      <c r="G36" s="10">
        <v>1.82</v>
      </c>
      <c r="H36" s="10">
        <v>3.05</v>
      </c>
      <c r="I36" s="10">
        <v>3.54</v>
      </c>
      <c r="J36" s="10">
        <v>4.22</v>
      </c>
      <c r="K36" s="10">
        <v>5.74</v>
      </c>
      <c r="L36" s="10">
        <v>9.1999999999999993</v>
      </c>
      <c r="M36" s="10">
        <v>15.92</v>
      </c>
      <c r="N36" s="10">
        <v>22.81</v>
      </c>
      <c r="O36" s="10">
        <v>26.14</v>
      </c>
      <c r="P36" s="10">
        <v>31.47</v>
      </c>
    </row>
    <row r="37" spans="1:16" x14ac:dyDescent="0.25">
      <c r="A37" s="9" t="s">
        <v>57</v>
      </c>
      <c r="B37" s="9" t="s">
        <v>58</v>
      </c>
      <c r="C37" s="9" t="s">
        <v>59</v>
      </c>
      <c r="D37" s="10">
        <v>5.2</v>
      </c>
      <c r="E37" s="10">
        <v>2.36</v>
      </c>
      <c r="F37" s="10">
        <v>2.48</v>
      </c>
      <c r="G37" s="10">
        <v>3.4</v>
      </c>
      <c r="H37" s="10">
        <v>3.71</v>
      </c>
      <c r="I37" s="10">
        <v>4.88</v>
      </c>
      <c r="J37" s="10">
        <v>4.58</v>
      </c>
      <c r="K37" s="10">
        <v>4.5599999999999996</v>
      </c>
      <c r="L37" s="10">
        <v>5.1100000000000003</v>
      </c>
      <c r="M37" s="10">
        <v>6.46</v>
      </c>
      <c r="N37" s="10">
        <v>7.02</v>
      </c>
      <c r="O37" s="10">
        <v>10.58</v>
      </c>
      <c r="P37" s="10">
        <v>10.42</v>
      </c>
    </row>
    <row r="38" spans="1:16" x14ac:dyDescent="0.25">
      <c r="A38" s="9" t="s">
        <v>60</v>
      </c>
      <c r="B38" s="9" t="s">
        <v>61</v>
      </c>
      <c r="C38" s="9" t="s">
        <v>62</v>
      </c>
      <c r="D38" s="10">
        <v>2.2000000000000002</v>
      </c>
      <c r="E38" s="43">
        <f>E37-E39</f>
        <v>1.1399999999999999</v>
      </c>
      <c r="F38" s="10">
        <v>1.35</v>
      </c>
      <c r="G38" s="10">
        <v>1.67</v>
      </c>
      <c r="H38" s="10">
        <v>1.63</v>
      </c>
      <c r="I38" s="10">
        <v>2.48</v>
      </c>
      <c r="J38" s="10">
        <v>2.2799999999999998</v>
      </c>
      <c r="K38" s="10">
        <v>2.0099999999999998</v>
      </c>
      <c r="L38" s="10">
        <v>2.09</v>
      </c>
      <c r="M38" s="10">
        <v>2.78</v>
      </c>
      <c r="N38" s="10">
        <v>2.29</v>
      </c>
      <c r="O38" s="10">
        <v>4.33</v>
      </c>
      <c r="P38" s="10">
        <v>2.65</v>
      </c>
    </row>
    <row r="39" spans="1:16" x14ac:dyDescent="0.25">
      <c r="A39" s="9" t="s">
        <v>63</v>
      </c>
      <c r="B39" s="9" t="s">
        <v>64</v>
      </c>
      <c r="C39" s="9" t="s">
        <v>65</v>
      </c>
      <c r="D39" s="10">
        <v>3.01</v>
      </c>
      <c r="E39" s="10">
        <v>1.22</v>
      </c>
      <c r="F39" s="10">
        <v>1.1299999999999999</v>
      </c>
      <c r="G39" s="10">
        <v>1.73</v>
      </c>
      <c r="H39" s="10">
        <v>2.08</v>
      </c>
      <c r="I39" s="10">
        <v>2.4</v>
      </c>
      <c r="J39" s="10">
        <v>2.2999999999999998</v>
      </c>
      <c r="K39" s="10">
        <v>2.5499999999999998</v>
      </c>
      <c r="L39" s="10">
        <v>3.02</v>
      </c>
      <c r="M39" s="10">
        <v>3.68</v>
      </c>
      <c r="N39" s="10">
        <v>4.72</v>
      </c>
      <c r="O39" s="10">
        <v>6.25</v>
      </c>
      <c r="P39" s="10">
        <v>7.77</v>
      </c>
    </row>
    <row r="40" spans="1:16" x14ac:dyDescent="0.25">
      <c r="A40" s="9" t="s">
        <v>66</v>
      </c>
      <c r="B40" s="9" t="s">
        <v>67</v>
      </c>
      <c r="C40" s="9" t="s">
        <v>68</v>
      </c>
      <c r="D40" s="10">
        <v>24.12</v>
      </c>
      <c r="E40" s="10">
        <v>8.6199999999999992</v>
      </c>
      <c r="F40" s="10">
        <v>6.97</v>
      </c>
      <c r="G40" s="10">
        <v>10.210000000000001</v>
      </c>
      <c r="H40" s="10">
        <v>13.17</v>
      </c>
      <c r="I40" s="10">
        <v>14.12</v>
      </c>
      <c r="J40" s="10">
        <v>16.399999999999999</v>
      </c>
      <c r="K40" s="10">
        <v>19</v>
      </c>
      <c r="L40" s="10">
        <v>24.7</v>
      </c>
      <c r="M40" s="10">
        <v>32.49</v>
      </c>
      <c r="N40" s="10">
        <v>43.56</v>
      </c>
      <c r="O40" s="10">
        <v>54.9</v>
      </c>
      <c r="P40" s="10">
        <v>64.06</v>
      </c>
    </row>
    <row r="41" spans="1:16" x14ac:dyDescent="0.25">
      <c r="A41" s="9" t="s">
        <v>69</v>
      </c>
      <c r="B41" s="9" t="s">
        <v>70</v>
      </c>
      <c r="C41" s="9" t="s">
        <v>71</v>
      </c>
      <c r="D41" s="10">
        <v>7.24</v>
      </c>
      <c r="E41" s="10">
        <v>3.99</v>
      </c>
      <c r="F41" s="10">
        <v>2.3199999999999998</v>
      </c>
      <c r="G41" s="10">
        <v>2.62</v>
      </c>
      <c r="H41" s="10">
        <v>3.13</v>
      </c>
      <c r="I41" s="10">
        <v>3.5</v>
      </c>
      <c r="J41" s="10">
        <v>4.54</v>
      </c>
      <c r="K41" s="10">
        <v>5.32</v>
      </c>
      <c r="L41" s="10">
        <v>7.67</v>
      </c>
      <c r="M41" s="10">
        <v>10.02</v>
      </c>
      <c r="N41" s="10">
        <v>13.25</v>
      </c>
      <c r="O41" s="10">
        <v>17.84</v>
      </c>
      <c r="P41" s="10">
        <v>22.5</v>
      </c>
    </row>
    <row r="42" spans="1:16" x14ac:dyDescent="0.25">
      <c r="A42" s="9" t="s">
        <v>72</v>
      </c>
      <c r="B42" s="9" t="s">
        <v>73</v>
      </c>
      <c r="C42" s="9" t="s">
        <v>74</v>
      </c>
      <c r="D42" s="10">
        <v>12.84</v>
      </c>
      <c r="E42" s="10">
        <v>4.12</v>
      </c>
      <c r="F42" s="10">
        <v>4.32</v>
      </c>
      <c r="G42" s="10">
        <v>6.7</v>
      </c>
      <c r="H42" s="10">
        <v>8.35</v>
      </c>
      <c r="I42" s="10">
        <v>8.9</v>
      </c>
      <c r="J42" s="10">
        <v>9.7799999999999994</v>
      </c>
      <c r="K42" s="10">
        <v>11.38</v>
      </c>
      <c r="L42" s="10">
        <v>13.06</v>
      </c>
      <c r="M42" s="10">
        <v>15.95</v>
      </c>
      <c r="N42" s="10">
        <v>21.08</v>
      </c>
      <c r="O42" s="10">
        <v>27.21</v>
      </c>
      <c r="P42" s="10">
        <v>30.52</v>
      </c>
    </row>
    <row r="43" spans="1:16" x14ac:dyDescent="0.25">
      <c r="A43" s="9" t="s">
        <v>75</v>
      </c>
      <c r="B43" s="9" t="s">
        <v>76</v>
      </c>
      <c r="C43" s="9" t="s">
        <v>77</v>
      </c>
      <c r="D43" s="10">
        <v>3.52</v>
      </c>
      <c r="E43" s="10" t="s">
        <v>15</v>
      </c>
      <c r="F43" s="10">
        <v>0.1</v>
      </c>
      <c r="G43" s="10">
        <v>0.56999999999999995</v>
      </c>
      <c r="H43" s="10">
        <v>1.31</v>
      </c>
      <c r="I43" s="10">
        <v>1.35</v>
      </c>
      <c r="J43" s="10">
        <v>1.61</v>
      </c>
      <c r="K43" s="10">
        <v>1.84</v>
      </c>
      <c r="L43" s="10">
        <v>3.45</v>
      </c>
      <c r="M43" s="10">
        <v>5.91</v>
      </c>
      <c r="N43" s="10">
        <v>8.4700000000000006</v>
      </c>
      <c r="O43" s="10">
        <v>8.74</v>
      </c>
      <c r="P43" s="10">
        <v>9.99</v>
      </c>
    </row>
    <row r="44" spans="1:16" x14ac:dyDescent="0.25">
      <c r="A44" s="9" t="s">
        <v>78</v>
      </c>
      <c r="B44" s="9" t="s">
        <v>79</v>
      </c>
      <c r="C44" s="9" t="s">
        <v>80</v>
      </c>
      <c r="D44" s="10">
        <v>0.52</v>
      </c>
      <c r="E44" s="10" t="s">
        <v>15</v>
      </c>
      <c r="F44" s="10">
        <v>0.23</v>
      </c>
      <c r="G44" s="10">
        <v>0.33</v>
      </c>
      <c r="H44" s="10">
        <v>0.38</v>
      </c>
      <c r="I44" s="10">
        <v>0.37</v>
      </c>
      <c r="J44" s="10">
        <v>0.47</v>
      </c>
      <c r="K44" s="10">
        <v>0.46</v>
      </c>
      <c r="L44" s="10">
        <v>0.53</v>
      </c>
      <c r="M44" s="10">
        <v>0.61</v>
      </c>
      <c r="N44" s="10">
        <v>0.76</v>
      </c>
      <c r="O44" s="10">
        <v>1.1000000000000001</v>
      </c>
      <c r="P44" s="10">
        <v>1.05</v>
      </c>
    </row>
    <row r="45" spans="1:16" x14ac:dyDescent="0.25">
      <c r="A45" s="9" t="s">
        <v>81</v>
      </c>
      <c r="B45" s="9" t="s">
        <v>82</v>
      </c>
      <c r="C45" s="9" t="s">
        <v>83</v>
      </c>
      <c r="D45" s="10">
        <v>2.85</v>
      </c>
      <c r="E45" s="10">
        <v>2.36</v>
      </c>
      <c r="F45" s="10">
        <v>1.33</v>
      </c>
      <c r="G45" s="10">
        <v>1.51</v>
      </c>
      <c r="H45" s="10">
        <v>1.8</v>
      </c>
      <c r="I45" s="10">
        <v>2.09</v>
      </c>
      <c r="J45" s="10">
        <v>2.13</v>
      </c>
      <c r="K45" s="10">
        <v>2.4900000000000002</v>
      </c>
      <c r="L45" s="10">
        <v>2.8</v>
      </c>
      <c r="M45" s="10">
        <v>3.14</v>
      </c>
      <c r="N45" s="10">
        <v>4.3</v>
      </c>
      <c r="O45" s="10">
        <v>7.05</v>
      </c>
      <c r="P45" s="10">
        <v>10.73</v>
      </c>
    </row>
    <row r="46" spans="1:16" x14ac:dyDescent="0.25">
      <c r="A46" s="9" t="s">
        <v>84</v>
      </c>
      <c r="B46" s="9" t="s">
        <v>85</v>
      </c>
      <c r="C46" s="9" t="s">
        <v>86</v>
      </c>
      <c r="D46" s="10" t="s">
        <v>4</v>
      </c>
      <c r="E46" s="10" t="s">
        <v>4</v>
      </c>
      <c r="F46" s="10" t="s">
        <v>4</v>
      </c>
      <c r="G46" s="10" t="s">
        <v>4</v>
      </c>
      <c r="H46" s="10" t="s">
        <v>4</v>
      </c>
      <c r="I46" s="10" t="s">
        <v>4</v>
      </c>
      <c r="J46" s="10" t="s">
        <v>4</v>
      </c>
      <c r="K46" s="10" t="s">
        <v>4</v>
      </c>
      <c r="L46" s="10" t="s">
        <v>4</v>
      </c>
      <c r="M46" s="10" t="s">
        <v>4</v>
      </c>
      <c r="N46" s="10" t="s">
        <v>4</v>
      </c>
      <c r="O46" s="10" t="s">
        <v>4</v>
      </c>
      <c r="P46" s="10" t="s">
        <v>4</v>
      </c>
    </row>
    <row r="47" spans="1:16" x14ac:dyDescent="0.25">
      <c r="A47" s="9" t="s">
        <v>4</v>
      </c>
      <c r="B47" s="9" t="s">
        <v>4</v>
      </c>
      <c r="C47" s="9" t="s">
        <v>87</v>
      </c>
      <c r="D47" s="10">
        <v>0.88</v>
      </c>
      <c r="E47" s="10" t="s">
        <v>15</v>
      </c>
      <c r="F47" s="10">
        <v>0.34</v>
      </c>
      <c r="G47" s="10">
        <v>0.46</v>
      </c>
      <c r="H47" s="10">
        <v>0.65</v>
      </c>
      <c r="I47" s="10">
        <v>0.76</v>
      </c>
      <c r="J47" s="10">
        <v>0.77</v>
      </c>
      <c r="K47" s="10">
        <v>0.8</v>
      </c>
      <c r="L47" s="10">
        <v>0.91</v>
      </c>
      <c r="M47" s="10">
        <v>1</v>
      </c>
      <c r="N47" s="10">
        <v>1.29</v>
      </c>
      <c r="O47" s="10">
        <v>1.65</v>
      </c>
      <c r="P47" s="10">
        <v>2.78</v>
      </c>
    </row>
    <row r="48" spans="1:16" x14ac:dyDescent="0.25">
      <c r="A48" s="9" t="s">
        <v>88</v>
      </c>
      <c r="B48" s="9" t="s">
        <v>89</v>
      </c>
      <c r="C48" s="9" t="s">
        <v>90</v>
      </c>
      <c r="D48" s="10" t="s">
        <v>4</v>
      </c>
      <c r="E48" s="10" t="s">
        <v>4</v>
      </c>
      <c r="F48" s="10" t="s">
        <v>4</v>
      </c>
      <c r="G48" s="10" t="s">
        <v>4</v>
      </c>
      <c r="H48" s="10" t="s">
        <v>4</v>
      </c>
      <c r="I48" s="10" t="s">
        <v>4</v>
      </c>
      <c r="J48" s="10" t="s">
        <v>4</v>
      </c>
      <c r="K48" s="10" t="s">
        <v>4</v>
      </c>
      <c r="L48" s="10" t="s">
        <v>4</v>
      </c>
      <c r="M48" s="10" t="s">
        <v>4</v>
      </c>
      <c r="N48" s="10" t="s">
        <v>4</v>
      </c>
      <c r="O48" s="10" t="s">
        <v>4</v>
      </c>
      <c r="P48" s="10" t="s">
        <v>4</v>
      </c>
    </row>
    <row r="49" spans="1:16" x14ac:dyDescent="0.25">
      <c r="A49" s="9" t="s">
        <v>4</v>
      </c>
      <c r="B49" s="9" t="s">
        <v>4</v>
      </c>
      <c r="C49" s="9" t="s">
        <v>91</v>
      </c>
      <c r="D49" s="10">
        <v>1.42</v>
      </c>
      <c r="E49" s="10">
        <v>1.1299999999999999</v>
      </c>
      <c r="F49" s="10">
        <v>0.7</v>
      </c>
      <c r="G49" s="10">
        <v>0.72</v>
      </c>
      <c r="H49" s="10">
        <v>0.76</v>
      </c>
      <c r="I49" s="10">
        <v>0.85</v>
      </c>
      <c r="J49" s="10">
        <v>0.95</v>
      </c>
      <c r="K49" s="10">
        <v>1.21</v>
      </c>
      <c r="L49" s="10">
        <v>1.34</v>
      </c>
      <c r="M49" s="10">
        <v>1.52</v>
      </c>
      <c r="N49" s="10">
        <v>2.31</v>
      </c>
      <c r="O49" s="10">
        <v>4.3</v>
      </c>
      <c r="P49" s="10">
        <v>6.32</v>
      </c>
    </row>
    <row r="50" spans="1:16" x14ac:dyDescent="0.25">
      <c r="A50" s="9" t="s">
        <v>92</v>
      </c>
      <c r="B50" s="9" t="s">
        <v>93</v>
      </c>
      <c r="C50" s="9" t="s">
        <v>94</v>
      </c>
      <c r="D50" s="10" t="s">
        <v>4</v>
      </c>
      <c r="E50" s="10" t="s">
        <v>4</v>
      </c>
      <c r="F50" s="10" t="s">
        <v>4</v>
      </c>
      <c r="G50" s="10" t="s">
        <v>4</v>
      </c>
      <c r="H50" s="10" t="s">
        <v>4</v>
      </c>
      <c r="I50" s="10" t="s">
        <v>4</v>
      </c>
      <c r="J50" s="10" t="s">
        <v>4</v>
      </c>
      <c r="K50" s="10" t="s">
        <v>4</v>
      </c>
      <c r="L50" s="10" t="s">
        <v>4</v>
      </c>
      <c r="M50" s="10" t="s">
        <v>4</v>
      </c>
      <c r="N50" s="10" t="s">
        <v>4</v>
      </c>
      <c r="O50" s="10" t="s">
        <v>4</v>
      </c>
      <c r="P50" s="10" t="s">
        <v>4</v>
      </c>
    </row>
    <row r="51" spans="1:16" x14ac:dyDescent="0.25">
      <c r="A51" s="9" t="s">
        <v>4</v>
      </c>
      <c r="B51" s="9" t="s">
        <v>4</v>
      </c>
      <c r="C51" s="9" t="s">
        <v>95</v>
      </c>
      <c r="D51" s="10">
        <v>0.54</v>
      </c>
      <c r="E51" s="10" t="s">
        <v>15</v>
      </c>
      <c r="F51" s="10">
        <v>0.28999999999999998</v>
      </c>
      <c r="G51" s="10">
        <v>0.33</v>
      </c>
      <c r="H51" s="10">
        <v>0.4</v>
      </c>
      <c r="I51" s="10">
        <v>0.49</v>
      </c>
      <c r="J51" s="10">
        <v>0.42</v>
      </c>
      <c r="K51" s="10">
        <v>0.49</v>
      </c>
      <c r="L51" s="10">
        <v>0.55000000000000004</v>
      </c>
      <c r="M51" s="10">
        <v>0.62</v>
      </c>
      <c r="N51" s="10">
        <v>0.7</v>
      </c>
      <c r="O51" s="10">
        <v>1.1100000000000001</v>
      </c>
      <c r="P51" s="10">
        <v>1.63</v>
      </c>
    </row>
    <row r="52" spans="1:16" x14ac:dyDescent="0.25">
      <c r="A52" s="9" t="s">
        <v>4</v>
      </c>
      <c r="B52" s="9" t="s">
        <v>4</v>
      </c>
      <c r="C52" s="9" t="s">
        <v>4</v>
      </c>
      <c r="D52" s="10" t="s">
        <v>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x14ac:dyDescent="0.25">
      <c r="A53" s="9" t="s">
        <v>96</v>
      </c>
      <c r="B53" s="9" t="s">
        <v>97</v>
      </c>
      <c r="C53" s="9" t="s">
        <v>98</v>
      </c>
      <c r="D53" s="10">
        <v>844.95</v>
      </c>
      <c r="E53" s="10">
        <v>501.24</v>
      </c>
      <c r="F53" s="10">
        <v>410.42</v>
      </c>
      <c r="G53" s="10">
        <v>495.65</v>
      </c>
      <c r="H53" s="10">
        <v>567.45000000000005</v>
      </c>
      <c r="I53" s="10">
        <v>605.04</v>
      </c>
      <c r="J53" s="10">
        <v>664.23</v>
      </c>
      <c r="K53" s="10">
        <v>763.83</v>
      </c>
      <c r="L53" s="10">
        <v>902.93</v>
      </c>
      <c r="M53" s="10">
        <v>1072.23</v>
      </c>
      <c r="N53" s="10">
        <v>1256.71</v>
      </c>
      <c r="O53" s="10">
        <v>1417.24</v>
      </c>
      <c r="P53" s="10">
        <v>1607.6</v>
      </c>
    </row>
    <row r="54" spans="1:16" x14ac:dyDescent="0.25">
      <c r="A54" s="9" t="s">
        <v>99</v>
      </c>
      <c r="B54" s="9" t="s">
        <v>100</v>
      </c>
      <c r="C54" s="9" t="s">
        <v>101</v>
      </c>
      <c r="D54" s="10">
        <v>667.55</v>
      </c>
      <c r="E54" s="10">
        <v>408.88</v>
      </c>
      <c r="F54" s="10">
        <v>328.99</v>
      </c>
      <c r="G54" s="10">
        <v>398.92</v>
      </c>
      <c r="H54" s="10">
        <v>456.67</v>
      </c>
      <c r="I54" s="10">
        <v>485.63</v>
      </c>
      <c r="J54" s="10">
        <v>528.07000000000005</v>
      </c>
      <c r="K54" s="10">
        <v>599.97</v>
      </c>
      <c r="L54" s="10">
        <v>707.2</v>
      </c>
      <c r="M54" s="10">
        <v>839.43</v>
      </c>
      <c r="N54" s="10">
        <v>991.62</v>
      </c>
      <c r="O54" s="10">
        <v>1131.94</v>
      </c>
      <c r="P54" s="10">
        <v>1288.45</v>
      </c>
    </row>
    <row r="55" spans="1:16" x14ac:dyDescent="0.25">
      <c r="A55" s="9" t="s">
        <v>102</v>
      </c>
      <c r="B55" s="9" t="s">
        <v>103</v>
      </c>
      <c r="C55" s="9" t="s">
        <v>104</v>
      </c>
      <c r="D55" s="10">
        <v>259.98</v>
      </c>
      <c r="E55" s="10">
        <v>291.05</v>
      </c>
      <c r="F55" s="10">
        <v>302.47000000000003</v>
      </c>
      <c r="G55" s="10">
        <v>335.78</v>
      </c>
      <c r="H55" s="10">
        <v>344.65</v>
      </c>
      <c r="I55" s="10">
        <v>346.41</v>
      </c>
      <c r="J55" s="10">
        <v>328.49</v>
      </c>
      <c r="K55" s="10">
        <v>297.83</v>
      </c>
      <c r="L55" s="10">
        <v>251.67</v>
      </c>
      <c r="M55" s="10">
        <v>191.12</v>
      </c>
      <c r="N55" s="10">
        <v>145.63</v>
      </c>
      <c r="O55" s="10">
        <v>116.23</v>
      </c>
      <c r="P55" s="10">
        <v>175.48</v>
      </c>
    </row>
    <row r="56" spans="1:16" x14ac:dyDescent="0.25">
      <c r="A56" s="9" t="s">
        <v>105</v>
      </c>
      <c r="B56" s="9" t="s">
        <v>106</v>
      </c>
      <c r="C56" s="9" t="s">
        <v>107</v>
      </c>
      <c r="D56" s="10" t="s">
        <v>4</v>
      </c>
      <c r="E56" s="10" t="s">
        <v>4</v>
      </c>
      <c r="F56" s="10" t="s">
        <v>4</v>
      </c>
      <c r="G56" s="10" t="s">
        <v>4</v>
      </c>
      <c r="H56" s="10" t="s">
        <v>4</v>
      </c>
      <c r="I56" s="10" t="s">
        <v>4</v>
      </c>
      <c r="J56" s="10" t="s">
        <v>4</v>
      </c>
      <c r="K56" s="10" t="s">
        <v>4</v>
      </c>
      <c r="L56" s="10" t="s">
        <v>4</v>
      </c>
      <c r="M56" s="10" t="s">
        <v>4</v>
      </c>
      <c r="N56" s="10" t="s">
        <v>4</v>
      </c>
      <c r="O56" s="10" t="s">
        <v>4</v>
      </c>
      <c r="P56" s="10" t="s">
        <v>4</v>
      </c>
    </row>
    <row r="57" spans="1:16" x14ac:dyDescent="0.25">
      <c r="A57" s="9" t="s">
        <v>4</v>
      </c>
      <c r="B57" s="9" t="s">
        <v>4</v>
      </c>
      <c r="C57" s="9" t="s">
        <v>108</v>
      </c>
      <c r="D57" s="10" t="s">
        <v>1224</v>
      </c>
      <c r="E57" s="10" t="s">
        <v>15</v>
      </c>
      <c r="F57" s="10" t="s">
        <v>15</v>
      </c>
      <c r="G57" s="10" t="s">
        <v>15</v>
      </c>
      <c r="H57" s="10" t="s">
        <v>15</v>
      </c>
      <c r="I57" s="10" t="s">
        <v>15</v>
      </c>
      <c r="J57" s="10" t="s">
        <v>15</v>
      </c>
      <c r="K57" s="10" t="s">
        <v>15</v>
      </c>
      <c r="L57" s="10" t="s">
        <v>15</v>
      </c>
      <c r="M57" s="10" t="s">
        <v>15</v>
      </c>
      <c r="N57" s="10" t="s">
        <v>15</v>
      </c>
      <c r="O57" s="10" t="s">
        <v>16</v>
      </c>
      <c r="P57" s="10" t="s">
        <v>15</v>
      </c>
    </row>
    <row r="58" spans="1:16" x14ac:dyDescent="0.25">
      <c r="A58" s="9" t="s">
        <v>109</v>
      </c>
      <c r="B58" s="9" t="s">
        <v>110</v>
      </c>
      <c r="C58" s="9" t="s">
        <v>111</v>
      </c>
      <c r="D58" s="10" t="s">
        <v>4</v>
      </c>
      <c r="E58" s="10" t="s">
        <v>4</v>
      </c>
      <c r="F58" s="10" t="s">
        <v>4</v>
      </c>
      <c r="G58" s="10" t="s">
        <v>4</v>
      </c>
      <c r="H58" s="10" t="s">
        <v>4</v>
      </c>
      <c r="I58" s="10" t="s">
        <v>4</v>
      </c>
      <c r="J58" s="10" t="s">
        <v>4</v>
      </c>
      <c r="K58" s="10" t="s">
        <v>4</v>
      </c>
      <c r="L58" s="10" t="s">
        <v>4</v>
      </c>
      <c r="M58" s="10" t="s">
        <v>4</v>
      </c>
      <c r="N58" s="10" t="s">
        <v>4</v>
      </c>
      <c r="O58" s="10" t="s">
        <v>4</v>
      </c>
      <c r="P58" s="10" t="s">
        <v>4</v>
      </c>
    </row>
    <row r="59" spans="1:16" x14ac:dyDescent="0.25">
      <c r="A59" s="9" t="s">
        <v>4</v>
      </c>
      <c r="B59" s="9" t="s">
        <v>4</v>
      </c>
      <c r="C59" s="9" t="s">
        <v>112</v>
      </c>
      <c r="D59" s="10">
        <v>1.44</v>
      </c>
      <c r="E59" s="10" t="s">
        <v>15</v>
      </c>
      <c r="F59" s="10">
        <v>4.5</v>
      </c>
      <c r="G59" s="10">
        <v>2.7</v>
      </c>
      <c r="H59" s="10" t="s">
        <v>15</v>
      </c>
      <c r="I59" s="10" t="s">
        <v>15</v>
      </c>
      <c r="J59" s="10" t="s">
        <v>15</v>
      </c>
      <c r="K59" s="10">
        <v>1.03</v>
      </c>
      <c r="L59" s="10">
        <v>0.78</v>
      </c>
      <c r="M59" s="10">
        <v>0.52</v>
      </c>
      <c r="N59" s="10" t="s">
        <v>15</v>
      </c>
      <c r="O59" s="10" t="s">
        <v>15</v>
      </c>
      <c r="P59" s="10" t="s">
        <v>15</v>
      </c>
    </row>
    <row r="60" spans="1:16" x14ac:dyDescent="0.25">
      <c r="A60" s="9" t="s">
        <v>113</v>
      </c>
      <c r="B60" s="9" t="s">
        <v>114</v>
      </c>
      <c r="C60" s="9" t="s">
        <v>115</v>
      </c>
      <c r="D60" s="10">
        <v>246.84</v>
      </c>
      <c r="E60" s="10">
        <v>269.27999999999997</v>
      </c>
      <c r="F60" s="10">
        <v>295.45999999999998</v>
      </c>
      <c r="G60" s="10">
        <v>327.67</v>
      </c>
      <c r="H60" s="10">
        <v>335.25</v>
      </c>
      <c r="I60" s="10">
        <v>336.65</v>
      </c>
      <c r="J60" s="10">
        <v>318.57</v>
      </c>
      <c r="K60" s="10">
        <v>285.85000000000002</v>
      </c>
      <c r="L60" s="10">
        <v>239.49</v>
      </c>
      <c r="M60" s="10">
        <v>177.23</v>
      </c>
      <c r="N60" s="10">
        <v>125.06</v>
      </c>
      <c r="O60" s="10">
        <v>85.28</v>
      </c>
      <c r="P60" s="10">
        <v>137.41</v>
      </c>
    </row>
    <row r="61" spans="1:16" x14ac:dyDescent="0.25">
      <c r="A61" s="9" t="s">
        <v>116</v>
      </c>
      <c r="B61" s="9" t="s">
        <v>117</v>
      </c>
      <c r="C61" s="9" t="s">
        <v>118</v>
      </c>
      <c r="D61" s="10" t="s">
        <v>4</v>
      </c>
      <c r="E61" s="10" t="s">
        <v>4</v>
      </c>
      <c r="F61" s="10" t="s">
        <v>4</v>
      </c>
      <c r="G61" s="10" t="s">
        <v>4</v>
      </c>
      <c r="H61" s="10" t="s">
        <v>4</v>
      </c>
      <c r="I61" s="10" t="s">
        <v>4</v>
      </c>
      <c r="J61" s="10" t="s">
        <v>4</v>
      </c>
      <c r="K61" s="10" t="s">
        <v>4</v>
      </c>
      <c r="L61" s="10" t="s">
        <v>4</v>
      </c>
      <c r="M61" s="10" t="s">
        <v>4</v>
      </c>
      <c r="N61" s="10" t="s">
        <v>4</v>
      </c>
      <c r="O61" s="10" t="s">
        <v>4</v>
      </c>
      <c r="P61" s="10" t="s">
        <v>4</v>
      </c>
    </row>
    <row r="62" spans="1:16" x14ac:dyDescent="0.25">
      <c r="A62" s="9" t="s">
        <v>4</v>
      </c>
      <c r="B62" s="9" t="s">
        <v>4</v>
      </c>
      <c r="C62" s="9" t="s">
        <v>119</v>
      </c>
      <c r="D62" s="10">
        <v>6.42</v>
      </c>
      <c r="E62" s="10">
        <v>4.83</v>
      </c>
      <c r="F62" s="10">
        <v>2.4700000000000002</v>
      </c>
      <c r="G62" s="10">
        <v>4.38</v>
      </c>
      <c r="H62" s="10">
        <v>6.08</v>
      </c>
      <c r="I62" s="10">
        <v>6.5</v>
      </c>
      <c r="J62" s="10">
        <v>7.46</v>
      </c>
      <c r="K62" s="10">
        <v>7.67</v>
      </c>
      <c r="L62" s="10">
        <v>7.85</v>
      </c>
      <c r="M62" s="10">
        <v>6.56</v>
      </c>
      <c r="N62" s="10">
        <v>6.28</v>
      </c>
      <c r="O62" s="10">
        <v>5.54</v>
      </c>
      <c r="P62" s="10">
        <v>7.36</v>
      </c>
    </row>
    <row r="63" spans="1:16" x14ac:dyDescent="0.25">
      <c r="A63" s="9" t="s">
        <v>120</v>
      </c>
      <c r="B63" s="9" t="s">
        <v>121</v>
      </c>
      <c r="C63" s="9" t="s">
        <v>122</v>
      </c>
      <c r="D63" s="10" t="s">
        <v>15</v>
      </c>
      <c r="E63" s="10" t="s">
        <v>16</v>
      </c>
      <c r="F63" s="10" t="s">
        <v>16</v>
      </c>
      <c r="G63" s="10" t="s">
        <v>16</v>
      </c>
      <c r="H63" s="10" t="s">
        <v>16</v>
      </c>
      <c r="I63" s="10" t="s">
        <v>16</v>
      </c>
      <c r="J63" s="10" t="s">
        <v>16</v>
      </c>
      <c r="K63" s="10" t="s">
        <v>15</v>
      </c>
      <c r="L63" s="10" t="s">
        <v>15</v>
      </c>
      <c r="M63" s="10" t="s">
        <v>15</v>
      </c>
      <c r="N63" s="10" t="s">
        <v>15</v>
      </c>
      <c r="O63" s="10" t="s">
        <v>15</v>
      </c>
      <c r="P63" s="10" t="s">
        <v>15</v>
      </c>
    </row>
    <row r="64" spans="1:16" x14ac:dyDescent="0.25">
      <c r="A64" s="9" t="s">
        <v>123</v>
      </c>
      <c r="B64" s="9" t="s">
        <v>124</v>
      </c>
      <c r="C64" s="9" t="s">
        <v>125</v>
      </c>
      <c r="D64" s="10">
        <v>4.99</v>
      </c>
      <c r="E64" s="10" t="s">
        <v>16</v>
      </c>
      <c r="F64" s="10" t="s">
        <v>15</v>
      </c>
      <c r="G64" s="10" t="s">
        <v>15</v>
      </c>
      <c r="H64" s="10" t="s">
        <v>15</v>
      </c>
      <c r="I64" s="10" t="s">
        <v>15</v>
      </c>
      <c r="J64" s="10">
        <v>1.17</v>
      </c>
      <c r="K64" s="10">
        <v>2.95</v>
      </c>
      <c r="L64" s="10">
        <v>3.44</v>
      </c>
      <c r="M64" s="10">
        <v>6.65</v>
      </c>
      <c r="N64" s="10">
        <v>12.76</v>
      </c>
      <c r="O64" s="10">
        <v>23.93</v>
      </c>
      <c r="P64" s="10">
        <v>27.88</v>
      </c>
    </row>
    <row r="65" spans="1:16" x14ac:dyDescent="0.25">
      <c r="A65" s="9" t="s">
        <v>126</v>
      </c>
      <c r="B65" s="9" t="s">
        <v>127</v>
      </c>
      <c r="C65" s="9" t="s">
        <v>128</v>
      </c>
      <c r="D65" s="10">
        <v>347.74</v>
      </c>
      <c r="E65" s="10">
        <v>89.85</v>
      </c>
      <c r="F65" s="10">
        <v>23</v>
      </c>
      <c r="G65" s="10">
        <v>53.84</v>
      </c>
      <c r="H65" s="10">
        <v>94.53</v>
      </c>
      <c r="I65" s="10">
        <v>117.11</v>
      </c>
      <c r="J65" s="10">
        <v>167.62</v>
      </c>
      <c r="K65" s="10">
        <v>254.05</v>
      </c>
      <c r="L65" s="10">
        <v>385.01</v>
      </c>
      <c r="M65" s="10">
        <v>556.35</v>
      </c>
      <c r="N65" s="10">
        <v>728.89</v>
      </c>
      <c r="O65" s="10">
        <v>877.52</v>
      </c>
      <c r="P65" s="10">
        <v>943.65</v>
      </c>
    </row>
    <row r="66" spans="1:16" x14ac:dyDescent="0.25">
      <c r="A66" s="9" t="s">
        <v>129</v>
      </c>
      <c r="B66" s="9" t="s">
        <v>130</v>
      </c>
      <c r="C66" s="9" t="s">
        <v>131</v>
      </c>
      <c r="D66" s="10" t="s">
        <v>4</v>
      </c>
      <c r="E66" s="10" t="s">
        <v>4</v>
      </c>
      <c r="F66" s="10" t="s">
        <v>4</v>
      </c>
      <c r="G66" s="10" t="s">
        <v>4</v>
      </c>
      <c r="H66" s="10" t="s">
        <v>4</v>
      </c>
      <c r="I66" s="10" t="s">
        <v>4</v>
      </c>
      <c r="J66" s="10" t="s">
        <v>4</v>
      </c>
      <c r="K66" s="10" t="s">
        <v>4</v>
      </c>
      <c r="L66" s="10" t="s">
        <v>4</v>
      </c>
      <c r="M66" s="10" t="s">
        <v>4</v>
      </c>
      <c r="N66" s="10" t="s">
        <v>4</v>
      </c>
      <c r="O66" s="10" t="s">
        <v>4</v>
      </c>
      <c r="P66" s="10" t="s">
        <v>4</v>
      </c>
    </row>
    <row r="67" spans="1:16" x14ac:dyDescent="0.25">
      <c r="A67" s="9" t="s">
        <v>4</v>
      </c>
      <c r="B67" s="9" t="s">
        <v>4</v>
      </c>
      <c r="C67" s="9" t="s">
        <v>132</v>
      </c>
      <c r="D67" s="10" t="s">
        <v>4</v>
      </c>
      <c r="E67" s="10" t="s">
        <v>4</v>
      </c>
      <c r="F67" s="10" t="s">
        <v>4</v>
      </c>
      <c r="G67" s="10" t="s">
        <v>4</v>
      </c>
      <c r="H67" s="10" t="s">
        <v>4</v>
      </c>
      <c r="I67" s="10" t="s">
        <v>4</v>
      </c>
      <c r="J67" s="10" t="s">
        <v>4</v>
      </c>
      <c r="K67" s="10" t="s">
        <v>4</v>
      </c>
      <c r="L67" s="10" t="s">
        <v>4</v>
      </c>
      <c r="M67" s="10" t="s">
        <v>4</v>
      </c>
      <c r="N67" s="10" t="s">
        <v>4</v>
      </c>
      <c r="O67" s="10" t="s">
        <v>4</v>
      </c>
      <c r="P67" s="10" t="s">
        <v>4</v>
      </c>
    </row>
    <row r="68" spans="1:16" x14ac:dyDescent="0.25">
      <c r="A68" s="9" t="s">
        <v>4</v>
      </c>
      <c r="B68" s="9" t="s">
        <v>4</v>
      </c>
      <c r="C68" s="9" t="s">
        <v>133</v>
      </c>
      <c r="D68" s="10" t="s">
        <v>4</v>
      </c>
      <c r="E68" s="10" t="s">
        <v>4</v>
      </c>
      <c r="F68" s="10" t="s">
        <v>4</v>
      </c>
      <c r="G68" s="10" t="s">
        <v>4</v>
      </c>
      <c r="H68" s="10" t="s">
        <v>4</v>
      </c>
      <c r="I68" s="10" t="s">
        <v>4</v>
      </c>
      <c r="J68" s="10" t="s">
        <v>4</v>
      </c>
      <c r="K68" s="10" t="s">
        <v>4</v>
      </c>
      <c r="L68" s="10" t="s">
        <v>4</v>
      </c>
      <c r="M68" s="10" t="s">
        <v>4</v>
      </c>
      <c r="N68" s="10" t="s">
        <v>4</v>
      </c>
      <c r="O68" s="10" t="s">
        <v>4</v>
      </c>
      <c r="P68" s="10" t="s">
        <v>4</v>
      </c>
    </row>
    <row r="69" spans="1:16" x14ac:dyDescent="0.25">
      <c r="A69" s="9" t="s">
        <v>4</v>
      </c>
      <c r="B69" s="9" t="s">
        <v>4</v>
      </c>
      <c r="C69" s="9" t="s">
        <v>134</v>
      </c>
      <c r="D69" s="10">
        <v>53.65</v>
      </c>
      <c r="E69" s="10" t="s">
        <v>15</v>
      </c>
      <c r="F69" s="10">
        <v>5.63</v>
      </c>
      <c r="G69" s="10">
        <v>11.85</v>
      </c>
      <c r="H69" s="10">
        <v>25.97</v>
      </c>
      <c r="I69" s="10">
        <v>25.99</v>
      </c>
      <c r="J69" s="10">
        <v>34.43</v>
      </c>
      <c r="K69" s="10">
        <v>47.65</v>
      </c>
      <c r="L69" s="10">
        <v>64.290000000000006</v>
      </c>
      <c r="M69" s="10">
        <v>86.93</v>
      </c>
      <c r="N69" s="10">
        <v>89.61</v>
      </c>
      <c r="O69" s="10">
        <v>87.1</v>
      </c>
      <c r="P69" s="10">
        <v>121.77</v>
      </c>
    </row>
    <row r="70" spans="1:16" x14ac:dyDescent="0.25">
      <c r="A70" s="9" t="s">
        <v>135</v>
      </c>
      <c r="B70" s="9" t="s">
        <v>136</v>
      </c>
      <c r="C70" s="9" t="s">
        <v>131</v>
      </c>
      <c r="D70" s="10" t="s">
        <v>4</v>
      </c>
      <c r="E70" s="10" t="s">
        <v>4</v>
      </c>
      <c r="F70" s="10" t="s">
        <v>4</v>
      </c>
      <c r="G70" s="10" t="s">
        <v>4</v>
      </c>
      <c r="H70" s="10" t="s">
        <v>4</v>
      </c>
      <c r="I70" s="10" t="s">
        <v>4</v>
      </c>
      <c r="J70" s="10" t="s">
        <v>4</v>
      </c>
      <c r="K70" s="10" t="s">
        <v>4</v>
      </c>
      <c r="L70" s="10" t="s">
        <v>4</v>
      </c>
      <c r="M70" s="10" t="s">
        <v>4</v>
      </c>
      <c r="N70" s="10" t="s">
        <v>4</v>
      </c>
      <c r="O70" s="10" t="s">
        <v>4</v>
      </c>
      <c r="P70" s="10" t="s">
        <v>4</v>
      </c>
    </row>
    <row r="71" spans="1:16" x14ac:dyDescent="0.25">
      <c r="A71" s="9" t="s">
        <v>4</v>
      </c>
      <c r="B71" s="9" t="s">
        <v>4</v>
      </c>
      <c r="C71" s="9" t="s">
        <v>137</v>
      </c>
      <c r="D71" s="10" t="s">
        <v>4</v>
      </c>
      <c r="E71" s="10" t="s">
        <v>4</v>
      </c>
      <c r="F71" s="10" t="s">
        <v>4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  <c r="L71" s="10" t="s">
        <v>4</v>
      </c>
      <c r="M71" s="10" t="s">
        <v>4</v>
      </c>
      <c r="N71" s="10" t="s">
        <v>4</v>
      </c>
      <c r="O71" s="10" t="s">
        <v>4</v>
      </c>
      <c r="P71" s="10" t="s">
        <v>4</v>
      </c>
    </row>
    <row r="72" spans="1:16" x14ac:dyDescent="0.25">
      <c r="A72" s="9" t="s">
        <v>4</v>
      </c>
      <c r="B72" s="9" t="s">
        <v>4</v>
      </c>
      <c r="C72" s="9" t="s">
        <v>133</v>
      </c>
      <c r="D72" s="10" t="s">
        <v>4</v>
      </c>
      <c r="E72" s="10" t="s">
        <v>4</v>
      </c>
      <c r="F72" s="10" t="s">
        <v>4</v>
      </c>
      <c r="G72" s="10" t="s">
        <v>4</v>
      </c>
      <c r="H72" s="10" t="s">
        <v>4</v>
      </c>
      <c r="I72" s="10" t="s">
        <v>4</v>
      </c>
      <c r="J72" s="10" t="s">
        <v>4</v>
      </c>
      <c r="K72" s="10" t="s">
        <v>4</v>
      </c>
      <c r="L72" s="10" t="s">
        <v>4</v>
      </c>
      <c r="M72" s="10" t="s">
        <v>4</v>
      </c>
      <c r="N72" s="10" t="s">
        <v>4</v>
      </c>
      <c r="O72" s="10" t="s">
        <v>4</v>
      </c>
      <c r="P72" s="10" t="s">
        <v>4</v>
      </c>
    </row>
    <row r="73" spans="1:16" x14ac:dyDescent="0.25">
      <c r="A73" s="9" t="s">
        <v>4</v>
      </c>
      <c r="B73" s="9" t="s">
        <v>4</v>
      </c>
      <c r="C73" s="9" t="s">
        <v>134</v>
      </c>
      <c r="D73" s="10">
        <v>145.26</v>
      </c>
      <c r="E73" s="10" t="s">
        <v>15</v>
      </c>
      <c r="F73" s="10">
        <v>7.77</v>
      </c>
      <c r="G73" s="10">
        <v>20.190000000000001</v>
      </c>
      <c r="H73" s="10">
        <v>30.61</v>
      </c>
      <c r="I73" s="10">
        <v>51.98</v>
      </c>
      <c r="J73" s="10">
        <v>75.400000000000006</v>
      </c>
      <c r="K73" s="10">
        <v>123.8</v>
      </c>
      <c r="L73" s="10">
        <v>187.17</v>
      </c>
      <c r="M73" s="10">
        <v>230.87</v>
      </c>
      <c r="N73" s="10">
        <v>267.99</v>
      </c>
      <c r="O73" s="10">
        <v>310.57</v>
      </c>
      <c r="P73" s="10">
        <v>345.19</v>
      </c>
    </row>
    <row r="74" spans="1:16" x14ac:dyDescent="0.25">
      <c r="A74" s="9" t="s">
        <v>138</v>
      </c>
      <c r="B74" s="9" t="s">
        <v>139</v>
      </c>
      <c r="C74" s="9" t="s">
        <v>131</v>
      </c>
      <c r="D74" s="10" t="s">
        <v>4</v>
      </c>
      <c r="E74" s="10" t="s">
        <v>4</v>
      </c>
      <c r="F74" s="10" t="s">
        <v>4</v>
      </c>
      <c r="G74" s="10" t="s">
        <v>4</v>
      </c>
      <c r="H74" s="10" t="s">
        <v>4</v>
      </c>
      <c r="I74" s="10" t="s">
        <v>4</v>
      </c>
      <c r="J74" s="10" t="s">
        <v>4</v>
      </c>
      <c r="K74" s="10" t="s">
        <v>4</v>
      </c>
      <c r="L74" s="10" t="s">
        <v>4</v>
      </c>
      <c r="M74" s="10" t="s">
        <v>4</v>
      </c>
      <c r="N74" s="10" t="s">
        <v>4</v>
      </c>
      <c r="O74" s="10" t="s">
        <v>4</v>
      </c>
      <c r="P74" s="10" t="s">
        <v>4</v>
      </c>
    </row>
    <row r="75" spans="1:16" x14ac:dyDescent="0.25">
      <c r="A75" s="9" t="s">
        <v>4</v>
      </c>
      <c r="B75" s="9" t="s">
        <v>4</v>
      </c>
      <c r="C75" s="9" t="s">
        <v>140</v>
      </c>
      <c r="D75" s="10" t="s">
        <v>4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  <c r="L75" s="10" t="s">
        <v>4</v>
      </c>
      <c r="M75" s="10" t="s">
        <v>4</v>
      </c>
      <c r="N75" s="10" t="s">
        <v>4</v>
      </c>
      <c r="O75" s="10" t="s">
        <v>4</v>
      </c>
      <c r="P75" s="10" t="s">
        <v>4</v>
      </c>
    </row>
    <row r="76" spans="1:16" x14ac:dyDescent="0.25">
      <c r="A76" s="9" t="s">
        <v>4</v>
      </c>
      <c r="B76" s="9" t="s">
        <v>4</v>
      </c>
      <c r="C76" s="9" t="s">
        <v>133</v>
      </c>
      <c r="D76" s="10" t="s">
        <v>4</v>
      </c>
      <c r="E76" s="10" t="s">
        <v>4</v>
      </c>
      <c r="F76" s="10" t="s">
        <v>4</v>
      </c>
      <c r="G76" s="10" t="s">
        <v>4</v>
      </c>
      <c r="H76" s="10" t="s">
        <v>4</v>
      </c>
      <c r="I76" s="10" t="s">
        <v>4</v>
      </c>
      <c r="J76" s="10" t="s">
        <v>4</v>
      </c>
      <c r="K76" s="10" t="s">
        <v>4</v>
      </c>
      <c r="L76" s="10" t="s">
        <v>4</v>
      </c>
      <c r="M76" s="10" t="s">
        <v>4</v>
      </c>
      <c r="N76" s="10" t="s">
        <v>4</v>
      </c>
      <c r="O76" s="10" t="s">
        <v>4</v>
      </c>
      <c r="P76" s="10" t="s">
        <v>4</v>
      </c>
    </row>
    <row r="77" spans="1:16" x14ac:dyDescent="0.25">
      <c r="A77" s="9" t="s">
        <v>4</v>
      </c>
      <c r="B77" s="9" t="s">
        <v>4</v>
      </c>
      <c r="C77" s="9" t="s">
        <v>134</v>
      </c>
      <c r="D77" s="10">
        <v>57.24</v>
      </c>
      <c r="E77" s="10" t="s">
        <v>15</v>
      </c>
      <c r="F77" s="10" t="s">
        <v>15</v>
      </c>
      <c r="G77" s="10">
        <v>4.71</v>
      </c>
      <c r="H77" s="10">
        <v>9.11</v>
      </c>
      <c r="I77" s="10">
        <v>7.87</v>
      </c>
      <c r="J77" s="10">
        <v>16.66</v>
      </c>
      <c r="K77" s="10">
        <v>27.02</v>
      </c>
      <c r="L77" s="10">
        <v>54.13</v>
      </c>
      <c r="M77" s="10">
        <v>94.96</v>
      </c>
      <c r="N77" s="10">
        <v>152.82</v>
      </c>
      <c r="O77" s="10">
        <v>198.9</v>
      </c>
      <c r="P77" s="10">
        <v>172.62</v>
      </c>
    </row>
    <row r="78" spans="1:16" x14ac:dyDescent="0.25">
      <c r="A78" s="9" t="s">
        <v>141</v>
      </c>
      <c r="B78" s="9" t="s">
        <v>142</v>
      </c>
      <c r="C78" s="9" t="s">
        <v>131</v>
      </c>
      <c r="D78" s="10" t="s">
        <v>4</v>
      </c>
      <c r="E78" s="10" t="s">
        <v>4</v>
      </c>
      <c r="F78" s="10" t="s">
        <v>4</v>
      </c>
      <c r="G78" s="10" t="s">
        <v>4</v>
      </c>
      <c r="H78" s="10" t="s">
        <v>4</v>
      </c>
      <c r="I78" s="10" t="s">
        <v>4</v>
      </c>
      <c r="J78" s="10" t="s">
        <v>4</v>
      </c>
      <c r="K78" s="10" t="s">
        <v>4</v>
      </c>
      <c r="L78" s="10" t="s">
        <v>4</v>
      </c>
      <c r="M78" s="10" t="s">
        <v>4</v>
      </c>
      <c r="N78" s="10" t="s">
        <v>4</v>
      </c>
      <c r="O78" s="10" t="s">
        <v>4</v>
      </c>
      <c r="P78" s="10" t="s">
        <v>4</v>
      </c>
    </row>
    <row r="79" spans="1:16" x14ac:dyDescent="0.25">
      <c r="A79" s="9" t="s">
        <v>4</v>
      </c>
      <c r="B79" s="9" t="s">
        <v>4</v>
      </c>
      <c r="C79" s="9" t="s">
        <v>143</v>
      </c>
      <c r="D79" s="10" t="s">
        <v>4</v>
      </c>
      <c r="E79" s="10" t="s">
        <v>4</v>
      </c>
      <c r="F79" s="10" t="s">
        <v>4</v>
      </c>
      <c r="G79" s="10" t="s">
        <v>4</v>
      </c>
      <c r="H79" s="10" t="s">
        <v>4</v>
      </c>
      <c r="I79" s="10" t="s">
        <v>4</v>
      </c>
      <c r="J79" s="10" t="s">
        <v>4</v>
      </c>
      <c r="K79" s="10" t="s">
        <v>4</v>
      </c>
      <c r="L79" s="10" t="s">
        <v>4</v>
      </c>
      <c r="M79" s="10" t="s">
        <v>4</v>
      </c>
      <c r="N79" s="10" t="s">
        <v>4</v>
      </c>
      <c r="O79" s="10" t="s">
        <v>4</v>
      </c>
      <c r="P79" s="10" t="s">
        <v>4</v>
      </c>
    </row>
    <row r="80" spans="1:16" x14ac:dyDescent="0.25">
      <c r="A80" s="9" t="s">
        <v>4</v>
      </c>
      <c r="B80" s="9" t="s">
        <v>4</v>
      </c>
      <c r="C80" s="9" t="s">
        <v>144</v>
      </c>
      <c r="D80" s="10" t="s">
        <v>4</v>
      </c>
      <c r="E80" s="10" t="s">
        <v>4</v>
      </c>
      <c r="F80" s="10" t="s">
        <v>4</v>
      </c>
      <c r="G80" s="10" t="s">
        <v>4</v>
      </c>
      <c r="H80" s="10" t="s">
        <v>4</v>
      </c>
      <c r="I80" s="10" t="s">
        <v>4</v>
      </c>
      <c r="J80" s="10" t="s">
        <v>4</v>
      </c>
      <c r="K80" s="10" t="s">
        <v>4</v>
      </c>
      <c r="L80" s="10" t="s">
        <v>4</v>
      </c>
      <c r="M80" s="10" t="s">
        <v>4</v>
      </c>
      <c r="N80" s="10" t="s">
        <v>4</v>
      </c>
      <c r="O80" s="10" t="s">
        <v>4</v>
      </c>
      <c r="P80" s="10" t="s">
        <v>4</v>
      </c>
    </row>
    <row r="81" spans="1:16" x14ac:dyDescent="0.25">
      <c r="A81" s="9" t="s">
        <v>4</v>
      </c>
      <c r="B81" s="9" t="s">
        <v>4</v>
      </c>
      <c r="C81" s="9" t="s">
        <v>145</v>
      </c>
      <c r="D81" s="10">
        <v>46.57</v>
      </c>
      <c r="E81" s="10" t="s">
        <v>15</v>
      </c>
      <c r="F81" s="10" t="s">
        <v>15</v>
      </c>
      <c r="G81" s="10" t="s">
        <v>15</v>
      </c>
      <c r="H81" s="10" t="s">
        <v>15</v>
      </c>
      <c r="I81" s="10" t="s">
        <v>15</v>
      </c>
      <c r="J81" s="10">
        <v>5</v>
      </c>
      <c r="K81" s="10">
        <v>12.12</v>
      </c>
      <c r="L81" s="10">
        <v>27.99</v>
      </c>
      <c r="M81" s="10">
        <v>81.510000000000005</v>
      </c>
      <c r="N81" s="10">
        <v>152.04</v>
      </c>
      <c r="O81" s="10">
        <v>195.61</v>
      </c>
      <c r="P81" s="10">
        <v>189.39</v>
      </c>
    </row>
    <row r="82" spans="1:16" x14ac:dyDescent="0.25">
      <c r="A82" s="9" t="s">
        <v>146</v>
      </c>
      <c r="B82" s="9" t="s">
        <v>147</v>
      </c>
      <c r="C82" s="9" t="s">
        <v>148</v>
      </c>
      <c r="D82" s="10" t="s">
        <v>4</v>
      </c>
      <c r="E82" s="10" t="s">
        <v>4</v>
      </c>
      <c r="F82" s="10" t="s">
        <v>4</v>
      </c>
      <c r="G82" s="10" t="s">
        <v>4</v>
      </c>
      <c r="H82" s="10" t="s">
        <v>4</v>
      </c>
      <c r="I82" s="10" t="s">
        <v>4</v>
      </c>
      <c r="J82" s="10" t="s">
        <v>4</v>
      </c>
      <c r="K82" s="10" t="s">
        <v>4</v>
      </c>
      <c r="L82" s="10" t="s">
        <v>4</v>
      </c>
      <c r="M82" s="10" t="s">
        <v>4</v>
      </c>
      <c r="N82" s="10" t="s">
        <v>4</v>
      </c>
      <c r="O82" s="10" t="s">
        <v>4</v>
      </c>
      <c r="P82" s="10" t="s">
        <v>4</v>
      </c>
    </row>
    <row r="83" spans="1:16" x14ac:dyDescent="0.25">
      <c r="A83" s="9" t="s">
        <v>4</v>
      </c>
      <c r="B83" s="9" t="s">
        <v>4</v>
      </c>
      <c r="C83" s="9" t="s">
        <v>149</v>
      </c>
      <c r="D83" s="10" t="s">
        <v>4</v>
      </c>
      <c r="E83" s="10" t="s">
        <v>4</v>
      </c>
      <c r="F83" s="10" t="s">
        <v>4</v>
      </c>
      <c r="G83" s="10" t="s">
        <v>4</v>
      </c>
      <c r="H83" s="10" t="s">
        <v>4</v>
      </c>
      <c r="I83" s="10" t="s">
        <v>4</v>
      </c>
      <c r="J83" s="10" t="s">
        <v>4</v>
      </c>
      <c r="K83" s="10" t="s">
        <v>4</v>
      </c>
      <c r="L83" s="10" t="s">
        <v>4</v>
      </c>
      <c r="M83" s="10" t="s">
        <v>4</v>
      </c>
      <c r="N83" s="10" t="s">
        <v>4</v>
      </c>
      <c r="O83" s="10" t="s">
        <v>4</v>
      </c>
      <c r="P83" s="10" t="s">
        <v>4</v>
      </c>
    </row>
    <row r="84" spans="1:16" x14ac:dyDescent="0.25">
      <c r="A84" s="9" t="s">
        <v>4</v>
      </c>
      <c r="B84" s="9" t="s">
        <v>4</v>
      </c>
      <c r="C84" s="9" t="s">
        <v>150</v>
      </c>
      <c r="D84" s="10">
        <v>15.57</v>
      </c>
      <c r="E84" s="10" t="s">
        <v>15</v>
      </c>
      <c r="F84" s="10">
        <v>5.95</v>
      </c>
      <c r="G84" s="10">
        <v>10.210000000000001</v>
      </c>
      <c r="H84" s="10">
        <v>18.07</v>
      </c>
      <c r="I84" s="10">
        <v>17.010000000000002</v>
      </c>
      <c r="J84" s="10">
        <v>19.39</v>
      </c>
      <c r="K84" s="10">
        <v>20.39</v>
      </c>
      <c r="L84" s="10">
        <v>20.170000000000002</v>
      </c>
      <c r="M84" s="10">
        <v>17.239999999999998</v>
      </c>
      <c r="N84" s="10">
        <v>9.39</v>
      </c>
      <c r="O84" s="10" t="s">
        <v>15</v>
      </c>
      <c r="P84" s="10" t="s">
        <v>15</v>
      </c>
    </row>
    <row r="85" spans="1:16" x14ac:dyDescent="0.25">
      <c r="A85" s="9" t="s">
        <v>151</v>
      </c>
      <c r="B85" s="9" t="s">
        <v>152</v>
      </c>
      <c r="C85" s="9" t="s">
        <v>148</v>
      </c>
      <c r="D85" s="10" t="s">
        <v>4</v>
      </c>
      <c r="E85" s="10" t="s">
        <v>4</v>
      </c>
      <c r="F85" s="10" t="s">
        <v>4</v>
      </c>
      <c r="G85" s="10" t="s">
        <v>4</v>
      </c>
      <c r="H85" s="10" t="s">
        <v>4</v>
      </c>
      <c r="I85" s="10" t="s">
        <v>4</v>
      </c>
      <c r="J85" s="10" t="s">
        <v>4</v>
      </c>
      <c r="K85" s="10" t="s">
        <v>4</v>
      </c>
      <c r="L85" s="10" t="s">
        <v>4</v>
      </c>
      <c r="M85" s="10" t="s">
        <v>4</v>
      </c>
      <c r="N85" s="10" t="s">
        <v>4</v>
      </c>
      <c r="O85" s="10" t="s">
        <v>4</v>
      </c>
      <c r="P85" s="10" t="s">
        <v>4</v>
      </c>
    </row>
    <row r="86" spans="1:16" x14ac:dyDescent="0.25">
      <c r="A86" s="9" t="s">
        <v>4</v>
      </c>
      <c r="B86" s="9" t="s">
        <v>4</v>
      </c>
      <c r="C86" s="9" t="s">
        <v>153</v>
      </c>
      <c r="D86" s="10" t="s">
        <v>4</v>
      </c>
      <c r="E86" s="10" t="s">
        <v>4</v>
      </c>
      <c r="F86" s="10" t="s">
        <v>4</v>
      </c>
      <c r="G86" s="10" t="s">
        <v>4</v>
      </c>
      <c r="H86" s="10" t="s">
        <v>4</v>
      </c>
      <c r="I86" s="10" t="s">
        <v>4</v>
      </c>
      <c r="J86" s="10" t="s">
        <v>4</v>
      </c>
      <c r="K86" s="10" t="s">
        <v>4</v>
      </c>
      <c r="L86" s="10" t="s">
        <v>4</v>
      </c>
      <c r="M86" s="10" t="s">
        <v>4</v>
      </c>
      <c r="N86" s="10" t="s">
        <v>4</v>
      </c>
      <c r="O86" s="10" t="s">
        <v>4</v>
      </c>
      <c r="P86" s="10" t="s">
        <v>4</v>
      </c>
    </row>
    <row r="87" spans="1:16" x14ac:dyDescent="0.25">
      <c r="A87" s="9" t="s">
        <v>4</v>
      </c>
      <c r="B87" s="9" t="s">
        <v>4</v>
      </c>
      <c r="C87" s="9" t="s">
        <v>150</v>
      </c>
      <c r="D87" s="10">
        <v>1.79</v>
      </c>
      <c r="E87" s="10" t="s">
        <v>16</v>
      </c>
      <c r="F87" s="10" t="s">
        <v>15</v>
      </c>
      <c r="G87" s="10" t="s">
        <v>15</v>
      </c>
      <c r="H87" s="10" t="s">
        <v>15</v>
      </c>
      <c r="I87" s="10" t="s">
        <v>15</v>
      </c>
      <c r="J87" s="10" t="s">
        <v>15</v>
      </c>
      <c r="K87" s="10">
        <v>2.31</v>
      </c>
      <c r="L87" s="10">
        <v>2.2400000000000002</v>
      </c>
      <c r="M87" s="10">
        <v>2.0499999999999998</v>
      </c>
      <c r="N87" s="10">
        <v>2.02</v>
      </c>
      <c r="O87" s="10" t="s">
        <v>15</v>
      </c>
      <c r="P87" s="10" t="s">
        <v>15</v>
      </c>
    </row>
    <row r="88" spans="1:16" x14ac:dyDescent="0.25">
      <c r="A88" s="9" t="s">
        <v>154</v>
      </c>
      <c r="B88" s="9" t="s">
        <v>155</v>
      </c>
      <c r="C88" s="9" t="s">
        <v>131</v>
      </c>
      <c r="D88" s="10" t="s">
        <v>4</v>
      </c>
      <c r="E88" s="10" t="s">
        <v>4</v>
      </c>
      <c r="F88" s="10" t="s">
        <v>4</v>
      </c>
      <c r="G88" s="10" t="s">
        <v>4</v>
      </c>
      <c r="H88" s="10" t="s">
        <v>4</v>
      </c>
      <c r="I88" s="10" t="s">
        <v>4</v>
      </c>
      <c r="J88" s="10" t="s">
        <v>4</v>
      </c>
      <c r="K88" s="10" t="s">
        <v>4</v>
      </c>
      <c r="L88" s="10" t="s">
        <v>4</v>
      </c>
      <c r="M88" s="10" t="s">
        <v>4</v>
      </c>
      <c r="N88" s="10" t="s">
        <v>4</v>
      </c>
      <c r="O88" s="10" t="s">
        <v>4</v>
      </c>
      <c r="P88" s="10" t="s">
        <v>4</v>
      </c>
    </row>
    <row r="89" spans="1:16" x14ac:dyDescent="0.25">
      <c r="A89" s="9" t="s">
        <v>4</v>
      </c>
      <c r="B89" s="9" t="s">
        <v>4</v>
      </c>
      <c r="C89" s="9" t="s">
        <v>156</v>
      </c>
      <c r="D89" s="10" t="s">
        <v>4</v>
      </c>
      <c r="E89" s="10" t="s">
        <v>4</v>
      </c>
      <c r="F89" s="10" t="s">
        <v>4</v>
      </c>
      <c r="G89" s="10" t="s">
        <v>4</v>
      </c>
      <c r="H89" s="10" t="s">
        <v>4</v>
      </c>
      <c r="I89" s="10" t="s">
        <v>4</v>
      </c>
      <c r="J89" s="10" t="s">
        <v>4</v>
      </c>
      <c r="K89" s="10" t="s">
        <v>4</v>
      </c>
      <c r="L89" s="10" t="s">
        <v>4</v>
      </c>
      <c r="M89" s="10" t="s">
        <v>4</v>
      </c>
      <c r="N89" s="10" t="s">
        <v>4</v>
      </c>
      <c r="O89" s="10" t="s">
        <v>4</v>
      </c>
      <c r="P89" s="10" t="s">
        <v>4</v>
      </c>
    </row>
    <row r="90" spans="1:16" x14ac:dyDescent="0.25">
      <c r="A90" s="9" t="s">
        <v>4</v>
      </c>
      <c r="B90" s="9" t="s">
        <v>4</v>
      </c>
      <c r="C90" s="9" t="s">
        <v>157</v>
      </c>
      <c r="D90" s="10">
        <v>7.69</v>
      </c>
      <c r="E90" s="10" t="s">
        <v>15</v>
      </c>
      <c r="F90" s="10" t="s">
        <v>15</v>
      </c>
      <c r="G90" s="10">
        <v>1.05</v>
      </c>
      <c r="H90" s="10" t="s">
        <v>15</v>
      </c>
      <c r="I90" s="10">
        <v>1.96</v>
      </c>
      <c r="J90" s="10">
        <v>3.34</v>
      </c>
      <c r="K90" s="10">
        <v>5.33</v>
      </c>
      <c r="L90" s="10">
        <v>6.73</v>
      </c>
      <c r="M90" s="10">
        <v>10.76</v>
      </c>
      <c r="N90" s="10">
        <v>15.1</v>
      </c>
      <c r="O90" s="10">
        <v>28.46</v>
      </c>
      <c r="P90" s="10">
        <v>59.33</v>
      </c>
    </row>
    <row r="91" spans="1:16" x14ac:dyDescent="0.25">
      <c r="A91" s="9" t="s">
        <v>158</v>
      </c>
      <c r="B91" s="9" t="s">
        <v>159</v>
      </c>
      <c r="C91" s="9" t="s">
        <v>160</v>
      </c>
      <c r="D91" s="10">
        <v>17.420000000000002</v>
      </c>
      <c r="E91" s="10" t="s">
        <v>15</v>
      </c>
      <c r="F91" s="10">
        <v>0.94</v>
      </c>
      <c r="G91" s="10">
        <v>2.23</v>
      </c>
      <c r="H91" s="10">
        <v>3.99</v>
      </c>
      <c r="I91" s="10">
        <v>5.21</v>
      </c>
      <c r="J91" s="10">
        <v>8.11</v>
      </c>
      <c r="K91" s="10">
        <v>12.46</v>
      </c>
      <c r="L91" s="10">
        <v>19.39</v>
      </c>
      <c r="M91" s="10">
        <v>28.78</v>
      </c>
      <c r="N91" s="10">
        <v>37.549999999999997</v>
      </c>
      <c r="O91" s="10">
        <v>44.39</v>
      </c>
      <c r="P91" s="10">
        <v>41.51</v>
      </c>
    </row>
    <row r="92" spans="1:16" x14ac:dyDescent="0.25">
      <c r="A92" s="9" t="s">
        <v>161</v>
      </c>
      <c r="B92" s="9" t="s">
        <v>162</v>
      </c>
      <c r="C92" s="9" t="s">
        <v>163</v>
      </c>
      <c r="D92" s="10">
        <v>2.5499999999999998</v>
      </c>
      <c r="E92" s="10" t="s">
        <v>15</v>
      </c>
      <c r="F92" s="10">
        <v>1.08</v>
      </c>
      <c r="G92" s="10">
        <v>1.91</v>
      </c>
      <c r="H92" s="10">
        <v>2.2799999999999998</v>
      </c>
      <c r="I92" s="10">
        <v>2.2799999999999998</v>
      </c>
      <c r="J92" s="10">
        <v>2.4900000000000002</v>
      </c>
      <c r="K92" s="10">
        <v>2.96</v>
      </c>
      <c r="L92" s="10">
        <v>2.89</v>
      </c>
      <c r="M92" s="10">
        <v>3.26</v>
      </c>
      <c r="N92" s="10">
        <v>2.38</v>
      </c>
      <c r="O92" s="10">
        <v>2.2400000000000002</v>
      </c>
      <c r="P92" s="10">
        <v>2.6</v>
      </c>
    </row>
    <row r="93" spans="1:16" x14ac:dyDescent="0.25">
      <c r="A93" s="9" t="s">
        <v>164</v>
      </c>
      <c r="B93" s="9" t="s">
        <v>165</v>
      </c>
      <c r="C93" s="9" t="s">
        <v>166</v>
      </c>
      <c r="D93" s="10">
        <v>59.83</v>
      </c>
      <c r="E93" s="10">
        <v>27.98</v>
      </c>
      <c r="F93" s="10">
        <v>3.52</v>
      </c>
      <c r="G93" s="10">
        <v>9.3000000000000007</v>
      </c>
      <c r="H93" s="10">
        <v>17.489999999999998</v>
      </c>
      <c r="I93" s="10">
        <v>22.12</v>
      </c>
      <c r="J93" s="10">
        <v>31.96</v>
      </c>
      <c r="K93" s="10">
        <v>48.09</v>
      </c>
      <c r="L93" s="10">
        <v>70.52</v>
      </c>
      <c r="M93" s="10">
        <v>91.96</v>
      </c>
      <c r="N93" s="10">
        <v>117.1</v>
      </c>
      <c r="O93" s="10">
        <v>138.18</v>
      </c>
      <c r="P93" s="10">
        <v>169.33</v>
      </c>
    </row>
    <row r="94" spans="1:16" x14ac:dyDescent="0.25">
      <c r="A94" s="9" t="s">
        <v>167</v>
      </c>
      <c r="B94" s="9" t="s">
        <v>168</v>
      </c>
      <c r="C94" s="9" t="s">
        <v>169</v>
      </c>
      <c r="D94" s="10">
        <v>58.29</v>
      </c>
      <c r="E94" s="10">
        <v>27.94</v>
      </c>
      <c r="F94" s="10">
        <v>3.5</v>
      </c>
      <c r="G94" s="10">
        <v>9.25</v>
      </c>
      <c r="H94" s="10">
        <v>16.940000000000001</v>
      </c>
      <c r="I94" s="10">
        <v>21.23</v>
      </c>
      <c r="J94" s="10">
        <v>31.54</v>
      </c>
      <c r="K94" s="10">
        <v>47.09</v>
      </c>
      <c r="L94" s="10">
        <v>68.88</v>
      </c>
      <c r="M94" s="10">
        <v>90.12</v>
      </c>
      <c r="N94" s="10">
        <v>114.27</v>
      </c>
      <c r="O94" s="10">
        <v>132.68</v>
      </c>
      <c r="P94" s="10">
        <v>155.44</v>
      </c>
    </row>
    <row r="95" spans="1:16" x14ac:dyDescent="0.25">
      <c r="A95" s="9" t="s">
        <v>170</v>
      </c>
      <c r="B95" s="9" t="s">
        <v>171</v>
      </c>
      <c r="C95" s="9" t="s">
        <v>172</v>
      </c>
      <c r="D95" s="10">
        <v>1.53</v>
      </c>
      <c r="E95" s="10" t="s">
        <v>15</v>
      </c>
      <c r="F95" s="10" t="s">
        <v>15</v>
      </c>
      <c r="G95" s="10" t="s">
        <v>15</v>
      </c>
      <c r="H95" s="10" t="s">
        <v>15</v>
      </c>
      <c r="I95" s="10" t="s">
        <v>15</v>
      </c>
      <c r="J95" s="10">
        <v>0.42</v>
      </c>
      <c r="K95" s="10">
        <v>1</v>
      </c>
      <c r="L95" s="10">
        <v>1.64</v>
      </c>
      <c r="M95" s="10">
        <v>1.84</v>
      </c>
      <c r="N95" s="10">
        <v>2.83</v>
      </c>
      <c r="O95" s="10">
        <v>5.5</v>
      </c>
      <c r="P95" s="10">
        <v>13.89</v>
      </c>
    </row>
    <row r="96" spans="1:16" x14ac:dyDescent="0.25">
      <c r="A96" s="9" t="s">
        <v>173</v>
      </c>
      <c r="B96" s="9" t="s">
        <v>174</v>
      </c>
      <c r="C96" s="9" t="s">
        <v>175</v>
      </c>
      <c r="D96" s="10">
        <v>155.83000000000001</v>
      </c>
      <c r="E96" s="10">
        <v>87.47</v>
      </c>
      <c r="F96" s="10">
        <v>79.27</v>
      </c>
      <c r="G96" s="10">
        <v>92.54</v>
      </c>
      <c r="H96" s="10">
        <v>105.55</v>
      </c>
      <c r="I96" s="10">
        <v>111.7</v>
      </c>
      <c r="J96" s="10">
        <v>124.69</v>
      </c>
      <c r="K96" s="10">
        <v>146.34</v>
      </c>
      <c r="L96" s="10">
        <v>169.56</v>
      </c>
      <c r="M96" s="10">
        <v>198.86</v>
      </c>
      <c r="N96" s="10">
        <v>223.06</v>
      </c>
      <c r="O96" s="10">
        <v>244.45</v>
      </c>
      <c r="P96" s="10">
        <v>260.27999999999997</v>
      </c>
    </row>
    <row r="97" spans="1:16" x14ac:dyDescent="0.25">
      <c r="A97" s="9" t="s">
        <v>176</v>
      </c>
      <c r="B97" s="9" t="s">
        <v>177</v>
      </c>
      <c r="C97" s="9" t="s">
        <v>178</v>
      </c>
      <c r="D97" s="10">
        <v>70.03</v>
      </c>
      <c r="E97" s="10">
        <v>39.96</v>
      </c>
      <c r="F97" s="10">
        <v>38.119999999999997</v>
      </c>
      <c r="G97" s="10">
        <v>43.62</v>
      </c>
      <c r="H97" s="10">
        <v>47.88</v>
      </c>
      <c r="I97" s="10">
        <v>51.16</v>
      </c>
      <c r="J97" s="10">
        <v>55.67</v>
      </c>
      <c r="K97" s="10">
        <v>65.319999999999993</v>
      </c>
      <c r="L97" s="10">
        <v>75.209999999999994</v>
      </c>
      <c r="M97" s="10">
        <v>90.14</v>
      </c>
      <c r="N97" s="10">
        <v>98.34</v>
      </c>
      <c r="O97" s="10">
        <v>108.42</v>
      </c>
      <c r="P97" s="10">
        <v>113.23</v>
      </c>
    </row>
    <row r="98" spans="1:16" x14ac:dyDescent="0.25">
      <c r="A98" s="9" t="s">
        <v>179</v>
      </c>
      <c r="B98" s="9" t="s">
        <v>180</v>
      </c>
      <c r="C98" s="9" t="s">
        <v>181</v>
      </c>
      <c r="D98" s="10">
        <v>34.97</v>
      </c>
      <c r="E98" s="10">
        <v>24.87</v>
      </c>
      <c r="F98" s="10">
        <v>13.8</v>
      </c>
      <c r="G98" s="10">
        <v>17.36</v>
      </c>
      <c r="H98" s="10">
        <v>22.38</v>
      </c>
      <c r="I98" s="10">
        <v>21.35</v>
      </c>
      <c r="J98" s="10">
        <v>26</v>
      </c>
      <c r="K98" s="10">
        <v>30.57</v>
      </c>
      <c r="L98" s="10">
        <v>38.03</v>
      </c>
      <c r="M98" s="10">
        <v>46.72</v>
      </c>
      <c r="N98" s="10">
        <v>55.42</v>
      </c>
      <c r="O98" s="10">
        <v>64.37</v>
      </c>
      <c r="P98" s="10">
        <v>67.510000000000005</v>
      </c>
    </row>
    <row r="99" spans="1:16" x14ac:dyDescent="0.25">
      <c r="A99" s="9" t="s">
        <v>182</v>
      </c>
      <c r="B99" s="9" t="s">
        <v>183</v>
      </c>
      <c r="C99" s="9" t="s">
        <v>184</v>
      </c>
      <c r="D99" s="10">
        <v>24.06</v>
      </c>
      <c r="E99" s="10" t="s">
        <v>15</v>
      </c>
      <c r="F99" s="10">
        <v>3</v>
      </c>
      <c r="G99" s="10">
        <v>5.81</v>
      </c>
      <c r="H99" s="10">
        <v>6.96</v>
      </c>
      <c r="I99" s="10">
        <v>12.83</v>
      </c>
      <c r="J99" s="10">
        <v>14.22</v>
      </c>
      <c r="K99" s="10">
        <v>22.87</v>
      </c>
      <c r="L99" s="10">
        <v>29.65</v>
      </c>
      <c r="M99" s="10">
        <v>35.5</v>
      </c>
      <c r="N99" s="10">
        <v>41.77</v>
      </c>
      <c r="O99" s="10">
        <v>45.31</v>
      </c>
      <c r="P99" s="10">
        <v>55.01</v>
      </c>
    </row>
    <row r="100" spans="1:16" x14ac:dyDescent="0.25">
      <c r="A100" s="9" t="s">
        <v>185</v>
      </c>
      <c r="B100" s="9" t="s">
        <v>186</v>
      </c>
      <c r="C100" s="9" t="s">
        <v>187</v>
      </c>
      <c r="D100" s="10">
        <v>5.04</v>
      </c>
      <c r="E100" s="10" t="s">
        <v>15</v>
      </c>
      <c r="F100" s="10">
        <v>1.68</v>
      </c>
      <c r="G100" s="10">
        <v>1.23</v>
      </c>
      <c r="H100" s="10">
        <v>2.27</v>
      </c>
      <c r="I100" s="10">
        <v>1.52</v>
      </c>
      <c r="J100" s="10">
        <v>3.01</v>
      </c>
      <c r="K100" s="10">
        <v>3.92</v>
      </c>
      <c r="L100" s="10">
        <v>5.0999999999999996</v>
      </c>
      <c r="M100" s="10">
        <v>7.87</v>
      </c>
      <c r="N100" s="10">
        <v>10.07</v>
      </c>
      <c r="O100" s="10">
        <v>12.17</v>
      </c>
      <c r="P100" s="10">
        <v>9.2200000000000006</v>
      </c>
    </row>
    <row r="101" spans="1:16" x14ac:dyDescent="0.25">
      <c r="A101" s="9" t="s">
        <v>188</v>
      </c>
      <c r="B101" s="9" t="s">
        <v>189</v>
      </c>
      <c r="C101" s="9" t="s">
        <v>190</v>
      </c>
      <c r="D101" s="10">
        <v>13.04</v>
      </c>
      <c r="E101" s="10">
        <v>8.07</v>
      </c>
      <c r="F101" s="10">
        <v>14.18</v>
      </c>
      <c r="G101" s="10">
        <v>15.14</v>
      </c>
      <c r="H101" s="10">
        <v>16.7</v>
      </c>
      <c r="I101" s="10">
        <v>14.4</v>
      </c>
      <c r="J101" s="10">
        <v>15.45</v>
      </c>
      <c r="K101" s="10">
        <v>13.4</v>
      </c>
      <c r="L101" s="10">
        <v>12.91</v>
      </c>
      <c r="M101" s="10">
        <v>10.4</v>
      </c>
      <c r="N101" s="10">
        <v>11.36</v>
      </c>
      <c r="O101" s="10">
        <v>9.56</v>
      </c>
      <c r="P101" s="10">
        <v>8.93</v>
      </c>
    </row>
    <row r="102" spans="1:16" x14ac:dyDescent="0.25">
      <c r="A102" s="9" t="s">
        <v>191</v>
      </c>
      <c r="B102" s="9" t="s">
        <v>192</v>
      </c>
      <c r="C102" s="9" t="s">
        <v>193</v>
      </c>
      <c r="D102" s="10" t="s">
        <v>15</v>
      </c>
      <c r="E102" s="10" t="s">
        <v>16</v>
      </c>
      <c r="F102" s="10" t="s">
        <v>16</v>
      </c>
      <c r="G102" s="10" t="s">
        <v>16</v>
      </c>
      <c r="H102" s="10" t="s">
        <v>16</v>
      </c>
      <c r="I102" s="10" t="s">
        <v>15</v>
      </c>
      <c r="J102" s="10" t="s">
        <v>15</v>
      </c>
      <c r="K102" s="10" t="s">
        <v>16</v>
      </c>
      <c r="L102" s="10" t="s">
        <v>15</v>
      </c>
      <c r="M102" s="10" t="s">
        <v>15</v>
      </c>
      <c r="N102" s="10" t="s">
        <v>15</v>
      </c>
      <c r="O102" s="10" t="s">
        <v>16</v>
      </c>
      <c r="P102" s="10" t="s">
        <v>16</v>
      </c>
    </row>
    <row r="103" spans="1:16" x14ac:dyDescent="0.25">
      <c r="A103" s="9" t="s">
        <v>194</v>
      </c>
      <c r="B103" s="9" t="s">
        <v>195</v>
      </c>
      <c r="C103" s="9" t="s">
        <v>196</v>
      </c>
      <c r="D103" s="10">
        <v>8.68</v>
      </c>
      <c r="E103" s="10" t="s">
        <v>15</v>
      </c>
      <c r="F103" s="10">
        <v>8.49</v>
      </c>
      <c r="G103" s="10">
        <v>9.3800000000000008</v>
      </c>
      <c r="H103" s="10">
        <v>9.36</v>
      </c>
      <c r="I103" s="10">
        <v>10.43</v>
      </c>
      <c r="J103" s="10">
        <v>10.34</v>
      </c>
      <c r="K103" s="10">
        <v>10.25</v>
      </c>
      <c r="L103" s="10">
        <v>8.65</v>
      </c>
      <c r="M103" s="10">
        <v>8.2200000000000006</v>
      </c>
      <c r="N103" s="10">
        <v>6.1</v>
      </c>
      <c r="O103" s="10">
        <v>4.63</v>
      </c>
      <c r="P103" s="10">
        <v>6.38</v>
      </c>
    </row>
    <row r="104" spans="1:16" x14ac:dyDescent="0.25">
      <c r="A104" s="9" t="s">
        <v>197</v>
      </c>
      <c r="B104" s="9" t="s">
        <v>198</v>
      </c>
      <c r="C104" s="9" t="s">
        <v>199</v>
      </c>
      <c r="D104" s="10">
        <v>21.58</v>
      </c>
      <c r="E104" s="10" t="s">
        <v>15</v>
      </c>
      <c r="F104" s="10">
        <v>2.17</v>
      </c>
      <c r="G104" s="10">
        <v>4.1900000000000004</v>
      </c>
      <c r="H104" s="10">
        <v>5.22</v>
      </c>
      <c r="I104" s="10">
        <v>7.71</v>
      </c>
      <c r="J104" s="10">
        <v>11.46</v>
      </c>
      <c r="K104" s="10">
        <v>17.52</v>
      </c>
      <c r="L104" s="10">
        <v>26.18</v>
      </c>
      <c r="M104" s="10">
        <v>33.94</v>
      </c>
      <c r="N104" s="10">
        <v>42.03</v>
      </c>
      <c r="O104" s="10">
        <v>40.86</v>
      </c>
      <c r="P104" s="10">
        <v>58.87</v>
      </c>
    </row>
    <row r="105" spans="1:16" x14ac:dyDescent="0.25">
      <c r="A105" s="9" t="s">
        <v>200</v>
      </c>
      <c r="B105" s="9" t="s">
        <v>201</v>
      </c>
      <c r="C105" s="9" t="s">
        <v>202</v>
      </c>
      <c r="D105" s="10" t="s">
        <v>4</v>
      </c>
      <c r="E105" s="10" t="s">
        <v>4</v>
      </c>
      <c r="F105" s="10" t="s">
        <v>4</v>
      </c>
      <c r="G105" s="10" t="s">
        <v>4</v>
      </c>
      <c r="H105" s="10" t="s">
        <v>4</v>
      </c>
      <c r="I105" s="10" t="s">
        <v>4</v>
      </c>
      <c r="J105" s="10" t="s">
        <v>4</v>
      </c>
      <c r="K105" s="10" t="s">
        <v>4</v>
      </c>
      <c r="L105" s="10" t="s">
        <v>4</v>
      </c>
      <c r="M105" s="10" t="s">
        <v>4</v>
      </c>
      <c r="N105" s="10" t="s">
        <v>4</v>
      </c>
      <c r="O105" s="10" t="s">
        <v>4</v>
      </c>
      <c r="P105" s="10" t="s">
        <v>4</v>
      </c>
    </row>
    <row r="106" spans="1:16" x14ac:dyDescent="0.25">
      <c r="A106" s="9" t="s">
        <v>4</v>
      </c>
      <c r="B106" s="9" t="s">
        <v>4</v>
      </c>
      <c r="C106" s="9" t="s">
        <v>203</v>
      </c>
      <c r="D106" s="10" t="s">
        <v>4</v>
      </c>
      <c r="E106" s="10" t="s">
        <v>4</v>
      </c>
      <c r="F106" s="10" t="s">
        <v>4</v>
      </c>
      <c r="G106" s="10" t="s">
        <v>4</v>
      </c>
      <c r="H106" s="10" t="s">
        <v>4</v>
      </c>
      <c r="I106" s="10" t="s">
        <v>4</v>
      </c>
      <c r="J106" s="10" t="s">
        <v>4</v>
      </c>
      <c r="K106" s="10" t="s">
        <v>4</v>
      </c>
      <c r="L106" s="10" t="s">
        <v>4</v>
      </c>
      <c r="M106" s="10" t="s">
        <v>4</v>
      </c>
      <c r="N106" s="10" t="s">
        <v>4</v>
      </c>
      <c r="O106" s="10" t="s">
        <v>4</v>
      </c>
      <c r="P106" s="10" t="s">
        <v>4</v>
      </c>
    </row>
    <row r="107" spans="1:16" x14ac:dyDescent="0.25">
      <c r="A107" s="9" t="s">
        <v>4</v>
      </c>
      <c r="B107" s="9" t="s">
        <v>4</v>
      </c>
      <c r="C107" s="9" t="s">
        <v>204</v>
      </c>
      <c r="D107" s="10">
        <v>2.4500000000000002</v>
      </c>
      <c r="E107" s="10" t="s">
        <v>15</v>
      </c>
      <c r="F107" s="10">
        <v>0.96</v>
      </c>
      <c r="G107" s="10">
        <v>1.34</v>
      </c>
      <c r="H107" s="10">
        <v>2.14</v>
      </c>
      <c r="I107" s="10">
        <v>1.99</v>
      </c>
      <c r="J107" s="10">
        <v>2.77</v>
      </c>
      <c r="K107" s="10">
        <v>2.89</v>
      </c>
      <c r="L107" s="10">
        <v>3.05</v>
      </c>
      <c r="M107" s="10">
        <v>3.82</v>
      </c>
      <c r="N107" s="10">
        <v>1.76</v>
      </c>
      <c r="O107" s="10">
        <v>0.97</v>
      </c>
      <c r="P107" s="10" t="s">
        <v>15</v>
      </c>
    </row>
    <row r="108" spans="1:16" x14ac:dyDescent="0.25">
      <c r="A108" s="9" t="s">
        <v>205</v>
      </c>
      <c r="B108" s="9" t="s">
        <v>206</v>
      </c>
      <c r="C108" s="9" t="s">
        <v>207</v>
      </c>
      <c r="D108" s="10" t="s">
        <v>4</v>
      </c>
      <c r="E108" s="10" t="s">
        <v>4</v>
      </c>
      <c r="F108" s="10" t="s">
        <v>4</v>
      </c>
      <c r="G108" s="10" t="s">
        <v>4</v>
      </c>
      <c r="H108" s="10" t="s">
        <v>4</v>
      </c>
      <c r="I108" s="10" t="s">
        <v>4</v>
      </c>
      <c r="J108" s="10" t="s">
        <v>4</v>
      </c>
      <c r="K108" s="10" t="s">
        <v>4</v>
      </c>
      <c r="L108" s="10" t="s">
        <v>4</v>
      </c>
      <c r="M108" s="10" t="s">
        <v>4</v>
      </c>
      <c r="N108" s="10" t="s">
        <v>4</v>
      </c>
      <c r="O108" s="10" t="s">
        <v>4</v>
      </c>
      <c r="P108" s="10" t="s">
        <v>4</v>
      </c>
    </row>
    <row r="109" spans="1:16" x14ac:dyDescent="0.25">
      <c r="A109" s="9" t="s">
        <v>4</v>
      </c>
      <c r="B109" s="9" t="s">
        <v>4</v>
      </c>
      <c r="C109" s="9" t="s">
        <v>208</v>
      </c>
      <c r="D109" s="10">
        <v>8.9700000000000006</v>
      </c>
      <c r="E109" s="10" t="s">
        <v>15</v>
      </c>
      <c r="F109" s="10">
        <v>0.34</v>
      </c>
      <c r="G109" s="10">
        <v>1.1100000000000001</v>
      </c>
      <c r="H109" s="10">
        <v>1.49</v>
      </c>
      <c r="I109" s="10">
        <v>2.02</v>
      </c>
      <c r="J109" s="10">
        <v>2.94</v>
      </c>
      <c r="K109" s="10">
        <v>5.36</v>
      </c>
      <c r="L109" s="10">
        <v>10.24</v>
      </c>
      <c r="M109" s="10">
        <v>15.19</v>
      </c>
      <c r="N109" s="10">
        <v>21.7</v>
      </c>
      <c r="O109" s="10">
        <v>19.739999999999998</v>
      </c>
      <c r="P109" s="10">
        <v>24.03</v>
      </c>
    </row>
    <row r="110" spans="1:16" x14ac:dyDescent="0.25">
      <c r="A110" s="9" t="s">
        <v>209</v>
      </c>
      <c r="B110" s="9" t="s">
        <v>210</v>
      </c>
      <c r="C110" s="9" t="s">
        <v>202</v>
      </c>
      <c r="D110" s="10" t="s">
        <v>4</v>
      </c>
      <c r="E110" s="10" t="s">
        <v>4</v>
      </c>
      <c r="F110" s="10" t="s">
        <v>4</v>
      </c>
      <c r="G110" s="10" t="s">
        <v>4</v>
      </c>
      <c r="H110" s="10" t="s">
        <v>4</v>
      </c>
      <c r="I110" s="10" t="s">
        <v>4</v>
      </c>
      <c r="J110" s="10" t="s">
        <v>4</v>
      </c>
      <c r="K110" s="10" t="s">
        <v>4</v>
      </c>
      <c r="L110" s="10" t="s">
        <v>4</v>
      </c>
      <c r="M110" s="10" t="s">
        <v>4</v>
      </c>
      <c r="N110" s="10" t="s">
        <v>4</v>
      </c>
      <c r="O110" s="10" t="s">
        <v>4</v>
      </c>
      <c r="P110" s="10" t="s">
        <v>4</v>
      </c>
    </row>
    <row r="111" spans="1:16" x14ac:dyDescent="0.25">
      <c r="A111" s="9" t="s">
        <v>4</v>
      </c>
      <c r="B111" s="9" t="s">
        <v>4</v>
      </c>
      <c r="C111" s="9" t="s">
        <v>211</v>
      </c>
      <c r="D111" s="10" t="s">
        <v>4</v>
      </c>
      <c r="E111" s="10" t="s">
        <v>4</v>
      </c>
      <c r="F111" s="10" t="s">
        <v>4</v>
      </c>
      <c r="G111" s="10" t="s">
        <v>4</v>
      </c>
      <c r="H111" s="10" t="s">
        <v>4</v>
      </c>
      <c r="I111" s="10" t="s">
        <v>4</v>
      </c>
      <c r="J111" s="10" t="s">
        <v>4</v>
      </c>
      <c r="K111" s="10" t="s">
        <v>4</v>
      </c>
      <c r="L111" s="10" t="s">
        <v>4</v>
      </c>
      <c r="M111" s="10" t="s">
        <v>4</v>
      </c>
      <c r="N111" s="10" t="s">
        <v>4</v>
      </c>
      <c r="O111" s="10" t="s">
        <v>4</v>
      </c>
      <c r="P111" s="10" t="s">
        <v>4</v>
      </c>
    </row>
    <row r="112" spans="1:16" x14ac:dyDescent="0.25">
      <c r="A112" s="9" t="s">
        <v>4</v>
      </c>
      <c r="B112" s="9" t="s">
        <v>4</v>
      </c>
      <c r="C112" s="9" t="s">
        <v>204</v>
      </c>
      <c r="D112" s="10">
        <v>2.1800000000000002</v>
      </c>
      <c r="E112" s="10" t="s">
        <v>15</v>
      </c>
      <c r="F112" s="10">
        <v>0.39</v>
      </c>
      <c r="G112" s="10">
        <v>0.66</v>
      </c>
      <c r="H112" s="10">
        <v>0.64</v>
      </c>
      <c r="I112" s="10">
        <v>1.59</v>
      </c>
      <c r="J112" s="10">
        <v>1.64</v>
      </c>
      <c r="K112" s="10">
        <v>3.04</v>
      </c>
      <c r="L112" s="10">
        <v>2.85</v>
      </c>
      <c r="M112" s="10">
        <v>3.97</v>
      </c>
      <c r="N112" s="10">
        <v>1.86</v>
      </c>
      <c r="O112" s="10" t="s">
        <v>15</v>
      </c>
      <c r="P112" s="10" t="s">
        <v>15</v>
      </c>
    </row>
    <row r="113" spans="1:16" x14ac:dyDescent="0.25">
      <c r="A113" s="9" t="s">
        <v>212</v>
      </c>
      <c r="B113" s="9" t="s">
        <v>213</v>
      </c>
      <c r="C113" s="9" t="s">
        <v>214</v>
      </c>
      <c r="D113" s="10" t="s">
        <v>4</v>
      </c>
      <c r="E113" s="10" t="s">
        <v>4</v>
      </c>
      <c r="F113" s="10" t="s">
        <v>4</v>
      </c>
      <c r="G113" s="10" t="s">
        <v>4</v>
      </c>
      <c r="H113" s="10" t="s">
        <v>4</v>
      </c>
      <c r="I113" s="10" t="s">
        <v>4</v>
      </c>
      <c r="J113" s="10" t="s">
        <v>4</v>
      </c>
      <c r="K113" s="10" t="s">
        <v>4</v>
      </c>
      <c r="L113" s="10" t="s">
        <v>4</v>
      </c>
      <c r="M113" s="10" t="s">
        <v>4</v>
      </c>
      <c r="N113" s="10" t="s">
        <v>4</v>
      </c>
      <c r="O113" s="10" t="s">
        <v>4</v>
      </c>
      <c r="P113" s="10" t="s">
        <v>4</v>
      </c>
    </row>
    <row r="114" spans="1:16" x14ac:dyDescent="0.25">
      <c r="A114" s="9" t="s">
        <v>4</v>
      </c>
      <c r="B114" s="9" t="s">
        <v>4</v>
      </c>
      <c r="C114" s="9" t="s">
        <v>215</v>
      </c>
      <c r="D114" s="10">
        <v>7.98</v>
      </c>
      <c r="E114" s="10" t="s">
        <v>15</v>
      </c>
      <c r="F114" s="10" t="s">
        <v>15</v>
      </c>
      <c r="G114" s="10">
        <v>1.08</v>
      </c>
      <c r="H114" s="10">
        <v>0.96</v>
      </c>
      <c r="I114" s="10">
        <v>2.11</v>
      </c>
      <c r="J114" s="10">
        <v>4.1100000000000003</v>
      </c>
      <c r="K114" s="10">
        <v>6.24</v>
      </c>
      <c r="L114" s="10">
        <v>10.039999999999999</v>
      </c>
      <c r="M114" s="10">
        <v>10.95</v>
      </c>
      <c r="N114" s="10">
        <v>16.71</v>
      </c>
      <c r="O114" s="10">
        <v>18.309999999999999</v>
      </c>
      <c r="P114" s="10">
        <v>32.47</v>
      </c>
    </row>
    <row r="115" spans="1:16" x14ac:dyDescent="0.25">
      <c r="A115" s="9" t="s">
        <v>4</v>
      </c>
      <c r="B115" s="9" t="s">
        <v>4</v>
      </c>
      <c r="C115" s="9" t="s">
        <v>4</v>
      </c>
      <c r="D115" s="10" t="s">
        <v>4</v>
      </c>
      <c r="E115" s="10" t="s">
        <v>4</v>
      </c>
      <c r="F115" s="10" t="s">
        <v>4</v>
      </c>
      <c r="G115" s="10" t="s">
        <v>4</v>
      </c>
      <c r="H115" s="10" t="s">
        <v>4</v>
      </c>
      <c r="I115" s="10" t="s">
        <v>4</v>
      </c>
      <c r="J115" s="10" t="s">
        <v>4</v>
      </c>
      <c r="K115" s="10" t="s">
        <v>4</v>
      </c>
      <c r="L115" s="10" t="s">
        <v>4</v>
      </c>
      <c r="M115" s="10" t="s">
        <v>4</v>
      </c>
      <c r="N115" s="10" t="s">
        <v>4</v>
      </c>
      <c r="O115" s="10" t="s">
        <v>4</v>
      </c>
      <c r="P115" s="10" t="s">
        <v>4</v>
      </c>
    </row>
    <row r="116" spans="1:16" x14ac:dyDescent="0.25">
      <c r="A116" s="9" t="s">
        <v>216</v>
      </c>
      <c r="B116" s="9" t="s">
        <v>217</v>
      </c>
      <c r="C116" s="9" t="s">
        <v>218</v>
      </c>
      <c r="D116" s="10" t="s">
        <v>4</v>
      </c>
      <c r="E116" s="10" t="s">
        <v>4</v>
      </c>
      <c r="F116" s="10" t="s">
        <v>4</v>
      </c>
      <c r="G116" s="10" t="s">
        <v>4</v>
      </c>
      <c r="H116" s="10" t="s">
        <v>4</v>
      </c>
      <c r="I116" s="10" t="s">
        <v>4</v>
      </c>
      <c r="J116" s="10" t="s">
        <v>4</v>
      </c>
      <c r="K116" s="10" t="s">
        <v>4</v>
      </c>
      <c r="L116" s="10" t="s">
        <v>4</v>
      </c>
      <c r="M116" s="10" t="s">
        <v>4</v>
      </c>
      <c r="N116" s="10" t="s">
        <v>4</v>
      </c>
      <c r="O116" s="10" t="s">
        <v>4</v>
      </c>
      <c r="P116" s="10" t="s">
        <v>4</v>
      </c>
    </row>
    <row r="117" spans="1:16" x14ac:dyDescent="0.25">
      <c r="A117" s="9" t="s">
        <v>4</v>
      </c>
      <c r="B117" s="9" t="s">
        <v>4</v>
      </c>
      <c r="C117" s="9" t="s">
        <v>219</v>
      </c>
      <c r="D117" s="10">
        <v>123.63</v>
      </c>
      <c r="E117" s="10">
        <v>46</v>
      </c>
      <c r="F117" s="10">
        <v>24.45</v>
      </c>
      <c r="G117" s="10">
        <v>36.58</v>
      </c>
      <c r="H117" s="10">
        <v>56.68</v>
      </c>
      <c r="I117" s="10">
        <v>58.51</v>
      </c>
      <c r="J117" s="10">
        <v>77.34</v>
      </c>
      <c r="K117" s="10">
        <v>93.91</v>
      </c>
      <c r="L117" s="10">
        <v>128.22999999999999</v>
      </c>
      <c r="M117" s="10">
        <v>169</v>
      </c>
      <c r="N117" s="10">
        <v>231.35</v>
      </c>
      <c r="O117" s="10">
        <v>332.86</v>
      </c>
      <c r="P117" s="10">
        <v>439.61</v>
      </c>
    </row>
    <row r="118" spans="1:16" x14ac:dyDescent="0.25">
      <c r="A118" s="9" t="s">
        <v>220</v>
      </c>
      <c r="B118" s="9" t="s">
        <v>221</v>
      </c>
      <c r="C118" s="9" t="s">
        <v>222</v>
      </c>
      <c r="D118" s="10">
        <v>1.06</v>
      </c>
      <c r="E118" s="10" t="s">
        <v>15</v>
      </c>
      <c r="F118" s="10">
        <v>0.11</v>
      </c>
      <c r="G118" s="10">
        <v>0.47</v>
      </c>
      <c r="H118" s="10">
        <v>1.83</v>
      </c>
      <c r="I118" s="10">
        <v>0.39</v>
      </c>
      <c r="J118" s="10">
        <v>0.83</v>
      </c>
      <c r="K118" s="10">
        <v>0.74</v>
      </c>
      <c r="L118" s="10">
        <v>1.21</v>
      </c>
      <c r="M118" s="10">
        <v>1.1200000000000001</v>
      </c>
      <c r="N118" s="10">
        <v>1.79</v>
      </c>
      <c r="O118" s="10">
        <v>2.66</v>
      </c>
      <c r="P118" s="10">
        <v>2.57</v>
      </c>
    </row>
    <row r="119" spans="1:16" x14ac:dyDescent="0.25">
      <c r="A119" s="9" t="s">
        <v>223</v>
      </c>
      <c r="B119" s="9" t="s">
        <v>224</v>
      </c>
      <c r="C119" s="9" t="s">
        <v>225</v>
      </c>
      <c r="D119" s="10">
        <v>42.26</v>
      </c>
      <c r="E119" s="10">
        <v>9.18</v>
      </c>
      <c r="F119" s="10">
        <v>5.52</v>
      </c>
      <c r="G119" s="10">
        <v>7.95</v>
      </c>
      <c r="H119" s="10">
        <v>15.33</v>
      </c>
      <c r="I119" s="10">
        <v>18.48</v>
      </c>
      <c r="J119" s="10">
        <v>25.13</v>
      </c>
      <c r="K119" s="10">
        <v>28.17</v>
      </c>
      <c r="L119" s="10">
        <v>46.08</v>
      </c>
      <c r="M119" s="10">
        <v>60.1</v>
      </c>
      <c r="N119" s="10">
        <v>82.33</v>
      </c>
      <c r="O119" s="10">
        <v>123.46</v>
      </c>
      <c r="P119" s="10">
        <v>165.98</v>
      </c>
    </row>
    <row r="120" spans="1:16" x14ac:dyDescent="0.25">
      <c r="A120" s="9" t="s">
        <v>226</v>
      </c>
      <c r="B120" s="9" t="s">
        <v>227</v>
      </c>
      <c r="C120" s="9" t="s">
        <v>228</v>
      </c>
      <c r="D120" s="10">
        <v>0.42</v>
      </c>
      <c r="E120" s="10" t="s">
        <v>15</v>
      </c>
      <c r="F120" s="10" t="s">
        <v>15</v>
      </c>
      <c r="G120" s="10" t="s">
        <v>15</v>
      </c>
      <c r="H120" s="10" t="s">
        <v>15</v>
      </c>
      <c r="I120" s="10" t="s">
        <v>15</v>
      </c>
      <c r="J120" s="10">
        <v>0.32</v>
      </c>
      <c r="K120" s="10">
        <v>0.41</v>
      </c>
      <c r="L120" s="10">
        <v>0.52</v>
      </c>
      <c r="M120" s="10">
        <v>0.51</v>
      </c>
      <c r="N120" s="10">
        <v>0.5</v>
      </c>
      <c r="O120" s="10" t="s">
        <v>15</v>
      </c>
      <c r="P120" s="10" t="s">
        <v>15</v>
      </c>
    </row>
    <row r="121" spans="1:16" x14ac:dyDescent="0.25">
      <c r="A121" s="9" t="s">
        <v>229</v>
      </c>
      <c r="B121" s="9" t="s">
        <v>230</v>
      </c>
      <c r="C121" s="9" t="s">
        <v>231</v>
      </c>
      <c r="D121" s="10">
        <v>3.76</v>
      </c>
      <c r="E121" s="10" t="s">
        <v>15</v>
      </c>
      <c r="F121" s="10">
        <v>0.54</v>
      </c>
      <c r="G121" s="10">
        <v>1.61</v>
      </c>
      <c r="H121" s="10">
        <v>2.17</v>
      </c>
      <c r="I121" s="10">
        <v>1.89</v>
      </c>
      <c r="J121" s="10">
        <v>3.12</v>
      </c>
      <c r="K121" s="10">
        <v>3.43</v>
      </c>
      <c r="L121" s="10">
        <v>3.63</v>
      </c>
      <c r="M121" s="10">
        <v>5.29</v>
      </c>
      <c r="N121" s="10">
        <v>5.87</v>
      </c>
      <c r="O121" s="10">
        <v>7.41</v>
      </c>
      <c r="P121" s="10">
        <v>13.79</v>
      </c>
    </row>
    <row r="122" spans="1:16" x14ac:dyDescent="0.25">
      <c r="A122" s="9" t="s">
        <v>232</v>
      </c>
      <c r="B122" s="9" t="s">
        <v>233</v>
      </c>
      <c r="C122" s="9" t="s">
        <v>234</v>
      </c>
      <c r="D122" s="10">
        <v>9.56</v>
      </c>
      <c r="E122" s="10">
        <v>3.42</v>
      </c>
      <c r="F122" s="10">
        <v>2.52</v>
      </c>
      <c r="G122" s="10">
        <v>3.77</v>
      </c>
      <c r="H122" s="10">
        <v>4.79</v>
      </c>
      <c r="I122" s="10">
        <v>5.84</v>
      </c>
      <c r="J122" s="10">
        <v>6.17</v>
      </c>
      <c r="K122" s="10">
        <v>8.34</v>
      </c>
      <c r="L122" s="10">
        <v>9.51</v>
      </c>
      <c r="M122" s="10">
        <v>12.89</v>
      </c>
      <c r="N122" s="10">
        <v>16.670000000000002</v>
      </c>
      <c r="O122" s="10">
        <v>22.17</v>
      </c>
      <c r="P122" s="10">
        <v>29.9</v>
      </c>
    </row>
    <row r="123" spans="1:16" x14ac:dyDescent="0.25">
      <c r="A123" s="9" t="s">
        <v>235</v>
      </c>
      <c r="B123" s="9" t="s">
        <v>236</v>
      </c>
      <c r="C123" s="9" t="s">
        <v>237</v>
      </c>
      <c r="D123" s="10">
        <v>8.75</v>
      </c>
      <c r="E123" s="10">
        <v>3.4</v>
      </c>
      <c r="F123" s="10">
        <v>2.4300000000000002</v>
      </c>
      <c r="G123" s="10">
        <v>3.46</v>
      </c>
      <c r="H123" s="10">
        <v>4.57</v>
      </c>
      <c r="I123" s="10">
        <v>5.05</v>
      </c>
      <c r="J123" s="10">
        <v>5.69</v>
      </c>
      <c r="K123" s="10">
        <v>7.61</v>
      </c>
      <c r="L123" s="10">
        <v>8.83</v>
      </c>
      <c r="M123" s="10">
        <v>12.02</v>
      </c>
      <c r="N123" s="10">
        <v>15.32</v>
      </c>
      <c r="O123" s="10">
        <v>17.89</v>
      </c>
      <c r="P123" s="10">
        <v>28.11</v>
      </c>
    </row>
    <row r="124" spans="1:16" x14ac:dyDescent="0.25">
      <c r="A124" s="9" t="s">
        <v>238</v>
      </c>
      <c r="B124" s="9" t="s">
        <v>239</v>
      </c>
      <c r="C124" s="9" t="s">
        <v>240</v>
      </c>
      <c r="D124" s="10">
        <v>0.8</v>
      </c>
      <c r="E124" s="10" t="s">
        <v>15</v>
      </c>
      <c r="F124" s="10">
        <v>0.1</v>
      </c>
      <c r="G124" s="10">
        <v>0.32</v>
      </c>
      <c r="H124" s="10">
        <v>0.22</v>
      </c>
      <c r="I124" s="10">
        <v>0.79</v>
      </c>
      <c r="J124" s="10">
        <v>0.48</v>
      </c>
      <c r="K124" s="10">
        <v>0.73</v>
      </c>
      <c r="L124" s="10">
        <v>0.68</v>
      </c>
      <c r="M124" s="10">
        <v>0.87</v>
      </c>
      <c r="N124" s="10">
        <v>1.35</v>
      </c>
      <c r="O124" s="10">
        <v>4.29</v>
      </c>
      <c r="P124" s="10">
        <v>1.79</v>
      </c>
    </row>
    <row r="125" spans="1:16" x14ac:dyDescent="0.25">
      <c r="A125" s="9" t="s">
        <v>241</v>
      </c>
      <c r="B125" s="9" t="s">
        <v>242</v>
      </c>
      <c r="C125" s="9" t="s">
        <v>243</v>
      </c>
      <c r="D125" s="10">
        <v>3.68</v>
      </c>
      <c r="E125" s="10" t="s">
        <v>15</v>
      </c>
      <c r="F125" s="10">
        <v>1.35</v>
      </c>
      <c r="G125" s="10">
        <v>1.61</v>
      </c>
      <c r="H125" s="10">
        <v>2.83</v>
      </c>
      <c r="I125" s="10">
        <v>1.76</v>
      </c>
      <c r="J125" s="10">
        <v>3.18</v>
      </c>
      <c r="K125" s="10">
        <v>3.72</v>
      </c>
      <c r="L125" s="10">
        <v>4.12</v>
      </c>
      <c r="M125" s="10">
        <v>4.16</v>
      </c>
      <c r="N125" s="10">
        <v>5.5</v>
      </c>
      <c r="O125" s="10">
        <v>9.51</v>
      </c>
      <c r="P125" s="10" t="s">
        <v>15</v>
      </c>
    </row>
    <row r="126" spans="1:16" x14ac:dyDescent="0.25">
      <c r="A126" s="9" t="s">
        <v>244</v>
      </c>
      <c r="B126" s="9" t="s">
        <v>245</v>
      </c>
      <c r="C126" s="9" t="s">
        <v>246</v>
      </c>
      <c r="D126" s="10" t="s">
        <v>4</v>
      </c>
      <c r="E126" s="10" t="s">
        <v>4</v>
      </c>
      <c r="F126" s="10" t="s">
        <v>4</v>
      </c>
      <c r="G126" s="10" t="s">
        <v>4</v>
      </c>
      <c r="H126" s="10" t="s">
        <v>4</v>
      </c>
      <c r="I126" s="10" t="s">
        <v>4</v>
      </c>
      <c r="J126" s="10" t="s">
        <v>4</v>
      </c>
      <c r="K126" s="10" t="s">
        <v>4</v>
      </c>
      <c r="L126" s="10" t="s">
        <v>4</v>
      </c>
      <c r="M126" s="10" t="s">
        <v>4</v>
      </c>
      <c r="N126" s="10" t="s">
        <v>4</v>
      </c>
      <c r="O126" s="10" t="s">
        <v>4</v>
      </c>
      <c r="P126" s="10" t="s">
        <v>4</v>
      </c>
    </row>
    <row r="127" spans="1:16" x14ac:dyDescent="0.25">
      <c r="A127" s="9" t="s">
        <v>4</v>
      </c>
      <c r="B127" s="9" t="s">
        <v>247</v>
      </c>
      <c r="C127" s="9" t="s">
        <v>248</v>
      </c>
      <c r="D127" s="10">
        <v>10.79</v>
      </c>
      <c r="E127" s="10" t="s">
        <v>15</v>
      </c>
      <c r="F127" s="10">
        <v>2.81</v>
      </c>
      <c r="G127" s="10">
        <v>3.43</v>
      </c>
      <c r="H127" s="10">
        <v>5.13</v>
      </c>
      <c r="I127" s="10">
        <v>4.87</v>
      </c>
      <c r="J127" s="10">
        <v>6.93</v>
      </c>
      <c r="K127" s="10">
        <v>9.76</v>
      </c>
      <c r="L127" s="10">
        <v>10.92</v>
      </c>
      <c r="M127" s="10">
        <v>14.13</v>
      </c>
      <c r="N127" s="10">
        <v>20.010000000000002</v>
      </c>
      <c r="O127" s="10">
        <v>31.28</v>
      </c>
      <c r="P127" s="10">
        <v>24.99</v>
      </c>
    </row>
    <row r="128" spans="1:16" x14ac:dyDescent="0.25">
      <c r="A128" s="9" t="s">
        <v>249</v>
      </c>
      <c r="B128" s="9" t="s">
        <v>250</v>
      </c>
      <c r="C128" s="9" t="s">
        <v>251</v>
      </c>
      <c r="D128" s="10" t="s">
        <v>4</v>
      </c>
      <c r="E128" s="10" t="s">
        <v>4</v>
      </c>
      <c r="F128" s="10" t="s">
        <v>4</v>
      </c>
      <c r="G128" s="10" t="s">
        <v>4</v>
      </c>
      <c r="H128" s="10" t="s">
        <v>4</v>
      </c>
      <c r="I128" s="10" t="s">
        <v>4</v>
      </c>
      <c r="J128" s="10" t="s">
        <v>4</v>
      </c>
      <c r="K128" s="10" t="s">
        <v>4</v>
      </c>
      <c r="L128" s="10" t="s">
        <v>4</v>
      </c>
      <c r="M128" s="10" t="s">
        <v>4</v>
      </c>
      <c r="N128" s="10" t="s">
        <v>4</v>
      </c>
      <c r="O128" s="10" t="s">
        <v>4</v>
      </c>
      <c r="P128" s="10" t="s">
        <v>4</v>
      </c>
    </row>
    <row r="129" spans="1:16" x14ac:dyDescent="0.25">
      <c r="A129" s="9" t="s">
        <v>4</v>
      </c>
      <c r="B129" s="9" t="s">
        <v>4</v>
      </c>
      <c r="C129" s="9" t="s">
        <v>252</v>
      </c>
      <c r="D129" s="10">
        <v>5.6</v>
      </c>
      <c r="E129" s="10" t="s">
        <v>15</v>
      </c>
      <c r="F129" s="10">
        <v>1.88</v>
      </c>
      <c r="G129" s="10">
        <v>1.97</v>
      </c>
      <c r="H129" s="10">
        <v>3.46</v>
      </c>
      <c r="I129" s="10">
        <v>2.93</v>
      </c>
      <c r="J129" s="10">
        <v>3.77</v>
      </c>
      <c r="K129" s="10">
        <v>5.45</v>
      </c>
      <c r="L129" s="10">
        <v>6.25</v>
      </c>
      <c r="M129" s="10">
        <v>7.01</v>
      </c>
      <c r="N129" s="10">
        <v>9.57</v>
      </c>
      <c r="O129" s="10">
        <v>10.95</v>
      </c>
      <c r="P129" s="10">
        <v>14.12</v>
      </c>
    </row>
    <row r="130" spans="1:16" x14ac:dyDescent="0.25">
      <c r="A130" s="9" t="s">
        <v>253</v>
      </c>
      <c r="B130" s="9" t="s">
        <v>254</v>
      </c>
      <c r="C130" s="9" t="s">
        <v>255</v>
      </c>
      <c r="D130" s="10">
        <v>0.39</v>
      </c>
      <c r="E130" s="10" t="s">
        <v>16</v>
      </c>
      <c r="F130" s="10" t="s">
        <v>15</v>
      </c>
      <c r="G130" s="10">
        <v>0.19</v>
      </c>
      <c r="H130" s="10" t="s">
        <v>15</v>
      </c>
      <c r="I130" s="10" t="s">
        <v>15</v>
      </c>
      <c r="J130" s="10">
        <v>0.23</v>
      </c>
      <c r="K130" s="10">
        <v>0.49</v>
      </c>
      <c r="L130" s="10">
        <v>0.42</v>
      </c>
      <c r="M130" s="10">
        <v>0.31</v>
      </c>
      <c r="N130" s="10">
        <v>0.49</v>
      </c>
      <c r="O130" s="10" t="s">
        <v>15</v>
      </c>
      <c r="P130" s="10" t="s">
        <v>15</v>
      </c>
    </row>
    <row r="131" spans="1:16" x14ac:dyDescent="0.25">
      <c r="A131" s="9" t="s">
        <v>256</v>
      </c>
      <c r="B131" s="9" t="s">
        <v>257</v>
      </c>
      <c r="C131" s="9" t="s">
        <v>258</v>
      </c>
      <c r="D131" s="10">
        <v>4.8</v>
      </c>
      <c r="E131" s="10" t="s">
        <v>15</v>
      </c>
      <c r="F131" s="10">
        <v>0.81</v>
      </c>
      <c r="G131" s="10">
        <v>1.27</v>
      </c>
      <c r="H131" s="10">
        <v>1.6</v>
      </c>
      <c r="I131" s="10">
        <v>1.81</v>
      </c>
      <c r="J131" s="10">
        <v>2.93</v>
      </c>
      <c r="K131" s="10">
        <v>3.82</v>
      </c>
      <c r="L131" s="10">
        <v>4.26</v>
      </c>
      <c r="M131" s="10">
        <v>6.82</v>
      </c>
      <c r="N131" s="10">
        <v>9.9499999999999993</v>
      </c>
      <c r="O131" s="10">
        <v>18.350000000000001</v>
      </c>
      <c r="P131" s="10">
        <v>8.99</v>
      </c>
    </row>
    <row r="132" spans="1:16" x14ac:dyDescent="0.25">
      <c r="A132" s="9" t="s">
        <v>259</v>
      </c>
      <c r="B132" s="9" t="s">
        <v>260</v>
      </c>
      <c r="C132" s="9" t="s">
        <v>261</v>
      </c>
      <c r="D132" s="10">
        <v>6.12</v>
      </c>
      <c r="E132" s="10">
        <v>2.87</v>
      </c>
      <c r="F132" s="10">
        <v>1.8</v>
      </c>
      <c r="G132" s="10">
        <v>2.4300000000000002</v>
      </c>
      <c r="H132" s="10">
        <v>3.97</v>
      </c>
      <c r="I132" s="10">
        <v>3.49</v>
      </c>
      <c r="J132" s="10">
        <v>3.98</v>
      </c>
      <c r="K132" s="10">
        <v>5.19</v>
      </c>
      <c r="L132" s="10">
        <v>6.33</v>
      </c>
      <c r="M132" s="10">
        <v>8.31</v>
      </c>
      <c r="N132" s="10">
        <v>10.7</v>
      </c>
      <c r="O132" s="10">
        <v>12.66</v>
      </c>
      <c r="P132" s="10">
        <v>16.149999999999999</v>
      </c>
    </row>
    <row r="133" spans="1:16" x14ac:dyDescent="0.25">
      <c r="A133" s="9" t="s">
        <v>262</v>
      </c>
      <c r="B133" s="9" t="s">
        <v>263</v>
      </c>
      <c r="C133" s="9" t="s">
        <v>264</v>
      </c>
      <c r="D133" s="10">
        <v>24.34</v>
      </c>
      <c r="E133" s="10">
        <v>10.63</v>
      </c>
      <c r="F133" s="10">
        <v>4.58</v>
      </c>
      <c r="G133" s="10">
        <v>7.46</v>
      </c>
      <c r="H133" s="10">
        <v>9.8000000000000007</v>
      </c>
      <c r="I133" s="10">
        <v>10.85</v>
      </c>
      <c r="J133" s="10">
        <v>14.12</v>
      </c>
      <c r="K133" s="10">
        <v>17.920000000000002</v>
      </c>
      <c r="L133" s="10">
        <v>25.91</v>
      </c>
      <c r="M133" s="10">
        <v>36.47</v>
      </c>
      <c r="N133" s="10">
        <v>46.84</v>
      </c>
      <c r="O133" s="10">
        <v>60.35</v>
      </c>
      <c r="P133" s="10">
        <v>62.85</v>
      </c>
    </row>
    <row r="134" spans="1:16" x14ac:dyDescent="0.25">
      <c r="A134" s="9" t="s">
        <v>265</v>
      </c>
      <c r="B134" s="9" t="s">
        <v>266</v>
      </c>
      <c r="C134" s="9" t="s">
        <v>267</v>
      </c>
      <c r="D134" s="10" t="s">
        <v>4</v>
      </c>
      <c r="E134" s="10" t="s">
        <v>4</v>
      </c>
      <c r="F134" s="10" t="s">
        <v>4</v>
      </c>
      <c r="G134" s="10" t="s">
        <v>4</v>
      </c>
      <c r="H134" s="10" t="s">
        <v>4</v>
      </c>
      <c r="I134" s="10" t="s">
        <v>4</v>
      </c>
      <c r="J134" s="10" t="s">
        <v>4</v>
      </c>
      <c r="K134" s="10" t="s">
        <v>4</v>
      </c>
      <c r="L134" s="10" t="s">
        <v>4</v>
      </c>
      <c r="M134" s="10" t="s">
        <v>4</v>
      </c>
      <c r="N134" s="10" t="s">
        <v>4</v>
      </c>
      <c r="O134" s="10" t="s">
        <v>4</v>
      </c>
      <c r="P134" s="10" t="s">
        <v>4</v>
      </c>
    </row>
    <row r="135" spans="1:16" x14ac:dyDescent="0.25">
      <c r="A135" s="9" t="s">
        <v>4</v>
      </c>
      <c r="B135" s="9" t="s">
        <v>4</v>
      </c>
      <c r="C135" s="9" t="s">
        <v>268</v>
      </c>
      <c r="D135" s="10">
        <v>0.21</v>
      </c>
      <c r="E135" s="10" t="s">
        <v>15</v>
      </c>
      <c r="F135" s="10" t="s">
        <v>15</v>
      </c>
      <c r="G135" s="10">
        <v>7.0000000000000007E-2</v>
      </c>
      <c r="H135" s="10" t="s">
        <v>15</v>
      </c>
      <c r="I135" s="10">
        <v>0.12</v>
      </c>
      <c r="J135" s="10">
        <v>0.17</v>
      </c>
      <c r="K135" s="10">
        <v>0.18</v>
      </c>
      <c r="L135" s="10">
        <v>0.23</v>
      </c>
      <c r="M135" s="10">
        <v>0.25</v>
      </c>
      <c r="N135" s="10">
        <v>0.22</v>
      </c>
      <c r="O135" s="10">
        <v>1.22</v>
      </c>
      <c r="P135" s="10" t="s">
        <v>15</v>
      </c>
    </row>
    <row r="136" spans="1:16" x14ac:dyDescent="0.25">
      <c r="A136" s="9" t="s">
        <v>269</v>
      </c>
      <c r="B136" s="9" t="s">
        <v>270</v>
      </c>
      <c r="C136" s="9" t="s">
        <v>271</v>
      </c>
      <c r="D136" s="10">
        <v>8.85</v>
      </c>
      <c r="E136" s="10">
        <v>4.5</v>
      </c>
      <c r="F136" s="10">
        <v>1.99</v>
      </c>
      <c r="G136" s="10">
        <v>3.49</v>
      </c>
      <c r="H136" s="10">
        <v>4.51</v>
      </c>
      <c r="I136" s="10">
        <v>4.82</v>
      </c>
      <c r="J136" s="10">
        <v>5.76</v>
      </c>
      <c r="K136" s="10">
        <v>7.1</v>
      </c>
      <c r="L136" s="10">
        <v>9.31</v>
      </c>
      <c r="M136" s="10">
        <v>11.91</v>
      </c>
      <c r="N136" s="10">
        <v>16.25</v>
      </c>
      <c r="O136" s="10">
        <v>20.62</v>
      </c>
      <c r="P136" s="10">
        <v>24.11</v>
      </c>
    </row>
    <row r="137" spans="1:16" x14ac:dyDescent="0.25">
      <c r="A137" s="9" t="s">
        <v>272</v>
      </c>
      <c r="B137" s="9" t="s">
        <v>273</v>
      </c>
      <c r="C137" s="9" t="s">
        <v>274</v>
      </c>
      <c r="D137" s="10">
        <v>2.52</v>
      </c>
      <c r="E137" s="10" t="s">
        <v>15</v>
      </c>
      <c r="F137" s="10" t="s">
        <v>15</v>
      </c>
      <c r="G137" s="10">
        <v>0.38</v>
      </c>
      <c r="H137" s="10">
        <v>0.44</v>
      </c>
      <c r="I137" s="10">
        <v>0.61</v>
      </c>
      <c r="J137" s="10">
        <v>1.22</v>
      </c>
      <c r="K137" s="10">
        <v>1.69</v>
      </c>
      <c r="L137" s="10">
        <v>2.4700000000000002</v>
      </c>
      <c r="M137" s="10">
        <v>4.54</v>
      </c>
      <c r="N137" s="10">
        <v>5.79</v>
      </c>
      <c r="O137" s="10">
        <v>6.07</v>
      </c>
      <c r="P137" s="10">
        <v>5.89</v>
      </c>
    </row>
    <row r="138" spans="1:16" x14ac:dyDescent="0.25">
      <c r="A138" s="9" t="s">
        <v>275</v>
      </c>
      <c r="B138" s="9" t="s">
        <v>276</v>
      </c>
      <c r="C138" s="9" t="s">
        <v>277</v>
      </c>
      <c r="D138" s="10">
        <v>1.92</v>
      </c>
      <c r="E138" s="10" t="s">
        <v>15</v>
      </c>
      <c r="F138" s="10">
        <v>0.26</v>
      </c>
      <c r="G138" s="10">
        <v>0.39</v>
      </c>
      <c r="H138" s="10">
        <v>0.57999999999999996</v>
      </c>
      <c r="I138" s="10">
        <v>0.5</v>
      </c>
      <c r="J138" s="10">
        <v>0.85</v>
      </c>
      <c r="K138" s="10">
        <v>1.19</v>
      </c>
      <c r="L138" s="10">
        <v>1.94</v>
      </c>
      <c r="M138" s="10">
        <v>3.26</v>
      </c>
      <c r="N138" s="10">
        <v>3.97</v>
      </c>
      <c r="O138" s="10">
        <v>6.73</v>
      </c>
      <c r="P138" s="10">
        <v>3.58</v>
      </c>
    </row>
    <row r="139" spans="1:16" x14ac:dyDescent="0.25">
      <c r="A139" s="9" t="s">
        <v>278</v>
      </c>
      <c r="B139" s="9" t="s">
        <v>279</v>
      </c>
      <c r="C139" s="9" t="s">
        <v>280</v>
      </c>
      <c r="D139" s="10" t="s">
        <v>4</v>
      </c>
      <c r="E139" s="10" t="s">
        <v>4</v>
      </c>
      <c r="F139" s="10" t="s">
        <v>4</v>
      </c>
      <c r="G139" s="10" t="s">
        <v>4</v>
      </c>
      <c r="H139" s="10" t="s">
        <v>4</v>
      </c>
      <c r="I139" s="10" t="s">
        <v>4</v>
      </c>
      <c r="J139" s="10" t="s">
        <v>4</v>
      </c>
      <c r="K139" s="10" t="s">
        <v>4</v>
      </c>
      <c r="L139" s="10" t="s">
        <v>4</v>
      </c>
      <c r="M139" s="10" t="s">
        <v>4</v>
      </c>
      <c r="N139" s="10" t="s">
        <v>4</v>
      </c>
      <c r="O139" s="10" t="s">
        <v>4</v>
      </c>
      <c r="P139" s="10" t="s">
        <v>4</v>
      </c>
    </row>
    <row r="140" spans="1:16" x14ac:dyDescent="0.25">
      <c r="A140" s="9" t="s">
        <v>4</v>
      </c>
      <c r="B140" s="9" t="s">
        <v>4</v>
      </c>
      <c r="C140" s="9" t="s">
        <v>281</v>
      </c>
      <c r="D140" s="10">
        <v>8.1199999999999992</v>
      </c>
      <c r="E140" s="10">
        <v>3.93</v>
      </c>
      <c r="F140" s="10">
        <v>1.7</v>
      </c>
      <c r="G140" s="10">
        <v>2.4500000000000002</v>
      </c>
      <c r="H140" s="10">
        <v>3.26</v>
      </c>
      <c r="I140" s="10">
        <v>3.64</v>
      </c>
      <c r="J140" s="10">
        <v>4.68</v>
      </c>
      <c r="K140" s="10">
        <v>5.83</v>
      </c>
      <c r="L140" s="10">
        <v>8.86</v>
      </c>
      <c r="M140" s="10">
        <v>12.33</v>
      </c>
      <c r="N140" s="10">
        <v>15.15</v>
      </c>
      <c r="O140" s="10">
        <v>19.41</v>
      </c>
      <c r="P140" s="10">
        <v>22.92</v>
      </c>
    </row>
    <row r="141" spans="1:16" x14ac:dyDescent="0.25">
      <c r="A141" s="9" t="s">
        <v>282</v>
      </c>
      <c r="B141" s="9" t="s">
        <v>283</v>
      </c>
      <c r="C141" s="9" t="s">
        <v>284</v>
      </c>
      <c r="D141" s="10" t="s">
        <v>4</v>
      </c>
      <c r="E141" s="10" t="s">
        <v>4</v>
      </c>
      <c r="F141" s="10" t="s">
        <v>4</v>
      </c>
      <c r="G141" s="10" t="s">
        <v>4</v>
      </c>
      <c r="H141" s="10" t="s">
        <v>4</v>
      </c>
      <c r="I141" s="10" t="s">
        <v>4</v>
      </c>
      <c r="J141" s="10" t="s">
        <v>4</v>
      </c>
      <c r="K141" s="10" t="s">
        <v>4</v>
      </c>
      <c r="L141" s="10" t="s">
        <v>4</v>
      </c>
      <c r="M141" s="10" t="s">
        <v>4</v>
      </c>
      <c r="N141" s="10" t="s">
        <v>4</v>
      </c>
      <c r="O141" s="10" t="s">
        <v>4</v>
      </c>
      <c r="P141" s="10" t="s">
        <v>4</v>
      </c>
    </row>
    <row r="142" spans="1:16" x14ac:dyDescent="0.25">
      <c r="A142" s="9" t="s">
        <v>4</v>
      </c>
      <c r="B142" s="9" t="s">
        <v>4</v>
      </c>
      <c r="C142" s="9" t="s">
        <v>285</v>
      </c>
      <c r="D142" s="10">
        <v>1.34</v>
      </c>
      <c r="E142" s="10" t="s">
        <v>15</v>
      </c>
      <c r="F142" s="10">
        <v>0.19</v>
      </c>
      <c r="G142" s="10">
        <v>0.25</v>
      </c>
      <c r="H142" s="10">
        <v>0.36</v>
      </c>
      <c r="I142" s="10">
        <v>0.56999999999999995</v>
      </c>
      <c r="J142" s="10">
        <v>0.63</v>
      </c>
      <c r="K142" s="10">
        <v>0.97</v>
      </c>
      <c r="L142" s="10">
        <v>1.57</v>
      </c>
      <c r="M142" s="10">
        <v>2.0299999999999998</v>
      </c>
      <c r="N142" s="10">
        <v>2.72</v>
      </c>
      <c r="O142" s="10">
        <v>3.4</v>
      </c>
      <c r="P142" s="10">
        <v>3.32</v>
      </c>
    </row>
    <row r="143" spans="1:16" x14ac:dyDescent="0.25">
      <c r="A143" s="9" t="s">
        <v>286</v>
      </c>
      <c r="B143" s="9" t="s">
        <v>287</v>
      </c>
      <c r="C143" s="9" t="s">
        <v>288</v>
      </c>
      <c r="D143" s="10">
        <v>1.38</v>
      </c>
      <c r="E143" s="10" t="s">
        <v>15</v>
      </c>
      <c r="F143" s="10">
        <v>0.26</v>
      </c>
      <c r="G143" s="10">
        <v>0.42</v>
      </c>
      <c r="H143" s="10">
        <v>0.54</v>
      </c>
      <c r="I143" s="10">
        <v>0.57999999999999996</v>
      </c>
      <c r="J143" s="10">
        <v>0.82</v>
      </c>
      <c r="K143" s="10">
        <v>0.95</v>
      </c>
      <c r="L143" s="10">
        <v>1.54</v>
      </c>
      <c r="M143" s="10">
        <v>2.17</v>
      </c>
      <c r="N143" s="10">
        <v>2.74</v>
      </c>
      <c r="O143" s="10">
        <v>2.91</v>
      </c>
      <c r="P143" s="10">
        <v>2.63</v>
      </c>
    </row>
    <row r="144" spans="1:16" x14ac:dyDescent="0.25">
      <c r="A144" s="9" t="s">
        <v>289</v>
      </c>
      <c r="B144" s="9" t="s">
        <v>290</v>
      </c>
      <c r="C144" s="9" t="s">
        <v>291</v>
      </c>
      <c r="D144" s="10">
        <v>10.44</v>
      </c>
      <c r="E144" s="10">
        <v>4.04</v>
      </c>
      <c r="F144" s="10">
        <v>3.61</v>
      </c>
      <c r="G144" s="10">
        <v>5.04</v>
      </c>
      <c r="H144" s="10">
        <v>6.68</v>
      </c>
      <c r="I144" s="10">
        <v>7.05</v>
      </c>
      <c r="J144" s="10">
        <v>7.71</v>
      </c>
      <c r="K144" s="10">
        <v>9.14</v>
      </c>
      <c r="L144" s="10">
        <v>11.03</v>
      </c>
      <c r="M144" s="10">
        <v>13.74</v>
      </c>
      <c r="N144" s="10">
        <v>17.100000000000001</v>
      </c>
      <c r="O144" s="10">
        <v>20.58</v>
      </c>
      <c r="P144" s="10">
        <v>21.26</v>
      </c>
    </row>
    <row r="145" spans="1:16" x14ac:dyDescent="0.25">
      <c r="A145" s="9" t="s">
        <v>4</v>
      </c>
      <c r="B145" s="9" t="s">
        <v>4</v>
      </c>
      <c r="C145" s="9" t="s">
        <v>4</v>
      </c>
      <c r="D145" s="10" t="s">
        <v>4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x14ac:dyDescent="0.25">
      <c r="A146" s="9" t="s">
        <v>292</v>
      </c>
      <c r="B146" s="9" t="s">
        <v>293</v>
      </c>
      <c r="C146" s="9" t="s">
        <v>294</v>
      </c>
      <c r="D146" s="10" t="s">
        <v>4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x14ac:dyDescent="0.25">
      <c r="A147" s="9" t="s">
        <v>4</v>
      </c>
      <c r="B147" s="9" t="s">
        <v>295</v>
      </c>
      <c r="C147" s="9" t="s">
        <v>4</v>
      </c>
      <c r="D147" s="10">
        <v>11.22</v>
      </c>
      <c r="E147" s="10" t="s">
        <v>15</v>
      </c>
      <c r="F147" s="10">
        <v>1.55</v>
      </c>
      <c r="G147" s="10">
        <v>2.56</v>
      </c>
      <c r="H147" s="10">
        <v>3.67</v>
      </c>
      <c r="I147" s="10">
        <v>3.59</v>
      </c>
      <c r="J147" s="10">
        <v>5.87</v>
      </c>
      <c r="K147" s="10">
        <v>7.08</v>
      </c>
      <c r="L147" s="10">
        <v>8.9700000000000006</v>
      </c>
      <c r="M147" s="10">
        <v>12.27</v>
      </c>
      <c r="N147" s="10">
        <v>24.05</v>
      </c>
      <c r="O147" s="10">
        <v>41.87</v>
      </c>
      <c r="P147" s="10">
        <v>95.92</v>
      </c>
    </row>
    <row r="148" spans="1:16" x14ac:dyDescent="0.25">
      <c r="A148" s="9" t="s">
        <v>296</v>
      </c>
      <c r="B148" s="9" t="s">
        <v>297</v>
      </c>
      <c r="C148" s="9" t="s">
        <v>298</v>
      </c>
      <c r="D148" s="10" t="s">
        <v>4</v>
      </c>
      <c r="E148" s="10" t="s">
        <v>4</v>
      </c>
      <c r="F148" s="10" t="s">
        <v>4</v>
      </c>
      <c r="G148" s="10" t="s">
        <v>4</v>
      </c>
      <c r="H148" s="10" t="s">
        <v>4</v>
      </c>
      <c r="I148" s="10" t="s">
        <v>4</v>
      </c>
      <c r="J148" s="10" t="s">
        <v>4</v>
      </c>
      <c r="K148" s="10" t="s">
        <v>4</v>
      </c>
      <c r="L148" s="10" t="s">
        <v>4</v>
      </c>
      <c r="M148" s="10" t="s">
        <v>4</v>
      </c>
      <c r="N148" s="10" t="s">
        <v>4</v>
      </c>
      <c r="O148" s="10" t="s">
        <v>4</v>
      </c>
      <c r="P148" s="10" t="s">
        <v>4</v>
      </c>
    </row>
    <row r="149" spans="1:16" x14ac:dyDescent="0.25">
      <c r="A149" s="9" t="s">
        <v>4</v>
      </c>
      <c r="B149" s="9" t="s">
        <v>4</v>
      </c>
      <c r="C149" s="9" t="s">
        <v>299</v>
      </c>
      <c r="D149" s="10">
        <v>1.05</v>
      </c>
      <c r="E149" s="10" t="s">
        <v>15</v>
      </c>
      <c r="F149" s="43">
        <f>F147-SUM(F150:F153)</f>
        <v>0.14000000000000012</v>
      </c>
      <c r="G149" s="10">
        <v>0.32</v>
      </c>
      <c r="H149" s="10">
        <v>0.25</v>
      </c>
      <c r="I149" s="10">
        <v>0.28999999999999998</v>
      </c>
      <c r="J149" s="10">
        <v>0.62</v>
      </c>
      <c r="K149" s="10">
        <v>0.66</v>
      </c>
      <c r="L149" s="10">
        <v>1.18</v>
      </c>
      <c r="M149" s="10">
        <v>1.38</v>
      </c>
      <c r="N149" s="10">
        <v>1.88</v>
      </c>
      <c r="O149" s="10">
        <v>3.49</v>
      </c>
      <c r="P149" s="10">
        <v>5.63</v>
      </c>
    </row>
    <row r="150" spans="1:16" x14ac:dyDescent="0.25">
      <c r="A150" s="9" t="s">
        <v>300</v>
      </c>
      <c r="B150" s="9" t="s">
        <v>301</v>
      </c>
      <c r="C150" s="9" t="s">
        <v>302</v>
      </c>
      <c r="D150" s="10">
        <v>1.05</v>
      </c>
      <c r="E150" s="10" t="s">
        <v>15</v>
      </c>
      <c r="F150" s="10">
        <v>0.25</v>
      </c>
      <c r="G150" s="10">
        <v>0.54</v>
      </c>
      <c r="H150" s="10">
        <v>0.68</v>
      </c>
      <c r="I150" s="10">
        <v>0.48</v>
      </c>
      <c r="J150" s="10">
        <v>0.57999999999999996</v>
      </c>
      <c r="K150" s="10">
        <v>0.94</v>
      </c>
      <c r="L150" s="10">
        <v>1.06</v>
      </c>
      <c r="M150" s="10">
        <v>1.34</v>
      </c>
      <c r="N150" s="10">
        <v>1.94</v>
      </c>
      <c r="O150" s="10">
        <v>2.1</v>
      </c>
      <c r="P150" s="10">
        <v>3.09</v>
      </c>
    </row>
    <row r="151" spans="1:16" x14ac:dyDescent="0.25">
      <c r="A151" s="9" t="s">
        <v>303</v>
      </c>
      <c r="B151" s="9" t="s">
        <v>304</v>
      </c>
      <c r="C151" s="9" t="s">
        <v>305</v>
      </c>
      <c r="D151" s="10" t="s">
        <v>4</v>
      </c>
      <c r="E151" s="10" t="s">
        <v>4</v>
      </c>
      <c r="F151" s="10" t="s">
        <v>4</v>
      </c>
      <c r="G151" s="10" t="s">
        <v>4</v>
      </c>
      <c r="H151" s="10" t="s">
        <v>4</v>
      </c>
      <c r="I151" s="10" t="s">
        <v>4</v>
      </c>
      <c r="J151" s="10" t="s">
        <v>4</v>
      </c>
      <c r="K151" s="10" t="s">
        <v>4</v>
      </c>
      <c r="L151" s="10" t="s">
        <v>4</v>
      </c>
      <c r="M151" s="10" t="s">
        <v>4</v>
      </c>
      <c r="N151" s="10" t="s">
        <v>4</v>
      </c>
      <c r="O151" s="10" t="s">
        <v>4</v>
      </c>
      <c r="P151" s="10" t="s">
        <v>4</v>
      </c>
    </row>
    <row r="152" spans="1:16" x14ac:dyDescent="0.25">
      <c r="A152" s="9" t="s">
        <v>4</v>
      </c>
      <c r="B152" s="9" t="s">
        <v>4</v>
      </c>
      <c r="C152" s="9" t="s">
        <v>306</v>
      </c>
      <c r="D152" s="10">
        <v>1.2</v>
      </c>
      <c r="E152" s="10" t="s">
        <v>16</v>
      </c>
      <c r="F152" s="10" t="s">
        <v>15</v>
      </c>
      <c r="G152" s="43">
        <f t="shared" ref="G152:I152" si="0">G147-SUM(G149:G150,G153)</f>
        <v>6.999999999999984E-2</v>
      </c>
      <c r="H152" s="43">
        <f t="shared" si="0"/>
        <v>0.4099999999999997</v>
      </c>
      <c r="I152" s="43">
        <f t="shared" si="0"/>
        <v>0.21999999999999975</v>
      </c>
      <c r="J152" s="43">
        <f>J147-SUM(J149:J150,J153)</f>
        <v>0.20999999999999996</v>
      </c>
      <c r="K152" s="10">
        <v>0.28999999999999998</v>
      </c>
      <c r="L152" s="10">
        <v>0.7</v>
      </c>
      <c r="M152" s="10">
        <v>1.36</v>
      </c>
      <c r="N152" s="10">
        <v>3.86</v>
      </c>
      <c r="O152" s="10">
        <v>5.26</v>
      </c>
      <c r="P152" s="10">
        <v>10.26</v>
      </c>
    </row>
    <row r="153" spans="1:16" x14ac:dyDescent="0.25">
      <c r="A153" s="9" t="s">
        <v>307</v>
      </c>
      <c r="B153" s="9" t="s">
        <v>308</v>
      </c>
      <c r="C153" s="9" t="s">
        <v>309</v>
      </c>
      <c r="D153" s="10">
        <v>7.93</v>
      </c>
      <c r="E153" s="10" t="s">
        <v>15</v>
      </c>
      <c r="F153" s="10">
        <v>1.1599999999999999</v>
      </c>
      <c r="G153" s="10">
        <v>1.63</v>
      </c>
      <c r="H153" s="10">
        <v>2.33</v>
      </c>
      <c r="I153" s="10">
        <v>2.6</v>
      </c>
      <c r="J153" s="10">
        <v>4.46</v>
      </c>
      <c r="K153" s="10">
        <v>5.19</v>
      </c>
      <c r="L153" s="10">
        <v>6.02</v>
      </c>
      <c r="M153" s="10">
        <v>8.18</v>
      </c>
      <c r="N153" s="10">
        <v>16.38</v>
      </c>
      <c r="O153" s="10">
        <v>31.02</v>
      </c>
      <c r="P153" s="10">
        <v>76.94</v>
      </c>
    </row>
    <row r="154" spans="1:16" x14ac:dyDescent="0.25">
      <c r="A154" s="9" t="s">
        <v>4</v>
      </c>
      <c r="B154" s="9" t="s">
        <v>4</v>
      </c>
      <c r="C154" s="9" t="s">
        <v>4</v>
      </c>
      <c r="D154" s="10" t="s">
        <v>4</v>
      </c>
      <c r="E154" s="10" t="s">
        <v>4</v>
      </c>
      <c r="F154" s="10" t="s">
        <v>4</v>
      </c>
      <c r="G154" s="10" t="s">
        <v>4</v>
      </c>
      <c r="H154" s="10" t="s">
        <v>4</v>
      </c>
      <c r="I154" s="10" t="s">
        <v>4</v>
      </c>
      <c r="J154" s="10" t="s">
        <v>4</v>
      </c>
      <c r="K154" s="10" t="s">
        <v>4</v>
      </c>
      <c r="L154" s="10" t="s">
        <v>4</v>
      </c>
      <c r="M154" s="10" t="s">
        <v>4</v>
      </c>
      <c r="N154" s="10" t="s">
        <v>4</v>
      </c>
      <c r="O154" s="10" t="s">
        <v>4</v>
      </c>
      <c r="P154" s="10" t="s">
        <v>4</v>
      </c>
    </row>
    <row r="155" spans="1:16" x14ac:dyDescent="0.25">
      <c r="A155" s="9" t="s">
        <v>310</v>
      </c>
      <c r="B155" s="9" t="s">
        <v>311</v>
      </c>
      <c r="C155" s="9" t="s">
        <v>312</v>
      </c>
      <c r="D155" s="10">
        <v>102.36</v>
      </c>
      <c r="E155" s="10">
        <v>53.78</v>
      </c>
      <c r="F155" s="10">
        <v>20.03</v>
      </c>
      <c r="G155" s="10">
        <v>30.86</v>
      </c>
      <c r="H155" s="10">
        <v>38.799999999999997</v>
      </c>
      <c r="I155" s="10">
        <v>44.81</v>
      </c>
      <c r="J155" s="10">
        <v>49.87</v>
      </c>
      <c r="K155" s="10">
        <v>67.45</v>
      </c>
      <c r="L155" s="10">
        <v>96.81</v>
      </c>
      <c r="M155" s="10">
        <v>130.84</v>
      </c>
      <c r="N155" s="10">
        <v>213.89</v>
      </c>
      <c r="O155" s="10">
        <v>347.46</v>
      </c>
      <c r="P155" s="10">
        <v>460.97</v>
      </c>
    </row>
    <row r="156" spans="1:16" x14ac:dyDescent="0.25">
      <c r="A156" s="9" t="s">
        <v>313</v>
      </c>
      <c r="B156" s="9" t="s">
        <v>314</v>
      </c>
      <c r="C156" s="9" t="s">
        <v>315</v>
      </c>
      <c r="D156" s="10">
        <v>31.12</v>
      </c>
      <c r="E156" s="10">
        <v>22.39</v>
      </c>
      <c r="F156" s="10">
        <v>10.7</v>
      </c>
      <c r="G156" s="10">
        <v>14.39</v>
      </c>
      <c r="H156" s="10">
        <v>17.37</v>
      </c>
      <c r="I156" s="10">
        <v>17.690000000000001</v>
      </c>
      <c r="J156" s="10">
        <v>21.58</v>
      </c>
      <c r="K156" s="10">
        <v>25.33</v>
      </c>
      <c r="L156" s="10">
        <v>32.74</v>
      </c>
      <c r="M156" s="10">
        <v>39.020000000000003</v>
      </c>
      <c r="N156" s="10">
        <v>51.6</v>
      </c>
      <c r="O156" s="10">
        <v>83.59</v>
      </c>
      <c r="P156" s="10">
        <v>85.15</v>
      </c>
    </row>
    <row r="157" spans="1:16" x14ac:dyDescent="0.25">
      <c r="A157" s="9" t="s">
        <v>316</v>
      </c>
      <c r="B157" s="9" t="s">
        <v>317</v>
      </c>
      <c r="C157" s="9" t="s">
        <v>318</v>
      </c>
      <c r="D157" s="10" t="s">
        <v>4</v>
      </c>
      <c r="E157" s="10" t="s">
        <v>4</v>
      </c>
      <c r="F157" s="10" t="s">
        <v>4</v>
      </c>
      <c r="G157" s="10" t="s">
        <v>4</v>
      </c>
      <c r="H157" s="10" t="s">
        <v>4</v>
      </c>
      <c r="I157" s="10" t="s">
        <v>4</v>
      </c>
      <c r="J157" s="10" t="s">
        <v>4</v>
      </c>
      <c r="K157" s="10" t="s">
        <v>4</v>
      </c>
      <c r="L157" s="10" t="s">
        <v>4</v>
      </c>
      <c r="M157" s="10" t="s">
        <v>4</v>
      </c>
      <c r="N157" s="10" t="s">
        <v>4</v>
      </c>
      <c r="O157" s="10" t="s">
        <v>4</v>
      </c>
      <c r="P157" s="10" t="s">
        <v>4</v>
      </c>
    </row>
    <row r="158" spans="1:16" x14ac:dyDescent="0.25">
      <c r="A158" s="9" t="s">
        <v>4</v>
      </c>
      <c r="B158" s="9" t="s">
        <v>4</v>
      </c>
      <c r="C158" s="9" t="s">
        <v>319</v>
      </c>
      <c r="D158" s="10">
        <v>6.08</v>
      </c>
      <c r="E158" s="10">
        <v>3.64</v>
      </c>
      <c r="F158" s="10">
        <v>3.34</v>
      </c>
      <c r="G158" s="10">
        <v>4.41</v>
      </c>
      <c r="H158" s="10">
        <v>4.84</v>
      </c>
      <c r="I158" s="10">
        <v>5.04</v>
      </c>
      <c r="J158" s="10">
        <v>5.89</v>
      </c>
      <c r="K158" s="10">
        <v>6.19</v>
      </c>
      <c r="L158" s="10">
        <v>6.97</v>
      </c>
      <c r="M158" s="10">
        <v>6.86</v>
      </c>
      <c r="N158" s="10">
        <v>6.88</v>
      </c>
      <c r="O158" s="10">
        <v>8.92</v>
      </c>
      <c r="P158" s="10">
        <v>8.85</v>
      </c>
    </row>
    <row r="159" spans="1:16" x14ac:dyDescent="0.25">
      <c r="A159" s="9" t="s">
        <v>320</v>
      </c>
      <c r="B159" s="9" t="s">
        <v>321</v>
      </c>
      <c r="C159" s="9" t="s">
        <v>322</v>
      </c>
      <c r="D159" s="10" t="s">
        <v>4</v>
      </c>
      <c r="E159" s="10" t="s">
        <v>4</v>
      </c>
      <c r="F159" s="10" t="s">
        <v>4</v>
      </c>
      <c r="G159" s="10" t="s">
        <v>4</v>
      </c>
      <c r="H159" s="10" t="s">
        <v>4</v>
      </c>
      <c r="I159" s="10" t="s">
        <v>4</v>
      </c>
      <c r="J159" s="10" t="s">
        <v>4</v>
      </c>
      <c r="K159" s="10" t="s">
        <v>4</v>
      </c>
      <c r="L159" s="10" t="s">
        <v>4</v>
      </c>
      <c r="M159" s="10" t="s">
        <v>4</v>
      </c>
      <c r="N159" s="10" t="s">
        <v>4</v>
      </c>
      <c r="O159" s="10" t="s">
        <v>4</v>
      </c>
      <c r="P159" s="10" t="s">
        <v>4</v>
      </c>
    </row>
    <row r="160" spans="1:16" x14ac:dyDescent="0.25">
      <c r="A160" s="9" t="s">
        <v>4</v>
      </c>
      <c r="B160" s="9" t="s">
        <v>4</v>
      </c>
      <c r="C160" s="9" t="s">
        <v>323</v>
      </c>
      <c r="D160" s="10">
        <v>18.809999999999999</v>
      </c>
      <c r="E160" s="10">
        <v>9.52</v>
      </c>
      <c r="F160" s="10">
        <v>5.18</v>
      </c>
      <c r="G160" s="10">
        <v>7.1</v>
      </c>
      <c r="H160" s="10">
        <v>8.6999999999999993</v>
      </c>
      <c r="I160" s="10">
        <v>9.19</v>
      </c>
      <c r="J160" s="10">
        <v>10.98</v>
      </c>
      <c r="K160" s="10">
        <v>13.66</v>
      </c>
      <c r="L160" s="10">
        <v>18.52</v>
      </c>
      <c r="M160" s="10">
        <v>24.48</v>
      </c>
      <c r="N160" s="10">
        <v>35.380000000000003</v>
      </c>
      <c r="O160" s="10">
        <v>58.81</v>
      </c>
      <c r="P160" s="10">
        <v>64.599999999999994</v>
      </c>
    </row>
    <row r="161" spans="1:16" x14ac:dyDescent="0.25">
      <c r="A161" s="9" t="s">
        <v>324</v>
      </c>
      <c r="B161" s="9" t="s">
        <v>325</v>
      </c>
      <c r="C161" s="9" t="s">
        <v>326</v>
      </c>
      <c r="D161" s="10" t="s">
        <v>4</v>
      </c>
      <c r="E161" s="10" t="s">
        <v>4</v>
      </c>
      <c r="F161" s="10" t="s">
        <v>4</v>
      </c>
      <c r="G161" s="10" t="s">
        <v>4</v>
      </c>
      <c r="H161" s="10" t="s">
        <v>4</v>
      </c>
      <c r="I161" s="10" t="s">
        <v>4</v>
      </c>
      <c r="J161" s="10" t="s">
        <v>4</v>
      </c>
      <c r="K161" s="10" t="s">
        <v>4</v>
      </c>
      <c r="L161" s="10" t="s">
        <v>4</v>
      </c>
      <c r="M161" s="10" t="s">
        <v>4</v>
      </c>
      <c r="N161" s="10" t="s">
        <v>4</v>
      </c>
      <c r="O161" s="10" t="s">
        <v>4</v>
      </c>
      <c r="P161" s="10" t="s">
        <v>4</v>
      </c>
    </row>
    <row r="162" spans="1:16" x14ac:dyDescent="0.25">
      <c r="A162" s="9" t="s">
        <v>4</v>
      </c>
      <c r="B162" s="9" t="s">
        <v>4</v>
      </c>
      <c r="C162" s="9" t="s">
        <v>319</v>
      </c>
      <c r="D162" s="10">
        <v>1.0900000000000001</v>
      </c>
      <c r="E162" s="10" t="s">
        <v>15</v>
      </c>
      <c r="F162" s="10">
        <v>0.52</v>
      </c>
      <c r="G162" s="10">
        <v>0.62</v>
      </c>
      <c r="H162" s="10">
        <v>0.99</v>
      </c>
      <c r="I162" s="10">
        <v>0.86</v>
      </c>
      <c r="J162" s="10">
        <v>0.94</v>
      </c>
      <c r="K162" s="10">
        <v>1.24</v>
      </c>
      <c r="L162" s="10">
        <v>1.38</v>
      </c>
      <c r="M162" s="10">
        <v>1.19</v>
      </c>
      <c r="N162" s="10">
        <v>1.24</v>
      </c>
      <c r="O162" s="10">
        <v>1.57</v>
      </c>
      <c r="P162" s="10">
        <v>1.35</v>
      </c>
    </row>
    <row r="163" spans="1:16" x14ac:dyDescent="0.25">
      <c r="A163" s="9" t="s">
        <v>327</v>
      </c>
      <c r="B163" s="9" t="s">
        <v>328</v>
      </c>
      <c r="C163" s="9" t="s">
        <v>329</v>
      </c>
      <c r="D163" s="10" t="s">
        <v>4</v>
      </c>
      <c r="E163" s="10" t="s">
        <v>4</v>
      </c>
      <c r="F163" s="10" t="s">
        <v>4</v>
      </c>
      <c r="G163" s="10" t="s">
        <v>4</v>
      </c>
      <c r="H163" s="10" t="s">
        <v>4</v>
      </c>
      <c r="I163" s="10" t="s">
        <v>4</v>
      </c>
      <c r="J163" s="10" t="s">
        <v>4</v>
      </c>
      <c r="K163" s="10" t="s">
        <v>4</v>
      </c>
      <c r="L163" s="10" t="s">
        <v>4</v>
      </c>
      <c r="M163" s="10" t="s">
        <v>4</v>
      </c>
      <c r="N163" s="10" t="s">
        <v>4</v>
      </c>
      <c r="O163" s="10" t="s">
        <v>4</v>
      </c>
      <c r="P163" s="10" t="s">
        <v>4</v>
      </c>
    </row>
    <row r="164" spans="1:16" x14ac:dyDescent="0.25">
      <c r="A164" s="9" t="s">
        <v>4</v>
      </c>
      <c r="B164" s="9" t="s">
        <v>4</v>
      </c>
      <c r="C164" s="9" t="s">
        <v>323</v>
      </c>
      <c r="D164" s="10">
        <v>5.14</v>
      </c>
      <c r="E164" s="10">
        <v>8.4700000000000006</v>
      </c>
      <c r="F164" s="10">
        <v>1.67</v>
      </c>
      <c r="G164" s="10">
        <v>2.2599999999999998</v>
      </c>
      <c r="H164" s="10">
        <v>2.85</v>
      </c>
      <c r="I164" s="10">
        <v>2.6</v>
      </c>
      <c r="J164" s="10">
        <v>3.77</v>
      </c>
      <c r="K164" s="10">
        <v>4.22</v>
      </c>
      <c r="L164" s="10">
        <v>5.87</v>
      </c>
      <c r="M164" s="10">
        <v>6.48</v>
      </c>
      <c r="N164" s="10">
        <v>8.09</v>
      </c>
      <c r="O164" s="10">
        <v>14.3</v>
      </c>
      <c r="P164" s="10">
        <v>10.35</v>
      </c>
    </row>
    <row r="165" spans="1:16" x14ac:dyDescent="0.25">
      <c r="A165" s="9" t="s">
        <v>330</v>
      </c>
      <c r="B165" s="9" t="s">
        <v>331</v>
      </c>
      <c r="C165" s="9" t="s">
        <v>332</v>
      </c>
      <c r="D165" s="10">
        <v>20.100000000000001</v>
      </c>
      <c r="E165" s="10" t="s">
        <v>15</v>
      </c>
      <c r="F165" s="10">
        <v>3.44</v>
      </c>
      <c r="G165" s="10">
        <v>7.62</v>
      </c>
      <c r="H165" s="10">
        <v>10.09</v>
      </c>
      <c r="I165" s="10">
        <v>14.37</v>
      </c>
      <c r="J165" s="10">
        <v>12.27</v>
      </c>
      <c r="K165" s="10">
        <v>18.23</v>
      </c>
      <c r="L165" s="10">
        <v>21.15</v>
      </c>
      <c r="M165" s="10">
        <v>25.97</v>
      </c>
      <c r="N165" s="10">
        <v>35.33</v>
      </c>
      <c r="O165" s="10">
        <v>44.4</v>
      </c>
      <c r="P165" s="10">
        <v>64.88</v>
      </c>
    </row>
    <row r="166" spans="1:16" x14ac:dyDescent="0.25">
      <c r="A166" s="9" t="s">
        <v>333</v>
      </c>
      <c r="B166" s="9" t="s">
        <v>334</v>
      </c>
      <c r="C166" s="9" t="s">
        <v>335</v>
      </c>
      <c r="D166" s="10">
        <v>0.46</v>
      </c>
      <c r="E166" s="10" t="s">
        <v>15</v>
      </c>
      <c r="F166" s="10">
        <v>0.23</v>
      </c>
      <c r="G166" s="10">
        <v>0.33</v>
      </c>
      <c r="H166" s="10">
        <v>0.54</v>
      </c>
      <c r="I166" s="10">
        <v>0.49</v>
      </c>
      <c r="J166" s="10">
        <v>0.3</v>
      </c>
      <c r="K166" s="10">
        <v>0.5</v>
      </c>
      <c r="L166" s="10">
        <v>0.35</v>
      </c>
      <c r="M166" s="10">
        <v>0.61</v>
      </c>
      <c r="N166" s="10">
        <v>0.63</v>
      </c>
      <c r="O166" s="10">
        <v>0.56999999999999995</v>
      </c>
      <c r="P166" s="10" t="s">
        <v>15</v>
      </c>
    </row>
    <row r="167" spans="1:16" x14ac:dyDescent="0.25">
      <c r="A167" s="9" t="s">
        <v>336</v>
      </c>
      <c r="B167" s="9" t="s">
        <v>337</v>
      </c>
      <c r="C167" s="9" t="s">
        <v>338</v>
      </c>
      <c r="D167" s="10">
        <v>7.94</v>
      </c>
      <c r="E167" s="10" t="s">
        <v>15</v>
      </c>
      <c r="F167" s="10">
        <v>1.08</v>
      </c>
      <c r="G167" s="10">
        <v>3.38</v>
      </c>
      <c r="H167" s="10">
        <v>3.42</v>
      </c>
      <c r="I167" s="10">
        <v>7.47</v>
      </c>
      <c r="J167" s="10">
        <v>5.63</v>
      </c>
      <c r="K167" s="10">
        <v>7.54</v>
      </c>
      <c r="L167" s="10">
        <v>8.52</v>
      </c>
      <c r="M167" s="10">
        <v>9.85</v>
      </c>
      <c r="N167" s="10">
        <v>12.33</v>
      </c>
      <c r="O167" s="10">
        <v>20.399999999999999</v>
      </c>
      <c r="P167" s="10">
        <v>21.94</v>
      </c>
    </row>
    <row r="168" spans="1:16" x14ac:dyDescent="0.25">
      <c r="A168" s="9" t="s">
        <v>339</v>
      </c>
      <c r="B168" s="9" t="s">
        <v>340</v>
      </c>
      <c r="C168" s="9" t="s">
        <v>341</v>
      </c>
      <c r="D168" s="10" t="s">
        <v>4</v>
      </c>
      <c r="E168" s="10" t="s">
        <v>4</v>
      </c>
      <c r="F168" s="10" t="s">
        <v>4</v>
      </c>
      <c r="G168" s="10" t="s">
        <v>4</v>
      </c>
      <c r="H168" s="10" t="s">
        <v>4</v>
      </c>
      <c r="I168" s="10" t="s">
        <v>4</v>
      </c>
      <c r="J168" s="10" t="s">
        <v>4</v>
      </c>
      <c r="K168" s="10" t="s">
        <v>4</v>
      </c>
      <c r="L168" s="10" t="s">
        <v>4</v>
      </c>
      <c r="M168" s="10" t="s">
        <v>4</v>
      </c>
      <c r="N168" s="10" t="s">
        <v>4</v>
      </c>
      <c r="O168" s="10" t="s">
        <v>4</v>
      </c>
      <c r="P168" s="10" t="s">
        <v>4</v>
      </c>
    </row>
    <row r="169" spans="1:16" x14ac:dyDescent="0.25">
      <c r="A169" s="9" t="s">
        <v>4</v>
      </c>
      <c r="B169" s="9" t="s">
        <v>4</v>
      </c>
      <c r="C169" s="9" t="s">
        <v>342</v>
      </c>
      <c r="D169" s="10">
        <v>0.39</v>
      </c>
      <c r="E169" s="10" t="s">
        <v>15</v>
      </c>
      <c r="F169" s="10" t="s">
        <v>15</v>
      </c>
      <c r="G169" s="10">
        <v>0.08</v>
      </c>
      <c r="H169" s="10" t="s">
        <v>15</v>
      </c>
      <c r="I169" s="10">
        <v>0.19</v>
      </c>
      <c r="J169" s="10">
        <v>0.18</v>
      </c>
      <c r="K169" s="10">
        <v>0.39</v>
      </c>
      <c r="L169" s="10">
        <v>0.33</v>
      </c>
      <c r="M169" s="10">
        <v>0.71</v>
      </c>
      <c r="N169" s="10">
        <v>0.71</v>
      </c>
      <c r="O169" s="10">
        <v>1.1299999999999999</v>
      </c>
      <c r="P169" s="10" t="s">
        <v>15</v>
      </c>
    </row>
    <row r="170" spans="1:16" x14ac:dyDescent="0.25">
      <c r="A170" s="9" t="s">
        <v>343</v>
      </c>
      <c r="B170" s="9" t="s">
        <v>344</v>
      </c>
      <c r="C170" s="9" t="s">
        <v>345</v>
      </c>
      <c r="D170" s="10">
        <v>11.3</v>
      </c>
      <c r="E170" s="10" t="s">
        <v>15</v>
      </c>
      <c r="F170" s="10">
        <v>2.08</v>
      </c>
      <c r="G170" s="10">
        <v>3.81</v>
      </c>
      <c r="H170" s="10">
        <v>6.06</v>
      </c>
      <c r="I170" s="10">
        <v>6.21</v>
      </c>
      <c r="J170" s="10">
        <v>6.16</v>
      </c>
      <c r="K170" s="10">
        <v>9.8000000000000007</v>
      </c>
      <c r="L170" s="10">
        <v>11.95</v>
      </c>
      <c r="M170" s="10">
        <v>14.78</v>
      </c>
      <c r="N170" s="10">
        <v>21.66</v>
      </c>
      <c r="O170" s="10">
        <v>22.3</v>
      </c>
      <c r="P170" s="10">
        <v>41.76</v>
      </c>
    </row>
    <row r="171" spans="1:16" x14ac:dyDescent="0.25">
      <c r="A171" s="9" t="s">
        <v>346</v>
      </c>
      <c r="B171" s="9" t="s">
        <v>347</v>
      </c>
      <c r="C171" s="9" t="s">
        <v>348</v>
      </c>
      <c r="D171" s="10">
        <v>51.14</v>
      </c>
      <c r="E171" s="10">
        <v>26.75</v>
      </c>
      <c r="F171" s="10">
        <v>5.89</v>
      </c>
      <c r="G171" s="10">
        <v>8.85</v>
      </c>
      <c r="H171" s="10">
        <v>11.34</v>
      </c>
      <c r="I171" s="10">
        <v>12.76</v>
      </c>
      <c r="J171" s="10">
        <v>16.010000000000002</v>
      </c>
      <c r="K171" s="10">
        <v>23.89</v>
      </c>
      <c r="L171" s="10">
        <v>42.93</v>
      </c>
      <c r="M171" s="10">
        <v>65.849999999999994</v>
      </c>
      <c r="N171" s="10">
        <v>126.97</v>
      </c>
      <c r="O171" s="10">
        <v>219.48</v>
      </c>
      <c r="P171" s="10">
        <v>310.95</v>
      </c>
    </row>
    <row r="172" spans="1:16" x14ac:dyDescent="0.25">
      <c r="A172" s="9" t="s">
        <v>349</v>
      </c>
      <c r="B172" s="9" t="s">
        <v>350</v>
      </c>
      <c r="C172" s="9" t="s">
        <v>351</v>
      </c>
      <c r="D172" s="10">
        <v>0.03</v>
      </c>
      <c r="E172" s="10" t="s">
        <v>15</v>
      </c>
      <c r="F172" s="10" t="s">
        <v>15</v>
      </c>
      <c r="G172" s="10" t="s">
        <v>15</v>
      </c>
      <c r="H172" s="10" t="s">
        <v>15</v>
      </c>
      <c r="I172" s="10" t="s">
        <v>15</v>
      </c>
      <c r="J172" s="10" t="s">
        <v>15</v>
      </c>
      <c r="K172" s="10">
        <v>0.04</v>
      </c>
      <c r="L172" s="10">
        <v>0.04</v>
      </c>
      <c r="M172" s="10">
        <v>0.03</v>
      </c>
      <c r="N172" s="10">
        <v>0.04</v>
      </c>
      <c r="O172" s="10" t="s">
        <v>15</v>
      </c>
      <c r="P172" s="10" t="s">
        <v>15</v>
      </c>
    </row>
    <row r="173" spans="1:16" x14ac:dyDescent="0.25">
      <c r="A173" s="9" t="s">
        <v>352</v>
      </c>
      <c r="B173" s="9" t="s">
        <v>353</v>
      </c>
      <c r="C173" s="9" t="s">
        <v>354</v>
      </c>
      <c r="D173" s="10">
        <v>23.57</v>
      </c>
      <c r="E173" s="10" t="s">
        <v>15</v>
      </c>
      <c r="F173" s="10">
        <v>1.81</v>
      </c>
      <c r="G173" s="10">
        <v>2.2200000000000002</v>
      </c>
      <c r="H173" s="10">
        <v>2.9</v>
      </c>
      <c r="I173" s="10">
        <v>2.93</v>
      </c>
      <c r="J173" s="10">
        <v>3.82</v>
      </c>
      <c r="K173" s="10">
        <v>7.22</v>
      </c>
      <c r="L173" s="10">
        <v>17.66</v>
      </c>
      <c r="M173" s="10">
        <v>31.02</v>
      </c>
      <c r="N173" s="10">
        <v>66.040000000000006</v>
      </c>
      <c r="O173" s="10">
        <v>119.24</v>
      </c>
      <c r="P173" s="10">
        <v>158.71</v>
      </c>
    </row>
    <row r="174" spans="1:16" x14ac:dyDescent="0.25">
      <c r="A174" s="9" t="s">
        <v>355</v>
      </c>
      <c r="B174" s="9" t="s">
        <v>356</v>
      </c>
      <c r="C174" s="9" t="s">
        <v>357</v>
      </c>
      <c r="D174" s="10">
        <v>15.01</v>
      </c>
      <c r="E174" s="10" t="s">
        <v>15</v>
      </c>
      <c r="F174" s="10">
        <v>2.35</v>
      </c>
      <c r="G174" s="10">
        <v>3.92</v>
      </c>
      <c r="H174" s="10">
        <v>4.2300000000000004</v>
      </c>
      <c r="I174" s="10">
        <v>6.58</v>
      </c>
      <c r="J174" s="10">
        <v>7.5</v>
      </c>
      <c r="K174" s="10">
        <v>9.93</v>
      </c>
      <c r="L174" s="10">
        <v>15.89</v>
      </c>
      <c r="M174" s="10">
        <v>21.8</v>
      </c>
      <c r="N174" s="10">
        <v>31.95</v>
      </c>
      <c r="O174" s="10">
        <v>42.94</v>
      </c>
      <c r="P174" s="10">
        <v>42.89</v>
      </c>
    </row>
    <row r="175" spans="1:16" x14ac:dyDescent="0.25">
      <c r="A175" s="9" t="s">
        <v>358</v>
      </c>
      <c r="B175" s="9" t="s">
        <v>359</v>
      </c>
      <c r="C175" s="9" t="s">
        <v>360</v>
      </c>
      <c r="D175" s="10">
        <v>0.12</v>
      </c>
      <c r="E175" s="10" t="s">
        <v>15</v>
      </c>
      <c r="F175" s="10" t="s">
        <v>15</v>
      </c>
      <c r="G175" s="10" t="s">
        <v>15</v>
      </c>
      <c r="H175" s="10" t="s">
        <v>15</v>
      </c>
      <c r="I175" s="10" t="s">
        <v>15</v>
      </c>
      <c r="J175" s="10" t="s">
        <v>15</v>
      </c>
      <c r="K175" s="10">
        <v>0.1</v>
      </c>
      <c r="L175" s="10">
        <v>0.11</v>
      </c>
      <c r="M175" s="10">
        <v>0.17</v>
      </c>
      <c r="N175" s="10">
        <v>0.2</v>
      </c>
      <c r="O175" s="10" t="s">
        <v>15</v>
      </c>
      <c r="P175" s="10" t="s">
        <v>15</v>
      </c>
    </row>
    <row r="176" spans="1:16" x14ac:dyDescent="0.25">
      <c r="A176" s="9" t="s">
        <v>361</v>
      </c>
      <c r="B176" s="9" t="s">
        <v>362</v>
      </c>
      <c r="C176" s="9" t="s">
        <v>363</v>
      </c>
      <c r="D176" s="10" t="s">
        <v>4</v>
      </c>
      <c r="E176" s="10" t="s">
        <v>4</v>
      </c>
      <c r="F176" s="10" t="s">
        <v>4</v>
      </c>
      <c r="G176" s="10" t="s">
        <v>4</v>
      </c>
      <c r="H176" s="10" t="s">
        <v>4</v>
      </c>
      <c r="I176" s="10" t="s">
        <v>4</v>
      </c>
      <c r="J176" s="10" t="s">
        <v>4</v>
      </c>
      <c r="K176" s="10" t="s">
        <v>4</v>
      </c>
      <c r="L176" s="10" t="s">
        <v>4</v>
      </c>
      <c r="M176" s="10" t="s">
        <v>4</v>
      </c>
      <c r="N176" s="10" t="s">
        <v>4</v>
      </c>
      <c r="O176" s="10" t="s">
        <v>4</v>
      </c>
      <c r="P176" s="10" t="s">
        <v>4</v>
      </c>
    </row>
    <row r="177" spans="1:16" x14ac:dyDescent="0.25">
      <c r="A177" s="9" t="s">
        <v>4</v>
      </c>
      <c r="B177" s="9" t="s">
        <v>4</v>
      </c>
      <c r="C177" s="9" t="s">
        <v>364</v>
      </c>
      <c r="D177" s="10">
        <v>5.79</v>
      </c>
      <c r="E177" s="10" t="s">
        <v>15</v>
      </c>
      <c r="F177" s="10">
        <v>0.73</v>
      </c>
      <c r="G177" s="10">
        <v>1.51</v>
      </c>
      <c r="H177" s="10">
        <v>2.5</v>
      </c>
      <c r="I177" s="10">
        <v>1.96</v>
      </c>
      <c r="J177" s="10">
        <v>2.38</v>
      </c>
      <c r="K177" s="10">
        <v>3.71</v>
      </c>
      <c r="L177" s="10">
        <v>5.5</v>
      </c>
      <c r="M177" s="10">
        <v>6.68</v>
      </c>
      <c r="N177" s="10">
        <v>13.39</v>
      </c>
      <c r="O177" s="10">
        <v>21.12</v>
      </c>
      <c r="P177" s="10">
        <v>27.17</v>
      </c>
    </row>
    <row r="178" spans="1:16" x14ac:dyDescent="0.25">
      <c r="A178" s="9" t="s">
        <v>365</v>
      </c>
      <c r="B178" s="9" t="s">
        <v>366</v>
      </c>
      <c r="C178" s="9" t="s">
        <v>367</v>
      </c>
      <c r="D178" s="10" t="s">
        <v>4</v>
      </c>
      <c r="E178" s="10" t="s">
        <v>4</v>
      </c>
      <c r="F178" s="10" t="s">
        <v>4</v>
      </c>
      <c r="G178" s="10" t="s">
        <v>4</v>
      </c>
      <c r="H178" s="10" t="s">
        <v>4</v>
      </c>
      <c r="I178" s="10" t="s">
        <v>4</v>
      </c>
      <c r="J178" s="10" t="s">
        <v>4</v>
      </c>
      <c r="K178" s="10" t="s">
        <v>4</v>
      </c>
      <c r="L178" s="10" t="s">
        <v>4</v>
      </c>
      <c r="M178" s="10" t="s">
        <v>4</v>
      </c>
      <c r="N178" s="10" t="s">
        <v>4</v>
      </c>
      <c r="O178" s="10" t="s">
        <v>4</v>
      </c>
      <c r="P178" s="10" t="s">
        <v>4</v>
      </c>
    </row>
    <row r="179" spans="1:16" x14ac:dyDescent="0.25">
      <c r="A179" s="9" t="s">
        <v>4</v>
      </c>
      <c r="B179" s="9" t="s">
        <v>4</v>
      </c>
      <c r="C179" s="9" t="s">
        <v>368</v>
      </c>
      <c r="D179" s="10">
        <v>6.61</v>
      </c>
      <c r="E179" s="10" t="s">
        <v>15</v>
      </c>
      <c r="F179" s="10">
        <v>0.96</v>
      </c>
      <c r="G179" s="10">
        <v>1.1100000000000001</v>
      </c>
      <c r="H179" s="10">
        <v>1.67</v>
      </c>
      <c r="I179" s="10">
        <v>1.24</v>
      </c>
      <c r="J179" s="10">
        <v>2.2200000000000002</v>
      </c>
      <c r="K179" s="10">
        <v>2.89</v>
      </c>
      <c r="L179" s="10">
        <v>3.72</v>
      </c>
      <c r="M179" s="10">
        <v>6.14</v>
      </c>
      <c r="N179" s="10">
        <v>15.36</v>
      </c>
      <c r="O179" s="10">
        <v>35.979999999999997</v>
      </c>
      <c r="P179" s="10">
        <v>81.17</v>
      </c>
    </row>
    <row r="180" spans="1:16" x14ac:dyDescent="0.25">
      <c r="A180" s="9" t="s">
        <v>4</v>
      </c>
      <c r="B180" s="9" t="s">
        <v>4</v>
      </c>
      <c r="C180" s="9" t="s">
        <v>4</v>
      </c>
      <c r="D180" s="10" t="s">
        <v>4</v>
      </c>
      <c r="E180" s="10" t="s">
        <v>4</v>
      </c>
      <c r="F180" s="10" t="s">
        <v>4</v>
      </c>
      <c r="G180" s="10" t="s">
        <v>4</v>
      </c>
      <c r="H180" s="10" t="s">
        <v>4</v>
      </c>
      <c r="I180" s="10" t="s">
        <v>4</v>
      </c>
      <c r="J180" s="10" t="s">
        <v>4</v>
      </c>
      <c r="K180" s="10" t="s">
        <v>4</v>
      </c>
      <c r="L180" s="10" t="s">
        <v>4</v>
      </c>
      <c r="M180" s="10" t="s">
        <v>4</v>
      </c>
      <c r="N180" s="10" t="s">
        <v>4</v>
      </c>
      <c r="O180" s="10" t="s">
        <v>4</v>
      </c>
      <c r="P180" s="10" t="s">
        <v>4</v>
      </c>
    </row>
    <row r="181" spans="1:16" x14ac:dyDescent="0.25">
      <c r="A181" s="9" t="s">
        <v>369</v>
      </c>
      <c r="B181" s="9" t="s">
        <v>370</v>
      </c>
      <c r="C181" s="9" t="s">
        <v>371</v>
      </c>
      <c r="D181" s="10">
        <v>341.68</v>
      </c>
      <c r="E181" s="10">
        <v>92.83</v>
      </c>
      <c r="F181" s="10">
        <v>45.95</v>
      </c>
      <c r="G181" s="10">
        <v>97.63</v>
      </c>
      <c r="H181" s="10">
        <v>130.5</v>
      </c>
      <c r="I181" s="10">
        <v>168.56</v>
      </c>
      <c r="J181" s="10">
        <v>193.76</v>
      </c>
      <c r="K181" s="10">
        <v>264.08</v>
      </c>
      <c r="L181" s="10">
        <v>354.07</v>
      </c>
      <c r="M181" s="10">
        <v>505.46</v>
      </c>
      <c r="N181" s="10">
        <v>654.02</v>
      </c>
      <c r="O181" s="10">
        <v>839.31</v>
      </c>
      <c r="P181" s="10">
        <v>1132.0999999999999</v>
      </c>
    </row>
    <row r="182" spans="1:16" x14ac:dyDescent="0.25">
      <c r="A182" s="9" t="s">
        <v>372</v>
      </c>
      <c r="B182" s="9" t="s">
        <v>373</v>
      </c>
      <c r="C182" s="9" t="s">
        <v>374</v>
      </c>
      <c r="D182" s="10">
        <v>118.02</v>
      </c>
      <c r="E182" s="10" t="s">
        <v>15</v>
      </c>
      <c r="F182" s="10" t="s">
        <v>15</v>
      </c>
      <c r="G182" s="10">
        <v>22.04</v>
      </c>
      <c r="H182" s="10">
        <v>26.39</v>
      </c>
      <c r="I182" s="10">
        <v>38.83</v>
      </c>
      <c r="J182" s="10">
        <v>50.15</v>
      </c>
      <c r="K182" s="10">
        <v>83.16</v>
      </c>
      <c r="L182" s="10">
        <v>120.74</v>
      </c>
      <c r="M182" s="10">
        <v>188.08</v>
      </c>
      <c r="N182" s="10">
        <v>247.32</v>
      </c>
      <c r="O182" s="10">
        <v>325.91000000000003</v>
      </c>
      <c r="P182" s="10">
        <v>486.03</v>
      </c>
    </row>
    <row r="183" spans="1:16" x14ac:dyDescent="0.25">
      <c r="A183" s="9" t="s">
        <v>375</v>
      </c>
      <c r="B183" s="9" t="s">
        <v>376</v>
      </c>
      <c r="C183" s="9" t="s">
        <v>377</v>
      </c>
      <c r="D183" s="10">
        <v>61.78</v>
      </c>
      <c r="E183" s="10" t="s">
        <v>15</v>
      </c>
      <c r="F183" s="10" t="s">
        <v>15</v>
      </c>
      <c r="G183" s="10">
        <v>14.31</v>
      </c>
      <c r="H183" s="10">
        <v>7.18</v>
      </c>
      <c r="I183" s="10">
        <v>13.65</v>
      </c>
      <c r="J183" s="10">
        <v>23.51</v>
      </c>
      <c r="K183" s="10">
        <v>48.04</v>
      </c>
      <c r="L183" s="10">
        <v>61.54</v>
      </c>
      <c r="M183" s="10">
        <v>95.61</v>
      </c>
      <c r="N183" s="10">
        <v>132.93</v>
      </c>
      <c r="O183" s="10">
        <v>196.22</v>
      </c>
      <c r="P183" s="10">
        <v>231.14</v>
      </c>
    </row>
    <row r="184" spans="1:16" x14ac:dyDescent="0.25">
      <c r="A184" s="9" t="s">
        <v>378</v>
      </c>
      <c r="B184" s="9" t="s">
        <v>379</v>
      </c>
      <c r="C184" s="9" t="s">
        <v>380</v>
      </c>
      <c r="D184" s="10">
        <v>56.24</v>
      </c>
      <c r="E184" s="10" t="s">
        <v>15</v>
      </c>
      <c r="F184" s="10" t="s">
        <v>15</v>
      </c>
      <c r="G184" s="10">
        <v>7.73</v>
      </c>
      <c r="H184" s="10">
        <v>19.21</v>
      </c>
      <c r="I184" s="10">
        <v>25.18</v>
      </c>
      <c r="J184" s="10">
        <v>26.64</v>
      </c>
      <c r="K184" s="10">
        <v>35.11</v>
      </c>
      <c r="L184" s="10">
        <v>59.2</v>
      </c>
      <c r="M184" s="10">
        <v>92.47</v>
      </c>
      <c r="N184" s="10">
        <v>114.39</v>
      </c>
      <c r="O184" s="10">
        <v>129.69</v>
      </c>
      <c r="P184" s="10">
        <v>254.89</v>
      </c>
    </row>
    <row r="185" spans="1:16" x14ac:dyDescent="0.25">
      <c r="A185" s="9" t="s">
        <v>381</v>
      </c>
      <c r="B185" s="9" t="s">
        <v>382</v>
      </c>
      <c r="C185" s="9" t="s">
        <v>383</v>
      </c>
      <c r="D185" s="10" t="s">
        <v>4</v>
      </c>
      <c r="E185" s="10" t="s">
        <v>4</v>
      </c>
      <c r="F185" s="10" t="s">
        <v>4</v>
      </c>
      <c r="G185" s="10" t="s">
        <v>4</v>
      </c>
      <c r="H185" s="10" t="s">
        <v>4</v>
      </c>
      <c r="I185" s="10" t="s">
        <v>4</v>
      </c>
      <c r="J185" s="10" t="s">
        <v>4</v>
      </c>
      <c r="K185" s="10" t="s">
        <v>4</v>
      </c>
      <c r="L185" s="10" t="s">
        <v>4</v>
      </c>
      <c r="M185" s="10" t="s">
        <v>4</v>
      </c>
      <c r="N185" s="10" t="s">
        <v>4</v>
      </c>
      <c r="O185" s="10" t="s">
        <v>4</v>
      </c>
      <c r="P185" s="10" t="s">
        <v>4</v>
      </c>
    </row>
    <row r="186" spans="1:16" x14ac:dyDescent="0.25">
      <c r="A186" s="9" t="s">
        <v>4</v>
      </c>
      <c r="B186" s="9" t="s">
        <v>4</v>
      </c>
      <c r="C186" s="9" t="s">
        <v>384</v>
      </c>
      <c r="D186" s="10" t="s">
        <v>15</v>
      </c>
      <c r="E186" s="10" t="s">
        <v>16</v>
      </c>
      <c r="F186" s="10" t="s">
        <v>15</v>
      </c>
      <c r="G186" s="10" t="s">
        <v>16</v>
      </c>
      <c r="H186" s="10" t="s">
        <v>16</v>
      </c>
      <c r="I186" s="10" t="s">
        <v>16</v>
      </c>
      <c r="J186" s="10" t="s">
        <v>16</v>
      </c>
      <c r="K186" s="10" t="s">
        <v>16</v>
      </c>
      <c r="L186" s="10" t="s">
        <v>15</v>
      </c>
      <c r="M186" s="10" t="s">
        <v>15</v>
      </c>
      <c r="N186" s="10" t="s">
        <v>15</v>
      </c>
      <c r="O186" s="10" t="s">
        <v>16</v>
      </c>
      <c r="P186" s="10" t="s">
        <v>16</v>
      </c>
    </row>
    <row r="187" spans="1:16" x14ac:dyDescent="0.25">
      <c r="A187" s="9" t="s">
        <v>385</v>
      </c>
      <c r="B187" s="9" t="s">
        <v>386</v>
      </c>
      <c r="C187" s="9" t="s">
        <v>387</v>
      </c>
      <c r="D187" s="10">
        <v>7.9</v>
      </c>
      <c r="E187" s="10" t="s">
        <v>15</v>
      </c>
      <c r="F187" s="10">
        <v>1.18</v>
      </c>
      <c r="G187" s="10">
        <v>1.28</v>
      </c>
      <c r="H187" s="10">
        <v>3.2</v>
      </c>
      <c r="I187" s="10">
        <v>4.24</v>
      </c>
      <c r="J187" s="10">
        <v>2.5299999999999998</v>
      </c>
      <c r="K187" s="10">
        <v>4.92</v>
      </c>
      <c r="L187" s="10">
        <v>6.89</v>
      </c>
      <c r="M187" s="10">
        <v>11.58</v>
      </c>
      <c r="N187" s="10">
        <v>18.98</v>
      </c>
      <c r="O187" s="10">
        <v>23.1</v>
      </c>
      <c r="P187" s="10">
        <v>30.51</v>
      </c>
    </row>
    <row r="188" spans="1:16" x14ac:dyDescent="0.25">
      <c r="A188" s="9" t="s">
        <v>388</v>
      </c>
      <c r="B188" s="9" t="s">
        <v>389</v>
      </c>
      <c r="C188" s="9" t="s">
        <v>390</v>
      </c>
      <c r="D188" s="10">
        <v>3.47</v>
      </c>
      <c r="E188" s="10" t="s">
        <v>16</v>
      </c>
      <c r="F188" s="43">
        <f t="shared" ref="F188:I188" si="1">F187-F189</f>
        <v>0.5099999999999999</v>
      </c>
      <c r="G188" s="43">
        <f t="shared" si="1"/>
        <v>0.18999999999999995</v>
      </c>
      <c r="H188" s="43">
        <f t="shared" si="1"/>
        <v>0.86000000000000032</v>
      </c>
      <c r="I188" s="43">
        <f t="shared" si="1"/>
        <v>0.86000000000000032</v>
      </c>
      <c r="J188" s="43">
        <f>J187-J189</f>
        <v>0.46999999999999975</v>
      </c>
      <c r="K188" s="10">
        <v>2.13</v>
      </c>
      <c r="L188" s="10">
        <v>2.73</v>
      </c>
      <c r="M188" s="10">
        <v>5.63</v>
      </c>
      <c r="N188" s="10">
        <v>7.62</v>
      </c>
      <c r="O188" s="43">
        <f>O187-O189</f>
        <v>14.090000000000002</v>
      </c>
      <c r="P188" s="43">
        <f>P187-P189</f>
        <v>21.740000000000002</v>
      </c>
    </row>
    <row r="189" spans="1:16" x14ac:dyDescent="0.25">
      <c r="A189" s="9" t="s">
        <v>391</v>
      </c>
      <c r="B189" s="9" t="s">
        <v>392</v>
      </c>
      <c r="C189" s="9" t="s">
        <v>393</v>
      </c>
      <c r="D189" s="10">
        <v>4.42</v>
      </c>
      <c r="E189" s="10" t="s">
        <v>15</v>
      </c>
      <c r="F189" s="10">
        <v>0.67</v>
      </c>
      <c r="G189" s="10">
        <v>1.0900000000000001</v>
      </c>
      <c r="H189" s="10">
        <v>2.34</v>
      </c>
      <c r="I189" s="10">
        <v>3.38</v>
      </c>
      <c r="J189" s="10">
        <v>2.06</v>
      </c>
      <c r="K189" s="10">
        <v>2.79</v>
      </c>
      <c r="L189" s="10">
        <v>4.16</v>
      </c>
      <c r="M189" s="10">
        <v>5.94</v>
      </c>
      <c r="N189" s="10">
        <v>11.36</v>
      </c>
      <c r="O189" s="10">
        <v>9.01</v>
      </c>
      <c r="P189" s="10">
        <v>8.77</v>
      </c>
    </row>
    <row r="190" spans="1:16" x14ac:dyDescent="0.25">
      <c r="A190" s="9" t="s">
        <v>394</v>
      </c>
      <c r="B190" s="9" t="s">
        <v>395</v>
      </c>
      <c r="C190" s="9" t="s">
        <v>396</v>
      </c>
      <c r="D190" s="10">
        <v>18.68</v>
      </c>
      <c r="E190" s="10">
        <v>7.65</v>
      </c>
      <c r="F190" s="10">
        <v>2.7</v>
      </c>
      <c r="G190" s="10">
        <v>4.82</v>
      </c>
      <c r="H190" s="10">
        <v>7.92</v>
      </c>
      <c r="I190" s="10">
        <v>9.84</v>
      </c>
      <c r="J190" s="10">
        <v>12.76</v>
      </c>
      <c r="K190" s="10">
        <v>14</v>
      </c>
      <c r="L190" s="10">
        <v>20.100000000000001</v>
      </c>
      <c r="M190" s="10">
        <v>27.91</v>
      </c>
      <c r="N190" s="10">
        <v>35.11</v>
      </c>
      <c r="O190" s="10">
        <v>42.72</v>
      </c>
      <c r="P190" s="10">
        <v>50.75</v>
      </c>
    </row>
    <row r="191" spans="1:16" x14ac:dyDescent="0.25">
      <c r="A191" s="9" t="s">
        <v>397</v>
      </c>
      <c r="B191" s="9" t="s">
        <v>398</v>
      </c>
      <c r="C191" s="9" t="s">
        <v>399</v>
      </c>
      <c r="D191" s="10">
        <v>2.9</v>
      </c>
      <c r="E191" s="10" t="s">
        <v>15</v>
      </c>
      <c r="F191" s="10">
        <v>1.1599999999999999</v>
      </c>
      <c r="G191" s="10">
        <v>1.28</v>
      </c>
      <c r="H191" s="10">
        <v>1.5</v>
      </c>
      <c r="I191" s="10">
        <v>1.64</v>
      </c>
      <c r="J191" s="10">
        <v>1.95</v>
      </c>
      <c r="K191" s="10">
        <v>2.0099999999999998</v>
      </c>
      <c r="L191" s="10">
        <v>3.03</v>
      </c>
      <c r="M191" s="10">
        <v>4.04</v>
      </c>
      <c r="N191" s="10">
        <v>5.26</v>
      </c>
      <c r="O191" s="10">
        <v>6.57</v>
      </c>
      <c r="P191" s="10">
        <v>6.73</v>
      </c>
    </row>
    <row r="192" spans="1:16" x14ac:dyDescent="0.25">
      <c r="A192" s="9" t="s">
        <v>400</v>
      </c>
      <c r="B192" s="9" t="s">
        <v>401</v>
      </c>
      <c r="C192" s="9" t="s">
        <v>402</v>
      </c>
      <c r="D192" s="10" t="s">
        <v>4</v>
      </c>
      <c r="E192" s="10" t="s">
        <v>4</v>
      </c>
      <c r="F192" s="10" t="s">
        <v>4</v>
      </c>
      <c r="G192" s="10" t="s">
        <v>4</v>
      </c>
      <c r="H192" s="10" t="s">
        <v>4</v>
      </c>
      <c r="I192" s="10" t="s">
        <v>4</v>
      </c>
      <c r="J192" s="10" t="s">
        <v>4</v>
      </c>
      <c r="K192" s="10" t="s">
        <v>4</v>
      </c>
      <c r="L192" s="10" t="s">
        <v>4</v>
      </c>
      <c r="M192" s="10" t="s">
        <v>4</v>
      </c>
      <c r="N192" s="10" t="s">
        <v>4</v>
      </c>
      <c r="O192" s="10" t="s">
        <v>4</v>
      </c>
      <c r="P192" s="10" t="s">
        <v>4</v>
      </c>
    </row>
    <row r="193" spans="1:16" x14ac:dyDescent="0.25">
      <c r="A193" s="9" t="s">
        <v>4</v>
      </c>
      <c r="B193" s="9" t="s">
        <v>4</v>
      </c>
      <c r="C193" s="9" t="s">
        <v>403</v>
      </c>
      <c r="D193" s="10">
        <v>15.78</v>
      </c>
      <c r="E193" s="10" t="s">
        <v>15</v>
      </c>
      <c r="F193" s="10">
        <v>1.54</v>
      </c>
      <c r="G193" s="10">
        <v>3.54</v>
      </c>
      <c r="H193" s="10">
        <v>6.42</v>
      </c>
      <c r="I193" s="10">
        <v>8.1999999999999993</v>
      </c>
      <c r="J193" s="10">
        <v>10.81</v>
      </c>
      <c r="K193" s="10">
        <v>11.99</v>
      </c>
      <c r="L193" s="10">
        <v>17.07</v>
      </c>
      <c r="M193" s="10">
        <v>23.87</v>
      </c>
      <c r="N193" s="10">
        <v>29.86</v>
      </c>
      <c r="O193" s="10">
        <v>36.14</v>
      </c>
      <c r="P193" s="10">
        <v>44.02</v>
      </c>
    </row>
    <row r="194" spans="1:16" x14ac:dyDescent="0.25">
      <c r="A194" s="9" t="s">
        <v>404</v>
      </c>
      <c r="B194" s="9" t="s">
        <v>405</v>
      </c>
      <c r="C194" s="9" t="s">
        <v>406</v>
      </c>
      <c r="D194" s="10" t="s">
        <v>4</v>
      </c>
      <c r="E194" s="10" t="s">
        <v>4</v>
      </c>
      <c r="F194" s="10" t="s">
        <v>4</v>
      </c>
      <c r="G194" s="10" t="s">
        <v>4</v>
      </c>
      <c r="H194" s="10" t="s">
        <v>4</v>
      </c>
      <c r="I194" s="10" t="s">
        <v>4</v>
      </c>
      <c r="J194" s="10" t="s">
        <v>4</v>
      </c>
      <c r="K194" s="10" t="s">
        <v>4</v>
      </c>
      <c r="L194" s="10" t="s">
        <v>4</v>
      </c>
      <c r="M194" s="10" t="s">
        <v>4</v>
      </c>
      <c r="N194" s="10" t="s">
        <v>4</v>
      </c>
      <c r="O194" s="10" t="s">
        <v>4</v>
      </c>
      <c r="P194" s="10" t="s">
        <v>4</v>
      </c>
    </row>
    <row r="195" spans="1:16" x14ac:dyDescent="0.25">
      <c r="A195" s="9" t="s">
        <v>4</v>
      </c>
      <c r="B195" s="9" t="s">
        <v>4</v>
      </c>
      <c r="C195" s="9" t="s">
        <v>407</v>
      </c>
      <c r="D195" s="10">
        <v>102.47</v>
      </c>
      <c r="E195" s="10">
        <v>30.28</v>
      </c>
      <c r="F195" s="10">
        <v>14.73</v>
      </c>
      <c r="G195" s="10">
        <v>31.61</v>
      </c>
      <c r="H195" s="10">
        <v>45.74</v>
      </c>
      <c r="I195" s="10">
        <v>59.02</v>
      </c>
      <c r="J195" s="10">
        <v>69.12</v>
      </c>
      <c r="K195" s="10">
        <v>86.34</v>
      </c>
      <c r="L195" s="10">
        <v>115.88</v>
      </c>
      <c r="M195" s="10">
        <v>154.94</v>
      </c>
      <c r="N195" s="10">
        <v>181.76</v>
      </c>
      <c r="O195" s="10">
        <v>203.75</v>
      </c>
      <c r="P195" s="10">
        <v>194.8</v>
      </c>
    </row>
    <row r="196" spans="1:16" x14ac:dyDescent="0.25">
      <c r="A196" s="9" t="s">
        <v>408</v>
      </c>
      <c r="B196" s="9" t="s">
        <v>409</v>
      </c>
      <c r="C196" s="9" t="s">
        <v>410</v>
      </c>
      <c r="D196" s="10">
        <v>38.69</v>
      </c>
      <c r="E196" s="10">
        <v>9.86</v>
      </c>
      <c r="F196" s="10">
        <v>4.72</v>
      </c>
      <c r="G196" s="10">
        <v>10.8</v>
      </c>
      <c r="H196" s="10">
        <v>14.1</v>
      </c>
      <c r="I196" s="10">
        <v>22.4</v>
      </c>
      <c r="J196" s="10">
        <v>23.36</v>
      </c>
      <c r="K196" s="10">
        <v>32.26</v>
      </c>
      <c r="L196" s="10">
        <v>41.82</v>
      </c>
      <c r="M196" s="10">
        <v>57.49</v>
      </c>
      <c r="N196" s="10">
        <v>71.22</v>
      </c>
      <c r="O196" s="10">
        <v>93.73</v>
      </c>
      <c r="P196" s="10">
        <v>94.73</v>
      </c>
    </row>
    <row r="197" spans="1:16" x14ac:dyDescent="0.25">
      <c r="A197" s="9" t="s">
        <v>411</v>
      </c>
      <c r="B197" s="9" t="s">
        <v>412</v>
      </c>
      <c r="C197" s="9" t="s">
        <v>413</v>
      </c>
      <c r="D197" s="10" t="s">
        <v>4</v>
      </c>
      <c r="E197" s="10" t="s">
        <v>4</v>
      </c>
      <c r="F197" s="10" t="s">
        <v>4</v>
      </c>
      <c r="G197" s="10" t="s">
        <v>4</v>
      </c>
      <c r="H197" s="10" t="s">
        <v>4</v>
      </c>
      <c r="I197" s="10" t="s">
        <v>4</v>
      </c>
      <c r="J197" s="10" t="s">
        <v>4</v>
      </c>
      <c r="K197" s="10" t="s">
        <v>4</v>
      </c>
      <c r="L197" s="10" t="s">
        <v>4</v>
      </c>
      <c r="M197" s="10" t="s">
        <v>4</v>
      </c>
      <c r="N197" s="10" t="s">
        <v>4</v>
      </c>
      <c r="O197" s="10" t="s">
        <v>4</v>
      </c>
      <c r="P197" s="10" t="s">
        <v>4</v>
      </c>
    </row>
    <row r="198" spans="1:16" x14ac:dyDescent="0.25">
      <c r="A198" s="9" t="s">
        <v>4</v>
      </c>
      <c r="B198" s="9" t="s">
        <v>4</v>
      </c>
      <c r="C198" s="9" t="s">
        <v>414</v>
      </c>
      <c r="D198" s="10">
        <v>16.8</v>
      </c>
      <c r="E198" s="10">
        <v>10.39</v>
      </c>
      <c r="F198" s="10">
        <v>2.17</v>
      </c>
      <c r="G198" s="10">
        <v>3.37</v>
      </c>
      <c r="H198" s="10">
        <v>5.58</v>
      </c>
      <c r="I198" s="10">
        <v>7.06</v>
      </c>
      <c r="J198" s="10">
        <v>8.26</v>
      </c>
      <c r="K198" s="10">
        <v>10.4</v>
      </c>
      <c r="L198" s="10">
        <v>13.57</v>
      </c>
      <c r="M198" s="10">
        <v>20.71</v>
      </c>
      <c r="N198" s="10">
        <v>37.49</v>
      </c>
      <c r="O198" s="10">
        <v>70.64</v>
      </c>
      <c r="P198" s="10">
        <v>91.95</v>
      </c>
    </row>
    <row r="199" spans="1:16" x14ac:dyDescent="0.25">
      <c r="A199" s="9" t="s">
        <v>415</v>
      </c>
      <c r="B199" s="9" t="s">
        <v>416</v>
      </c>
      <c r="C199" s="9" t="s">
        <v>417</v>
      </c>
      <c r="D199" s="10">
        <v>39.119999999999997</v>
      </c>
      <c r="E199" s="10">
        <v>29.32</v>
      </c>
      <c r="F199" s="10">
        <v>17.7</v>
      </c>
      <c r="G199" s="10">
        <v>23.72</v>
      </c>
      <c r="H199" s="10">
        <v>27.56</v>
      </c>
      <c r="I199" s="10">
        <v>27.16</v>
      </c>
      <c r="J199" s="10">
        <v>27.59</v>
      </c>
      <c r="K199" s="10">
        <v>33.01</v>
      </c>
      <c r="L199" s="10">
        <v>35.07</v>
      </c>
      <c r="M199" s="10">
        <v>44.75</v>
      </c>
      <c r="N199" s="10">
        <v>62.15</v>
      </c>
      <c r="O199" s="10">
        <v>79.459999999999994</v>
      </c>
      <c r="P199" s="10">
        <v>183.35</v>
      </c>
    </row>
    <row r="200" spans="1:16" x14ac:dyDescent="0.25">
      <c r="A200" s="9" t="s">
        <v>418</v>
      </c>
      <c r="B200" s="9" t="s">
        <v>419</v>
      </c>
      <c r="C200" s="9" t="s">
        <v>420</v>
      </c>
      <c r="D200" s="10" t="s">
        <v>4</v>
      </c>
      <c r="E200" s="10" t="s">
        <v>4</v>
      </c>
      <c r="F200" s="10" t="s">
        <v>4</v>
      </c>
      <c r="G200" s="10" t="s">
        <v>4</v>
      </c>
      <c r="H200" s="10" t="s">
        <v>4</v>
      </c>
      <c r="I200" s="10" t="s">
        <v>4</v>
      </c>
      <c r="J200" s="10" t="s">
        <v>4</v>
      </c>
      <c r="K200" s="10" t="s">
        <v>4</v>
      </c>
      <c r="L200" s="10" t="s">
        <v>4</v>
      </c>
      <c r="M200" s="10" t="s">
        <v>4</v>
      </c>
      <c r="N200" s="10" t="s">
        <v>4</v>
      </c>
      <c r="O200" s="10" t="s">
        <v>4</v>
      </c>
      <c r="P200" s="10" t="s">
        <v>4</v>
      </c>
    </row>
    <row r="201" spans="1:16" x14ac:dyDescent="0.25">
      <c r="A201" s="9" t="s">
        <v>4</v>
      </c>
      <c r="B201" s="9" t="s">
        <v>4</v>
      </c>
      <c r="C201" s="9" t="s">
        <v>421</v>
      </c>
      <c r="D201" s="10">
        <v>24.21</v>
      </c>
      <c r="E201" s="10">
        <v>18.760000000000002</v>
      </c>
      <c r="F201" s="10">
        <v>14.55</v>
      </c>
      <c r="G201" s="10">
        <v>19.420000000000002</v>
      </c>
      <c r="H201" s="10">
        <v>20.63</v>
      </c>
      <c r="I201" s="10">
        <v>20.88</v>
      </c>
      <c r="J201" s="10">
        <v>18.71</v>
      </c>
      <c r="K201" s="10">
        <v>22.72</v>
      </c>
      <c r="L201" s="10">
        <v>21.69</v>
      </c>
      <c r="M201" s="10">
        <v>26.47</v>
      </c>
      <c r="N201" s="10">
        <v>35.340000000000003</v>
      </c>
      <c r="O201" s="10">
        <v>42.55</v>
      </c>
      <c r="P201" s="10">
        <v>55.33</v>
      </c>
    </row>
    <row r="202" spans="1:16" x14ac:dyDescent="0.25">
      <c r="A202" s="9" t="s">
        <v>422</v>
      </c>
      <c r="B202" s="9" t="s">
        <v>423</v>
      </c>
      <c r="C202" s="9" t="s">
        <v>424</v>
      </c>
      <c r="D202" s="10" t="s">
        <v>4</v>
      </c>
      <c r="E202" s="10" t="s">
        <v>4</v>
      </c>
      <c r="F202" s="10" t="s">
        <v>4</v>
      </c>
      <c r="G202" s="10" t="s">
        <v>4</v>
      </c>
      <c r="H202" s="10" t="s">
        <v>4</v>
      </c>
      <c r="I202" s="10" t="s">
        <v>4</v>
      </c>
      <c r="J202" s="10" t="s">
        <v>4</v>
      </c>
      <c r="K202" s="10" t="s">
        <v>4</v>
      </c>
      <c r="L202" s="10" t="s">
        <v>4</v>
      </c>
      <c r="M202" s="10" t="s">
        <v>4</v>
      </c>
      <c r="N202" s="10" t="s">
        <v>4</v>
      </c>
      <c r="O202" s="10" t="s">
        <v>4</v>
      </c>
      <c r="P202" s="10" t="s">
        <v>4</v>
      </c>
    </row>
    <row r="203" spans="1:16" x14ac:dyDescent="0.25">
      <c r="A203" s="9" t="s">
        <v>4</v>
      </c>
      <c r="B203" s="9" t="s">
        <v>4</v>
      </c>
      <c r="C203" s="9" t="s">
        <v>421</v>
      </c>
      <c r="D203" s="10">
        <v>4</v>
      </c>
      <c r="E203" s="10" t="s">
        <v>15</v>
      </c>
      <c r="F203" s="10">
        <v>1.06</v>
      </c>
      <c r="G203" s="10">
        <v>1.84</v>
      </c>
      <c r="H203" s="10">
        <v>1.79</v>
      </c>
      <c r="I203" s="10">
        <v>2.68</v>
      </c>
      <c r="J203" s="10">
        <v>3.18</v>
      </c>
      <c r="K203" s="10">
        <v>3.55</v>
      </c>
      <c r="L203" s="10">
        <v>4.0599999999999996</v>
      </c>
      <c r="M203" s="10">
        <v>4.49</v>
      </c>
      <c r="N203" s="10">
        <v>7.3</v>
      </c>
      <c r="O203" s="10">
        <v>8.91</v>
      </c>
      <c r="P203" s="10">
        <v>13.13</v>
      </c>
    </row>
    <row r="204" spans="1:16" x14ac:dyDescent="0.25">
      <c r="A204" s="9" t="s">
        <v>425</v>
      </c>
      <c r="B204" s="9" t="s">
        <v>426</v>
      </c>
      <c r="C204" s="9" t="s">
        <v>420</v>
      </c>
      <c r="D204" s="10" t="s">
        <v>4</v>
      </c>
      <c r="E204" s="10" t="s">
        <v>4</v>
      </c>
      <c r="F204" s="10" t="s">
        <v>4</v>
      </c>
      <c r="G204" s="10" t="s">
        <v>4</v>
      </c>
      <c r="H204" s="10" t="s">
        <v>4</v>
      </c>
      <c r="I204" s="10" t="s">
        <v>4</v>
      </c>
      <c r="J204" s="10" t="s">
        <v>4</v>
      </c>
      <c r="K204" s="10" t="s">
        <v>4</v>
      </c>
      <c r="L204" s="10" t="s">
        <v>4</v>
      </c>
      <c r="M204" s="10" t="s">
        <v>4</v>
      </c>
      <c r="N204" s="10" t="s">
        <v>4</v>
      </c>
      <c r="O204" s="10" t="s">
        <v>4</v>
      </c>
      <c r="P204" s="10" t="s">
        <v>4</v>
      </c>
    </row>
    <row r="205" spans="1:16" x14ac:dyDescent="0.25">
      <c r="A205" s="9" t="s">
        <v>4</v>
      </c>
      <c r="B205" s="9" t="s">
        <v>4</v>
      </c>
      <c r="C205" s="9" t="s">
        <v>427</v>
      </c>
      <c r="D205" s="10">
        <v>6.35</v>
      </c>
      <c r="E205" s="10" t="s">
        <v>15</v>
      </c>
      <c r="F205" s="10">
        <v>1.48</v>
      </c>
      <c r="G205" s="10">
        <v>1.73</v>
      </c>
      <c r="H205" s="10">
        <v>2.23</v>
      </c>
      <c r="I205" s="10">
        <v>2.54</v>
      </c>
      <c r="J205" s="10">
        <v>3.12</v>
      </c>
      <c r="K205" s="10">
        <v>4.54</v>
      </c>
      <c r="L205" s="10">
        <v>5.62</v>
      </c>
      <c r="M205" s="10">
        <v>8.99</v>
      </c>
      <c r="N205" s="10">
        <v>12.56</v>
      </c>
      <c r="O205" s="10">
        <v>16.09</v>
      </c>
      <c r="P205" s="10">
        <v>37.83</v>
      </c>
    </row>
    <row r="206" spans="1:16" x14ac:dyDescent="0.25">
      <c r="A206" s="9" t="s">
        <v>428</v>
      </c>
      <c r="B206" s="9" t="s">
        <v>419</v>
      </c>
      <c r="C206" s="9" t="s">
        <v>424</v>
      </c>
      <c r="D206" s="10" t="s">
        <v>4</v>
      </c>
      <c r="E206" s="10" t="s">
        <v>4</v>
      </c>
      <c r="F206" s="10" t="s">
        <v>4</v>
      </c>
      <c r="G206" s="10" t="s">
        <v>4</v>
      </c>
      <c r="H206" s="10" t="s">
        <v>4</v>
      </c>
      <c r="I206" s="10" t="s">
        <v>4</v>
      </c>
      <c r="J206" s="10" t="s">
        <v>4</v>
      </c>
      <c r="K206" s="10" t="s">
        <v>4</v>
      </c>
      <c r="L206" s="10" t="s">
        <v>4</v>
      </c>
      <c r="M206" s="10" t="s">
        <v>4</v>
      </c>
      <c r="N206" s="10" t="s">
        <v>4</v>
      </c>
      <c r="O206" s="10" t="s">
        <v>4</v>
      </c>
      <c r="P206" s="10" t="s">
        <v>4</v>
      </c>
    </row>
    <row r="207" spans="1:16" x14ac:dyDescent="0.25">
      <c r="A207" s="9" t="s">
        <v>4</v>
      </c>
      <c r="B207" s="9" t="s">
        <v>4</v>
      </c>
      <c r="C207" s="9" t="s">
        <v>427</v>
      </c>
      <c r="D207" s="10">
        <v>4.5599999999999996</v>
      </c>
      <c r="E207" s="10" t="s">
        <v>15</v>
      </c>
      <c r="F207" s="43">
        <f>F199-SUM(F201:F205)</f>
        <v>0.60999999999999943</v>
      </c>
      <c r="G207" s="10">
        <v>0.73</v>
      </c>
      <c r="H207" s="10">
        <v>2.91</v>
      </c>
      <c r="I207" s="10">
        <v>1.05</v>
      </c>
      <c r="J207" s="10">
        <v>2.58</v>
      </c>
      <c r="K207" s="10">
        <v>2.2000000000000002</v>
      </c>
      <c r="L207" s="10">
        <v>3.7</v>
      </c>
      <c r="M207" s="10">
        <v>4.8</v>
      </c>
      <c r="N207" s="10">
        <v>6.94</v>
      </c>
      <c r="O207" s="10">
        <v>11.9</v>
      </c>
      <c r="P207" s="10">
        <v>77.05</v>
      </c>
    </row>
    <row r="208" spans="1:16" x14ac:dyDescent="0.25">
      <c r="A208" s="9" t="s">
        <v>4</v>
      </c>
      <c r="B208" s="9" t="s">
        <v>4</v>
      </c>
      <c r="C208" s="9" t="s">
        <v>4</v>
      </c>
      <c r="D208" s="10" t="s">
        <v>4</v>
      </c>
      <c r="E208" s="10" t="s">
        <v>4</v>
      </c>
      <c r="F208" s="10" t="s">
        <v>4</v>
      </c>
      <c r="G208" s="10" t="s">
        <v>4</v>
      </c>
      <c r="H208" s="10" t="s">
        <v>4</v>
      </c>
      <c r="I208" s="10" t="s">
        <v>4</v>
      </c>
      <c r="J208" s="10" t="s">
        <v>4</v>
      </c>
      <c r="K208" s="10" t="s">
        <v>4</v>
      </c>
      <c r="L208" s="10" t="s">
        <v>4</v>
      </c>
      <c r="M208" s="10" t="s">
        <v>4</v>
      </c>
      <c r="N208" s="10" t="s">
        <v>4</v>
      </c>
      <c r="O208" s="10" t="s">
        <v>4</v>
      </c>
      <c r="P208" s="10" t="s">
        <v>4</v>
      </c>
    </row>
    <row r="209" spans="1:16" x14ac:dyDescent="0.25">
      <c r="A209" s="9" t="s">
        <v>429</v>
      </c>
      <c r="B209" s="9" t="s">
        <v>430</v>
      </c>
      <c r="C209" s="9" t="s">
        <v>431</v>
      </c>
      <c r="D209" s="10">
        <v>66.28</v>
      </c>
      <c r="E209" s="10">
        <v>43.57</v>
      </c>
      <c r="F209" s="10">
        <v>36.33</v>
      </c>
      <c r="G209" s="10">
        <v>43.68</v>
      </c>
      <c r="H209" s="10">
        <v>50.59</v>
      </c>
      <c r="I209" s="10">
        <v>53.4</v>
      </c>
      <c r="J209" s="10">
        <v>57.21</v>
      </c>
      <c r="K209" s="10">
        <v>60.87</v>
      </c>
      <c r="L209" s="10">
        <v>69.86</v>
      </c>
      <c r="M209" s="10">
        <v>81.47</v>
      </c>
      <c r="N209" s="10">
        <v>90.78</v>
      </c>
      <c r="O209" s="10">
        <v>102.13</v>
      </c>
      <c r="P209" s="10">
        <v>110.18</v>
      </c>
    </row>
    <row r="210" spans="1:16" x14ac:dyDescent="0.25">
      <c r="A210" s="9" t="s">
        <v>432</v>
      </c>
      <c r="B210" s="9" t="s">
        <v>433</v>
      </c>
      <c r="C210" s="9" t="s">
        <v>434</v>
      </c>
      <c r="D210" s="10" t="s">
        <v>4</v>
      </c>
      <c r="E210" s="10" t="s">
        <v>4</v>
      </c>
      <c r="F210" s="10" t="s">
        <v>4</v>
      </c>
      <c r="G210" s="10" t="s">
        <v>4</v>
      </c>
      <c r="H210" s="10" t="s">
        <v>4</v>
      </c>
      <c r="I210" s="10" t="s">
        <v>4</v>
      </c>
      <c r="J210" s="10" t="s">
        <v>4</v>
      </c>
      <c r="K210" s="10" t="s">
        <v>4</v>
      </c>
      <c r="L210" s="10" t="s">
        <v>4</v>
      </c>
      <c r="M210" s="10" t="s">
        <v>4</v>
      </c>
      <c r="N210" s="10" t="s">
        <v>4</v>
      </c>
      <c r="O210" s="10" t="s">
        <v>4</v>
      </c>
      <c r="P210" s="10" t="s">
        <v>4</v>
      </c>
    </row>
    <row r="211" spans="1:16" x14ac:dyDescent="0.25">
      <c r="A211" s="9" t="s">
        <v>4</v>
      </c>
      <c r="B211" s="9" t="s">
        <v>4</v>
      </c>
      <c r="C211" s="9" t="s">
        <v>435</v>
      </c>
      <c r="D211" s="10">
        <v>5.78</v>
      </c>
      <c r="E211" s="10" t="s">
        <v>15</v>
      </c>
      <c r="F211" s="10">
        <v>1.89</v>
      </c>
      <c r="G211" s="10">
        <v>2</v>
      </c>
      <c r="H211" s="10">
        <v>2.87</v>
      </c>
      <c r="I211" s="10">
        <v>2.94</v>
      </c>
      <c r="J211" s="10">
        <v>3.9</v>
      </c>
      <c r="K211" s="10">
        <v>4.33</v>
      </c>
      <c r="L211" s="10">
        <v>5.83</v>
      </c>
      <c r="M211" s="10">
        <v>8.56</v>
      </c>
      <c r="N211" s="10">
        <v>10.65</v>
      </c>
      <c r="O211" s="10">
        <v>13.01</v>
      </c>
      <c r="P211" s="10">
        <v>13.45</v>
      </c>
    </row>
    <row r="212" spans="1:16" x14ac:dyDescent="0.25">
      <c r="A212" s="9" t="s">
        <v>436</v>
      </c>
      <c r="B212" s="9" t="s">
        <v>437</v>
      </c>
      <c r="C212" s="9" t="s">
        <v>438</v>
      </c>
      <c r="D212" s="10">
        <v>60.5</v>
      </c>
      <c r="E212" s="10">
        <v>39.630000000000003</v>
      </c>
      <c r="F212" s="10">
        <v>34.44</v>
      </c>
      <c r="G212" s="10">
        <v>41.68</v>
      </c>
      <c r="H212" s="10">
        <v>47.72</v>
      </c>
      <c r="I212" s="10">
        <v>50.46</v>
      </c>
      <c r="J212" s="10">
        <v>53.31</v>
      </c>
      <c r="K212" s="10">
        <v>56.54</v>
      </c>
      <c r="L212" s="10">
        <v>64.03</v>
      </c>
      <c r="M212" s="10">
        <v>72.91</v>
      </c>
      <c r="N212" s="10">
        <v>80.13</v>
      </c>
      <c r="O212" s="10">
        <v>89.13</v>
      </c>
      <c r="P212" s="10">
        <v>96.74</v>
      </c>
    </row>
    <row r="213" spans="1:16" x14ac:dyDescent="0.25">
      <c r="A213" s="9" t="s">
        <v>439</v>
      </c>
      <c r="B213" s="9" t="s">
        <v>440</v>
      </c>
      <c r="C213" s="9" t="s">
        <v>441</v>
      </c>
      <c r="D213" s="10" t="s">
        <v>4</v>
      </c>
      <c r="E213" s="10" t="s">
        <v>4</v>
      </c>
      <c r="F213" s="10" t="s">
        <v>4</v>
      </c>
      <c r="G213" s="10" t="s">
        <v>4</v>
      </c>
      <c r="H213" s="10" t="s">
        <v>4</v>
      </c>
      <c r="I213" s="10" t="s">
        <v>4</v>
      </c>
      <c r="J213" s="10" t="s">
        <v>4</v>
      </c>
      <c r="K213" s="10" t="s">
        <v>4</v>
      </c>
      <c r="L213" s="10" t="s">
        <v>4</v>
      </c>
      <c r="M213" s="10" t="s">
        <v>4</v>
      </c>
      <c r="N213" s="10" t="s">
        <v>4</v>
      </c>
      <c r="O213" s="10" t="s">
        <v>4</v>
      </c>
      <c r="P213" s="10" t="s">
        <v>4</v>
      </c>
    </row>
    <row r="214" spans="1:16" x14ac:dyDescent="0.25">
      <c r="A214" s="9" t="s">
        <v>4</v>
      </c>
      <c r="B214" s="9" t="s">
        <v>4</v>
      </c>
      <c r="C214" s="9" t="s">
        <v>442</v>
      </c>
      <c r="D214" s="10" t="s">
        <v>4</v>
      </c>
      <c r="E214" s="10" t="s">
        <v>4</v>
      </c>
      <c r="F214" s="10" t="s">
        <v>4</v>
      </c>
      <c r="G214" s="10" t="s">
        <v>4</v>
      </c>
      <c r="H214" s="10" t="s">
        <v>4</v>
      </c>
      <c r="I214" s="10" t="s">
        <v>4</v>
      </c>
      <c r="J214" s="10" t="s">
        <v>4</v>
      </c>
      <c r="K214" s="10" t="s">
        <v>4</v>
      </c>
      <c r="L214" s="10" t="s">
        <v>4</v>
      </c>
      <c r="M214" s="10" t="s">
        <v>4</v>
      </c>
      <c r="N214" s="10" t="s">
        <v>4</v>
      </c>
      <c r="O214" s="10" t="s">
        <v>4</v>
      </c>
      <c r="P214" s="10" t="s">
        <v>4</v>
      </c>
    </row>
    <row r="215" spans="1:16" x14ac:dyDescent="0.25">
      <c r="A215" s="9" t="s">
        <v>4</v>
      </c>
      <c r="B215" s="9" t="s">
        <v>4</v>
      </c>
      <c r="C215" s="9" t="s">
        <v>443</v>
      </c>
      <c r="D215" s="10">
        <v>4.79</v>
      </c>
      <c r="E215" s="10">
        <v>3.94</v>
      </c>
      <c r="F215" s="10">
        <v>2.4700000000000002</v>
      </c>
      <c r="G215" s="10">
        <v>3.28</v>
      </c>
      <c r="H215" s="10">
        <v>3.74</v>
      </c>
      <c r="I215" s="10">
        <v>3.83</v>
      </c>
      <c r="J215" s="10">
        <v>4.0199999999999996</v>
      </c>
      <c r="K215" s="10">
        <v>4.3600000000000003</v>
      </c>
      <c r="L215" s="10">
        <v>5.08</v>
      </c>
      <c r="M215" s="10">
        <v>5.63</v>
      </c>
      <c r="N215" s="10">
        <v>6.74</v>
      </c>
      <c r="O215" s="10">
        <v>7.64</v>
      </c>
      <c r="P215" s="10">
        <v>8.65</v>
      </c>
    </row>
    <row r="216" spans="1:16" x14ac:dyDescent="0.25">
      <c r="A216" s="9" t="s">
        <v>444</v>
      </c>
      <c r="B216" s="9" t="s">
        <v>445</v>
      </c>
      <c r="C216" s="9" t="s">
        <v>446</v>
      </c>
      <c r="D216" s="10" t="s">
        <v>4</v>
      </c>
      <c r="E216" s="10" t="s">
        <v>4</v>
      </c>
      <c r="F216" s="10" t="s">
        <v>4</v>
      </c>
      <c r="G216" s="10" t="s">
        <v>4</v>
      </c>
      <c r="H216" s="10" t="s">
        <v>4</v>
      </c>
      <c r="I216" s="10" t="s">
        <v>4</v>
      </c>
      <c r="J216" s="10" t="s">
        <v>4</v>
      </c>
      <c r="K216" s="10" t="s">
        <v>4</v>
      </c>
      <c r="L216" s="10" t="s">
        <v>4</v>
      </c>
      <c r="M216" s="10" t="s">
        <v>4</v>
      </c>
      <c r="N216" s="10" t="s">
        <v>4</v>
      </c>
      <c r="O216" s="10" t="s">
        <v>4</v>
      </c>
      <c r="P216" s="10" t="s">
        <v>4</v>
      </c>
    </row>
    <row r="217" spans="1:16" x14ac:dyDescent="0.25">
      <c r="A217" s="9" t="s">
        <v>4</v>
      </c>
      <c r="B217" s="9" t="s">
        <v>4</v>
      </c>
      <c r="C217" s="9" t="s">
        <v>447</v>
      </c>
      <c r="D217" s="10">
        <v>15.01</v>
      </c>
      <c r="E217" s="10">
        <v>9.14</v>
      </c>
      <c r="F217" s="10">
        <v>7.5</v>
      </c>
      <c r="G217" s="10">
        <v>9.1999999999999993</v>
      </c>
      <c r="H217" s="10">
        <v>11.25</v>
      </c>
      <c r="I217" s="10">
        <v>12.01</v>
      </c>
      <c r="J217" s="10">
        <v>13.03</v>
      </c>
      <c r="K217" s="10">
        <v>13.24</v>
      </c>
      <c r="L217" s="10">
        <v>15.61</v>
      </c>
      <c r="M217" s="10">
        <v>19.010000000000002</v>
      </c>
      <c r="N217" s="10">
        <v>21.43</v>
      </c>
      <c r="O217" s="10">
        <v>24.8</v>
      </c>
      <c r="P217" s="10">
        <v>26.02</v>
      </c>
    </row>
    <row r="218" spans="1:16" x14ac:dyDescent="0.25">
      <c r="A218" s="9" t="s">
        <v>448</v>
      </c>
      <c r="B218" s="9" t="s">
        <v>449</v>
      </c>
      <c r="C218" s="9" t="s">
        <v>450</v>
      </c>
      <c r="D218" s="10" t="s">
        <v>4</v>
      </c>
      <c r="E218" s="10" t="s">
        <v>4</v>
      </c>
      <c r="F218" s="10" t="s">
        <v>4</v>
      </c>
      <c r="G218" s="10" t="s">
        <v>4</v>
      </c>
      <c r="H218" s="10" t="s">
        <v>4</v>
      </c>
      <c r="I218" s="10" t="s">
        <v>4</v>
      </c>
      <c r="J218" s="10" t="s">
        <v>4</v>
      </c>
      <c r="K218" s="10" t="s">
        <v>4</v>
      </c>
      <c r="L218" s="10" t="s">
        <v>4</v>
      </c>
      <c r="M218" s="10" t="s">
        <v>4</v>
      </c>
      <c r="N218" s="10" t="s">
        <v>4</v>
      </c>
      <c r="O218" s="10" t="s">
        <v>4</v>
      </c>
      <c r="P218" s="10" t="s">
        <v>4</v>
      </c>
    </row>
    <row r="219" spans="1:16" x14ac:dyDescent="0.25">
      <c r="A219" s="9" t="s">
        <v>4</v>
      </c>
      <c r="B219" s="9" t="s">
        <v>4</v>
      </c>
      <c r="C219" s="9" t="s">
        <v>447</v>
      </c>
      <c r="D219" s="10">
        <v>2.17</v>
      </c>
      <c r="E219" s="10">
        <v>2.65</v>
      </c>
      <c r="F219" s="10">
        <v>1.84</v>
      </c>
      <c r="G219" s="10">
        <v>1.73</v>
      </c>
      <c r="H219" s="10">
        <v>1.79</v>
      </c>
      <c r="I219" s="10">
        <v>1.92</v>
      </c>
      <c r="J219" s="10">
        <v>2.2599999999999998</v>
      </c>
      <c r="K219" s="10">
        <v>2.0099999999999998</v>
      </c>
      <c r="L219" s="10">
        <v>2.1800000000000002</v>
      </c>
      <c r="M219" s="10">
        <v>2.2000000000000002</v>
      </c>
      <c r="N219" s="10">
        <v>2.54</v>
      </c>
      <c r="O219" s="10">
        <v>3.72</v>
      </c>
      <c r="P219" s="10">
        <v>3.39</v>
      </c>
    </row>
    <row r="220" spans="1:16" x14ac:dyDescent="0.25">
      <c r="A220" s="9" t="s">
        <v>451</v>
      </c>
      <c r="B220" s="9" t="s">
        <v>452</v>
      </c>
      <c r="C220" s="9" t="s">
        <v>453</v>
      </c>
      <c r="D220" s="10" t="s">
        <v>4</v>
      </c>
      <c r="E220" s="10" t="s">
        <v>4</v>
      </c>
      <c r="F220" s="10" t="s">
        <v>4</v>
      </c>
      <c r="G220" s="10" t="s">
        <v>4</v>
      </c>
      <c r="H220" s="10" t="s">
        <v>4</v>
      </c>
      <c r="I220" s="10" t="s">
        <v>4</v>
      </c>
      <c r="J220" s="10" t="s">
        <v>4</v>
      </c>
      <c r="K220" s="10" t="s">
        <v>4</v>
      </c>
      <c r="L220" s="10" t="s">
        <v>4</v>
      </c>
      <c r="M220" s="10" t="s">
        <v>4</v>
      </c>
      <c r="N220" s="10" t="s">
        <v>4</v>
      </c>
      <c r="O220" s="10" t="s">
        <v>4</v>
      </c>
      <c r="P220" s="10" t="s">
        <v>4</v>
      </c>
    </row>
    <row r="221" spans="1:16" x14ac:dyDescent="0.25">
      <c r="A221" s="9" t="s">
        <v>4</v>
      </c>
      <c r="B221" s="9" t="s">
        <v>4</v>
      </c>
      <c r="C221" s="9" t="s">
        <v>454</v>
      </c>
      <c r="D221" s="10">
        <v>22.3</v>
      </c>
      <c r="E221" s="10">
        <v>15.28</v>
      </c>
      <c r="F221" s="10">
        <v>11.41</v>
      </c>
      <c r="G221" s="10">
        <v>14.31</v>
      </c>
      <c r="H221" s="10">
        <v>16.739999999999998</v>
      </c>
      <c r="I221" s="10">
        <v>17.93</v>
      </c>
      <c r="J221" s="10">
        <v>18.670000000000002</v>
      </c>
      <c r="K221" s="10">
        <v>21.3</v>
      </c>
      <c r="L221" s="10">
        <v>24.43</v>
      </c>
      <c r="M221" s="10">
        <v>28.03</v>
      </c>
      <c r="N221" s="10">
        <v>30.06</v>
      </c>
      <c r="O221" s="10">
        <v>30.94</v>
      </c>
      <c r="P221" s="10">
        <v>33.25</v>
      </c>
    </row>
    <row r="222" spans="1:16" x14ac:dyDescent="0.25">
      <c r="A222" s="9" t="s">
        <v>455</v>
      </c>
      <c r="B222" s="9" t="s">
        <v>456</v>
      </c>
      <c r="C222" s="9" t="s">
        <v>446</v>
      </c>
      <c r="D222" s="10" t="s">
        <v>4</v>
      </c>
      <c r="E222" s="10" t="s">
        <v>4</v>
      </c>
      <c r="F222" s="10" t="s">
        <v>4</v>
      </c>
      <c r="G222" s="10" t="s">
        <v>4</v>
      </c>
      <c r="H222" s="10" t="s">
        <v>4</v>
      </c>
      <c r="I222" s="10" t="s">
        <v>4</v>
      </c>
      <c r="J222" s="10" t="s">
        <v>4</v>
      </c>
      <c r="K222" s="10" t="s">
        <v>4</v>
      </c>
      <c r="L222" s="10" t="s">
        <v>4</v>
      </c>
      <c r="M222" s="10" t="s">
        <v>4</v>
      </c>
      <c r="N222" s="10" t="s">
        <v>4</v>
      </c>
      <c r="O222" s="10" t="s">
        <v>4</v>
      </c>
      <c r="P222" s="10" t="s">
        <v>4</v>
      </c>
    </row>
    <row r="223" spans="1:16" x14ac:dyDescent="0.25">
      <c r="A223" s="9" t="s">
        <v>4</v>
      </c>
      <c r="B223" s="9" t="s">
        <v>4</v>
      </c>
      <c r="C223" s="9" t="s">
        <v>457</v>
      </c>
      <c r="D223" s="10">
        <v>5.68</v>
      </c>
      <c r="E223" s="10" t="s">
        <v>15</v>
      </c>
      <c r="F223" s="10">
        <v>2.2200000000000002</v>
      </c>
      <c r="G223" s="10">
        <v>3.12</v>
      </c>
      <c r="H223" s="10">
        <v>3.64</v>
      </c>
      <c r="I223" s="10">
        <v>4.41</v>
      </c>
      <c r="J223" s="10">
        <v>4.83</v>
      </c>
      <c r="K223" s="10">
        <v>5.1100000000000003</v>
      </c>
      <c r="L223" s="10">
        <v>5.93</v>
      </c>
      <c r="M223" s="10">
        <v>7.58</v>
      </c>
      <c r="N223" s="10">
        <v>8.6</v>
      </c>
      <c r="O223" s="10">
        <v>9.0399999999999991</v>
      </c>
      <c r="P223" s="10">
        <v>10.61</v>
      </c>
    </row>
    <row r="224" spans="1:16" x14ac:dyDescent="0.25">
      <c r="A224" s="9" t="s">
        <v>458</v>
      </c>
      <c r="B224" s="9" t="s">
        <v>459</v>
      </c>
      <c r="C224" s="9" t="s">
        <v>460</v>
      </c>
      <c r="D224" s="10" t="s">
        <v>4</v>
      </c>
      <c r="E224" s="10" t="s">
        <v>4</v>
      </c>
      <c r="F224" s="10" t="s">
        <v>4</v>
      </c>
      <c r="G224" s="10" t="s">
        <v>4</v>
      </c>
      <c r="H224" s="10" t="s">
        <v>4</v>
      </c>
      <c r="I224" s="10" t="s">
        <v>4</v>
      </c>
      <c r="J224" s="10" t="s">
        <v>4</v>
      </c>
      <c r="K224" s="10" t="s">
        <v>4</v>
      </c>
      <c r="L224" s="10" t="s">
        <v>4</v>
      </c>
      <c r="M224" s="10" t="s">
        <v>4</v>
      </c>
      <c r="N224" s="10" t="s">
        <v>4</v>
      </c>
      <c r="O224" s="10" t="s">
        <v>4</v>
      </c>
      <c r="P224" s="10" t="s">
        <v>4</v>
      </c>
    </row>
    <row r="225" spans="1:16" x14ac:dyDescent="0.25">
      <c r="A225" s="9" t="s">
        <v>4</v>
      </c>
      <c r="B225" s="9" t="s">
        <v>4</v>
      </c>
      <c r="C225" s="9" t="s">
        <v>461</v>
      </c>
      <c r="D225" s="10">
        <v>3.47</v>
      </c>
      <c r="E225" s="10" t="s">
        <v>15</v>
      </c>
      <c r="F225" s="10">
        <v>2.42</v>
      </c>
      <c r="G225" s="10">
        <v>2.4900000000000002</v>
      </c>
      <c r="H225" s="10">
        <v>2.86</v>
      </c>
      <c r="I225" s="10">
        <v>2.77</v>
      </c>
      <c r="J225" s="10">
        <v>2.89</v>
      </c>
      <c r="K225" s="10">
        <v>3.13</v>
      </c>
      <c r="L225" s="10">
        <v>3.91</v>
      </c>
      <c r="M225" s="10">
        <v>4.0599999999999996</v>
      </c>
      <c r="N225" s="10">
        <v>4.47</v>
      </c>
      <c r="O225" s="10">
        <v>4.67</v>
      </c>
      <c r="P225" s="10">
        <v>5.41</v>
      </c>
    </row>
    <row r="226" spans="1:16" x14ac:dyDescent="0.25">
      <c r="A226" s="9" t="s">
        <v>462</v>
      </c>
      <c r="B226" s="9" t="s">
        <v>463</v>
      </c>
      <c r="C226" s="9" t="s">
        <v>464</v>
      </c>
      <c r="D226" s="10" t="s">
        <v>4</v>
      </c>
      <c r="E226" s="10" t="s">
        <v>4</v>
      </c>
      <c r="F226" s="10" t="s">
        <v>4</v>
      </c>
      <c r="G226" s="10" t="s">
        <v>4</v>
      </c>
      <c r="H226" s="10" t="s">
        <v>4</v>
      </c>
      <c r="I226" s="10" t="s">
        <v>4</v>
      </c>
      <c r="J226" s="10" t="s">
        <v>4</v>
      </c>
      <c r="K226" s="10" t="s">
        <v>4</v>
      </c>
      <c r="L226" s="10" t="s">
        <v>4</v>
      </c>
      <c r="M226" s="10" t="s">
        <v>4</v>
      </c>
      <c r="N226" s="10" t="s">
        <v>4</v>
      </c>
      <c r="O226" s="10" t="s">
        <v>4</v>
      </c>
      <c r="P226" s="10" t="s">
        <v>4</v>
      </c>
    </row>
    <row r="227" spans="1:16" x14ac:dyDescent="0.25">
      <c r="A227" s="9" t="s">
        <v>4</v>
      </c>
      <c r="B227" s="9" t="s">
        <v>4</v>
      </c>
      <c r="C227" s="9" t="s">
        <v>465</v>
      </c>
      <c r="D227" s="10">
        <v>7.07</v>
      </c>
      <c r="E227" s="10">
        <v>4.88</v>
      </c>
      <c r="F227" s="10">
        <v>6.58</v>
      </c>
      <c r="G227" s="10">
        <v>7.55</v>
      </c>
      <c r="H227" s="10">
        <v>7.7</v>
      </c>
      <c r="I227" s="10">
        <v>7.59</v>
      </c>
      <c r="J227" s="10">
        <v>7.61</v>
      </c>
      <c r="K227" s="10">
        <v>7.39</v>
      </c>
      <c r="L227" s="10">
        <v>6.9</v>
      </c>
      <c r="M227" s="10">
        <v>6.4</v>
      </c>
      <c r="N227" s="10">
        <v>6.3</v>
      </c>
      <c r="O227" s="10">
        <v>8.32</v>
      </c>
      <c r="P227" s="10">
        <v>9.4</v>
      </c>
    </row>
    <row r="228" spans="1:16" x14ac:dyDescent="0.25">
      <c r="A228" s="9" t="s">
        <v>4</v>
      </c>
      <c r="B228" s="9" t="s">
        <v>4</v>
      </c>
      <c r="C228" s="9" t="s">
        <v>4</v>
      </c>
      <c r="D228" s="10" t="s">
        <v>4</v>
      </c>
      <c r="E228" s="10" t="s">
        <v>4</v>
      </c>
      <c r="F228" s="10" t="s">
        <v>4</v>
      </c>
      <c r="G228" s="10" t="s">
        <v>4</v>
      </c>
      <c r="H228" s="10" t="s">
        <v>4</v>
      </c>
      <c r="I228" s="10" t="s">
        <v>4</v>
      </c>
      <c r="J228" s="10" t="s">
        <v>4</v>
      </c>
      <c r="K228" s="10" t="s">
        <v>4</v>
      </c>
      <c r="L228" s="10" t="s">
        <v>4</v>
      </c>
      <c r="M228" s="10" t="s">
        <v>4</v>
      </c>
      <c r="N228" s="10" t="s">
        <v>4</v>
      </c>
      <c r="O228" s="10" t="s">
        <v>4</v>
      </c>
      <c r="P228" s="10" t="s">
        <v>4</v>
      </c>
    </row>
    <row r="229" spans="1:16" x14ac:dyDescent="0.25">
      <c r="A229" s="9" t="s">
        <v>466</v>
      </c>
      <c r="B229" s="9" t="s">
        <v>467</v>
      </c>
      <c r="C229" s="9" t="s">
        <v>468</v>
      </c>
      <c r="D229" s="10">
        <v>261.3</v>
      </c>
      <c r="E229" s="10">
        <v>98.88</v>
      </c>
      <c r="F229" s="10">
        <v>60.67</v>
      </c>
      <c r="G229" s="10">
        <v>98.61</v>
      </c>
      <c r="H229" s="10">
        <v>135.72</v>
      </c>
      <c r="I229" s="10">
        <v>149.69999999999999</v>
      </c>
      <c r="J229" s="10">
        <v>175.17</v>
      </c>
      <c r="K229" s="10">
        <v>214.04</v>
      </c>
      <c r="L229" s="10">
        <v>266.72000000000003</v>
      </c>
      <c r="M229" s="10">
        <v>349.35</v>
      </c>
      <c r="N229" s="10">
        <v>480.06</v>
      </c>
      <c r="O229" s="10">
        <v>617.51</v>
      </c>
      <c r="P229" s="10">
        <v>746.6</v>
      </c>
    </row>
    <row r="230" spans="1:16" x14ac:dyDescent="0.25">
      <c r="A230" s="9" t="s">
        <v>469</v>
      </c>
      <c r="B230" s="9" t="s">
        <v>470</v>
      </c>
      <c r="C230" s="9" t="s">
        <v>471</v>
      </c>
      <c r="D230" s="10">
        <v>2.31</v>
      </c>
      <c r="E230" s="10" t="s">
        <v>15</v>
      </c>
      <c r="F230" s="10">
        <v>0.67</v>
      </c>
      <c r="G230" s="10">
        <v>0.46</v>
      </c>
      <c r="H230" s="10">
        <v>1.02</v>
      </c>
      <c r="I230" s="10">
        <v>1.48</v>
      </c>
      <c r="J230" s="10">
        <v>1.32</v>
      </c>
      <c r="K230" s="10">
        <v>1.39</v>
      </c>
      <c r="L230" s="10">
        <v>2.12</v>
      </c>
      <c r="M230" s="10">
        <v>2.72</v>
      </c>
      <c r="N230" s="10">
        <v>4.9800000000000004</v>
      </c>
      <c r="O230" s="10">
        <v>8.51</v>
      </c>
      <c r="P230" s="10">
        <v>9.5299999999999994</v>
      </c>
    </row>
    <row r="231" spans="1:16" x14ac:dyDescent="0.25">
      <c r="A231" s="9" t="s">
        <v>472</v>
      </c>
      <c r="B231" s="9" t="s">
        <v>473</v>
      </c>
      <c r="C231" s="9" t="s">
        <v>474</v>
      </c>
      <c r="D231" s="10">
        <v>6.46</v>
      </c>
      <c r="E231" s="10" t="s">
        <v>15</v>
      </c>
      <c r="F231" s="10">
        <v>1.55</v>
      </c>
      <c r="G231" s="10">
        <v>2.4500000000000002</v>
      </c>
      <c r="H231" s="10">
        <v>3.29</v>
      </c>
      <c r="I231" s="10">
        <v>4.26</v>
      </c>
      <c r="J231" s="10">
        <v>3.65</v>
      </c>
      <c r="K231" s="10">
        <v>5</v>
      </c>
      <c r="L231" s="10">
        <v>6.52</v>
      </c>
      <c r="M231" s="10">
        <v>9.43</v>
      </c>
      <c r="N231" s="10">
        <v>10.18</v>
      </c>
      <c r="O231" s="10">
        <v>17.73</v>
      </c>
      <c r="P231" s="10">
        <v>23.3</v>
      </c>
    </row>
    <row r="232" spans="1:16" x14ac:dyDescent="0.25">
      <c r="A232" s="9" t="s">
        <v>475</v>
      </c>
      <c r="B232" s="9" t="s">
        <v>476</v>
      </c>
      <c r="C232" s="9" t="s">
        <v>477</v>
      </c>
      <c r="D232" s="10">
        <v>2.96</v>
      </c>
      <c r="E232" s="10" t="s">
        <v>15</v>
      </c>
      <c r="F232" s="10">
        <v>0.48</v>
      </c>
      <c r="G232" s="10">
        <v>0.89</v>
      </c>
      <c r="H232" s="10">
        <v>0.8</v>
      </c>
      <c r="I232" s="10">
        <v>1.19</v>
      </c>
      <c r="J232" s="10">
        <v>2.16</v>
      </c>
      <c r="K232" s="10">
        <v>2.09</v>
      </c>
      <c r="L232" s="10">
        <v>2.9</v>
      </c>
      <c r="M232" s="10">
        <v>4.5199999999999996</v>
      </c>
      <c r="N232" s="10">
        <v>6.2</v>
      </c>
      <c r="O232" s="10">
        <v>7.45</v>
      </c>
      <c r="P232" s="10">
        <v>6.71</v>
      </c>
    </row>
    <row r="233" spans="1:16" x14ac:dyDescent="0.25">
      <c r="A233" s="9" t="s">
        <v>478</v>
      </c>
      <c r="B233" s="9" t="s">
        <v>479</v>
      </c>
      <c r="C233" s="9" t="s">
        <v>480</v>
      </c>
      <c r="D233" s="10" t="s">
        <v>4</v>
      </c>
      <c r="E233" s="10" t="s">
        <v>4</v>
      </c>
      <c r="F233" s="10" t="s">
        <v>4</v>
      </c>
      <c r="G233" s="10" t="s">
        <v>4</v>
      </c>
      <c r="H233" s="10" t="s">
        <v>4</v>
      </c>
      <c r="I233" s="10" t="s">
        <v>4</v>
      </c>
      <c r="J233" s="10" t="s">
        <v>4</v>
      </c>
      <c r="K233" s="10" t="s">
        <v>4</v>
      </c>
      <c r="L233" s="10" t="s">
        <v>4</v>
      </c>
      <c r="M233" s="10" t="s">
        <v>4</v>
      </c>
      <c r="N233" s="10" t="s">
        <v>4</v>
      </c>
      <c r="O233" s="10" t="s">
        <v>4</v>
      </c>
      <c r="P233" s="10" t="s">
        <v>4</v>
      </c>
    </row>
    <row r="234" spans="1:16" x14ac:dyDescent="0.25">
      <c r="A234" s="9" t="s">
        <v>4</v>
      </c>
      <c r="B234" s="9" t="s">
        <v>4</v>
      </c>
      <c r="C234" s="9" t="s">
        <v>481</v>
      </c>
      <c r="D234" s="10">
        <v>10.41</v>
      </c>
      <c r="E234" s="10" t="s">
        <v>15</v>
      </c>
      <c r="F234" s="10">
        <v>2.38</v>
      </c>
      <c r="G234" s="10">
        <v>3.03</v>
      </c>
      <c r="H234" s="10">
        <v>4.3600000000000003</v>
      </c>
      <c r="I234" s="10">
        <v>4.99</v>
      </c>
      <c r="J234" s="10">
        <v>5.72</v>
      </c>
      <c r="K234" s="10">
        <v>7.13</v>
      </c>
      <c r="L234" s="10">
        <v>10.38</v>
      </c>
      <c r="M234" s="10">
        <v>13.57</v>
      </c>
      <c r="N234" s="10">
        <v>21.02</v>
      </c>
      <c r="O234" s="10">
        <v>33.130000000000003</v>
      </c>
      <c r="P234" s="10">
        <v>38.44</v>
      </c>
    </row>
    <row r="235" spans="1:16" x14ac:dyDescent="0.25">
      <c r="A235" s="9" t="s">
        <v>482</v>
      </c>
      <c r="B235" s="9" t="s">
        <v>483</v>
      </c>
      <c r="C235" s="9" t="s">
        <v>484</v>
      </c>
      <c r="D235" s="10" t="s">
        <v>4</v>
      </c>
      <c r="E235" s="10" t="s">
        <v>4</v>
      </c>
      <c r="F235" s="10" t="s">
        <v>4</v>
      </c>
      <c r="G235" s="10" t="s">
        <v>4</v>
      </c>
      <c r="H235" s="10" t="s">
        <v>4</v>
      </c>
      <c r="I235" s="10" t="s">
        <v>4</v>
      </c>
      <c r="J235" s="10" t="s">
        <v>4</v>
      </c>
      <c r="K235" s="10" t="s">
        <v>4</v>
      </c>
      <c r="L235" s="10" t="s">
        <v>4</v>
      </c>
      <c r="M235" s="10" t="s">
        <v>4</v>
      </c>
      <c r="N235" s="10" t="s">
        <v>4</v>
      </c>
      <c r="O235" s="10" t="s">
        <v>4</v>
      </c>
      <c r="P235" s="10" t="s">
        <v>4</v>
      </c>
    </row>
    <row r="236" spans="1:16" x14ac:dyDescent="0.25">
      <c r="A236" s="9" t="s">
        <v>4</v>
      </c>
      <c r="B236" s="9" t="s">
        <v>4</v>
      </c>
      <c r="C236" s="9" t="s">
        <v>485</v>
      </c>
      <c r="D236" s="10">
        <v>6.2</v>
      </c>
      <c r="E236" s="10">
        <v>1.99</v>
      </c>
      <c r="F236" s="10">
        <v>1.94</v>
      </c>
      <c r="G236" s="10">
        <v>2.46</v>
      </c>
      <c r="H236" s="10">
        <v>3.38</v>
      </c>
      <c r="I236" s="10">
        <v>3.77</v>
      </c>
      <c r="J236" s="10">
        <v>4.4000000000000004</v>
      </c>
      <c r="K236" s="10">
        <v>4.9000000000000004</v>
      </c>
      <c r="L236" s="10">
        <v>6.42</v>
      </c>
      <c r="M236" s="10">
        <v>8.42</v>
      </c>
      <c r="N236" s="10">
        <v>11.17</v>
      </c>
      <c r="O236" s="10">
        <v>12.85</v>
      </c>
      <c r="P236" s="10">
        <v>16.350000000000001</v>
      </c>
    </row>
    <row r="237" spans="1:16" x14ac:dyDescent="0.25">
      <c r="A237" s="9" t="s">
        <v>4</v>
      </c>
      <c r="B237" s="9" t="s">
        <v>4</v>
      </c>
      <c r="C237" s="9" t="s">
        <v>4</v>
      </c>
      <c r="D237" s="10" t="s">
        <v>4</v>
      </c>
      <c r="E237" s="10"/>
      <c r="F237" s="10" t="s">
        <v>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x14ac:dyDescent="0.25">
      <c r="A238" s="9" t="s">
        <v>486</v>
      </c>
      <c r="B238" s="9" t="s">
        <v>487</v>
      </c>
      <c r="C238" s="9" t="s">
        <v>488</v>
      </c>
      <c r="D238" s="10" t="s">
        <v>4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x14ac:dyDescent="0.25">
      <c r="A239" s="9" t="s">
        <v>4</v>
      </c>
      <c r="B239" s="9" t="s">
        <v>4</v>
      </c>
      <c r="C239" s="9" t="s">
        <v>489</v>
      </c>
      <c r="D239" s="10">
        <v>11.05</v>
      </c>
      <c r="E239" s="10">
        <v>2.38</v>
      </c>
      <c r="F239" s="10">
        <v>1.57</v>
      </c>
      <c r="G239" s="10">
        <v>2.33</v>
      </c>
      <c r="H239" s="10">
        <v>3.67</v>
      </c>
      <c r="I239" s="10">
        <v>3.88</v>
      </c>
      <c r="J239" s="10">
        <v>4.67</v>
      </c>
      <c r="K239" s="10">
        <v>6.36</v>
      </c>
      <c r="L239" s="10">
        <v>11.09</v>
      </c>
      <c r="M239" s="10">
        <v>14.79</v>
      </c>
      <c r="N239" s="10">
        <v>28.83</v>
      </c>
      <c r="O239" s="10">
        <v>23.74</v>
      </c>
      <c r="P239" s="10">
        <v>45.67</v>
      </c>
    </row>
    <row r="240" spans="1:16" x14ac:dyDescent="0.25">
      <c r="A240" s="9" t="s">
        <v>490</v>
      </c>
      <c r="B240" s="9" t="s">
        <v>491</v>
      </c>
      <c r="C240" s="9" t="s">
        <v>492</v>
      </c>
      <c r="D240" s="10" t="s">
        <v>4</v>
      </c>
      <c r="E240" s="10" t="s">
        <v>4</v>
      </c>
      <c r="F240" s="10" t="s">
        <v>4</v>
      </c>
      <c r="G240" s="10" t="s">
        <v>4</v>
      </c>
      <c r="H240" s="10" t="s">
        <v>4</v>
      </c>
      <c r="I240" s="10" t="s">
        <v>4</v>
      </c>
      <c r="J240" s="10" t="s">
        <v>4</v>
      </c>
      <c r="K240" s="10" t="s">
        <v>4</v>
      </c>
      <c r="L240" s="10" t="s">
        <v>4</v>
      </c>
      <c r="M240" s="10" t="s">
        <v>4</v>
      </c>
      <c r="N240" s="10" t="s">
        <v>4</v>
      </c>
      <c r="O240" s="10" t="s">
        <v>4</v>
      </c>
      <c r="P240" s="10" t="s">
        <v>4</v>
      </c>
    </row>
    <row r="241" spans="1:16" x14ac:dyDescent="0.25">
      <c r="A241" s="9" t="s">
        <v>4</v>
      </c>
      <c r="B241" s="9" t="s">
        <v>4</v>
      </c>
      <c r="C241" s="9" t="s">
        <v>493</v>
      </c>
      <c r="D241" s="10">
        <v>4.8600000000000003</v>
      </c>
      <c r="E241" s="10" t="s">
        <v>15</v>
      </c>
      <c r="F241" s="10">
        <v>0.39</v>
      </c>
      <c r="G241" s="10">
        <v>0.43</v>
      </c>
      <c r="H241" s="10">
        <v>1.42</v>
      </c>
      <c r="I241" s="10">
        <v>0.93</v>
      </c>
      <c r="J241" s="10">
        <v>1.39</v>
      </c>
      <c r="K241" s="10">
        <v>2.34</v>
      </c>
      <c r="L241" s="10">
        <v>5.39</v>
      </c>
      <c r="M241" s="10">
        <v>6.25</v>
      </c>
      <c r="N241" s="10">
        <v>14.83</v>
      </c>
      <c r="O241" s="10">
        <v>8.1300000000000008</v>
      </c>
      <c r="P241" s="10">
        <v>20.92</v>
      </c>
    </row>
    <row r="242" spans="1:16" x14ac:dyDescent="0.25">
      <c r="A242" s="9" t="s">
        <v>494</v>
      </c>
      <c r="B242" s="9" t="s">
        <v>495</v>
      </c>
      <c r="C242" s="9" t="s">
        <v>496</v>
      </c>
      <c r="D242" s="10">
        <v>5.33</v>
      </c>
      <c r="E242" s="10" t="s">
        <v>15</v>
      </c>
      <c r="F242" s="10">
        <v>0.99</v>
      </c>
      <c r="G242" s="10">
        <v>1.54</v>
      </c>
      <c r="H242" s="10">
        <v>1.75</v>
      </c>
      <c r="I242" s="10">
        <v>2.65</v>
      </c>
      <c r="J242" s="10">
        <v>2.77</v>
      </c>
      <c r="K242" s="10">
        <v>3.32</v>
      </c>
      <c r="L242" s="10">
        <v>4.8</v>
      </c>
      <c r="M242" s="10">
        <v>7.26</v>
      </c>
      <c r="N242" s="10">
        <v>12.27</v>
      </c>
      <c r="O242" s="10">
        <v>13.99</v>
      </c>
      <c r="P242" s="10">
        <v>22.63</v>
      </c>
    </row>
    <row r="243" spans="1:16" x14ac:dyDescent="0.25">
      <c r="A243" s="9" t="s">
        <v>497</v>
      </c>
      <c r="B243" s="9" t="s">
        <v>498</v>
      </c>
      <c r="C243" s="9" t="s">
        <v>499</v>
      </c>
      <c r="D243" s="10">
        <v>0.87</v>
      </c>
      <c r="E243" s="10" t="s">
        <v>15</v>
      </c>
      <c r="F243" s="10">
        <v>0.19</v>
      </c>
      <c r="G243" s="10">
        <v>0.36</v>
      </c>
      <c r="H243" s="10">
        <v>0.49</v>
      </c>
      <c r="I243" s="10">
        <v>0.31</v>
      </c>
      <c r="J243" s="10">
        <v>0.51</v>
      </c>
      <c r="K243" s="10">
        <v>0.69</v>
      </c>
      <c r="L243" s="10">
        <v>0.89</v>
      </c>
      <c r="M243" s="10">
        <v>1.27</v>
      </c>
      <c r="N243" s="10">
        <v>1.73</v>
      </c>
      <c r="O243" s="10">
        <v>1.62</v>
      </c>
      <c r="P243" s="10">
        <v>2.12</v>
      </c>
    </row>
    <row r="244" spans="1:16" x14ac:dyDescent="0.25">
      <c r="A244" s="9" t="s">
        <v>500</v>
      </c>
      <c r="B244" s="9" t="s">
        <v>501</v>
      </c>
      <c r="C244" s="9" t="s">
        <v>502</v>
      </c>
      <c r="D244" s="10" t="s">
        <v>4</v>
      </c>
      <c r="E244" s="10" t="s">
        <v>4</v>
      </c>
      <c r="F244" s="10" t="s">
        <v>4</v>
      </c>
      <c r="G244" s="10" t="s">
        <v>4</v>
      </c>
      <c r="H244" s="10" t="s">
        <v>4</v>
      </c>
      <c r="I244" s="10" t="s">
        <v>4</v>
      </c>
      <c r="J244" s="10" t="s">
        <v>4</v>
      </c>
      <c r="K244" s="10" t="s">
        <v>4</v>
      </c>
      <c r="L244" s="10" t="s">
        <v>4</v>
      </c>
      <c r="M244" s="10" t="s">
        <v>4</v>
      </c>
      <c r="N244" s="10" t="s">
        <v>4</v>
      </c>
      <c r="O244" s="10" t="s">
        <v>4</v>
      </c>
      <c r="P244" s="10" t="s">
        <v>4</v>
      </c>
    </row>
    <row r="245" spans="1:16" x14ac:dyDescent="0.25">
      <c r="A245" s="9" t="s">
        <v>4</v>
      </c>
      <c r="B245" s="9" t="s">
        <v>4</v>
      </c>
      <c r="C245" s="9" t="s">
        <v>503</v>
      </c>
      <c r="D245" s="10">
        <v>9.1300000000000008</v>
      </c>
      <c r="E245" s="10">
        <v>2.94</v>
      </c>
      <c r="F245" s="10">
        <v>1.72</v>
      </c>
      <c r="G245" s="10">
        <v>2.4500000000000002</v>
      </c>
      <c r="H245" s="10">
        <v>3.6</v>
      </c>
      <c r="I245" s="10">
        <v>4.62</v>
      </c>
      <c r="J245" s="10">
        <v>5.25</v>
      </c>
      <c r="K245" s="10">
        <v>6.27</v>
      </c>
      <c r="L245" s="10">
        <v>9.31</v>
      </c>
      <c r="M245" s="10">
        <v>13.63</v>
      </c>
      <c r="N245" s="10">
        <v>19.329999999999998</v>
      </c>
      <c r="O245" s="10">
        <v>22.4</v>
      </c>
      <c r="P245" s="10">
        <v>20.84</v>
      </c>
    </row>
    <row r="246" spans="1:16" x14ac:dyDescent="0.25">
      <c r="A246" s="9" t="s">
        <v>504</v>
      </c>
      <c r="B246" s="9" t="s">
        <v>505</v>
      </c>
      <c r="C246" s="9" t="s">
        <v>506</v>
      </c>
      <c r="D246" s="10">
        <v>16.010000000000002</v>
      </c>
      <c r="E246" s="10">
        <v>4.87</v>
      </c>
      <c r="F246" s="10">
        <v>3.6</v>
      </c>
      <c r="G246" s="10">
        <v>6.19</v>
      </c>
      <c r="H246" s="10">
        <v>8.1999999999999993</v>
      </c>
      <c r="I246" s="10">
        <v>9.09</v>
      </c>
      <c r="J246" s="10">
        <v>11.75</v>
      </c>
      <c r="K246" s="10">
        <v>14.34</v>
      </c>
      <c r="L246" s="10">
        <v>17.670000000000002</v>
      </c>
      <c r="M246" s="10">
        <v>21.04</v>
      </c>
      <c r="N246" s="10">
        <v>27.35</v>
      </c>
      <c r="O246" s="10">
        <v>36.17</v>
      </c>
      <c r="P246" s="10">
        <v>36.799999999999997</v>
      </c>
    </row>
    <row r="247" spans="1:16" x14ac:dyDescent="0.25">
      <c r="A247" s="9" t="s">
        <v>507</v>
      </c>
      <c r="B247" s="9" t="s">
        <v>508</v>
      </c>
      <c r="C247" s="9" t="s">
        <v>509</v>
      </c>
      <c r="D247" s="10" t="s">
        <v>4</v>
      </c>
      <c r="E247" s="10" t="s">
        <v>4</v>
      </c>
      <c r="F247" s="10" t="s">
        <v>4</v>
      </c>
      <c r="G247" s="10" t="s">
        <v>4</v>
      </c>
      <c r="H247" s="10" t="s">
        <v>4</v>
      </c>
      <c r="I247" s="10" t="s">
        <v>4</v>
      </c>
      <c r="J247" s="10" t="s">
        <v>4</v>
      </c>
      <c r="K247" s="10" t="s">
        <v>4</v>
      </c>
      <c r="L247" s="10" t="s">
        <v>4</v>
      </c>
      <c r="M247" s="10" t="s">
        <v>4</v>
      </c>
      <c r="N247" s="10" t="s">
        <v>4</v>
      </c>
      <c r="O247" s="10" t="s">
        <v>4</v>
      </c>
      <c r="P247" s="10" t="s">
        <v>4</v>
      </c>
    </row>
    <row r="248" spans="1:16" x14ac:dyDescent="0.25">
      <c r="A248" s="9" t="s">
        <v>4</v>
      </c>
      <c r="B248" s="9" t="s">
        <v>4</v>
      </c>
      <c r="C248" s="9" t="s">
        <v>510</v>
      </c>
      <c r="D248" s="10">
        <v>8.43</v>
      </c>
      <c r="E248" s="10">
        <v>2.4500000000000002</v>
      </c>
      <c r="F248" s="10">
        <v>1.3</v>
      </c>
      <c r="G248" s="10">
        <v>2.36</v>
      </c>
      <c r="H248" s="10">
        <v>3.17</v>
      </c>
      <c r="I248" s="10">
        <v>3.78</v>
      </c>
      <c r="J248" s="10">
        <v>5.39</v>
      </c>
      <c r="K248" s="10">
        <v>7.08</v>
      </c>
      <c r="L248" s="10">
        <v>9.08</v>
      </c>
      <c r="M248" s="10">
        <v>11.96</v>
      </c>
      <c r="N248" s="10">
        <v>16.07</v>
      </c>
      <c r="O248" s="10">
        <v>20.88</v>
      </c>
      <c r="P248" s="10">
        <v>21.66</v>
      </c>
    </row>
    <row r="249" spans="1:16" x14ac:dyDescent="0.25">
      <c r="A249" s="9" t="s">
        <v>511</v>
      </c>
      <c r="B249" s="9" t="s">
        <v>512</v>
      </c>
      <c r="C249" s="9" t="s">
        <v>513</v>
      </c>
      <c r="D249" s="10">
        <v>7.58</v>
      </c>
      <c r="E249" s="10">
        <v>2.42</v>
      </c>
      <c r="F249" s="10">
        <v>2.2999999999999998</v>
      </c>
      <c r="G249" s="10">
        <v>3.83</v>
      </c>
      <c r="H249" s="10">
        <v>5.03</v>
      </c>
      <c r="I249" s="10">
        <v>5.31</v>
      </c>
      <c r="J249" s="10">
        <v>6.36</v>
      </c>
      <c r="K249" s="10">
        <v>7.26</v>
      </c>
      <c r="L249" s="10">
        <v>8.58</v>
      </c>
      <c r="M249" s="10">
        <v>9.08</v>
      </c>
      <c r="N249" s="10">
        <v>11.28</v>
      </c>
      <c r="O249" s="10">
        <v>15.29</v>
      </c>
      <c r="P249" s="10">
        <v>15.14</v>
      </c>
    </row>
    <row r="250" spans="1:16" x14ac:dyDescent="0.25">
      <c r="A250" s="9" t="s">
        <v>514</v>
      </c>
      <c r="B250" s="9" t="s">
        <v>515</v>
      </c>
      <c r="C250" s="9" t="s">
        <v>516</v>
      </c>
      <c r="D250" s="10">
        <v>15.4</v>
      </c>
      <c r="E250" s="10" t="s">
        <v>15</v>
      </c>
      <c r="F250" s="10">
        <v>4.24</v>
      </c>
      <c r="G250" s="10">
        <v>8.14</v>
      </c>
      <c r="H250" s="10">
        <v>9.85</v>
      </c>
      <c r="I250" s="10">
        <v>10.84</v>
      </c>
      <c r="J250" s="10">
        <v>12.66</v>
      </c>
      <c r="K250" s="10">
        <v>13.05</v>
      </c>
      <c r="L250" s="10">
        <v>15.93</v>
      </c>
      <c r="M250" s="10">
        <v>21.11</v>
      </c>
      <c r="N250" s="10">
        <v>22.44</v>
      </c>
      <c r="O250" s="10">
        <v>30.52</v>
      </c>
      <c r="P250" s="10">
        <v>44.89</v>
      </c>
    </row>
    <row r="251" spans="1:16" x14ac:dyDescent="0.25">
      <c r="A251" s="9" t="s">
        <v>517</v>
      </c>
      <c r="B251" s="9" t="s">
        <v>518</v>
      </c>
      <c r="C251" s="9" t="s">
        <v>519</v>
      </c>
      <c r="D251" s="10">
        <v>75.97</v>
      </c>
      <c r="E251" s="10">
        <v>31</v>
      </c>
      <c r="F251" s="10">
        <v>22.38</v>
      </c>
      <c r="G251" s="10">
        <v>35.770000000000003</v>
      </c>
      <c r="H251" s="10">
        <v>45.07</v>
      </c>
      <c r="I251" s="10">
        <v>49.81</v>
      </c>
      <c r="J251" s="10">
        <v>55.09</v>
      </c>
      <c r="K251" s="10">
        <v>65.69</v>
      </c>
      <c r="L251" s="10">
        <v>76.930000000000007</v>
      </c>
      <c r="M251" s="10">
        <v>97.11</v>
      </c>
      <c r="N251" s="10">
        <v>130.76</v>
      </c>
      <c r="O251" s="10">
        <v>167.29</v>
      </c>
      <c r="P251" s="10">
        <v>194.08</v>
      </c>
    </row>
    <row r="252" spans="1:16" x14ac:dyDescent="0.25">
      <c r="A252" s="9" t="s">
        <v>520</v>
      </c>
      <c r="B252" s="9" t="s">
        <v>521</v>
      </c>
      <c r="C252" s="9" t="s">
        <v>522</v>
      </c>
      <c r="D252" s="10">
        <v>9.34</v>
      </c>
      <c r="E252" s="10" t="s">
        <v>15</v>
      </c>
      <c r="F252" s="10">
        <v>1.0900000000000001</v>
      </c>
      <c r="G252" s="10">
        <v>1.86</v>
      </c>
      <c r="H252" s="10">
        <v>2.94</v>
      </c>
      <c r="I252" s="10">
        <v>3.89</v>
      </c>
      <c r="J252" s="10">
        <v>4.0199999999999996</v>
      </c>
      <c r="K252" s="10">
        <v>5.3</v>
      </c>
      <c r="L252" s="10">
        <v>7.68</v>
      </c>
      <c r="M252" s="10">
        <v>12.6</v>
      </c>
      <c r="N252" s="10">
        <v>23</v>
      </c>
      <c r="O252" s="10">
        <v>32.549999999999997</v>
      </c>
      <c r="P252" s="10">
        <v>44.58</v>
      </c>
    </row>
    <row r="253" spans="1:16" x14ac:dyDescent="0.25">
      <c r="A253" s="9" t="s">
        <v>523</v>
      </c>
      <c r="B253" s="9" t="s">
        <v>524</v>
      </c>
      <c r="C253" s="9" t="s">
        <v>525</v>
      </c>
      <c r="D253" s="10">
        <v>1.36</v>
      </c>
      <c r="E253" s="10" t="s">
        <v>15</v>
      </c>
      <c r="F253" s="10">
        <v>0.12</v>
      </c>
      <c r="G253" s="10">
        <v>0.22</v>
      </c>
      <c r="H253" s="10">
        <v>0.19</v>
      </c>
      <c r="I253" s="10">
        <v>0.51</v>
      </c>
      <c r="J253" s="10">
        <v>0.5</v>
      </c>
      <c r="K253" s="10">
        <v>0.82</v>
      </c>
      <c r="L253" s="10">
        <v>0.99</v>
      </c>
      <c r="M253" s="10">
        <v>1.69</v>
      </c>
      <c r="N253" s="10">
        <v>3.45</v>
      </c>
      <c r="O253" s="10">
        <v>5.69</v>
      </c>
      <c r="P253" s="10">
        <v>8.33</v>
      </c>
    </row>
    <row r="254" spans="1:16" x14ac:dyDescent="0.25">
      <c r="A254" s="9" t="s">
        <v>526</v>
      </c>
      <c r="B254" s="9" t="s">
        <v>527</v>
      </c>
      <c r="C254" s="9" t="s">
        <v>528</v>
      </c>
      <c r="D254" s="10" t="s">
        <v>4</v>
      </c>
      <c r="E254" s="10" t="s">
        <v>4</v>
      </c>
      <c r="F254" s="10" t="s">
        <v>4</v>
      </c>
      <c r="G254" s="10" t="s">
        <v>4</v>
      </c>
      <c r="H254" s="10" t="s">
        <v>4</v>
      </c>
      <c r="I254" s="10" t="s">
        <v>4</v>
      </c>
      <c r="J254" s="10" t="s">
        <v>4</v>
      </c>
      <c r="K254" s="10" t="s">
        <v>4</v>
      </c>
      <c r="L254" s="10" t="s">
        <v>4</v>
      </c>
      <c r="M254" s="10" t="s">
        <v>4</v>
      </c>
      <c r="N254" s="10" t="s">
        <v>4</v>
      </c>
      <c r="O254" s="10" t="s">
        <v>4</v>
      </c>
      <c r="P254" s="10" t="s">
        <v>4</v>
      </c>
    </row>
    <row r="255" spans="1:16" x14ac:dyDescent="0.25">
      <c r="A255" s="9" t="s">
        <v>4</v>
      </c>
      <c r="B255" s="9" t="s">
        <v>4</v>
      </c>
      <c r="C255" s="9" t="s">
        <v>529</v>
      </c>
      <c r="D255" s="10">
        <v>15.05</v>
      </c>
      <c r="E255" s="10">
        <v>5.71</v>
      </c>
      <c r="F255" s="10">
        <v>3.21</v>
      </c>
      <c r="G255" s="10">
        <v>5.47</v>
      </c>
      <c r="H255" s="10">
        <v>7.27</v>
      </c>
      <c r="I255" s="10">
        <v>8.48</v>
      </c>
      <c r="J255" s="10">
        <v>9.26</v>
      </c>
      <c r="K255" s="10">
        <v>11.62</v>
      </c>
      <c r="L255" s="10">
        <v>14.86</v>
      </c>
      <c r="M255" s="10">
        <v>20.47</v>
      </c>
      <c r="N255" s="10">
        <v>30.34</v>
      </c>
      <c r="O255" s="10">
        <v>36.68</v>
      </c>
      <c r="P255" s="10">
        <v>38.58</v>
      </c>
    </row>
    <row r="256" spans="1:16" x14ac:dyDescent="0.25">
      <c r="A256" s="9" t="s">
        <v>530</v>
      </c>
      <c r="B256" s="9" t="s">
        <v>531</v>
      </c>
      <c r="C256" s="9" t="s">
        <v>532</v>
      </c>
      <c r="D256" s="10">
        <v>15.22</v>
      </c>
      <c r="E256" s="10">
        <v>9.81</v>
      </c>
      <c r="F256" s="10">
        <v>7.44</v>
      </c>
      <c r="G256" s="10">
        <v>12.07</v>
      </c>
      <c r="H256" s="10">
        <v>13.98</v>
      </c>
      <c r="I256" s="10">
        <v>14.47</v>
      </c>
      <c r="J256" s="10">
        <v>15.29</v>
      </c>
      <c r="K256" s="10">
        <v>16.3</v>
      </c>
      <c r="L256" s="10">
        <v>16.440000000000001</v>
      </c>
      <c r="M256" s="10">
        <v>17.12</v>
      </c>
      <c r="N256" s="10">
        <v>17.34</v>
      </c>
      <c r="O256" s="10">
        <v>17.16</v>
      </c>
      <c r="P256" s="10">
        <v>16.96</v>
      </c>
    </row>
    <row r="257" spans="1:16" x14ac:dyDescent="0.25">
      <c r="A257" s="9" t="s">
        <v>533</v>
      </c>
      <c r="B257" s="9" t="s">
        <v>534</v>
      </c>
      <c r="C257" s="9" t="s">
        <v>535</v>
      </c>
      <c r="D257" s="10">
        <v>3.47</v>
      </c>
      <c r="E257" s="10">
        <v>1.96</v>
      </c>
      <c r="F257" s="10">
        <v>2.69</v>
      </c>
      <c r="G257" s="10">
        <v>3.04</v>
      </c>
      <c r="H257" s="10">
        <v>3.48</v>
      </c>
      <c r="I257" s="10">
        <v>3.26</v>
      </c>
      <c r="J257" s="10">
        <v>3.35</v>
      </c>
      <c r="K257" s="10">
        <v>3.74</v>
      </c>
      <c r="L257" s="10">
        <v>3.54</v>
      </c>
      <c r="M257" s="10">
        <v>3.45</v>
      </c>
      <c r="N257" s="10">
        <v>3.78</v>
      </c>
      <c r="O257" s="10">
        <v>4.66</v>
      </c>
      <c r="P257" s="10">
        <v>4.16</v>
      </c>
    </row>
    <row r="258" spans="1:16" x14ac:dyDescent="0.25">
      <c r="A258" s="9" t="s">
        <v>536</v>
      </c>
      <c r="B258" s="9" t="s">
        <v>537</v>
      </c>
      <c r="C258" s="9" t="s">
        <v>538</v>
      </c>
      <c r="D258" s="10">
        <v>1.82</v>
      </c>
      <c r="E258" s="10" t="s">
        <v>15</v>
      </c>
      <c r="F258" s="10">
        <v>0.57999999999999996</v>
      </c>
      <c r="G258" s="10">
        <v>0.64</v>
      </c>
      <c r="H258" s="10">
        <v>0.86</v>
      </c>
      <c r="I258" s="10">
        <v>0.93</v>
      </c>
      <c r="J258" s="10">
        <v>1.27</v>
      </c>
      <c r="K258" s="10">
        <v>1.46</v>
      </c>
      <c r="L258" s="10">
        <v>1.94</v>
      </c>
      <c r="M258" s="10">
        <v>2.89</v>
      </c>
      <c r="N258" s="10">
        <v>3.01</v>
      </c>
      <c r="O258" s="10">
        <v>3.7</v>
      </c>
      <c r="P258" s="10">
        <v>3.97</v>
      </c>
    </row>
    <row r="259" spans="1:16" x14ac:dyDescent="0.25">
      <c r="A259" s="9" t="s">
        <v>539</v>
      </c>
      <c r="B259" s="9" t="s">
        <v>540</v>
      </c>
      <c r="C259" s="9" t="s">
        <v>541</v>
      </c>
      <c r="D259" s="10" t="s">
        <v>4</v>
      </c>
      <c r="E259" s="10" t="s">
        <v>4</v>
      </c>
      <c r="F259" s="10" t="s">
        <v>4</v>
      </c>
      <c r="G259" s="10" t="s">
        <v>4</v>
      </c>
      <c r="H259" s="10" t="s">
        <v>4</v>
      </c>
      <c r="I259" s="10" t="s">
        <v>4</v>
      </c>
      <c r="J259" s="10" t="s">
        <v>4</v>
      </c>
      <c r="K259" s="10" t="s">
        <v>4</v>
      </c>
      <c r="L259" s="10" t="s">
        <v>4</v>
      </c>
      <c r="M259" s="10" t="s">
        <v>4</v>
      </c>
      <c r="N259" s="10" t="s">
        <v>4</v>
      </c>
      <c r="O259" s="10" t="s">
        <v>4</v>
      </c>
      <c r="P259" s="10" t="s">
        <v>4</v>
      </c>
    </row>
    <row r="260" spans="1:16" x14ac:dyDescent="0.25">
      <c r="A260" s="9" t="s">
        <v>4</v>
      </c>
      <c r="B260" s="9" t="s">
        <v>4</v>
      </c>
      <c r="C260" s="9" t="s">
        <v>542</v>
      </c>
      <c r="D260" s="10">
        <v>1.8</v>
      </c>
      <c r="E260" s="10" t="s">
        <v>15</v>
      </c>
      <c r="F260" s="10">
        <v>0.39</v>
      </c>
      <c r="G260" s="10">
        <v>0.7</v>
      </c>
      <c r="H260" s="10">
        <v>0.83</v>
      </c>
      <c r="I260" s="10">
        <v>0.81</v>
      </c>
      <c r="J260" s="10">
        <v>0.98</v>
      </c>
      <c r="K260" s="10">
        <v>1.34</v>
      </c>
      <c r="L260" s="10">
        <v>1.81</v>
      </c>
      <c r="M260" s="10">
        <v>2.4500000000000002</v>
      </c>
      <c r="N260" s="10">
        <v>3.5</v>
      </c>
      <c r="O260" s="10">
        <v>4.9800000000000004</v>
      </c>
      <c r="P260" s="10">
        <v>5.51</v>
      </c>
    </row>
    <row r="261" spans="1:16" x14ac:dyDescent="0.25">
      <c r="A261" s="9" t="s">
        <v>543</v>
      </c>
      <c r="B261" s="9" t="s">
        <v>544</v>
      </c>
      <c r="C261" s="9" t="s">
        <v>545</v>
      </c>
      <c r="D261" s="10" t="s">
        <v>4</v>
      </c>
      <c r="E261" s="10" t="s">
        <v>4</v>
      </c>
      <c r="F261" s="10" t="s">
        <v>4</v>
      </c>
      <c r="G261" s="10" t="s">
        <v>4</v>
      </c>
      <c r="H261" s="10" t="s">
        <v>4</v>
      </c>
      <c r="I261" s="10" t="s">
        <v>4</v>
      </c>
      <c r="J261" s="10" t="s">
        <v>4</v>
      </c>
      <c r="K261" s="10" t="s">
        <v>4</v>
      </c>
      <c r="L261" s="10" t="s">
        <v>4</v>
      </c>
      <c r="M261" s="10" t="s">
        <v>4</v>
      </c>
      <c r="N261" s="10" t="s">
        <v>4</v>
      </c>
      <c r="O261" s="10" t="s">
        <v>4</v>
      </c>
      <c r="P261" s="10" t="s">
        <v>4</v>
      </c>
    </row>
    <row r="262" spans="1:16" x14ac:dyDescent="0.25">
      <c r="A262" s="9" t="s">
        <v>4</v>
      </c>
      <c r="B262" s="9" t="s">
        <v>4</v>
      </c>
      <c r="C262" s="9" t="s">
        <v>546</v>
      </c>
      <c r="D262" s="10">
        <v>0.62</v>
      </c>
      <c r="E262" s="10" t="s">
        <v>15</v>
      </c>
      <c r="F262" s="10">
        <v>0.23</v>
      </c>
      <c r="G262" s="10">
        <v>0.36</v>
      </c>
      <c r="H262" s="10">
        <v>0.31</v>
      </c>
      <c r="I262" s="10">
        <v>0.43</v>
      </c>
      <c r="J262" s="10">
        <v>0.48</v>
      </c>
      <c r="K262" s="10">
        <v>0.62</v>
      </c>
      <c r="L262" s="10">
        <v>0.72</v>
      </c>
      <c r="M262" s="10">
        <v>0.82</v>
      </c>
      <c r="N262" s="10">
        <v>0.91</v>
      </c>
      <c r="O262" s="10">
        <v>0.86</v>
      </c>
      <c r="P262" s="10">
        <v>0.84</v>
      </c>
    </row>
    <row r="263" spans="1:16" x14ac:dyDescent="0.25">
      <c r="A263" s="9" t="s">
        <v>547</v>
      </c>
      <c r="B263" s="9" t="s">
        <v>548</v>
      </c>
      <c r="C263" s="9" t="s">
        <v>549</v>
      </c>
      <c r="D263" s="10" t="s">
        <v>4</v>
      </c>
      <c r="E263" s="10" t="s">
        <v>4</v>
      </c>
      <c r="F263" s="10" t="s">
        <v>4</v>
      </c>
      <c r="G263" s="10" t="s">
        <v>4</v>
      </c>
      <c r="H263" s="10" t="s">
        <v>4</v>
      </c>
      <c r="I263" s="10" t="s">
        <v>4</v>
      </c>
      <c r="J263" s="10" t="s">
        <v>4</v>
      </c>
      <c r="K263" s="10" t="s">
        <v>4</v>
      </c>
      <c r="L263" s="10" t="s">
        <v>4</v>
      </c>
      <c r="M263" s="10" t="s">
        <v>4</v>
      </c>
      <c r="N263" s="10" t="s">
        <v>4</v>
      </c>
      <c r="O263" s="10" t="s">
        <v>4</v>
      </c>
      <c r="P263" s="10" t="s">
        <v>4</v>
      </c>
    </row>
    <row r="264" spans="1:16" x14ac:dyDescent="0.25">
      <c r="A264" s="9" t="s">
        <v>4</v>
      </c>
      <c r="B264" s="9" t="s">
        <v>4</v>
      </c>
      <c r="C264" s="9" t="s">
        <v>550</v>
      </c>
      <c r="D264" s="10">
        <v>12.63</v>
      </c>
      <c r="E264" s="10">
        <v>6.13</v>
      </c>
      <c r="F264" s="10">
        <v>3.13</v>
      </c>
      <c r="G264" s="10">
        <v>4.87</v>
      </c>
      <c r="H264" s="10">
        <v>6.73</v>
      </c>
      <c r="I264" s="10">
        <v>7.45</v>
      </c>
      <c r="J264" s="10">
        <v>8.41</v>
      </c>
      <c r="K264" s="10">
        <v>10.84</v>
      </c>
      <c r="L264" s="10">
        <v>12.6</v>
      </c>
      <c r="M264" s="10">
        <v>16.350000000000001</v>
      </c>
      <c r="N264" s="10">
        <v>23.08</v>
      </c>
      <c r="O264" s="10">
        <v>30.83</v>
      </c>
      <c r="P264" s="10">
        <v>36.67</v>
      </c>
    </row>
    <row r="265" spans="1:16" x14ac:dyDescent="0.25">
      <c r="A265" s="9" t="s">
        <v>551</v>
      </c>
      <c r="B265" s="9" t="s">
        <v>552</v>
      </c>
      <c r="C265" s="9" t="s">
        <v>553</v>
      </c>
      <c r="D265" s="10">
        <v>4.04</v>
      </c>
      <c r="E265" s="10" t="s">
        <v>15</v>
      </c>
      <c r="F265" s="10">
        <v>0.88</v>
      </c>
      <c r="G265" s="10">
        <v>1.41</v>
      </c>
      <c r="H265" s="10">
        <v>2.13</v>
      </c>
      <c r="I265" s="10">
        <v>1.97</v>
      </c>
      <c r="J265" s="10">
        <v>2.89</v>
      </c>
      <c r="K265" s="10">
        <v>3.34</v>
      </c>
      <c r="L265" s="10">
        <v>4.2</v>
      </c>
      <c r="M265" s="10">
        <v>5.29</v>
      </c>
      <c r="N265" s="10">
        <v>7.53</v>
      </c>
      <c r="O265" s="10">
        <v>9.4700000000000006</v>
      </c>
      <c r="P265" s="10">
        <v>12.19</v>
      </c>
    </row>
    <row r="266" spans="1:16" x14ac:dyDescent="0.25">
      <c r="A266" s="9" t="s">
        <v>554</v>
      </c>
      <c r="B266" s="9" t="s">
        <v>555</v>
      </c>
      <c r="C266" s="9" t="s">
        <v>556</v>
      </c>
      <c r="D266" s="10">
        <v>10.63</v>
      </c>
      <c r="E266" s="10">
        <v>4.71</v>
      </c>
      <c r="F266" s="10">
        <v>2.61</v>
      </c>
      <c r="G266" s="10">
        <v>5.13</v>
      </c>
      <c r="H266" s="10">
        <v>6.35</v>
      </c>
      <c r="I266" s="10">
        <v>7.62</v>
      </c>
      <c r="J266" s="10">
        <v>8.66</v>
      </c>
      <c r="K266" s="10">
        <v>10.31</v>
      </c>
      <c r="L266" s="10">
        <v>12.15</v>
      </c>
      <c r="M266" s="10">
        <v>13.98</v>
      </c>
      <c r="N266" s="10">
        <v>14.84</v>
      </c>
      <c r="O266" s="10">
        <v>20.72</v>
      </c>
      <c r="P266" s="10">
        <v>22.29</v>
      </c>
    </row>
    <row r="267" spans="1:16" x14ac:dyDescent="0.25">
      <c r="A267" s="9" t="s">
        <v>557</v>
      </c>
      <c r="B267" s="9" t="s">
        <v>558</v>
      </c>
      <c r="C267" s="9" t="s">
        <v>559</v>
      </c>
      <c r="D267" s="10">
        <v>11.05</v>
      </c>
      <c r="E267" s="10">
        <v>4.55</v>
      </c>
      <c r="F267" s="10">
        <v>3.57</v>
      </c>
      <c r="G267" s="10">
        <v>5.28</v>
      </c>
      <c r="H267" s="10">
        <v>6.57</v>
      </c>
      <c r="I267" s="10">
        <v>6.17</v>
      </c>
      <c r="J267" s="10">
        <v>7.45</v>
      </c>
      <c r="K267" s="10">
        <v>9.09</v>
      </c>
      <c r="L267" s="10">
        <v>11</v>
      </c>
      <c r="M267" s="10">
        <v>13.82</v>
      </c>
      <c r="N267" s="10">
        <v>19.600000000000001</v>
      </c>
      <c r="O267" s="10">
        <v>27.7</v>
      </c>
      <c r="P267" s="10">
        <v>31.76</v>
      </c>
    </row>
    <row r="268" spans="1:16" x14ac:dyDescent="0.25">
      <c r="A268" s="9" t="s">
        <v>560</v>
      </c>
      <c r="B268" s="9" t="s">
        <v>561</v>
      </c>
      <c r="C268" s="9" t="s">
        <v>562</v>
      </c>
      <c r="D268" s="10">
        <v>24.53</v>
      </c>
      <c r="E268" s="10">
        <v>10.41</v>
      </c>
      <c r="F268" s="10">
        <v>7.39</v>
      </c>
      <c r="G268" s="10">
        <v>11.22</v>
      </c>
      <c r="H268" s="10">
        <v>14.81</v>
      </c>
      <c r="I268" s="10">
        <v>16.29</v>
      </c>
      <c r="J268" s="10">
        <v>18.440000000000001</v>
      </c>
      <c r="K268" s="10">
        <v>21.35</v>
      </c>
      <c r="L268" s="10">
        <v>26.75</v>
      </c>
      <c r="M268" s="10">
        <v>31.6</v>
      </c>
      <c r="N268" s="10">
        <v>39.770000000000003</v>
      </c>
      <c r="O268" s="10">
        <v>50.47</v>
      </c>
      <c r="P268" s="10">
        <v>59.09</v>
      </c>
    </row>
    <row r="269" spans="1:16" x14ac:dyDescent="0.25">
      <c r="A269" s="9" t="s">
        <v>563</v>
      </c>
      <c r="B269" s="9" t="s">
        <v>564</v>
      </c>
      <c r="C269" s="9" t="s">
        <v>565</v>
      </c>
      <c r="D269" s="10">
        <v>1.23</v>
      </c>
      <c r="E269" s="10" t="s">
        <v>15</v>
      </c>
      <c r="F269" s="10">
        <v>0.69</v>
      </c>
      <c r="G269" s="10">
        <v>1</v>
      </c>
      <c r="H269" s="10">
        <v>1.03</v>
      </c>
      <c r="I269" s="10">
        <v>1.07</v>
      </c>
      <c r="J269" s="10">
        <v>1.23</v>
      </c>
      <c r="K269" s="10">
        <v>1.1599999999999999</v>
      </c>
      <c r="L269" s="10">
        <v>1.29</v>
      </c>
      <c r="M269" s="10">
        <v>1.32</v>
      </c>
      <c r="N269" s="10">
        <v>1.52</v>
      </c>
      <c r="O269" s="10">
        <v>2.1800000000000002</v>
      </c>
      <c r="P269" s="10">
        <v>1.35</v>
      </c>
    </row>
    <row r="270" spans="1:16" x14ac:dyDescent="0.25">
      <c r="A270" s="9" t="s">
        <v>566</v>
      </c>
      <c r="B270" s="9" t="s">
        <v>567</v>
      </c>
      <c r="C270" s="9" t="s">
        <v>568</v>
      </c>
      <c r="D270" s="10" t="s">
        <v>4</v>
      </c>
      <c r="E270" s="10" t="s">
        <v>4</v>
      </c>
      <c r="F270" s="10" t="s">
        <v>4</v>
      </c>
      <c r="G270" s="10" t="s">
        <v>4</v>
      </c>
      <c r="H270" s="10" t="s">
        <v>4</v>
      </c>
      <c r="I270" s="10" t="s">
        <v>4</v>
      </c>
      <c r="J270" s="10" t="s">
        <v>4</v>
      </c>
      <c r="K270" s="10" t="s">
        <v>4</v>
      </c>
      <c r="L270" s="10" t="s">
        <v>4</v>
      </c>
      <c r="M270" s="10" t="s">
        <v>4</v>
      </c>
      <c r="N270" s="10" t="s">
        <v>4</v>
      </c>
      <c r="O270" s="10" t="s">
        <v>4</v>
      </c>
      <c r="P270" s="10" t="s">
        <v>4</v>
      </c>
    </row>
    <row r="271" spans="1:16" x14ac:dyDescent="0.25">
      <c r="A271" s="9" t="s">
        <v>4</v>
      </c>
      <c r="B271" s="9" t="s">
        <v>4</v>
      </c>
      <c r="C271" s="9" t="s">
        <v>569</v>
      </c>
      <c r="D271" s="10">
        <v>15.26</v>
      </c>
      <c r="E271" s="10">
        <v>5.92</v>
      </c>
      <c r="F271" s="10">
        <v>4.96</v>
      </c>
      <c r="G271" s="10">
        <v>7.35</v>
      </c>
      <c r="H271" s="10">
        <v>9.5</v>
      </c>
      <c r="I271" s="10">
        <v>10.61</v>
      </c>
      <c r="J271" s="10">
        <v>11.93</v>
      </c>
      <c r="K271" s="10">
        <v>14.1</v>
      </c>
      <c r="L271" s="10">
        <v>16.600000000000001</v>
      </c>
      <c r="M271" s="10">
        <v>19.579999999999998</v>
      </c>
      <c r="N271" s="10">
        <v>23.3</v>
      </c>
      <c r="O271" s="10">
        <v>29.49</v>
      </c>
      <c r="P271" s="10">
        <v>35.51</v>
      </c>
    </row>
    <row r="272" spans="1:16" x14ac:dyDescent="0.25">
      <c r="A272" s="9" t="s">
        <v>570</v>
      </c>
      <c r="B272" s="9" t="s">
        <v>571</v>
      </c>
      <c r="C272" s="9" t="s">
        <v>572</v>
      </c>
      <c r="D272" s="10" t="s">
        <v>4</v>
      </c>
      <c r="E272" s="10" t="s">
        <v>4</v>
      </c>
      <c r="F272" s="10" t="s">
        <v>4</v>
      </c>
      <c r="G272" s="10" t="s">
        <v>4</v>
      </c>
      <c r="H272" s="10" t="s">
        <v>4</v>
      </c>
      <c r="I272" s="10" t="s">
        <v>4</v>
      </c>
      <c r="J272" s="10" t="s">
        <v>4</v>
      </c>
      <c r="K272" s="10" t="s">
        <v>4</v>
      </c>
      <c r="L272" s="10" t="s">
        <v>4</v>
      </c>
      <c r="M272" s="10" t="s">
        <v>4</v>
      </c>
      <c r="N272" s="10" t="s">
        <v>4</v>
      </c>
      <c r="O272" s="10" t="s">
        <v>4</v>
      </c>
      <c r="P272" s="10" t="s">
        <v>4</v>
      </c>
    </row>
    <row r="273" spans="1:16" x14ac:dyDescent="0.25">
      <c r="A273" s="9" t="s">
        <v>4</v>
      </c>
      <c r="B273" s="9" t="s">
        <v>4</v>
      </c>
      <c r="C273" s="9" t="s">
        <v>573</v>
      </c>
      <c r="D273" s="10">
        <v>8.0500000000000007</v>
      </c>
      <c r="E273" s="10">
        <v>3.05</v>
      </c>
      <c r="F273" s="10">
        <v>1.74</v>
      </c>
      <c r="G273" s="10">
        <v>2.87</v>
      </c>
      <c r="H273" s="10">
        <v>4.28</v>
      </c>
      <c r="I273" s="10">
        <v>4.5999999999999996</v>
      </c>
      <c r="J273" s="10">
        <v>5.27</v>
      </c>
      <c r="K273" s="10">
        <v>6.08</v>
      </c>
      <c r="L273" s="10">
        <v>8.86</v>
      </c>
      <c r="M273" s="10">
        <v>10.7</v>
      </c>
      <c r="N273" s="10">
        <v>14.94</v>
      </c>
      <c r="O273" s="10">
        <v>18.809999999999999</v>
      </c>
      <c r="P273" s="10">
        <v>22.24</v>
      </c>
    </row>
    <row r="274" spans="1:16" x14ac:dyDescent="0.25">
      <c r="A274" s="9" t="s">
        <v>574</v>
      </c>
      <c r="B274" s="9" t="s">
        <v>575</v>
      </c>
      <c r="C274" s="9" t="s">
        <v>576</v>
      </c>
      <c r="D274" s="10">
        <v>5.72</v>
      </c>
      <c r="E274" s="10">
        <v>2.2400000000000002</v>
      </c>
      <c r="F274" s="10">
        <v>2.21</v>
      </c>
      <c r="G274" s="10">
        <v>2.62</v>
      </c>
      <c r="H274" s="10">
        <v>3.3</v>
      </c>
      <c r="I274" s="10">
        <v>3.37</v>
      </c>
      <c r="J274" s="10">
        <v>3.66</v>
      </c>
      <c r="K274" s="10">
        <v>4.6399999999999997</v>
      </c>
      <c r="L274" s="10">
        <v>5.82</v>
      </c>
      <c r="M274" s="10">
        <v>7.63</v>
      </c>
      <c r="N274" s="10">
        <v>10.27</v>
      </c>
      <c r="O274" s="10">
        <v>12.46</v>
      </c>
      <c r="P274" s="10">
        <v>13.13</v>
      </c>
    </row>
    <row r="275" spans="1:16" x14ac:dyDescent="0.25">
      <c r="A275" s="9" t="s">
        <v>577</v>
      </c>
      <c r="B275" s="9" t="s">
        <v>578</v>
      </c>
      <c r="C275" s="9" t="s">
        <v>579</v>
      </c>
      <c r="D275" s="10">
        <v>1.22</v>
      </c>
      <c r="E275" s="10" t="s">
        <v>15</v>
      </c>
      <c r="F275" s="10">
        <v>0.35</v>
      </c>
      <c r="G275" s="10">
        <v>0.52</v>
      </c>
      <c r="H275" s="10">
        <v>0.59</v>
      </c>
      <c r="I275" s="10">
        <v>0.71</v>
      </c>
      <c r="J275" s="10">
        <v>1.34</v>
      </c>
      <c r="K275" s="10">
        <v>1</v>
      </c>
      <c r="L275" s="10">
        <v>1.47</v>
      </c>
      <c r="M275" s="10">
        <v>1.36</v>
      </c>
      <c r="N275" s="10">
        <v>1.98</v>
      </c>
      <c r="O275" s="10">
        <v>2.69</v>
      </c>
      <c r="P275" s="10">
        <v>2.63</v>
      </c>
    </row>
    <row r="276" spans="1:16" x14ac:dyDescent="0.25">
      <c r="A276" s="9" t="s">
        <v>580</v>
      </c>
      <c r="B276" s="9" t="s">
        <v>581</v>
      </c>
      <c r="C276" s="9" t="s">
        <v>582</v>
      </c>
      <c r="D276" s="10" t="s">
        <v>4</v>
      </c>
      <c r="E276" s="10" t="s">
        <v>4</v>
      </c>
      <c r="F276" s="10" t="s">
        <v>4</v>
      </c>
      <c r="G276" s="10" t="s">
        <v>4</v>
      </c>
      <c r="H276" s="10" t="s">
        <v>4</v>
      </c>
      <c r="I276" s="10" t="s">
        <v>4</v>
      </c>
      <c r="J276" s="10" t="s">
        <v>4</v>
      </c>
      <c r="K276" s="10" t="s">
        <v>4</v>
      </c>
      <c r="L276" s="10" t="s">
        <v>4</v>
      </c>
      <c r="M276" s="10" t="s">
        <v>4</v>
      </c>
      <c r="N276" s="10" t="s">
        <v>4</v>
      </c>
      <c r="O276" s="10" t="s">
        <v>4</v>
      </c>
      <c r="P276" s="10" t="s">
        <v>4</v>
      </c>
    </row>
    <row r="277" spans="1:16" x14ac:dyDescent="0.25">
      <c r="A277" s="9" t="s">
        <v>4</v>
      </c>
      <c r="B277" s="9" t="s">
        <v>4</v>
      </c>
      <c r="C277" s="9" t="s">
        <v>583</v>
      </c>
      <c r="D277" s="10" t="s">
        <v>4</v>
      </c>
      <c r="E277" s="10" t="s">
        <v>4</v>
      </c>
      <c r="F277" s="10" t="s">
        <v>4</v>
      </c>
      <c r="G277" s="10" t="s">
        <v>4</v>
      </c>
      <c r="H277" s="10" t="s">
        <v>4</v>
      </c>
      <c r="I277" s="10" t="s">
        <v>4</v>
      </c>
      <c r="J277" s="10" t="s">
        <v>4</v>
      </c>
      <c r="K277" s="10" t="s">
        <v>4</v>
      </c>
      <c r="L277" s="10" t="s">
        <v>4</v>
      </c>
      <c r="M277" s="10" t="s">
        <v>4</v>
      </c>
      <c r="N277" s="10" t="s">
        <v>4</v>
      </c>
      <c r="O277" s="10" t="s">
        <v>4</v>
      </c>
      <c r="P277" s="10" t="s">
        <v>4</v>
      </c>
    </row>
    <row r="278" spans="1:16" x14ac:dyDescent="0.25">
      <c r="A278" s="9" t="s">
        <v>4</v>
      </c>
      <c r="B278" s="9" t="s">
        <v>4</v>
      </c>
      <c r="C278" s="9" t="s">
        <v>584</v>
      </c>
      <c r="D278" s="10" t="s">
        <v>4</v>
      </c>
      <c r="E278" s="10" t="s">
        <v>4</v>
      </c>
      <c r="F278" s="10" t="s">
        <v>4</v>
      </c>
      <c r="G278" s="10" t="s">
        <v>4</v>
      </c>
      <c r="H278" s="10" t="s">
        <v>4</v>
      </c>
      <c r="I278" s="10" t="s">
        <v>4</v>
      </c>
      <c r="J278" s="10" t="s">
        <v>4</v>
      </c>
      <c r="K278" s="10" t="s">
        <v>4</v>
      </c>
      <c r="L278" s="10" t="s">
        <v>4</v>
      </c>
      <c r="M278" s="10" t="s">
        <v>4</v>
      </c>
      <c r="N278" s="10" t="s">
        <v>4</v>
      </c>
      <c r="O278" s="10" t="s">
        <v>4</v>
      </c>
      <c r="P278" s="10" t="s">
        <v>4</v>
      </c>
    </row>
    <row r="279" spans="1:16" x14ac:dyDescent="0.25">
      <c r="A279" s="9" t="s">
        <v>4</v>
      </c>
      <c r="B279" s="9" t="s">
        <v>4</v>
      </c>
      <c r="C279" s="9" t="s">
        <v>585</v>
      </c>
      <c r="D279" s="10">
        <v>0.67</v>
      </c>
      <c r="E279" s="10" t="s">
        <v>15</v>
      </c>
      <c r="F279" s="10">
        <v>0.24</v>
      </c>
      <c r="G279" s="10">
        <v>0.38</v>
      </c>
      <c r="H279" s="10">
        <v>0.45</v>
      </c>
      <c r="I279" s="10">
        <v>0.48</v>
      </c>
      <c r="J279" s="10">
        <v>0.59</v>
      </c>
      <c r="K279" s="10">
        <v>0.66</v>
      </c>
      <c r="L279" s="10">
        <v>0.74</v>
      </c>
      <c r="M279" s="10">
        <v>0.81</v>
      </c>
      <c r="N279" s="10">
        <v>0.89</v>
      </c>
      <c r="O279" s="10">
        <v>1.32</v>
      </c>
      <c r="P279" s="43">
        <f>P275-P283</f>
        <v>1.1499999999999999</v>
      </c>
    </row>
    <row r="280" spans="1:16" x14ac:dyDescent="0.25">
      <c r="A280" s="9" t="s">
        <v>586</v>
      </c>
      <c r="B280" s="9" t="s">
        <v>587</v>
      </c>
      <c r="C280" s="9" t="s">
        <v>588</v>
      </c>
      <c r="D280" s="10" t="s">
        <v>4</v>
      </c>
      <c r="E280" s="10" t="s">
        <v>4</v>
      </c>
      <c r="F280" s="10" t="s">
        <v>4</v>
      </c>
      <c r="G280" s="10" t="s">
        <v>4</v>
      </c>
      <c r="H280" s="10" t="s">
        <v>4</v>
      </c>
      <c r="I280" s="10" t="s">
        <v>4</v>
      </c>
      <c r="J280" s="10" t="s">
        <v>4</v>
      </c>
      <c r="K280" s="10" t="s">
        <v>4</v>
      </c>
      <c r="L280" s="10" t="s">
        <v>4</v>
      </c>
      <c r="M280" s="10" t="s">
        <v>4</v>
      </c>
      <c r="N280" s="10" t="s">
        <v>4</v>
      </c>
      <c r="O280" s="10" t="s">
        <v>4</v>
      </c>
      <c r="P280" s="10" t="s">
        <v>4</v>
      </c>
    </row>
    <row r="281" spans="1:16" x14ac:dyDescent="0.25">
      <c r="A281" s="9" t="s">
        <v>4</v>
      </c>
      <c r="B281" s="9" t="s">
        <v>4</v>
      </c>
      <c r="C281" s="9" t="s">
        <v>589</v>
      </c>
      <c r="D281" s="10" t="s">
        <v>4</v>
      </c>
      <c r="E281" s="10" t="s">
        <v>4</v>
      </c>
      <c r="F281" s="10" t="s">
        <v>4</v>
      </c>
      <c r="G281" s="10" t="s">
        <v>4</v>
      </c>
      <c r="H281" s="10" t="s">
        <v>4</v>
      </c>
      <c r="I281" s="10" t="s">
        <v>4</v>
      </c>
      <c r="J281" s="10" t="s">
        <v>4</v>
      </c>
      <c r="K281" s="10" t="s">
        <v>4</v>
      </c>
      <c r="L281" s="10" t="s">
        <v>4</v>
      </c>
      <c r="M281" s="10" t="s">
        <v>4</v>
      </c>
      <c r="N281" s="10" t="s">
        <v>4</v>
      </c>
      <c r="O281" s="10" t="s">
        <v>4</v>
      </c>
      <c r="P281" s="10" t="s">
        <v>4</v>
      </c>
    </row>
    <row r="282" spans="1:16" x14ac:dyDescent="0.25">
      <c r="A282" s="9" t="s">
        <v>4</v>
      </c>
      <c r="B282" s="9" t="s">
        <v>4</v>
      </c>
      <c r="C282" s="9" t="s">
        <v>590</v>
      </c>
      <c r="D282" s="10" t="s">
        <v>4</v>
      </c>
      <c r="E282" s="10" t="s">
        <v>4</v>
      </c>
      <c r="F282" s="10" t="s">
        <v>4</v>
      </c>
      <c r="G282" s="10" t="s">
        <v>4</v>
      </c>
      <c r="H282" s="10" t="s">
        <v>4</v>
      </c>
      <c r="I282" s="10" t="s">
        <v>4</v>
      </c>
      <c r="J282" s="10" t="s">
        <v>4</v>
      </c>
      <c r="K282" s="10" t="s">
        <v>4</v>
      </c>
      <c r="L282" s="10" t="s">
        <v>4</v>
      </c>
      <c r="M282" s="10" t="s">
        <v>4</v>
      </c>
      <c r="N282" s="10" t="s">
        <v>4</v>
      </c>
      <c r="O282" s="10" t="s">
        <v>4</v>
      </c>
      <c r="P282" s="10" t="s">
        <v>4</v>
      </c>
    </row>
    <row r="283" spans="1:16" x14ac:dyDescent="0.25">
      <c r="A283" s="9" t="s">
        <v>4</v>
      </c>
      <c r="B283" s="9" t="s">
        <v>4</v>
      </c>
      <c r="C283" s="9" t="s">
        <v>591</v>
      </c>
      <c r="D283" s="10">
        <v>0.56000000000000005</v>
      </c>
      <c r="E283" s="10" t="s">
        <v>15</v>
      </c>
      <c r="F283" s="43">
        <f>F275-F279</f>
        <v>0.10999999999999999</v>
      </c>
      <c r="G283" s="10">
        <v>0.13</v>
      </c>
      <c r="H283" s="43">
        <f>H275-H279</f>
        <v>0.13999999999999996</v>
      </c>
      <c r="I283" s="43">
        <f>I275-I279</f>
        <v>0.22999999999999998</v>
      </c>
      <c r="J283" s="10">
        <v>0.75</v>
      </c>
      <c r="K283" s="10">
        <v>0.34</v>
      </c>
      <c r="L283" s="10">
        <v>0.74</v>
      </c>
      <c r="M283" s="10">
        <v>0.56000000000000005</v>
      </c>
      <c r="N283" s="10">
        <v>1.1000000000000001</v>
      </c>
      <c r="O283" s="10">
        <v>1.37</v>
      </c>
      <c r="P283" s="10">
        <v>1.48</v>
      </c>
    </row>
    <row r="284" spans="1:16" x14ac:dyDescent="0.25">
      <c r="A284" s="9" t="s">
        <v>592</v>
      </c>
      <c r="B284" s="9" t="s">
        <v>593</v>
      </c>
      <c r="C284" s="9" t="s">
        <v>594</v>
      </c>
      <c r="D284" s="10">
        <v>62.87</v>
      </c>
      <c r="E284" s="10" t="s">
        <v>15</v>
      </c>
      <c r="F284" s="10">
        <v>6.61</v>
      </c>
      <c r="G284" s="10">
        <v>14.81</v>
      </c>
      <c r="H284" s="10">
        <v>27.21</v>
      </c>
      <c r="I284" s="10">
        <v>29.22</v>
      </c>
      <c r="J284" s="10">
        <v>37.61</v>
      </c>
      <c r="K284" s="10">
        <v>51.74</v>
      </c>
      <c r="L284" s="10">
        <v>62.4</v>
      </c>
      <c r="M284" s="10">
        <v>88.58</v>
      </c>
      <c r="N284" s="10">
        <v>126.19</v>
      </c>
      <c r="O284" s="10">
        <v>164.38</v>
      </c>
      <c r="P284" s="10">
        <v>203.38</v>
      </c>
    </row>
    <row r="285" spans="1:16" x14ac:dyDescent="0.25">
      <c r="A285" s="9" t="s">
        <v>595</v>
      </c>
      <c r="B285" s="9" t="s">
        <v>596</v>
      </c>
      <c r="C285" s="9" t="s">
        <v>597</v>
      </c>
      <c r="D285" s="10">
        <v>13.44</v>
      </c>
      <c r="E285" s="10" t="s">
        <v>15</v>
      </c>
      <c r="F285" s="10">
        <v>1.58</v>
      </c>
      <c r="G285" s="10">
        <v>3.84</v>
      </c>
      <c r="H285" s="10">
        <v>8</v>
      </c>
      <c r="I285" s="10">
        <v>8.39</v>
      </c>
      <c r="J285" s="10">
        <v>9.7799999999999994</v>
      </c>
      <c r="K285" s="10">
        <v>12.53</v>
      </c>
      <c r="L285" s="10">
        <v>15.15</v>
      </c>
      <c r="M285" s="10">
        <v>17.52</v>
      </c>
      <c r="N285" s="10">
        <v>24.3</v>
      </c>
      <c r="O285" s="10">
        <v>29.72</v>
      </c>
      <c r="P285" s="10">
        <v>22.28</v>
      </c>
    </row>
    <row r="286" spans="1:16" x14ac:dyDescent="0.25">
      <c r="A286" s="9" t="s">
        <v>598</v>
      </c>
      <c r="B286" s="9" t="s">
        <v>599</v>
      </c>
      <c r="C286" s="9" t="s">
        <v>600</v>
      </c>
      <c r="D286" s="10">
        <v>49.43</v>
      </c>
      <c r="E286" s="10" t="s">
        <v>15</v>
      </c>
      <c r="F286" s="10">
        <v>5.03</v>
      </c>
      <c r="G286" s="10">
        <v>10.98</v>
      </c>
      <c r="H286" s="10">
        <v>19.22</v>
      </c>
      <c r="I286" s="10">
        <v>20.84</v>
      </c>
      <c r="J286" s="10">
        <v>27.82</v>
      </c>
      <c r="K286" s="10">
        <v>39.22</v>
      </c>
      <c r="L286" s="10">
        <v>47.25</v>
      </c>
      <c r="M286" s="10">
        <v>71.06</v>
      </c>
      <c r="N286" s="10">
        <v>101.89</v>
      </c>
      <c r="O286" s="10">
        <v>134.65</v>
      </c>
      <c r="P286" s="10">
        <v>181.1</v>
      </c>
    </row>
    <row r="287" spans="1:16" x14ac:dyDescent="0.25">
      <c r="A287" s="9" t="s">
        <v>4</v>
      </c>
      <c r="B287" s="9" t="s">
        <v>4</v>
      </c>
      <c r="C287" s="9" t="s">
        <v>4</v>
      </c>
      <c r="D287" s="10" t="s">
        <v>4</v>
      </c>
      <c r="E287" s="10" t="s">
        <v>4</v>
      </c>
      <c r="F287" s="10" t="s">
        <v>4</v>
      </c>
      <c r="G287" s="10" t="s">
        <v>4</v>
      </c>
      <c r="H287" s="10" t="s">
        <v>4</v>
      </c>
      <c r="I287" s="10" t="s">
        <v>4</v>
      </c>
      <c r="J287" s="10" t="s">
        <v>4</v>
      </c>
      <c r="K287" s="10" t="s">
        <v>4</v>
      </c>
      <c r="L287" s="10" t="s">
        <v>4</v>
      </c>
      <c r="M287" s="10" t="s">
        <v>4</v>
      </c>
      <c r="N287" s="10" t="s">
        <v>4</v>
      </c>
      <c r="O287" s="10" t="s">
        <v>4</v>
      </c>
      <c r="P287" s="10" t="s">
        <v>4</v>
      </c>
    </row>
    <row r="288" spans="1:16" x14ac:dyDescent="0.25">
      <c r="A288" s="9" t="s">
        <v>601</v>
      </c>
      <c r="B288" s="9" t="s">
        <v>602</v>
      </c>
      <c r="C288" s="9" t="s">
        <v>603</v>
      </c>
      <c r="D288" s="10">
        <v>21.8</v>
      </c>
      <c r="E288" s="10" t="s">
        <v>15</v>
      </c>
      <c r="F288" s="10">
        <v>5.9</v>
      </c>
      <c r="G288" s="10">
        <v>7.78</v>
      </c>
      <c r="H288" s="10">
        <v>9.89</v>
      </c>
      <c r="I288" s="10">
        <v>9.08</v>
      </c>
      <c r="J288" s="10">
        <v>11.47</v>
      </c>
      <c r="K288" s="10">
        <v>13.6</v>
      </c>
      <c r="L288" s="10">
        <v>20.9</v>
      </c>
      <c r="M288" s="10">
        <v>30.7</v>
      </c>
      <c r="N288" s="10">
        <v>45.77</v>
      </c>
      <c r="O288" s="10">
        <v>63.52</v>
      </c>
      <c r="P288" s="10">
        <v>67.819999999999993</v>
      </c>
    </row>
    <row r="289" spans="1:16" x14ac:dyDescent="0.25">
      <c r="A289" s="9" t="s">
        <v>604</v>
      </c>
      <c r="B289" s="9" t="s">
        <v>605</v>
      </c>
      <c r="C289" s="9" t="s">
        <v>606</v>
      </c>
      <c r="D289" s="10">
        <v>1.22</v>
      </c>
      <c r="E289" s="10" t="s">
        <v>15</v>
      </c>
      <c r="F289" s="10" t="s">
        <v>15</v>
      </c>
      <c r="G289" s="10" t="s">
        <v>15</v>
      </c>
      <c r="H289" s="10" t="s">
        <v>15</v>
      </c>
      <c r="I289" s="10" t="s">
        <v>15</v>
      </c>
      <c r="J289" s="10">
        <v>0.32</v>
      </c>
      <c r="K289" s="10">
        <v>0.47</v>
      </c>
      <c r="L289" s="10">
        <v>1.08</v>
      </c>
      <c r="M289" s="10">
        <v>1.94</v>
      </c>
      <c r="N289" s="10">
        <v>3.01</v>
      </c>
      <c r="O289" s="10">
        <v>4.99</v>
      </c>
      <c r="P289" s="10">
        <v>5.68</v>
      </c>
    </row>
    <row r="290" spans="1:16" x14ac:dyDescent="0.25">
      <c r="A290" s="9" t="s">
        <v>607</v>
      </c>
      <c r="B290" s="9" t="s">
        <v>608</v>
      </c>
      <c r="C290" s="9" t="s">
        <v>609</v>
      </c>
      <c r="D290" s="10" t="s">
        <v>4</v>
      </c>
      <c r="E290" s="10" t="s">
        <v>4</v>
      </c>
      <c r="F290" s="10" t="s">
        <v>4</v>
      </c>
      <c r="G290" s="10" t="s">
        <v>4</v>
      </c>
      <c r="H290" s="10" t="s">
        <v>4</v>
      </c>
      <c r="I290" s="10" t="s">
        <v>4</v>
      </c>
      <c r="J290" s="10" t="s">
        <v>4</v>
      </c>
      <c r="K290" s="10" t="s">
        <v>4</v>
      </c>
      <c r="L290" s="10" t="s">
        <v>4</v>
      </c>
      <c r="M290" s="10" t="s">
        <v>4</v>
      </c>
      <c r="N290" s="10" t="s">
        <v>4</v>
      </c>
      <c r="O290" s="10" t="s">
        <v>4</v>
      </c>
      <c r="P290" s="10" t="s">
        <v>4</v>
      </c>
    </row>
    <row r="291" spans="1:16" x14ac:dyDescent="0.25">
      <c r="A291" s="9" t="s">
        <v>4</v>
      </c>
      <c r="B291" s="9" t="s">
        <v>610</v>
      </c>
      <c r="C291" s="9" t="s">
        <v>4</v>
      </c>
      <c r="D291" s="10">
        <v>20.58</v>
      </c>
      <c r="E291" s="10" t="s">
        <v>15</v>
      </c>
      <c r="F291" s="10">
        <v>5.85</v>
      </c>
      <c r="G291" s="10">
        <v>7.68</v>
      </c>
      <c r="H291" s="10">
        <v>9.67</v>
      </c>
      <c r="I291" s="10">
        <v>8.6300000000000008</v>
      </c>
      <c r="J291" s="10">
        <v>11.15</v>
      </c>
      <c r="K291" s="10">
        <v>13.12</v>
      </c>
      <c r="L291" s="10">
        <v>19.82</v>
      </c>
      <c r="M291" s="10">
        <v>28.75</v>
      </c>
      <c r="N291" s="10">
        <v>42.77</v>
      </c>
      <c r="O291" s="10">
        <v>58.54</v>
      </c>
      <c r="P291" s="10">
        <v>62.14</v>
      </c>
    </row>
    <row r="292" spans="1:16" x14ac:dyDescent="0.25">
      <c r="A292" s="9" t="s">
        <v>611</v>
      </c>
      <c r="B292" s="9" t="s">
        <v>612</v>
      </c>
      <c r="C292" s="9" t="s">
        <v>613</v>
      </c>
      <c r="D292" s="10">
        <v>6.45</v>
      </c>
      <c r="E292" s="10" t="s">
        <v>16</v>
      </c>
      <c r="F292" s="10" t="s">
        <v>15</v>
      </c>
      <c r="G292" s="10" t="s">
        <v>15</v>
      </c>
      <c r="H292" s="10">
        <v>0.89</v>
      </c>
      <c r="I292" s="10">
        <v>1.06</v>
      </c>
      <c r="J292" s="10">
        <v>2.0699999999999998</v>
      </c>
      <c r="K292" s="10">
        <v>2.84</v>
      </c>
      <c r="L292" s="10">
        <v>6.36</v>
      </c>
      <c r="M292" s="10">
        <v>11.83</v>
      </c>
      <c r="N292" s="10">
        <v>17.04</v>
      </c>
      <c r="O292" s="10">
        <v>16.63</v>
      </c>
      <c r="P292" s="10">
        <v>18.34</v>
      </c>
    </row>
    <row r="293" spans="1:16" x14ac:dyDescent="0.25">
      <c r="A293" s="9" t="s">
        <v>614</v>
      </c>
      <c r="B293" s="9" t="s">
        <v>615</v>
      </c>
      <c r="C293" s="9" t="s">
        <v>616</v>
      </c>
      <c r="D293" s="10">
        <v>0.12</v>
      </c>
      <c r="E293" s="10" t="s">
        <v>16</v>
      </c>
      <c r="F293" s="10" t="s">
        <v>15</v>
      </c>
      <c r="G293" s="10" t="s">
        <v>15</v>
      </c>
      <c r="H293" s="10" t="s">
        <v>15</v>
      </c>
      <c r="I293" s="10" t="s">
        <v>15</v>
      </c>
      <c r="J293" s="10" t="s">
        <v>15</v>
      </c>
      <c r="K293" s="10" t="s">
        <v>15</v>
      </c>
      <c r="L293" s="10">
        <v>0.14000000000000001</v>
      </c>
      <c r="M293" s="10">
        <v>0.12</v>
      </c>
      <c r="N293" s="10">
        <v>0.37</v>
      </c>
      <c r="O293" s="10" t="s">
        <v>15</v>
      </c>
      <c r="P293" s="10" t="s">
        <v>15</v>
      </c>
    </row>
    <row r="294" spans="1:16" x14ac:dyDescent="0.25">
      <c r="A294" s="9" t="s">
        <v>617</v>
      </c>
      <c r="B294" s="9" t="s">
        <v>618</v>
      </c>
      <c r="C294" s="9" t="s">
        <v>619</v>
      </c>
      <c r="D294" s="10" t="s">
        <v>4</v>
      </c>
      <c r="E294" s="10" t="s">
        <v>4</v>
      </c>
      <c r="F294" s="10" t="s">
        <v>4</v>
      </c>
      <c r="G294" s="10" t="s">
        <v>4</v>
      </c>
      <c r="H294" s="10" t="s">
        <v>4</v>
      </c>
      <c r="I294" s="10" t="s">
        <v>4</v>
      </c>
      <c r="J294" s="10" t="s">
        <v>4</v>
      </c>
      <c r="K294" s="10" t="s">
        <v>4</v>
      </c>
      <c r="L294" s="10" t="s">
        <v>4</v>
      </c>
      <c r="M294" s="10" t="s">
        <v>4</v>
      </c>
      <c r="N294" s="10" t="s">
        <v>4</v>
      </c>
      <c r="O294" s="10" t="s">
        <v>4</v>
      </c>
      <c r="P294" s="10" t="s">
        <v>4</v>
      </c>
    </row>
    <row r="295" spans="1:16" x14ac:dyDescent="0.25">
      <c r="A295" s="9" t="s">
        <v>4</v>
      </c>
      <c r="B295" s="9" t="s">
        <v>4</v>
      </c>
      <c r="C295" s="9" t="s">
        <v>620</v>
      </c>
      <c r="D295" s="10">
        <v>11.17</v>
      </c>
      <c r="E295" s="10" t="s">
        <v>15</v>
      </c>
      <c r="F295" s="10">
        <v>4.71</v>
      </c>
      <c r="G295" s="10">
        <v>5.95</v>
      </c>
      <c r="H295" s="10">
        <v>7.28</v>
      </c>
      <c r="I295" s="10">
        <v>5.66</v>
      </c>
      <c r="J295" s="10">
        <v>7.28</v>
      </c>
      <c r="K295" s="10">
        <v>7.95</v>
      </c>
      <c r="L295" s="10">
        <v>10.45</v>
      </c>
      <c r="M295" s="10">
        <v>12.73</v>
      </c>
      <c r="N295" s="10">
        <v>20.6</v>
      </c>
      <c r="O295" s="10">
        <v>35.020000000000003</v>
      </c>
      <c r="P295" s="10">
        <v>35.340000000000003</v>
      </c>
    </row>
    <row r="296" spans="1:16" x14ac:dyDescent="0.25">
      <c r="A296" s="9" t="s">
        <v>621</v>
      </c>
      <c r="B296" s="9" t="s">
        <v>622</v>
      </c>
      <c r="C296" s="9" t="s">
        <v>623</v>
      </c>
      <c r="D296" s="10" t="s">
        <v>4</v>
      </c>
      <c r="E296" s="10" t="s">
        <v>4</v>
      </c>
      <c r="F296" s="10" t="s">
        <v>4</v>
      </c>
      <c r="G296" s="10" t="s">
        <v>4</v>
      </c>
      <c r="H296" s="10" t="s">
        <v>4</v>
      </c>
      <c r="I296" s="10" t="s">
        <v>4</v>
      </c>
      <c r="J296" s="10" t="s">
        <v>4</v>
      </c>
      <c r="K296" s="10" t="s">
        <v>4</v>
      </c>
      <c r="L296" s="10" t="s">
        <v>4</v>
      </c>
      <c r="M296" s="10" t="s">
        <v>4</v>
      </c>
      <c r="N296" s="10" t="s">
        <v>4</v>
      </c>
      <c r="O296" s="10" t="s">
        <v>4</v>
      </c>
      <c r="P296" s="10" t="s">
        <v>4</v>
      </c>
    </row>
    <row r="297" spans="1:16" x14ac:dyDescent="0.25">
      <c r="A297" s="9" t="s">
        <v>4</v>
      </c>
      <c r="B297" s="9" t="s">
        <v>4</v>
      </c>
      <c r="C297" s="9" t="s">
        <v>624</v>
      </c>
      <c r="D297" s="10">
        <v>2.85</v>
      </c>
      <c r="E297" s="10" t="s">
        <v>15</v>
      </c>
      <c r="F297" s="10">
        <v>0.79</v>
      </c>
      <c r="G297" s="10">
        <v>1.32</v>
      </c>
      <c r="H297" s="10">
        <v>1.49</v>
      </c>
      <c r="I297" s="10">
        <v>1.89</v>
      </c>
      <c r="J297" s="10">
        <v>1.77</v>
      </c>
      <c r="K297" s="10">
        <v>2.2599999999999998</v>
      </c>
      <c r="L297" s="10">
        <v>2.86</v>
      </c>
      <c r="M297" s="10">
        <v>4.07</v>
      </c>
      <c r="N297" s="10">
        <v>4.75</v>
      </c>
      <c r="O297" s="10">
        <v>6.63</v>
      </c>
      <c r="P297" s="10">
        <v>8.14</v>
      </c>
    </row>
    <row r="298" spans="1:16" x14ac:dyDescent="0.25">
      <c r="A298" s="9" t="s">
        <v>4</v>
      </c>
      <c r="B298" s="9" t="s">
        <v>4</v>
      </c>
      <c r="C298" s="9" t="s">
        <v>4</v>
      </c>
      <c r="D298" s="10" t="s">
        <v>4</v>
      </c>
      <c r="E298" s="10" t="s">
        <v>4</v>
      </c>
      <c r="F298" s="10" t="s">
        <v>4</v>
      </c>
      <c r="G298" s="10" t="s">
        <v>4</v>
      </c>
      <c r="H298" s="10" t="s">
        <v>4</v>
      </c>
      <c r="I298" s="10" t="s">
        <v>4</v>
      </c>
      <c r="J298" s="10" t="s">
        <v>4</v>
      </c>
      <c r="K298" s="10" t="s">
        <v>4</v>
      </c>
      <c r="L298" s="10" t="s">
        <v>4</v>
      </c>
      <c r="M298" s="10" t="s">
        <v>4</v>
      </c>
      <c r="N298" s="10" t="s">
        <v>4</v>
      </c>
      <c r="O298" s="10" t="s">
        <v>4</v>
      </c>
      <c r="P298" s="10" t="s">
        <v>4</v>
      </c>
    </row>
    <row r="299" spans="1:16" x14ac:dyDescent="0.25">
      <c r="A299" s="9" t="s">
        <v>625</v>
      </c>
      <c r="B299" s="9" t="s">
        <v>626</v>
      </c>
      <c r="C299" s="9" t="s">
        <v>627</v>
      </c>
      <c r="D299" s="10">
        <v>129.69999999999999</v>
      </c>
      <c r="E299" s="10">
        <v>66.13</v>
      </c>
      <c r="F299" s="10">
        <v>25.3</v>
      </c>
      <c r="G299" s="10">
        <v>42.53</v>
      </c>
      <c r="H299" s="10">
        <v>54.93</v>
      </c>
      <c r="I299" s="10">
        <v>63.98</v>
      </c>
      <c r="J299" s="10">
        <v>78.430000000000007</v>
      </c>
      <c r="K299" s="10">
        <v>96.69</v>
      </c>
      <c r="L299" s="10">
        <v>131.78</v>
      </c>
      <c r="M299" s="10">
        <v>175.35</v>
      </c>
      <c r="N299" s="10">
        <v>249.98</v>
      </c>
      <c r="O299" s="10">
        <v>357.23</v>
      </c>
      <c r="P299" s="10">
        <v>447.3</v>
      </c>
    </row>
    <row r="300" spans="1:16" x14ac:dyDescent="0.25">
      <c r="A300" s="9" t="s">
        <v>628</v>
      </c>
      <c r="B300" s="9" t="s">
        <v>629</v>
      </c>
      <c r="C300" s="9" t="s">
        <v>630</v>
      </c>
      <c r="D300" s="10">
        <v>98.37</v>
      </c>
      <c r="E300" s="10">
        <v>53.64</v>
      </c>
      <c r="F300" s="10">
        <v>22.29</v>
      </c>
      <c r="G300" s="10">
        <v>35.590000000000003</v>
      </c>
      <c r="H300" s="10">
        <v>45.63</v>
      </c>
      <c r="I300" s="10">
        <v>53.76</v>
      </c>
      <c r="J300" s="10">
        <v>63.38</v>
      </c>
      <c r="K300" s="10">
        <v>77.5</v>
      </c>
      <c r="L300" s="10">
        <v>102.07</v>
      </c>
      <c r="M300" s="10">
        <v>132.35</v>
      </c>
      <c r="N300" s="10">
        <v>183.32</v>
      </c>
      <c r="O300" s="10">
        <v>249.58</v>
      </c>
      <c r="P300" s="10">
        <v>279.51</v>
      </c>
    </row>
    <row r="301" spans="1:16" x14ac:dyDescent="0.25">
      <c r="A301" s="9" t="s">
        <v>631</v>
      </c>
      <c r="B301" s="9" t="s">
        <v>632</v>
      </c>
      <c r="C301" s="9" t="s">
        <v>633</v>
      </c>
      <c r="D301" s="10" t="s">
        <v>4</v>
      </c>
      <c r="E301" s="10" t="s">
        <v>4</v>
      </c>
      <c r="F301" s="10" t="s">
        <v>4</v>
      </c>
      <c r="G301" s="10" t="s">
        <v>4</v>
      </c>
      <c r="H301" s="10" t="s">
        <v>4</v>
      </c>
      <c r="I301" s="10" t="s">
        <v>4</v>
      </c>
      <c r="J301" s="10" t="s">
        <v>4</v>
      </c>
      <c r="K301" s="10" t="s">
        <v>4</v>
      </c>
      <c r="L301" s="10" t="s">
        <v>4</v>
      </c>
      <c r="M301" s="10" t="s">
        <v>4</v>
      </c>
      <c r="N301" s="10" t="s">
        <v>4</v>
      </c>
      <c r="O301" s="10" t="s">
        <v>4</v>
      </c>
      <c r="P301" s="10" t="s">
        <v>4</v>
      </c>
    </row>
    <row r="302" spans="1:16" x14ac:dyDescent="0.25">
      <c r="A302" s="9" t="s">
        <v>4</v>
      </c>
      <c r="B302" s="9" t="s">
        <v>4</v>
      </c>
      <c r="C302" s="9" t="s">
        <v>634</v>
      </c>
      <c r="D302" s="10">
        <v>87.1</v>
      </c>
      <c r="E302" s="10">
        <v>48.28</v>
      </c>
      <c r="F302" s="10">
        <v>18.78</v>
      </c>
      <c r="G302" s="10">
        <v>31.49</v>
      </c>
      <c r="H302" s="10">
        <v>40.44</v>
      </c>
      <c r="I302" s="10">
        <v>48</v>
      </c>
      <c r="J302" s="10">
        <v>56.83</v>
      </c>
      <c r="K302" s="10">
        <v>69.66</v>
      </c>
      <c r="L302" s="10">
        <v>92.07</v>
      </c>
      <c r="M302" s="10">
        <v>117.48</v>
      </c>
      <c r="N302" s="10">
        <v>158.83000000000001</v>
      </c>
      <c r="O302" s="10">
        <v>217.3</v>
      </c>
      <c r="P302" s="10">
        <v>248.51</v>
      </c>
    </row>
    <row r="303" spans="1:16" x14ac:dyDescent="0.25">
      <c r="A303" s="9" t="s">
        <v>635</v>
      </c>
      <c r="B303" s="9" t="s">
        <v>636</v>
      </c>
      <c r="C303" s="9" t="s">
        <v>637</v>
      </c>
      <c r="D303" s="10">
        <v>11.27</v>
      </c>
      <c r="E303" s="10">
        <v>5.37</v>
      </c>
      <c r="F303" s="10">
        <v>3.51</v>
      </c>
      <c r="G303" s="10">
        <v>4.09</v>
      </c>
      <c r="H303" s="10">
        <v>5.18</v>
      </c>
      <c r="I303" s="10">
        <v>5.77</v>
      </c>
      <c r="J303" s="10">
        <v>6.56</v>
      </c>
      <c r="K303" s="10">
        <v>7.84</v>
      </c>
      <c r="L303" s="10">
        <v>10</v>
      </c>
      <c r="M303" s="10">
        <v>14.87</v>
      </c>
      <c r="N303" s="10">
        <v>24.49</v>
      </c>
      <c r="O303" s="10">
        <v>32.28</v>
      </c>
      <c r="P303" s="10">
        <v>31.01</v>
      </c>
    </row>
    <row r="304" spans="1:16" x14ac:dyDescent="0.25">
      <c r="A304" s="9" t="s">
        <v>638</v>
      </c>
      <c r="B304" s="9" t="s">
        <v>639</v>
      </c>
      <c r="C304" s="9" t="s">
        <v>640</v>
      </c>
      <c r="D304" s="10">
        <v>31.33</v>
      </c>
      <c r="E304" s="10">
        <v>12.49</v>
      </c>
      <c r="F304" s="10">
        <v>3.01</v>
      </c>
      <c r="G304" s="10">
        <v>6.94</v>
      </c>
      <c r="H304" s="10">
        <v>9.3000000000000007</v>
      </c>
      <c r="I304" s="10">
        <v>10.220000000000001</v>
      </c>
      <c r="J304" s="10">
        <v>15.04</v>
      </c>
      <c r="K304" s="10">
        <v>19.190000000000001</v>
      </c>
      <c r="L304" s="10">
        <v>29.71</v>
      </c>
      <c r="M304" s="10">
        <v>43</v>
      </c>
      <c r="N304" s="10">
        <v>66.66</v>
      </c>
      <c r="O304" s="10">
        <v>107.65</v>
      </c>
      <c r="P304" s="10">
        <v>167.79</v>
      </c>
    </row>
    <row r="305" spans="1:16" x14ac:dyDescent="0.25">
      <c r="A305" s="9" t="s">
        <v>4</v>
      </c>
      <c r="B305" s="9" t="s">
        <v>4</v>
      </c>
      <c r="C305" s="9" t="s">
        <v>4</v>
      </c>
      <c r="D305" s="10" t="s">
        <v>4</v>
      </c>
      <c r="E305" s="10" t="s">
        <v>4</v>
      </c>
      <c r="F305" s="10" t="s">
        <v>4</v>
      </c>
      <c r="G305" s="10" t="s">
        <v>4</v>
      </c>
      <c r="H305" s="10" t="s">
        <v>4</v>
      </c>
      <c r="I305" s="10" t="s">
        <v>4</v>
      </c>
      <c r="J305" s="10" t="s">
        <v>4</v>
      </c>
      <c r="K305" s="10" t="s">
        <v>4</v>
      </c>
      <c r="L305" s="10" t="s">
        <v>4</v>
      </c>
      <c r="M305" s="10" t="s">
        <v>4</v>
      </c>
      <c r="N305" s="10" t="s">
        <v>4</v>
      </c>
      <c r="O305" s="10" t="s">
        <v>4</v>
      </c>
      <c r="P305" s="10" t="s">
        <v>4</v>
      </c>
    </row>
    <row r="306" spans="1:16" x14ac:dyDescent="0.25">
      <c r="A306" s="9" t="s">
        <v>641</v>
      </c>
      <c r="B306" s="9" t="s">
        <v>642</v>
      </c>
      <c r="C306" s="9" t="s">
        <v>643</v>
      </c>
      <c r="D306" s="10">
        <v>99.9</v>
      </c>
      <c r="E306" s="10">
        <v>43.82</v>
      </c>
      <c r="F306" s="10">
        <v>31.92</v>
      </c>
      <c r="G306" s="10">
        <v>43.98</v>
      </c>
      <c r="H306" s="10">
        <v>56.94</v>
      </c>
      <c r="I306" s="10">
        <v>61.85</v>
      </c>
      <c r="J306" s="10">
        <v>73.8</v>
      </c>
      <c r="K306" s="10">
        <v>85.17</v>
      </c>
      <c r="L306" s="10">
        <v>103.11</v>
      </c>
      <c r="M306" s="10">
        <v>128.88999999999999</v>
      </c>
      <c r="N306" s="10">
        <v>161.97999999999999</v>
      </c>
      <c r="O306" s="10">
        <v>228.97</v>
      </c>
      <c r="P306" s="10">
        <v>315.41000000000003</v>
      </c>
    </row>
    <row r="307" spans="1:16" x14ac:dyDescent="0.25">
      <c r="A307" s="9" t="s">
        <v>644</v>
      </c>
      <c r="B307" s="9" t="s">
        <v>645</v>
      </c>
      <c r="C307" s="9" t="s">
        <v>646</v>
      </c>
      <c r="D307" s="10">
        <v>6.26</v>
      </c>
      <c r="E307" s="10" t="s">
        <v>15</v>
      </c>
      <c r="F307" s="10">
        <v>1.21</v>
      </c>
      <c r="G307" s="10">
        <v>1.36</v>
      </c>
      <c r="H307" s="10">
        <v>2.31</v>
      </c>
      <c r="I307" s="10">
        <v>2.82</v>
      </c>
      <c r="J307" s="10">
        <v>4.16</v>
      </c>
      <c r="K307" s="10">
        <v>4.49</v>
      </c>
      <c r="L307" s="10">
        <v>6.3</v>
      </c>
      <c r="M307" s="10">
        <v>8.9700000000000006</v>
      </c>
      <c r="N307" s="10">
        <v>12.29</v>
      </c>
      <c r="O307" s="10">
        <v>14.66</v>
      </c>
      <c r="P307" s="10">
        <v>26.52</v>
      </c>
    </row>
    <row r="308" spans="1:16" x14ac:dyDescent="0.25">
      <c r="A308" s="9" t="s">
        <v>647</v>
      </c>
      <c r="B308" s="9" t="s">
        <v>648</v>
      </c>
      <c r="C308" s="9" t="s">
        <v>649</v>
      </c>
      <c r="D308" s="10">
        <v>2.77</v>
      </c>
      <c r="E308" s="10" t="s">
        <v>15</v>
      </c>
      <c r="F308" s="10">
        <v>0.54</v>
      </c>
      <c r="G308" s="10">
        <v>1</v>
      </c>
      <c r="H308" s="10">
        <v>1.1299999999999999</v>
      </c>
      <c r="I308" s="10">
        <v>1.27</v>
      </c>
      <c r="J308" s="10">
        <v>1.85</v>
      </c>
      <c r="K308" s="10">
        <v>1.95</v>
      </c>
      <c r="L308" s="10">
        <v>2.4700000000000002</v>
      </c>
      <c r="M308" s="10">
        <v>4.04</v>
      </c>
      <c r="N308" s="10">
        <v>4.71</v>
      </c>
      <c r="O308" s="10">
        <v>9.69</v>
      </c>
      <c r="P308" s="10">
        <v>11.3</v>
      </c>
    </row>
    <row r="309" spans="1:16" x14ac:dyDescent="0.25">
      <c r="A309" s="9" t="s">
        <v>650</v>
      </c>
      <c r="B309" s="9" t="s">
        <v>651</v>
      </c>
      <c r="C309" s="9" t="s">
        <v>652</v>
      </c>
      <c r="D309" s="10">
        <v>6.37</v>
      </c>
      <c r="E309" s="10">
        <v>1.76</v>
      </c>
      <c r="F309" s="10">
        <v>1.24</v>
      </c>
      <c r="G309" s="10">
        <v>1.86</v>
      </c>
      <c r="H309" s="10">
        <v>2.68</v>
      </c>
      <c r="I309" s="10">
        <v>2.86</v>
      </c>
      <c r="J309" s="10">
        <v>4.29</v>
      </c>
      <c r="K309" s="10">
        <v>5.19</v>
      </c>
      <c r="L309" s="10">
        <v>6.35</v>
      </c>
      <c r="M309" s="10">
        <v>8.1300000000000008</v>
      </c>
      <c r="N309" s="10">
        <v>12.45</v>
      </c>
      <c r="O309" s="10">
        <v>18.54</v>
      </c>
      <c r="P309" s="10">
        <v>21.64</v>
      </c>
    </row>
    <row r="310" spans="1:16" x14ac:dyDescent="0.25">
      <c r="A310" s="9" t="s">
        <v>653</v>
      </c>
      <c r="B310" s="9" t="s">
        <v>654</v>
      </c>
      <c r="C310" s="9" t="s">
        <v>655</v>
      </c>
      <c r="D310" s="10">
        <v>26.45</v>
      </c>
      <c r="E310" s="10">
        <v>11.79</v>
      </c>
      <c r="F310" s="10">
        <v>8.4600000000000009</v>
      </c>
      <c r="G310" s="10">
        <v>13.78</v>
      </c>
      <c r="H310" s="10">
        <v>16.87</v>
      </c>
      <c r="I310" s="10">
        <v>19.22</v>
      </c>
      <c r="J310" s="10">
        <v>22.1</v>
      </c>
      <c r="K310" s="10">
        <v>24.89</v>
      </c>
      <c r="L310" s="10">
        <v>28.85</v>
      </c>
      <c r="M310" s="10">
        <v>33.4</v>
      </c>
      <c r="N310" s="10">
        <v>39.43</v>
      </c>
      <c r="O310" s="10">
        <v>47.07</v>
      </c>
      <c r="P310" s="10">
        <v>58.66</v>
      </c>
    </row>
    <row r="311" spans="1:16" x14ac:dyDescent="0.25">
      <c r="A311" s="9" t="s">
        <v>656</v>
      </c>
      <c r="B311" s="9" t="s">
        <v>657</v>
      </c>
      <c r="C311" s="9" t="s">
        <v>658</v>
      </c>
      <c r="D311" s="10">
        <v>7.53</v>
      </c>
      <c r="E311" s="10">
        <v>3.38</v>
      </c>
      <c r="F311" s="10">
        <v>2</v>
      </c>
      <c r="G311" s="10">
        <v>3.83</v>
      </c>
      <c r="H311" s="10">
        <v>5.2</v>
      </c>
      <c r="I311" s="10">
        <v>5.68</v>
      </c>
      <c r="J311" s="10">
        <v>6.42</v>
      </c>
      <c r="K311" s="10">
        <v>7.41</v>
      </c>
      <c r="L311" s="10">
        <v>8.2200000000000006</v>
      </c>
      <c r="M311" s="10">
        <v>9.24</v>
      </c>
      <c r="N311" s="10">
        <v>10.73</v>
      </c>
      <c r="O311" s="10">
        <v>13.38</v>
      </c>
      <c r="P311" s="10">
        <v>19.73</v>
      </c>
    </row>
    <row r="312" spans="1:16" x14ac:dyDescent="0.25">
      <c r="A312" s="9" t="s">
        <v>659</v>
      </c>
      <c r="B312" s="9" t="s">
        <v>660</v>
      </c>
      <c r="C312" s="9" t="s">
        <v>661</v>
      </c>
      <c r="D312" s="10" t="s">
        <v>4</v>
      </c>
      <c r="E312" s="10" t="s">
        <v>4</v>
      </c>
      <c r="F312" s="10" t="s">
        <v>4</v>
      </c>
      <c r="G312" s="10" t="s">
        <v>4</v>
      </c>
      <c r="H312" s="10" t="s">
        <v>4</v>
      </c>
      <c r="I312" s="10" t="s">
        <v>4</v>
      </c>
      <c r="J312" s="10" t="s">
        <v>4</v>
      </c>
      <c r="K312" s="10" t="s">
        <v>4</v>
      </c>
      <c r="L312" s="10" t="s">
        <v>4</v>
      </c>
      <c r="M312" s="10" t="s">
        <v>4</v>
      </c>
      <c r="N312" s="10" t="s">
        <v>4</v>
      </c>
      <c r="O312" s="10" t="s">
        <v>4</v>
      </c>
      <c r="P312" s="10" t="s">
        <v>4</v>
      </c>
    </row>
    <row r="313" spans="1:16" x14ac:dyDescent="0.25">
      <c r="A313" s="9" t="s">
        <v>4</v>
      </c>
      <c r="B313" s="9" t="s">
        <v>4</v>
      </c>
      <c r="C313" s="9" t="s">
        <v>662</v>
      </c>
      <c r="D313" s="10">
        <v>4.21</v>
      </c>
      <c r="E313" s="10">
        <v>2.4900000000000002</v>
      </c>
      <c r="F313" s="10">
        <v>1.79</v>
      </c>
      <c r="G313" s="10">
        <v>1.83</v>
      </c>
      <c r="H313" s="10">
        <v>1.96</v>
      </c>
      <c r="I313" s="10">
        <v>2.4300000000000002</v>
      </c>
      <c r="J313" s="10">
        <v>2.82</v>
      </c>
      <c r="K313" s="10">
        <v>3.53</v>
      </c>
      <c r="L313" s="10">
        <v>4.75</v>
      </c>
      <c r="M313" s="10">
        <v>5.76</v>
      </c>
      <c r="N313" s="10">
        <v>7</v>
      </c>
      <c r="O313" s="10">
        <v>8.14</v>
      </c>
      <c r="P313" s="10">
        <v>9.11</v>
      </c>
    </row>
    <row r="314" spans="1:16" x14ac:dyDescent="0.25">
      <c r="A314" s="9" t="s">
        <v>663</v>
      </c>
      <c r="B314" s="9" t="s">
        <v>664</v>
      </c>
      <c r="C314" s="9" t="s">
        <v>665</v>
      </c>
      <c r="D314" s="10" t="s">
        <v>4</v>
      </c>
      <c r="E314" s="10" t="s">
        <v>4</v>
      </c>
      <c r="F314" s="10" t="s">
        <v>4</v>
      </c>
      <c r="G314" s="10" t="s">
        <v>4</v>
      </c>
      <c r="H314" s="10" t="s">
        <v>4</v>
      </c>
      <c r="I314" s="10" t="s">
        <v>4</v>
      </c>
      <c r="J314" s="10" t="s">
        <v>4</v>
      </c>
      <c r="K314" s="10" t="s">
        <v>4</v>
      </c>
      <c r="L314" s="10" t="s">
        <v>4</v>
      </c>
      <c r="M314" s="10" t="s">
        <v>4</v>
      </c>
      <c r="N314" s="10" t="s">
        <v>4</v>
      </c>
      <c r="O314" s="10" t="s">
        <v>4</v>
      </c>
      <c r="P314" s="10" t="s">
        <v>4</v>
      </c>
    </row>
    <row r="315" spans="1:16" x14ac:dyDescent="0.25">
      <c r="A315" s="9" t="s">
        <v>4</v>
      </c>
      <c r="B315" s="9" t="s">
        <v>4</v>
      </c>
      <c r="C315" s="9" t="s">
        <v>662</v>
      </c>
      <c r="D315" s="10">
        <v>0.78</v>
      </c>
      <c r="E315" s="10" t="s">
        <v>15</v>
      </c>
      <c r="F315" s="10" t="s">
        <v>15</v>
      </c>
      <c r="G315" s="10">
        <v>0.14000000000000001</v>
      </c>
      <c r="H315" s="10">
        <v>0.23</v>
      </c>
      <c r="I315" s="10">
        <v>0.23</v>
      </c>
      <c r="J315" s="10">
        <v>0.4</v>
      </c>
      <c r="K315" s="10">
        <v>0.38</v>
      </c>
      <c r="L315" s="10">
        <v>0.78</v>
      </c>
      <c r="M315" s="10">
        <v>1.35</v>
      </c>
      <c r="N315" s="10">
        <v>1.83</v>
      </c>
      <c r="O315" s="10">
        <v>2.09</v>
      </c>
      <c r="P315" s="10">
        <v>2.17</v>
      </c>
    </row>
    <row r="316" spans="1:16" x14ac:dyDescent="0.25">
      <c r="A316" s="9" t="s">
        <v>666</v>
      </c>
      <c r="B316" s="9" t="s">
        <v>667</v>
      </c>
      <c r="C316" s="9" t="s">
        <v>668</v>
      </c>
      <c r="D316" s="10" t="s">
        <v>4</v>
      </c>
      <c r="E316" s="10" t="s">
        <v>4</v>
      </c>
      <c r="F316" s="10" t="s">
        <v>4</v>
      </c>
      <c r="G316" s="10" t="s">
        <v>4</v>
      </c>
      <c r="H316" s="10" t="s">
        <v>4</v>
      </c>
      <c r="I316" s="10" t="s">
        <v>4</v>
      </c>
      <c r="J316" s="10" t="s">
        <v>4</v>
      </c>
      <c r="K316" s="10" t="s">
        <v>4</v>
      </c>
      <c r="L316" s="10" t="s">
        <v>4</v>
      </c>
      <c r="M316" s="10" t="s">
        <v>4</v>
      </c>
      <c r="N316" s="10" t="s">
        <v>4</v>
      </c>
      <c r="O316" s="10" t="s">
        <v>4</v>
      </c>
      <c r="P316" s="10" t="s">
        <v>4</v>
      </c>
    </row>
    <row r="317" spans="1:16" x14ac:dyDescent="0.25">
      <c r="A317" s="9" t="s">
        <v>4</v>
      </c>
      <c r="B317" s="9" t="s">
        <v>4</v>
      </c>
      <c r="C317" s="9" t="s">
        <v>662</v>
      </c>
      <c r="D317" s="10">
        <v>13.93</v>
      </c>
      <c r="E317" s="10">
        <v>5.91</v>
      </c>
      <c r="F317" s="10">
        <v>4.63</v>
      </c>
      <c r="G317" s="10">
        <v>7.98</v>
      </c>
      <c r="H317" s="10">
        <v>9.48</v>
      </c>
      <c r="I317" s="10">
        <v>10.88</v>
      </c>
      <c r="J317" s="10">
        <v>12.46</v>
      </c>
      <c r="K317" s="10">
        <v>13.59</v>
      </c>
      <c r="L317" s="10">
        <v>15.1</v>
      </c>
      <c r="M317" s="10">
        <v>17.05</v>
      </c>
      <c r="N317" s="10">
        <v>19.87</v>
      </c>
      <c r="O317" s="10">
        <v>23.46</v>
      </c>
      <c r="P317" s="10">
        <v>27.65</v>
      </c>
    </row>
    <row r="318" spans="1:16" x14ac:dyDescent="0.25">
      <c r="A318" s="9" t="s">
        <v>669</v>
      </c>
      <c r="B318" s="9" t="s">
        <v>670</v>
      </c>
      <c r="C318" s="9" t="s">
        <v>671</v>
      </c>
      <c r="D318" s="10">
        <v>32.1</v>
      </c>
      <c r="E318" s="10">
        <v>15.69</v>
      </c>
      <c r="F318" s="10">
        <v>14.04</v>
      </c>
      <c r="G318" s="10">
        <v>18.59</v>
      </c>
      <c r="H318" s="10">
        <v>22.19</v>
      </c>
      <c r="I318" s="10">
        <v>23.66</v>
      </c>
      <c r="J318" s="10">
        <v>26.1</v>
      </c>
      <c r="K318" s="10">
        <v>28.63</v>
      </c>
      <c r="L318" s="10">
        <v>33.340000000000003</v>
      </c>
      <c r="M318" s="10">
        <v>40.520000000000003</v>
      </c>
      <c r="N318" s="10">
        <v>49.25</v>
      </c>
      <c r="O318" s="10">
        <v>58.02</v>
      </c>
      <c r="P318" s="10">
        <v>58.77</v>
      </c>
    </row>
    <row r="319" spans="1:16" x14ac:dyDescent="0.25">
      <c r="A319" s="9" t="s">
        <v>672</v>
      </c>
      <c r="B319" s="9" t="s">
        <v>673</v>
      </c>
      <c r="C319" s="9" t="s">
        <v>674</v>
      </c>
      <c r="D319" s="10" t="s">
        <v>4</v>
      </c>
      <c r="E319" s="10" t="s">
        <v>4</v>
      </c>
      <c r="F319" s="10" t="s">
        <v>4</v>
      </c>
      <c r="G319" s="10" t="s">
        <v>4</v>
      </c>
      <c r="H319" s="10" t="s">
        <v>4</v>
      </c>
      <c r="I319" s="10" t="s">
        <v>4</v>
      </c>
      <c r="J319" s="10" t="s">
        <v>4</v>
      </c>
      <c r="K319" s="10" t="s">
        <v>4</v>
      </c>
      <c r="L319" s="10" t="s">
        <v>4</v>
      </c>
      <c r="M319" s="10" t="s">
        <v>4</v>
      </c>
      <c r="N319" s="10" t="s">
        <v>4</v>
      </c>
      <c r="O319" s="10" t="s">
        <v>4</v>
      </c>
      <c r="P319" s="10" t="s">
        <v>4</v>
      </c>
    </row>
    <row r="320" spans="1:16" x14ac:dyDescent="0.25">
      <c r="A320" s="9" t="s">
        <v>4</v>
      </c>
      <c r="B320" s="9" t="s">
        <v>4</v>
      </c>
      <c r="C320" s="9" t="s">
        <v>675</v>
      </c>
      <c r="D320" s="10">
        <v>1.21</v>
      </c>
      <c r="E320" s="10" t="s">
        <v>15</v>
      </c>
      <c r="F320" s="10">
        <v>0.46</v>
      </c>
      <c r="G320" s="10">
        <v>0.6</v>
      </c>
      <c r="H320" s="10">
        <v>0.74</v>
      </c>
      <c r="I320" s="10">
        <v>0.76</v>
      </c>
      <c r="J320" s="10">
        <v>0.79</v>
      </c>
      <c r="K320" s="10">
        <v>1.2</v>
      </c>
      <c r="L320" s="10">
        <v>1.34</v>
      </c>
      <c r="M320" s="10">
        <v>1.46</v>
      </c>
      <c r="N320" s="10">
        <v>1.73</v>
      </c>
      <c r="O320" s="10">
        <v>3.84</v>
      </c>
      <c r="P320" s="10">
        <v>1.57</v>
      </c>
    </row>
    <row r="321" spans="1:16" x14ac:dyDescent="0.25">
      <c r="A321" s="9" t="s">
        <v>676</v>
      </c>
      <c r="B321" s="9" t="s">
        <v>677</v>
      </c>
      <c r="C321" s="9" t="s">
        <v>678</v>
      </c>
      <c r="D321" s="10">
        <v>2.27</v>
      </c>
      <c r="E321" s="10">
        <v>0.96</v>
      </c>
      <c r="F321" s="10">
        <v>1.43</v>
      </c>
      <c r="G321" s="10">
        <v>1.33</v>
      </c>
      <c r="H321" s="10">
        <v>1.67</v>
      </c>
      <c r="I321" s="10">
        <v>1.87</v>
      </c>
      <c r="J321" s="10">
        <v>1.8</v>
      </c>
      <c r="K321" s="10">
        <v>2.06</v>
      </c>
      <c r="L321" s="10">
        <v>2.4</v>
      </c>
      <c r="M321" s="10">
        <v>2.8</v>
      </c>
      <c r="N321" s="10">
        <v>3.27</v>
      </c>
      <c r="O321" s="10">
        <v>3.66</v>
      </c>
      <c r="P321" s="10">
        <v>3.53</v>
      </c>
    </row>
    <row r="322" spans="1:16" x14ac:dyDescent="0.25">
      <c r="A322" s="9" t="s">
        <v>679</v>
      </c>
      <c r="B322" s="9" t="s">
        <v>680</v>
      </c>
      <c r="C322" s="9" t="s">
        <v>681</v>
      </c>
      <c r="D322" s="10" t="s">
        <v>4</v>
      </c>
      <c r="E322" s="10" t="s">
        <v>4</v>
      </c>
      <c r="F322" s="10" t="s">
        <v>4</v>
      </c>
      <c r="G322" s="10" t="s">
        <v>4</v>
      </c>
      <c r="H322" s="10" t="s">
        <v>4</v>
      </c>
      <c r="I322" s="10" t="s">
        <v>4</v>
      </c>
      <c r="J322" s="10" t="s">
        <v>4</v>
      </c>
      <c r="K322" s="10" t="s">
        <v>4</v>
      </c>
      <c r="L322" s="10" t="s">
        <v>4</v>
      </c>
      <c r="M322" s="10" t="s">
        <v>4</v>
      </c>
      <c r="N322" s="10" t="s">
        <v>4</v>
      </c>
      <c r="O322" s="10" t="s">
        <v>4</v>
      </c>
      <c r="P322" s="10" t="s">
        <v>4</v>
      </c>
    </row>
    <row r="323" spans="1:16" x14ac:dyDescent="0.25">
      <c r="A323" s="9" t="s">
        <v>4</v>
      </c>
      <c r="B323" s="9" t="s">
        <v>4</v>
      </c>
      <c r="C323" s="9" t="s">
        <v>682</v>
      </c>
      <c r="D323" s="10">
        <v>9</v>
      </c>
      <c r="E323" s="10">
        <v>3.67</v>
      </c>
      <c r="F323" s="10">
        <v>4.51</v>
      </c>
      <c r="G323" s="10">
        <v>5.77</v>
      </c>
      <c r="H323" s="10">
        <v>6.54</v>
      </c>
      <c r="I323" s="10">
        <v>6.77</v>
      </c>
      <c r="J323" s="10">
        <v>7.43</v>
      </c>
      <c r="K323" s="10">
        <v>8.0500000000000007</v>
      </c>
      <c r="L323" s="10">
        <v>9.56</v>
      </c>
      <c r="M323" s="10">
        <v>11.58</v>
      </c>
      <c r="N323" s="10">
        <v>13.17</v>
      </c>
      <c r="O323" s="10">
        <v>13.57</v>
      </c>
      <c r="P323" s="10">
        <v>13.38</v>
      </c>
    </row>
    <row r="324" spans="1:16" x14ac:dyDescent="0.25">
      <c r="A324" s="9" t="s">
        <v>683</v>
      </c>
      <c r="B324" s="9" t="s">
        <v>684</v>
      </c>
      <c r="C324" s="9" t="s">
        <v>685</v>
      </c>
      <c r="D324" s="10">
        <v>19.61</v>
      </c>
      <c r="E324" s="10">
        <v>9.32</v>
      </c>
      <c r="F324" s="10">
        <v>7.65</v>
      </c>
      <c r="G324" s="10">
        <v>10.89</v>
      </c>
      <c r="H324" s="10">
        <v>13.25</v>
      </c>
      <c r="I324" s="10">
        <v>14.26</v>
      </c>
      <c r="J324" s="10">
        <v>16.079999999999998</v>
      </c>
      <c r="K324" s="10">
        <v>17.329999999999998</v>
      </c>
      <c r="L324" s="10">
        <v>20.05</v>
      </c>
      <c r="M324" s="10">
        <v>24.68</v>
      </c>
      <c r="N324" s="10">
        <v>31.08</v>
      </c>
      <c r="O324" s="10">
        <v>36.950000000000003</v>
      </c>
      <c r="P324" s="10">
        <v>40.29</v>
      </c>
    </row>
    <row r="325" spans="1:16" x14ac:dyDescent="0.25">
      <c r="A325" s="9" t="s">
        <v>4</v>
      </c>
      <c r="B325" s="9" t="s">
        <v>4</v>
      </c>
      <c r="C325" s="9" t="s">
        <v>4</v>
      </c>
      <c r="D325" s="10" t="s">
        <v>4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x14ac:dyDescent="0.25">
      <c r="A326" s="9" t="s">
        <v>686</v>
      </c>
      <c r="B326" s="9" t="s">
        <v>687</v>
      </c>
      <c r="C326" s="9" t="s">
        <v>688</v>
      </c>
      <c r="D326" s="10" t="s">
        <v>4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x14ac:dyDescent="0.25">
      <c r="A327" s="9" t="s">
        <v>4</v>
      </c>
      <c r="B327" s="9" t="s">
        <v>689</v>
      </c>
      <c r="C327" s="9" t="s">
        <v>4</v>
      </c>
      <c r="D327" s="10">
        <v>25.96</v>
      </c>
      <c r="E327" s="10">
        <v>8.1300000000000008</v>
      </c>
      <c r="F327" s="10">
        <v>6.43</v>
      </c>
      <c r="G327" s="10">
        <v>7.4</v>
      </c>
      <c r="H327" s="10">
        <v>11.76</v>
      </c>
      <c r="I327" s="10">
        <v>12.02</v>
      </c>
      <c r="J327" s="10">
        <v>15.29</v>
      </c>
      <c r="K327" s="10">
        <v>20.02</v>
      </c>
      <c r="L327" s="10">
        <v>25.79</v>
      </c>
      <c r="M327" s="10">
        <v>33.840000000000003</v>
      </c>
      <c r="N327" s="10">
        <v>43.85</v>
      </c>
      <c r="O327" s="10">
        <v>81</v>
      </c>
      <c r="P327" s="10">
        <v>138.52000000000001</v>
      </c>
    </row>
    <row r="328" spans="1:16" x14ac:dyDescent="0.25">
      <c r="A328" s="9" t="s">
        <v>690</v>
      </c>
      <c r="B328" s="9" t="s">
        <v>691</v>
      </c>
      <c r="C328" s="9" t="s">
        <v>692</v>
      </c>
      <c r="D328" s="10" t="s">
        <v>15</v>
      </c>
      <c r="E328" s="10" t="s">
        <v>16</v>
      </c>
      <c r="F328" s="10" t="s">
        <v>16</v>
      </c>
      <c r="G328" s="10" t="s">
        <v>15</v>
      </c>
      <c r="H328" s="10" t="s">
        <v>16</v>
      </c>
      <c r="I328" s="10" t="s">
        <v>15</v>
      </c>
      <c r="J328" s="10" t="s">
        <v>15</v>
      </c>
      <c r="K328" s="10" t="s">
        <v>15</v>
      </c>
      <c r="L328" s="10" t="s">
        <v>15</v>
      </c>
      <c r="M328" s="10" t="s">
        <v>15</v>
      </c>
      <c r="N328" s="10" t="s">
        <v>15</v>
      </c>
      <c r="O328" s="10" t="s">
        <v>15</v>
      </c>
      <c r="P328" s="10" t="s">
        <v>16</v>
      </c>
    </row>
    <row r="329" spans="1:16" x14ac:dyDescent="0.25">
      <c r="A329" s="9" t="s">
        <v>693</v>
      </c>
      <c r="B329" s="9" t="s">
        <v>694</v>
      </c>
      <c r="C329" s="9" t="s">
        <v>695</v>
      </c>
      <c r="D329" s="10" t="s">
        <v>4</v>
      </c>
      <c r="E329" s="10" t="s">
        <v>4</v>
      </c>
      <c r="F329" s="10" t="s">
        <v>4</v>
      </c>
      <c r="G329" s="10" t="s">
        <v>4</v>
      </c>
      <c r="H329" s="10" t="s">
        <v>4</v>
      </c>
      <c r="I329" s="10" t="s">
        <v>4</v>
      </c>
      <c r="J329" s="10" t="s">
        <v>4</v>
      </c>
      <c r="K329" s="10" t="s">
        <v>4</v>
      </c>
      <c r="L329" s="10" t="s">
        <v>4</v>
      </c>
      <c r="M329" s="10" t="s">
        <v>4</v>
      </c>
      <c r="N329" s="10" t="s">
        <v>4</v>
      </c>
      <c r="O329" s="10" t="s">
        <v>4</v>
      </c>
      <c r="P329" s="10" t="s">
        <v>4</v>
      </c>
    </row>
    <row r="330" spans="1:16" x14ac:dyDescent="0.25">
      <c r="A330" s="9" t="s">
        <v>4</v>
      </c>
      <c r="B330" s="9" t="s">
        <v>4</v>
      </c>
      <c r="C330" s="9" t="s">
        <v>696</v>
      </c>
      <c r="D330" s="10">
        <v>3.3</v>
      </c>
      <c r="E330" s="10" t="s">
        <v>15</v>
      </c>
      <c r="F330" s="10" t="s">
        <v>15</v>
      </c>
      <c r="G330" s="10">
        <v>0.33</v>
      </c>
      <c r="H330" s="10">
        <v>0.55000000000000004</v>
      </c>
      <c r="I330" s="10">
        <v>0.49</v>
      </c>
      <c r="J330" s="10">
        <v>1.01</v>
      </c>
      <c r="K330" s="10">
        <v>1.54</v>
      </c>
      <c r="L330" s="10">
        <v>3.38</v>
      </c>
      <c r="M330" s="10">
        <v>5.64</v>
      </c>
      <c r="N330" s="10">
        <v>7.81</v>
      </c>
      <c r="O330" s="10">
        <v>9.9700000000000006</v>
      </c>
      <c r="P330" s="10">
        <v>15.11</v>
      </c>
    </row>
    <row r="331" spans="1:16" x14ac:dyDescent="0.25">
      <c r="A331" s="9" t="s">
        <v>697</v>
      </c>
      <c r="B331" s="9" t="s">
        <v>698</v>
      </c>
      <c r="C331" s="9" t="s">
        <v>699</v>
      </c>
      <c r="D331" s="10">
        <v>0.69</v>
      </c>
      <c r="E331" s="10" t="s">
        <v>16</v>
      </c>
      <c r="F331" s="10" t="s">
        <v>15</v>
      </c>
      <c r="G331" s="10" t="s">
        <v>15</v>
      </c>
      <c r="H331" s="10" t="s">
        <v>15</v>
      </c>
      <c r="I331" s="10" t="s">
        <v>15</v>
      </c>
      <c r="J331" s="10" t="s">
        <v>15</v>
      </c>
      <c r="K331" s="10">
        <v>0.27</v>
      </c>
      <c r="L331" s="10">
        <v>0.68</v>
      </c>
      <c r="M331" s="10">
        <v>1.1399999999999999</v>
      </c>
      <c r="N331" s="10">
        <v>1.8</v>
      </c>
      <c r="O331" s="10">
        <v>2.0699999999999998</v>
      </c>
      <c r="P331" s="10">
        <v>2.93</v>
      </c>
    </row>
    <row r="332" spans="1:16" x14ac:dyDescent="0.25">
      <c r="A332" s="9" t="s">
        <v>700</v>
      </c>
      <c r="B332" s="9" t="s">
        <v>701</v>
      </c>
      <c r="C332" s="9" t="s">
        <v>702</v>
      </c>
      <c r="D332" s="10" t="s">
        <v>4</v>
      </c>
      <c r="E332" s="10" t="s">
        <v>4</v>
      </c>
      <c r="F332" s="10" t="s">
        <v>4</v>
      </c>
      <c r="G332" s="10" t="s">
        <v>4</v>
      </c>
      <c r="H332" s="10" t="s">
        <v>4</v>
      </c>
      <c r="I332" s="10" t="s">
        <v>4</v>
      </c>
      <c r="J332" s="10" t="s">
        <v>4</v>
      </c>
      <c r="K332" s="10" t="s">
        <v>4</v>
      </c>
      <c r="L332" s="10" t="s">
        <v>4</v>
      </c>
      <c r="M332" s="10" t="s">
        <v>4</v>
      </c>
      <c r="N332" s="10" t="s">
        <v>4</v>
      </c>
      <c r="O332" s="10" t="s">
        <v>4</v>
      </c>
      <c r="P332" s="10" t="s">
        <v>4</v>
      </c>
    </row>
    <row r="333" spans="1:16" x14ac:dyDescent="0.25">
      <c r="A333" s="9" t="s">
        <v>4</v>
      </c>
      <c r="B333" s="9" t="s">
        <v>4</v>
      </c>
      <c r="C333" s="9" t="s">
        <v>703</v>
      </c>
      <c r="D333" s="10" t="s">
        <v>4</v>
      </c>
      <c r="E333" s="10" t="s">
        <v>4</v>
      </c>
      <c r="F333" s="10" t="s">
        <v>4</v>
      </c>
      <c r="G333" s="10" t="s">
        <v>4</v>
      </c>
      <c r="H333" s="10" t="s">
        <v>4</v>
      </c>
      <c r="I333" s="10" t="s">
        <v>4</v>
      </c>
      <c r="J333" s="10" t="s">
        <v>4</v>
      </c>
      <c r="K333" s="10" t="s">
        <v>4</v>
      </c>
      <c r="L333" s="10" t="s">
        <v>4</v>
      </c>
      <c r="M333" s="10" t="s">
        <v>4</v>
      </c>
      <c r="N333" s="10" t="s">
        <v>4</v>
      </c>
      <c r="O333" s="10" t="s">
        <v>4</v>
      </c>
      <c r="P333" s="10" t="s">
        <v>4</v>
      </c>
    </row>
    <row r="334" spans="1:16" x14ac:dyDescent="0.25">
      <c r="A334" s="9" t="s">
        <v>4</v>
      </c>
      <c r="B334" s="9" t="s">
        <v>4</v>
      </c>
      <c r="C334" s="9" t="s">
        <v>704</v>
      </c>
      <c r="D334" s="10">
        <v>1.28</v>
      </c>
      <c r="E334" s="10" t="s">
        <v>16</v>
      </c>
      <c r="F334" s="10" t="s">
        <v>15</v>
      </c>
      <c r="G334" s="10" t="s">
        <v>15</v>
      </c>
      <c r="H334" s="10" t="s">
        <v>15</v>
      </c>
      <c r="I334" s="10" t="s">
        <v>15</v>
      </c>
      <c r="J334" s="10" t="s">
        <v>15</v>
      </c>
      <c r="K334" s="10">
        <v>2.04</v>
      </c>
      <c r="L334" s="10">
        <v>1.08</v>
      </c>
      <c r="M334" s="10">
        <v>1.44</v>
      </c>
      <c r="N334" s="10" t="s">
        <v>15</v>
      </c>
      <c r="O334" s="10" t="s">
        <v>15</v>
      </c>
      <c r="P334" s="10" t="s">
        <v>15</v>
      </c>
    </row>
    <row r="335" spans="1:16" x14ac:dyDescent="0.25">
      <c r="A335" s="9" t="s">
        <v>705</v>
      </c>
      <c r="B335" s="9" t="s">
        <v>706</v>
      </c>
      <c r="C335" s="9" t="s">
        <v>702</v>
      </c>
      <c r="D335" s="10" t="s">
        <v>4</v>
      </c>
      <c r="E335" s="10" t="s">
        <v>4</v>
      </c>
      <c r="F335" s="10" t="s">
        <v>4</v>
      </c>
      <c r="G335" s="10" t="s">
        <v>4</v>
      </c>
      <c r="H335" s="10" t="s">
        <v>4</v>
      </c>
      <c r="I335" s="10" t="s">
        <v>4</v>
      </c>
      <c r="J335" s="10" t="s">
        <v>4</v>
      </c>
      <c r="K335" s="10" t="s">
        <v>4</v>
      </c>
      <c r="L335" s="10" t="s">
        <v>4</v>
      </c>
      <c r="M335" s="10" t="s">
        <v>4</v>
      </c>
      <c r="N335" s="10" t="s">
        <v>4</v>
      </c>
      <c r="O335" s="10" t="s">
        <v>4</v>
      </c>
      <c r="P335" s="10" t="s">
        <v>4</v>
      </c>
    </row>
    <row r="336" spans="1:16" x14ac:dyDescent="0.25">
      <c r="A336" s="9" t="s">
        <v>4</v>
      </c>
      <c r="B336" s="9" t="s">
        <v>4</v>
      </c>
      <c r="C336" s="9" t="s">
        <v>707</v>
      </c>
      <c r="D336" s="10">
        <v>1.1399999999999999</v>
      </c>
      <c r="E336" s="10" t="s">
        <v>16</v>
      </c>
      <c r="F336" s="10" t="s">
        <v>15</v>
      </c>
      <c r="G336" s="10" t="s">
        <v>15</v>
      </c>
      <c r="H336" s="10" t="s">
        <v>15</v>
      </c>
      <c r="I336" s="10" t="s">
        <v>15</v>
      </c>
      <c r="J336" s="10">
        <v>1.37</v>
      </c>
      <c r="K336" s="10">
        <v>1.25</v>
      </c>
      <c r="L336" s="10">
        <v>1.02</v>
      </c>
      <c r="M336" s="10">
        <v>1.22</v>
      </c>
      <c r="N336" s="10">
        <v>1.1000000000000001</v>
      </c>
      <c r="O336" s="10" t="s">
        <v>15</v>
      </c>
      <c r="P336" s="10" t="s">
        <v>15</v>
      </c>
    </row>
    <row r="337" spans="1:16" x14ac:dyDescent="0.25">
      <c r="A337" s="9" t="s">
        <v>708</v>
      </c>
      <c r="B337" s="9" t="s">
        <v>709</v>
      </c>
      <c r="C337" s="9" t="s">
        <v>710</v>
      </c>
      <c r="D337" s="10" t="s">
        <v>15</v>
      </c>
      <c r="E337" s="10" t="s">
        <v>16</v>
      </c>
      <c r="F337" s="10" t="s">
        <v>16</v>
      </c>
      <c r="G337" s="10" t="s">
        <v>15</v>
      </c>
      <c r="H337" s="10" t="s">
        <v>15</v>
      </c>
      <c r="I337" s="10" t="s">
        <v>15</v>
      </c>
      <c r="J337" s="10" t="s">
        <v>15</v>
      </c>
      <c r="K337" s="10" t="s">
        <v>15</v>
      </c>
      <c r="L337" s="10" t="s">
        <v>15</v>
      </c>
      <c r="M337" s="10" t="s">
        <v>15</v>
      </c>
      <c r="N337" s="10" t="s">
        <v>15</v>
      </c>
      <c r="O337" s="10" t="s">
        <v>15</v>
      </c>
      <c r="P337" s="10" t="s">
        <v>16</v>
      </c>
    </row>
    <row r="338" spans="1:16" x14ac:dyDescent="0.25">
      <c r="A338" s="9" t="s">
        <v>711</v>
      </c>
      <c r="B338" s="9" t="s">
        <v>712</v>
      </c>
      <c r="C338" s="9" t="s">
        <v>713</v>
      </c>
      <c r="D338" s="10">
        <v>4.74</v>
      </c>
      <c r="E338" s="10">
        <v>5.09</v>
      </c>
      <c r="F338" s="10">
        <v>1.78</v>
      </c>
      <c r="G338" s="10">
        <v>2.13</v>
      </c>
      <c r="H338" s="10">
        <v>2.82</v>
      </c>
      <c r="I338" s="10">
        <v>2.99</v>
      </c>
      <c r="J338" s="10">
        <v>4.3899999999999997</v>
      </c>
      <c r="K338" s="10">
        <v>4.1900000000000004</v>
      </c>
      <c r="L338" s="10">
        <v>5.18</v>
      </c>
      <c r="M338" s="10">
        <v>6.01</v>
      </c>
      <c r="N338" s="10">
        <v>6.92</v>
      </c>
      <c r="O338" s="10">
        <v>8.59</v>
      </c>
      <c r="P338" s="10">
        <v>13.92</v>
      </c>
    </row>
    <row r="339" spans="1:16" x14ac:dyDescent="0.25">
      <c r="A339" s="9" t="s">
        <v>714</v>
      </c>
      <c r="B339" s="9" t="s">
        <v>715</v>
      </c>
      <c r="C339" s="9" t="s">
        <v>716</v>
      </c>
      <c r="D339" s="10">
        <v>14.75</v>
      </c>
      <c r="E339" s="10">
        <v>2.94</v>
      </c>
      <c r="F339" s="10">
        <v>2.63</v>
      </c>
      <c r="G339" s="10">
        <v>3.91</v>
      </c>
      <c r="H339" s="10">
        <v>5.48</v>
      </c>
      <c r="I339" s="10">
        <v>6.16</v>
      </c>
      <c r="J339" s="10">
        <v>8.2799999999999994</v>
      </c>
      <c r="K339" s="10">
        <v>10.72</v>
      </c>
      <c r="L339" s="10">
        <v>14.43</v>
      </c>
      <c r="M339" s="10">
        <v>18.36</v>
      </c>
      <c r="N339" s="10">
        <v>25.52</v>
      </c>
      <c r="O339" s="10">
        <v>53.47</v>
      </c>
      <c r="P339" s="10">
        <v>93.76</v>
      </c>
    </row>
    <row r="340" spans="1:16" x14ac:dyDescent="0.25">
      <c r="A340" s="9" t="s">
        <v>4</v>
      </c>
      <c r="B340" s="9" t="s">
        <v>4</v>
      </c>
      <c r="C340" s="9" t="s">
        <v>4</v>
      </c>
      <c r="D340" s="10" t="s">
        <v>4</v>
      </c>
      <c r="E340" s="10" t="s">
        <v>4</v>
      </c>
      <c r="F340" s="10" t="s">
        <v>4</v>
      </c>
      <c r="G340" s="10" t="s">
        <v>4</v>
      </c>
      <c r="H340" s="10" t="s">
        <v>4</v>
      </c>
      <c r="I340" s="10" t="s">
        <v>4</v>
      </c>
      <c r="J340" s="10" t="s">
        <v>4</v>
      </c>
      <c r="K340" s="10" t="s">
        <v>4</v>
      </c>
      <c r="L340" s="10" t="s">
        <v>4</v>
      </c>
      <c r="M340" s="10" t="s">
        <v>4</v>
      </c>
      <c r="N340" s="10" t="s">
        <v>4</v>
      </c>
      <c r="O340" s="10" t="s">
        <v>4</v>
      </c>
      <c r="P340" s="10" t="s">
        <v>4</v>
      </c>
    </row>
    <row r="341" spans="1:16" x14ac:dyDescent="0.25">
      <c r="A341" s="9" t="s">
        <v>717</v>
      </c>
      <c r="B341" s="9" t="s">
        <v>4</v>
      </c>
      <c r="C341" s="9" t="s">
        <v>718</v>
      </c>
      <c r="D341" s="10">
        <v>2448.27</v>
      </c>
      <c r="E341" s="10">
        <v>1174.93</v>
      </c>
      <c r="F341" s="10">
        <v>852.56</v>
      </c>
      <c r="G341" s="10">
        <v>1136.3</v>
      </c>
      <c r="H341" s="10">
        <v>1384.38</v>
      </c>
      <c r="I341" s="10">
        <v>1520.58</v>
      </c>
      <c r="J341" s="10">
        <v>1721.59</v>
      </c>
      <c r="K341" s="10">
        <v>2054.5100000000002</v>
      </c>
      <c r="L341" s="10">
        <v>2557.46</v>
      </c>
      <c r="M341" s="10">
        <v>3239.16</v>
      </c>
      <c r="N341" s="10">
        <v>4113.0600000000004</v>
      </c>
      <c r="O341" s="10">
        <v>5168.55</v>
      </c>
      <c r="P341" s="10">
        <v>6298.55</v>
      </c>
    </row>
    <row r="342" spans="1:16" x14ac:dyDescent="0.25">
      <c r="A342" s="9" t="s">
        <v>4</v>
      </c>
      <c r="B342" s="9" t="s">
        <v>4</v>
      </c>
      <c r="C342" s="9" t="s">
        <v>4</v>
      </c>
      <c r="D342" s="10" t="s">
        <v>4</v>
      </c>
      <c r="E342" s="10" t="s">
        <v>4</v>
      </c>
      <c r="F342" s="10" t="s">
        <v>4</v>
      </c>
      <c r="G342" s="10" t="s">
        <v>4</v>
      </c>
      <c r="H342" s="10" t="s">
        <v>4</v>
      </c>
      <c r="I342" s="10" t="s">
        <v>4</v>
      </c>
      <c r="J342" s="10" t="s">
        <v>4</v>
      </c>
      <c r="K342" s="10" t="s">
        <v>4</v>
      </c>
      <c r="L342" s="10" t="s">
        <v>4</v>
      </c>
      <c r="M342" s="10" t="s">
        <v>4</v>
      </c>
      <c r="N342" s="10" t="s">
        <v>4</v>
      </c>
      <c r="O342" s="10" t="s">
        <v>4</v>
      </c>
      <c r="P342" s="10" t="s">
        <v>4</v>
      </c>
    </row>
    <row r="343" spans="1:16" x14ac:dyDescent="0.25">
      <c r="A343" s="9" t="s">
        <v>719</v>
      </c>
      <c r="B343" s="9" t="s">
        <v>4</v>
      </c>
      <c r="C343" s="9" t="s">
        <v>720</v>
      </c>
      <c r="D343" s="10" t="s">
        <v>4</v>
      </c>
      <c r="E343" s="10" t="s">
        <v>4</v>
      </c>
      <c r="F343" s="10" t="s">
        <v>4</v>
      </c>
      <c r="G343" s="10" t="s">
        <v>4</v>
      </c>
      <c r="H343" s="10" t="s">
        <v>4</v>
      </c>
      <c r="I343" s="10" t="s">
        <v>4</v>
      </c>
      <c r="J343" s="10" t="s">
        <v>4</v>
      </c>
      <c r="K343" s="10" t="s">
        <v>4</v>
      </c>
      <c r="L343" s="10" t="s">
        <v>4</v>
      </c>
      <c r="M343" s="10" t="s">
        <v>4</v>
      </c>
      <c r="N343" s="10" t="s">
        <v>4</v>
      </c>
      <c r="O343" s="10" t="s">
        <v>4</v>
      </c>
      <c r="P343" s="10" t="s">
        <v>4</v>
      </c>
    </row>
    <row r="344" spans="1:16" x14ac:dyDescent="0.25">
      <c r="A344" s="9" t="s">
        <v>4</v>
      </c>
      <c r="B344" s="9" t="s">
        <v>4</v>
      </c>
      <c r="C344" s="9" t="s">
        <v>721</v>
      </c>
      <c r="D344" s="10">
        <v>1673.64</v>
      </c>
      <c r="E344" s="10">
        <v>1099.5</v>
      </c>
      <c r="F344" s="10">
        <v>153.16</v>
      </c>
      <c r="G344" s="10">
        <v>319.2</v>
      </c>
      <c r="H344" s="10">
        <v>388.73</v>
      </c>
      <c r="I344" s="10">
        <v>448.82</v>
      </c>
      <c r="J344" s="10">
        <v>736.35</v>
      </c>
      <c r="K344" s="10">
        <v>933.7</v>
      </c>
      <c r="L344" s="10">
        <v>1427.02</v>
      </c>
      <c r="M344" s="10">
        <v>2292.44</v>
      </c>
      <c r="N344" s="10">
        <v>3734.31</v>
      </c>
      <c r="O344" s="10">
        <v>6451.26</v>
      </c>
      <c r="P344" s="10">
        <v>10393.86</v>
      </c>
    </row>
    <row r="345" spans="1:16" x14ac:dyDescent="0.25">
      <c r="A345" s="9" t="s">
        <v>722</v>
      </c>
      <c r="B345" s="9" t="s">
        <v>723</v>
      </c>
      <c r="C345" s="9" t="s">
        <v>724</v>
      </c>
      <c r="D345" s="10">
        <v>13.39</v>
      </c>
      <c r="E345" s="10">
        <v>8.77</v>
      </c>
      <c r="F345" s="10">
        <v>7.44</v>
      </c>
      <c r="G345" s="10">
        <v>4.87</v>
      </c>
      <c r="H345" s="10">
        <v>9.14</v>
      </c>
      <c r="I345" s="10">
        <v>7.41</v>
      </c>
      <c r="J345" s="10">
        <v>8.91</v>
      </c>
      <c r="K345" s="10">
        <v>11.09</v>
      </c>
      <c r="L345" s="10">
        <v>14.08</v>
      </c>
      <c r="M345" s="10">
        <v>18.05</v>
      </c>
      <c r="N345" s="10">
        <v>21.06</v>
      </c>
      <c r="O345" s="10">
        <v>28.91</v>
      </c>
      <c r="P345" s="10">
        <v>37.090000000000003</v>
      </c>
    </row>
    <row r="346" spans="1:16" x14ac:dyDescent="0.25">
      <c r="A346" s="9" t="s">
        <v>725</v>
      </c>
      <c r="B346" s="9" t="s">
        <v>726</v>
      </c>
      <c r="C346" s="9" t="s">
        <v>727</v>
      </c>
      <c r="D346" s="10" t="s">
        <v>1225</v>
      </c>
      <c r="E346" s="10" t="s">
        <v>15</v>
      </c>
      <c r="F346" s="10" t="s">
        <v>15</v>
      </c>
      <c r="G346" s="10" t="s">
        <v>15</v>
      </c>
      <c r="H346" s="10" t="s">
        <v>15</v>
      </c>
      <c r="I346" s="10" t="s">
        <v>15</v>
      </c>
      <c r="J346" s="10" t="s">
        <v>15</v>
      </c>
      <c r="K346" s="10" t="s">
        <v>15</v>
      </c>
      <c r="L346" s="10" t="s">
        <v>15</v>
      </c>
      <c r="M346" s="10" t="s">
        <v>15</v>
      </c>
      <c r="N346" s="10" t="s">
        <v>15</v>
      </c>
      <c r="O346" s="10" t="s">
        <v>15</v>
      </c>
      <c r="P346" s="10" t="s">
        <v>15</v>
      </c>
    </row>
    <row r="347" spans="1:16" x14ac:dyDescent="0.25">
      <c r="A347" s="9" t="s">
        <v>728</v>
      </c>
      <c r="B347" s="9" t="s">
        <v>729</v>
      </c>
      <c r="C347" s="9" t="s">
        <v>730</v>
      </c>
      <c r="D347" s="10">
        <v>0.15</v>
      </c>
      <c r="E347" s="10" t="s">
        <v>15</v>
      </c>
      <c r="F347" s="10" t="s">
        <v>15</v>
      </c>
      <c r="G347" s="10" t="s">
        <v>15</v>
      </c>
      <c r="H347" s="10" t="s">
        <v>15</v>
      </c>
      <c r="I347" s="10" t="s">
        <v>15</v>
      </c>
      <c r="J347" s="10" t="s">
        <v>15</v>
      </c>
      <c r="K347" s="10">
        <v>0.19</v>
      </c>
      <c r="L347" s="10" t="s">
        <v>15</v>
      </c>
      <c r="M347" s="10" t="s">
        <v>15</v>
      </c>
      <c r="N347" s="10" t="s">
        <v>15</v>
      </c>
      <c r="O347" s="10" t="s">
        <v>15</v>
      </c>
      <c r="P347" s="10" t="s">
        <v>16</v>
      </c>
    </row>
    <row r="348" spans="1:16" x14ac:dyDescent="0.25">
      <c r="A348" s="9" t="s">
        <v>731</v>
      </c>
      <c r="B348" s="9" t="s">
        <v>732</v>
      </c>
      <c r="C348" s="9" t="s">
        <v>733</v>
      </c>
      <c r="D348" s="10">
        <v>11.64</v>
      </c>
      <c r="E348" s="10">
        <v>7.21</v>
      </c>
      <c r="F348" s="10">
        <v>1.97</v>
      </c>
      <c r="G348" s="10">
        <v>4.01</v>
      </c>
      <c r="H348" s="10">
        <v>5.73</v>
      </c>
      <c r="I348" s="10">
        <v>6.82</v>
      </c>
      <c r="J348" s="10">
        <v>8.36</v>
      </c>
      <c r="K348" s="10">
        <v>10.45</v>
      </c>
      <c r="L348" s="10">
        <v>12.88</v>
      </c>
      <c r="M348" s="10">
        <v>16.649999999999999</v>
      </c>
      <c r="N348" s="10">
        <v>19.899999999999999</v>
      </c>
      <c r="O348" s="10">
        <v>22.35</v>
      </c>
      <c r="P348" s="10">
        <v>26.49</v>
      </c>
    </row>
    <row r="349" spans="1:16" x14ac:dyDescent="0.25">
      <c r="A349" s="9" t="s">
        <v>734</v>
      </c>
      <c r="B349" s="9" t="s">
        <v>735</v>
      </c>
      <c r="C349" s="9" t="s">
        <v>736</v>
      </c>
      <c r="D349" s="10">
        <v>0.26</v>
      </c>
      <c r="E349" s="10" t="s">
        <v>15</v>
      </c>
      <c r="F349" s="10" t="s">
        <v>15</v>
      </c>
      <c r="G349" s="10">
        <v>0.1</v>
      </c>
      <c r="H349" s="10" t="s">
        <v>15</v>
      </c>
      <c r="I349" s="10">
        <v>0.27</v>
      </c>
      <c r="J349" s="10">
        <v>0.21</v>
      </c>
      <c r="K349" s="10">
        <v>0.23</v>
      </c>
      <c r="L349" s="10">
        <v>0.3</v>
      </c>
      <c r="M349" s="10">
        <v>0.38</v>
      </c>
      <c r="N349" s="10">
        <v>0.35</v>
      </c>
      <c r="O349" s="10">
        <v>0.61</v>
      </c>
      <c r="P349" s="10" t="s">
        <v>15</v>
      </c>
    </row>
    <row r="350" spans="1:16" x14ac:dyDescent="0.25">
      <c r="A350" s="9" t="s">
        <v>737</v>
      </c>
      <c r="B350" s="9" t="s">
        <v>738</v>
      </c>
      <c r="C350" s="9" t="s">
        <v>739</v>
      </c>
      <c r="D350" s="10" t="s">
        <v>4</v>
      </c>
      <c r="E350" s="10" t="s">
        <v>4</v>
      </c>
      <c r="F350" s="10" t="s">
        <v>4</v>
      </c>
      <c r="G350" s="10" t="s">
        <v>4</v>
      </c>
      <c r="H350" s="10" t="s">
        <v>4</v>
      </c>
      <c r="I350" s="10" t="s">
        <v>4</v>
      </c>
      <c r="J350" s="10" t="s">
        <v>4</v>
      </c>
      <c r="K350" s="10" t="s">
        <v>4</v>
      </c>
      <c r="L350" s="10" t="s">
        <v>4</v>
      </c>
      <c r="M350" s="10" t="s">
        <v>4</v>
      </c>
      <c r="N350" s="10" t="s">
        <v>4</v>
      </c>
      <c r="O350" s="10" t="s">
        <v>4</v>
      </c>
      <c r="P350" s="10" t="s">
        <v>4</v>
      </c>
    </row>
    <row r="351" spans="1:16" x14ac:dyDescent="0.25">
      <c r="A351" s="9" t="s">
        <v>4</v>
      </c>
      <c r="B351" s="9" t="s">
        <v>4</v>
      </c>
      <c r="C351" s="9" t="s">
        <v>740</v>
      </c>
      <c r="D351" s="10">
        <v>0.39</v>
      </c>
      <c r="E351" s="10" t="s">
        <v>15</v>
      </c>
      <c r="F351" s="10" t="s">
        <v>15</v>
      </c>
      <c r="G351" s="10" t="s">
        <v>15</v>
      </c>
      <c r="H351" s="10" t="s">
        <v>15</v>
      </c>
      <c r="I351" s="10" t="s">
        <v>15</v>
      </c>
      <c r="J351" s="10" t="s">
        <v>15</v>
      </c>
      <c r="K351" s="10">
        <v>0.17</v>
      </c>
      <c r="L351" s="10">
        <v>0.25</v>
      </c>
      <c r="M351" s="10">
        <v>0.6</v>
      </c>
      <c r="N351" s="10">
        <v>0.71</v>
      </c>
      <c r="O351" s="10" t="s">
        <v>15</v>
      </c>
      <c r="P351" s="10" t="s">
        <v>15</v>
      </c>
    </row>
    <row r="352" spans="1:16" x14ac:dyDescent="0.25">
      <c r="A352" s="9" t="s">
        <v>741</v>
      </c>
      <c r="B352" s="9" t="s">
        <v>742</v>
      </c>
      <c r="C352" s="9" t="s">
        <v>743</v>
      </c>
      <c r="D352" s="10">
        <v>12.19</v>
      </c>
      <c r="E352" s="10" t="s">
        <v>15</v>
      </c>
      <c r="F352" s="10">
        <v>0.94</v>
      </c>
      <c r="G352" s="10">
        <v>1.48</v>
      </c>
      <c r="H352" s="10">
        <v>2.15</v>
      </c>
      <c r="I352" s="10">
        <v>3.32</v>
      </c>
      <c r="J352" s="10">
        <v>5.7</v>
      </c>
      <c r="K352" s="10">
        <v>6.25</v>
      </c>
      <c r="L352" s="10">
        <v>9.36</v>
      </c>
      <c r="M352" s="10">
        <v>14.89</v>
      </c>
      <c r="N352" s="10">
        <v>27.95</v>
      </c>
      <c r="O352" s="10">
        <v>54.11</v>
      </c>
      <c r="P352" s="10">
        <v>98.5</v>
      </c>
    </row>
    <row r="353" spans="1:16" x14ac:dyDescent="0.25">
      <c r="A353" s="9" t="s">
        <v>744</v>
      </c>
      <c r="B353" s="9" t="s">
        <v>745</v>
      </c>
      <c r="C353" s="9" t="s">
        <v>746</v>
      </c>
      <c r="D353" s="10" t="s">
        <v>4</v>
      </c>
      <c r="E353" s="10" t="s">
        <v>4</v>
      </c>
      <c r="F353" s="10" t="s">
        <v>4</v>
      </c>
      <c r="G353" s="10" t="s">
        <v>4</v>
      </c>
      <c r="H353" s="10" t="s">
        <v>4</v>
      </c>
      <c r="I353" s="10" t="s">
        <v>4</v>
      </c>
      <c r="J353" s="10" t="s">
        <v>4</v>
      </c>
      <c r="K353" s="10" t="s">
        <v>4</v>
      </c>
      <c r="L353" s="10" t="s">
        <v>4</v>
      </c>
      <c r="M353" s="10" t="s">
        <v>4</v>
      </c>
      <c r="N353" s="10" t="s">
        <v>4</v>
      </c>
      <c r="O353" s="10" t="s">
        <v>4</v>
      </c>
      <c r="P353" s="10" t="s">
        <v>4</v>
      </c>
    </row>
    <row r="354" spans="1:16" x14ac:dyDescent="0.25">
      <c r="A354" s="9" t="s">
        <v>4</v>
      </c>
      <c r="B354" s="9" t="s">
        <v>4</v>
      </c>
      <c r="C354" s="9" t="s">
        <v>747</v>
      </c>
      <c r="D354" s="10">
        <v>6.38</v>
      </c>
      <c r="E354" s="10" t="s">
        <v>15</v>
      </c>
      <c r="F354" s="10" t="s">
        <v>15</v>
      </c>
      <c r="G354" s="10">
        <v>0.56999999999999995</v>
      </c>
      <c r="H354" s="10">
        <v>1.27</v>
      </c>
      <c r="I354" s="10">
        <v>2.52</v>
      </c>
      <c r="J354" s="10">
        <v>5.16</v>
      </c>
      <c r="K354" s="10">
        <v>5.13</v>
      </c>
      <c r="L354" s="10">
        <v>7.12</v>
      </c>
      <c r="M354" s="10">
        <v>10.34</v>
      </c>
      <c r="N354" s="10">
        <v>13.41</v>
      </c>
      <c r="O354" s="10">
        <v>14.05</v>
      </c>
      <c r="P354" s="10">
        <v>8.2100000000000009</v>
      </c>
    </row>
    <row r="355" spans="1:16" x14ac:dyDescent="0.25">
      <c r="A355" s="9" t="s">
        <v>748</v>
      </c>
      <c r="B355" s="9" t="s">
        <v>749</v>
      </c>
      <c r="C355" s="9" t="s">
        <v>750</v>
      </c>
      <c r="D355" s="10">
        <v>5.81</v>
      </c>
      <c r="E355" s="10" t="s">
        <v>15</v>
      </c>
      <c r="F355" s="10" t="s">
        <v>15</v>
      </c>
      <c r="G355" s="10">
        <v>0.91</v>
      </c>
      <c r="H355" s="10">
        <v>0.89</v>
      </c>
      <c r="I355" s="10">
        <v>0.8</v>
      </c>
      <c r="J355" s="10" t="s">
        <v>15</v>
      </c>
      <c r="K355" s="10">
        <v>1.1299999999999999</v>
      </c>
      <c r="L355" s="10">
        <v>2.2400000000000002</v>
      </c>
      <c r="M355" s="10">
        <v>4.55</v>
      </c>
      <c r="N355" s="10">
        <v>14.55</v>
      </c>
      <c r="O355" s="10">
        <v>40.049999999999997</v>
      </c>
      <c r="P355" s="10">
        <v>90.29</v>
      </c>
    </row>
    <row r="356" spans="1:16" x14ac:dyDescent="0.25">
      <c r="A356" s="9" t="s">
        <v>751</v>
      </c>
      <c r="B356" s="9" t="s">
        <v>752</v>
      </c>
      <c r="C356" s="9" t="s">
        <v>753</v>
      </c>
      <c r="D356" s="10">
        <v>128.97999999999999</v>
      </c>
      <c r="E356" s="10">
        <v>43.91</v>
      </c>
      <c r="F356" s="10">
        <v>21.72</v>
      </c>
      <c r="G356" s="10">
        <v>36.6</v>
      </c>
      <c r="H356" s="10">
        <v>52.17</v>
      </c>
      <c r="I356" s="10">
        <v>66.36</v>
      </c>
      <c r="J356" s="10">
        <v>83.25</v>
      </c>
      <c r="K356" s="10">
        <v>101</v>
      </c>
      <c r="L356" s="10">
        <v>134.56</v>
      </c>
      <c r="M356" s="10">
        <v>184.66</v>
      </c>
      <c r="N356" s="10">
        <v>241.31</v>
      </c>
      <c r="O356" s="10">
        <v>327</v>
      </c>
      <c r="P356" s="10">
        <v>396.12</v>
      </c>
    </row>
    <row r="357" spans="1:16" x14ac:dyDescent="0.25">
      <c r="A357" s="9" t="s">
        <v>754</v>
      </c>
      <c r="B357" s="9" t="s">
        <v>755</v>
      </c>
      <c r="C357" s="9" t="s">
        <v>756</v>
      </c>
      <c r="D357" s="10" t="s">
        <v>4</v>
      </c>
      <c r="E357" s="10" t="s">
        <v>4</v>
      </c>
      <c r="F357" s="10" t="s">
        <v>4</v>
      </c>
      <c r="G357" s="10" t="s">
        <v>4</v>
      </c>
      <c r="H357" s="10" t="s">
        <v>4</v>
      </c>
      <c r="I357" s="10" t="s">
        <v>4</v>
      </c>
      <c r="J357" s="10" t="s">
        <v>4</v>
      </c>
      <c r="K357" s="10" t="s">
        <v>4</v>
      </c>
      <c r="L357" s="10" t="s">
        <v>4</v>
      </c>
      <c r="M357" s="10" t="s">
        <v>4</v>
      </c>
      <c r="N357" s="10" t="s">
        <v>4</v>
      </c>
      <c r="O357" s="10" t="s">
        <v>4</v>
      </c>
      <c r="P357" s="10" t="s">
        <v>4</v>
      </c>
    </row>
    <row r="358" spans="1:16" x14ac:dyDescent="0.25">
      <c r="A358" s="9" t="s">
        <v>4</v>
      </c>
      <c r="B358" s="9" t="s">
        <v>4</v>
      </c>
      <c r="C358" s="9" t="s">
        <v>757</v>
      </c>
      <c r="D358" s="10" t="s">
        <v>4</v>
      </c>
      <c r="E358" s="10" t="s">
        <v>4</v>
      </c>
      <c r="F358" s="10" t="s">
        <v>4</v>
      </c>
      <c r="G358" s="10" t="s">
        <v>4</v>
      </c>
      <c r="H358" s="10" t="s">
        <v>4</v>
      </c>
      <c r="I358" s="10" t="s">
        <v>4</v>
      </c>
      <c r="J358" s="10" t="s">
        <v>4</v>
      </c>
      <c r="K358" s="10" t="s">
        <v>4</v>
      </c>
      <c r="L358" s="10" t="s">
        <v>4</v>
      </c>
      <c r="M358" s="10" t="s">
        <v>4</v>
      </c>
      <c r="N358" s="10" t="s">
        <v>4</v>
      </c>
      <c r="O358" s="10" t="s">
        <v>4</v>
      </c>
      <c r="P358" s="10" t="s">
        <v>4</v>
      </c>
    </row>
    <row r="359" spans="1:16" x14ac:dyDescent="0.25">
      <c r="A359" s="9" t="s">
        <v>4</v>
      </c>
      <c r="B359" s="9" t="s">
        <v>4</v>
      </c>
      <c r="C359" s="9" t="s">
        <v>758</v>
      </c>
      <c r="D359" s="10">
        <v>17.670000000000002</v>
      </c>
      <c r="E359" s="10" t="s">
        <v>15</v>
      </c>
      <c r="F359" s="43">
        <f>F356-SUM(F360:F371)</f>
        <v>0.18000000000000327</v>
      </c>
      <c r="G359" s="10">
        <v>0.68</v>
      </c>
      <c r="H359" s="10">
        <v>1.83</v>
      </c>
      <c r="I359" s="10">
        <v>3.95</v>
      </c>
      <c r="J359" s="10">
        <v>5.68</v>
      </c>
      <c r="K359" s="10">
        <v>8.3000000000000007</v>
      </c>
      <c r="L359" s="10">
        <v>14.45</v>
      </c>
      <c r="M359" s="10">
        <v>25.47</v>
      </c>
      <c r="N359" s="10">
        <v>44.8</v>
      </c>
      <c r="O359" s="10">
        <v>76.11</v>
      </c>
      <c r="P359" s="10">
        <v>111.31</v>
      </c>
    </row>
    <row r="360" spans="1:16" x14ac:dyDescent="0.25">
      <c r="A360" s="9" t="s">
        <v>759</v>
      </c>
      <c r="B360" s="9" t="s">
        <v>760</v>
      </c>
      <c r="C360" s="9" t="s">
        <v>761</v>
      </c>
      <c r="D360" s="10">
        <v>15.24</v>
      </c>
      <c r="E360" s="10" t="s">
        <v>15</v>
      </c>
      <c r="F360" s="10">
        <v>3.01</v>
      </c>
      <c r="G360" s="10">
        <v>4.0599999999999996</v>
      </c>
      <c r="H360" s="10">
        <v>6.33</v>
      </c>
      <c r="I360" s="10">
        <v>8.42</v>
      </c>
      <c r="J360" s="10">
        <v>9.0399999999999991</v>
      </c>
      <c r="K360" s="10">
        <v>11.52</v>
      </c>
      <c r="L360" s="10">
        <v>16.260000000000002</v>
      </c>
      <c r="M360" s="10">
        <v>21.48</v>
      </c>
      <c r="N360" s="10">
        <v>28.75</v>
      </c>
      <c r="O360" s="10">
        <v>37.61</v>
      </c>
      <c r="P360" s="10">
        <v>51.25</v>
      </c>
    </row>
    <row r="361" spans="1:16" x14ac:dyDescent="0.25">
      <c r="A361" s="9" t="s">
        <v>762</v>
      </c>
      <c r="B361" s="9" t="s">
        <v>763</v>
      </c>
      <c r="C361" s="9" t="s">
        <v>764</v>
      </c>
      <c r="D361" s="10">
        <v>3.82</v>
      </c>
      <c r="E361" s="10" t="s">
        <v>15</v>
      </c>
      <c r="F361" s="10">
        <v>0.39</v>
      </c>
      <c r="G361" s="10">
        <v>0.55000000000000004</v>
      </c>
      <c r="H361" s="10">
        <v>0.86</v>
      </c>
      <c r="I361" s="10">
        <v>1.19</v>
      </c>
      <c r="J361" s="10">
        <v>4.2699999999999996</v>
      </c>
      <c r="K361" s="10">
        <v>1.77</v>
      </c>
      <c r="L361" s="10">
        <v>2.48</v>
      </c>
      <c r="M361" s="10">
        <v>3.96</v>
      </c>
      <c r="N361" s="10">
        <v>4.5199999999999996</v>
      </c>
      <c r="O361" s="10">
        <v>38.75</v>
      </c>
      <c r="P361" s="10">
        <v>21.98</v>
      </c>
    </row>
    <row r="362" spans="1:16" x14ac:dyDescent="0.25">
      <c r="A362" s="9" t="s">
        <v>765</v>
      </c>
      <c r="B362" s="9" t="s">
        <v>766</v>
      </c>
      <c r="C362" s="9" t="s">
        <v>767</v>
      </c>
      <c r="D362" s="10">
        <v>36.43</v>
      </c>
      <c r="E362" s="10">
        <v>13.11</v>
      </c>
      <c r="F362" s="10">
        <v>6.04</v>
      </c>
      <c r="G362" s="10">
        <v>12.88</v>
      </c>
      <c r="H362" s="10">
        <v>18.350000000000001</v>
      </c>
      <c r="I362" s="10">
        <v>23.54</v>
      </c>
      <c r="J362" s="10">
        <v>28.2</v>
      </c>
      <c r="K362" s="10">
        <v>33.65</v>
      </c>
      <c r="L362" s="10">
        <v>41.86</v>
      </c>
      <c r="M362" s="10">
        <v>52.93</v>
      </c>
      <c r="N362" s="10">
        <v>59.57</v>
      </c>
      <c r="O362" s="10">
        <v>58.96</v>
      </c>
      <c r="P362" s="10">
        <v>69.94</v>
      </c>
    </row>
    <row r="363" spans="1:16" x14ac:dyDescent="0.25">
      <c r="A363" s="9" t="s">
        <v>768</v>
      </c>
      <c r="B363" s="9" t="s">
        <v>769</v>
      </c>
      <c r="C363" s="9" t="s">
        <v>770</v>
      </c>
      <c r="D363" s="10">
        <v>7.27</v>
      </c>
      <c r="E363" s="10">
        <v>2.4500000000000002</v>
      </c>
      <c r="F363" s="10">
        <v>3.7</v>
      </c>
      <c r="G363" s="10">
        <v>4.7</v>
      </c>
      <c r="H363" s="10">
        <v>5.85</v>
      </c>
      <c r="I363" s="10">
        <v>6.32</v>
      </c>
      <c r="J363" s="10">
        <v>6.53</v>
      </c>
      <c r="K363" s="10">
        <v>7.42</v>
      </c>
      <c r="L363" s="10">
        <v>7.92</v>
      </c>
      <c r="M363" s="10">
        <v>8.56</v>
      </c>
      <c r="N363" s="10">
        <v>9.5299999999999994</v>
      </c>
      <c r="O363" s="10">
        <v>10</v>
      </c>
      <c r="P363" s="10">
        <v>10.119999999999999</v>
      </c>
    </row>
    <row r="364" spans="1:16" x14ac:dyDescent="0.25">
      <c r="A364" s="9" t="s">
        <v>771</v>
      </c>
      <c r="B364" s="9" t="s">
        <v>772</v>
      </c>
      <c r="C364" s="9" t="s">
        <v>773</v>
      </c>
      <c r="D364" s="10">
        <v>8.58</v>
      </c>
      <c r="E364" s="10" t="s">
        <v>15</v>
      </c>
      <c r="F364" s="10">
        <v>3.26</v>
      </c>
      <c r="G364" s="10">
        <v>4.75</v>
      </c>
      <c r="H364" s="10">
        <v>5.76</v>
      </c>
      <c r="I364" s="10">
        <v>6.61</v>
      </c>
      <c r="J364" s="10">
        <v>7.38</v>
      </c>
      <c r="K364" s="10">
        <v>8.42</v>
      </c>
      <c r="L364" s="10">
        <v>9.49</v>
      </c>
      <c r="M364" s="10">
        <v>10.8</v>
      </c>
      <c r="N364" s="10">
        <v>12.13</v>
      </c>
      <c r="O364" s="10">
        <v>12.89</v>
      </c>
      <c r="P364" s="10">
        <v>16.97</v>
      </c>
    </row>
    <row r="365" spans="1:16" x14ac:dyDescent="0.25">
      <c r="A365" s="9" t="s">
        <v>774</v>
      </c>
      <c r="B365" s="9" t="s">
        <v>775</v>
      </c>
      <c r="C365" s="9" t="s">
        <v>776</v>
      </c>
      <c r="D365" s="10" t="s">
        <v>4</v>
      </c>
      <c r="E365" s="10" t="s">
        <v>4</v>
      </c>
      <c r="F365" s="10" t="s">
        <v>4</v>
      </c>
      <c r="G365" s="10" t="s">
        <v>4</v>
      </c>
      <c r="H365" s="10" t="s">
        <v>4</v>
      </c>
      <c r="I365" s="10" t="s">
        <v>4</v>
      </c>
      <c r="J365" s="10" t="s">
        <v>4</v>
      </c>
      <c r="K365" s="10" t="s">
        <v>4</v>
      </c>
      <c r="L365" s="10" t="s">
        <v>4</v>
      </c>
      <c r="M365" s="10" t="s">
        <v>4</v>
      </c>
      <c r="N365" s="10" t="s">
        <v>4</v>
      </c>
      <c r="O365" s="10" t="s">
        <v>4</v>
      </c>
      <c r="P365" s="10" t="s">
        <v>4</v>
      </c>
    </row>
    <row r="366" spans="1:16" x14ac:dyDescent="0.25">
      <c r="A366" s="9" t="s">
        <v>4</v>
      </c>
      <c r="B366" s="9" t="s">
        <v>4</v>
      </c>
      <c r="C366" s="9" t="s">
        <v>777</v>
      </c>
      <c r="D366" s="10">
        <v>11.49</v>
      </c>
      <c r="E366" s="10" t="s">
        <v>15</v>
      </c>
      <c r="F366" s="10">
        <v>0.77</v>
      </c>
      <c r="G366" s="10">
        <v>1.67</v>
      </c>
      <c r="H366" s="10">
        <v>2.7</v>
      </c>
      <c r="I366" s="10">
        <v>3.23</v>
      </c>
      <c r="J366" s="10">
        <v>5.14</v>
      </c>
      <c r="K366" s="10">
        <v>6.75</v>
      </c>
      <c r="L366" s="10">
        <v>11.12</v>
      </c>
      <c r="M366" s="10">
        <v>18.54</v>
      </c>
      <c r="N366" s="10">
        <v>27.14</v>
      </c>
      <c r="O366" s="10">
        <v>32.76</v>
      </c>
      <c r="P366" s="10">
        <v>38.44</v>
      </c>
    </row>
    <row r="367" spans="1:16" x14ac:dyDescent="0.25">
      <c r="A367" s="9" t="s">
        <v>778</v>
      </c>
      <c r="B367" s="9" t="s">
        <v>779</v>
      </c>
      <c r="C367" s="9" t="s">
        <v>780</v>
      </c>
      <c r="D367" s="10" t="s">
        <v>4</v>
      </c>
      <c r="E367" s="10" t="s">
        <v>4</v>
      </c>
      <c r="F367" s="10" t="s">
        <v>4</v>
      </c>
      <c r="G367" s="10" t="s">
        <v>4</v>
      </c>
      <c r="H367" s="10" t="s">
        <v>4</v>
      </c>
      <c r="I367" s="10" t="s">
        <v>4</v>
      </c>
      <c r="J367" s="10" t="s">
        <v>4</v>
      </c>
      <c r="K367" s="10" t="s">
        <v>4</v>
      </c>
      <c r="L367" s="10" t="s">
        <v>4</v>
      </c>
      <c r="M367" s="10" t="s">
        <v>4</v>
      </c>
      <c r="N367" s="10" t="s">
        <v>4</v>
      </c>
      <c r="O367" s="10" t="s">
        <v>4</v>
      </c>
      <c r="P367" s="10" t="s">
        <v>4</v>
      </c>
    </row>
    <row r="368" spans="1:16" x14ac:dyDescent="0.25">
      <c r="A368" s="9" t="s">
        <v>4</v>
      </c>
      <c r="B368" s="9" t="s">
        <v>4</v>
      </c>
      <c r="C368" s="9" t="s">
        <v>781</v>
      </c>
      <c r="D368" s="10">
        <v>10.119999999999999</v>
      </c>
      <c r="E368" s="10" t="s">
        <v>15</v>
      </c>
      <c r="F368" s="10">
        <v>1.77</v>
      </c>
      <c r="G368" s="10">
        <v>3</v>
      </c>
      <c r="H368" s="10">
        <v>4.71</v>
      </c>
      <c r="I368" s="10">
        <v>5.33</v>
      </c>
      <c r="J368" s="10">
        <v>6.93</v>
      </c>
      <c r="K368" s="10">
        <v>8.74</v>
      </c>
      <c r="L368" s="10">
        <v>10.87</v>
      </c>
      <c r="M368" s="10">
        <v>15.62</v>
      </c>
      <c r="N368" s="10">
        <v>18.329999999999998</v>
      </c>
      <c r="O368" s="10">
        <v>20.309999999999999</v>
      </c>
      <c r="P368" s="10">
        <v>16.61</v>
      </c>
    </row>
    <row r="369" spans="1:16" x14ac:dyDescent="0.25">
      <c r="A369" s="9" t="s">
        <v>782</v>
      </c>
      <c r="B369" s="9" t="s">
        <v>783</v>
      </c>
      <c r="C369" s="9" t="s">
        <v>784</v>
      </c>
      <c r="D369" s="10">
        <v>6.3</v>
      </c>
      <c r="E369" s="10" t="s">
        <v>15</v>
      </c>
      <c r="F369" s="10">
        <v>1.08</v>
      </c>
      <c r="G369" s="10">
        <v>2.2000000000000002</v>
      </c>
      <c r="H369" s="10">
        <v>2.76</v>
      </c>
      <c r="I369" s="10">
        <v>3.62</v>
      </c>
      <c r="J369" s="10">
        <v>4.29</v>
      </c>
      <c r="K369" s="10">
        <v>6.1</v>
      </c>
      <c r="L369" s="10">
        <v>7.56</v>
      </c>
      <c r="M369" s="10">
        <v>9.16</v>
      </c>
      <c r="N369" s="10">
        <v>10.49</v>
      </c>
      <c r="O369" s="10">
        <v>10.130000000000001</v>
      </c>
      <c r="P369" s="10">
        <v>10.99</v>
      </c>
    </row>
    <row r="370" spans="1:16" x14ac:dyDescent="0.25">
      <c r="A370" s="9" t="s">
        <v>785</v>
      </c>
      <c r="B370" s="9" t="s">
        <v>786</v>
      </c>
      <c r="C370" s="9" t="s">
        <v>787</v>
      </c>
      <c r="D370" s="10">
        <v>4.37</v>
      </c>
      <c r="E370" s="10" t="s">
        <v>15</v>
      </c>
      <c r="F370" s="10">
        <v>0.96</v>
      </c>
      <c r="G370" s="10">
        <v>1.26</v>
      </c>
      <c r="H370" s="10">
        <v>1.64</v>
      </c>
      <c r="I370" s="10">
        <v>1.95</v>
      </c>
      <c r="J370" s="10">
        <v>2.91</v>
      </c>
      <c r="K370" s="10">
        <v>3.73</v>
      </c>
      <c r="L370" s="10">
        <v>5.24</v>
      </c>
      <c r="M370" s="10">
        <v>5.79</v>
      </c>
      <c r="N370" s="10">
        <v>6.93</v>
      </c>
      <c r="O370" s="10">
        <v>10.14</v>
      </c>
      <c r="P370" s="10">
        <v>17.97</v>
      </c>
    </row>
    <row r="371" spans="1:16" x14ac:dyDescent="0.25">
      <c r="A371" s="9" t="s">
        <v>788</v>
      </c>
      <c r="B371" s="9" t="s">
        <v>789</v>
      </c>
      <c r="C371" s="9" t="s">
        <v>790</v>
      </c>
      <c r="D371" s="10">
        <v>7.68</v>
      </c>
      <c r="E371" s="10" t="s">
        <v>15</v>
      </c>
      <c r="F371" s="10">
        <v>0.56000000000000005</v>
      </c>
      <c r="G371" s="10">
        <v>0.84</v>
      </c>
      <c r="H371" s="10">
        <v>1.38</v>
      </c>
      <c r="I371" s="10">
        <v>2.19</v>
      </c>
      <c r="J371" s="10">
        <v>2.88</v>
      </c>
      <c r="K371" s="10">
        <v>4.6100000000000003</v>
      </c>
      <c r="L371" s="10">
        <v>7.32</v>
      </c>
      <c r="M371" s="10">
        <v>12.34</v>
      </c>
      <c r="N371" s="10">
        <v>19.11</v>
      </c>
      <c r="O371" s="10">
        <v>19.329999999999998</v>
      </c>
      <c r="P371" s="10">
        <v>30.53</v>
      </c>
    </row>
    <row r="372" spans="1:16" x14ac:dyDescent="0.25">
      <c r="A372" s="9" t="s">
        <v>4</v>
      </c>
      <c r="B372" s="9" t="s">
        <v>4</v>
      </c>
      <c r="C372" s="9" t="s">
        <v>4</v>
      </c>
      <c r="D372" s="10" t="s">
        <v>4</v>
      </c>
      <c r="E372" s="10" t="s">
        <v>4</v>
      </c>
      <c r="F372" s="10" t="s">
        <v>4</v>
      </c>
      <c r="G372" s="10" t="s">
        <v>4</v>
      </c>
      <c r="H372" s="10" t="s">
        <v>4</v>
      </c>
      <c r="I372" s="10" t="s">
        <v>4</v>
      </c>
      <c r="J372" s="10" t="s">
        <v>4</v>
      </c>
      <c r="K372" s="10" t="s">
        <v>4</v>
      </c>
      <c r="L372" s="10" t="s">
        <v>4</v>
      </c>
      <c r="M372" s="10" t="s">
        <v>4</v>
      </c>
      <c r="N372" s="10" t="s">
        <v>4</v>
      </c>
      <c r="O372" s="10" t="s">
        <v>4</v>
      </c>
      <c r="P372" s="10" t="s">
        <v>4</v>
      </c>
    </row>
    <row r="373" spans="1:16" x14ac:dyDescent="0.25">
      <c r="A373" s="9" t="s">
        <v>791</v>
      </c>
      <c r="B373" s="9" t="s">
        <v>792</v>
      </c>
      <c r="C373" s="9" t="s">
        <v>793</v>
      </c>
      <c r="D373" s="10">
        <v>125.92</v>
      </c>
      <c r="E373" s="10">
        <v>47.06</v>
      </c>
      <c r="F373" s="10">
        <v>12.34</v>
      </c>
      <c r="G373" s="10">
        <v>31.48</v>
      </c>
      <c r="H373" s="10">
        <v>61.62</v>
      </c>
      <c r="I373" s="10">
        <v>64.95</v>
      </c>
      <c r="J373" s="10">
        <v>72.48</v>
      </c>
      <c r="K373" s="10">
        <v>96.82</v>
      </c>
      <c r="L373" s="10">
        <v>130.69999999999999</v>
      </c>
      <c r="M373" s="10">
        <v>173.78</v>
      </c>
      <c r="N373" s="10">
        <v>233.81</v>
      </c>
      <c r="O373" s="10">
        <v>342.7</v>
      </c>
      <c r="P373" s="10">
        <v>524.37</v>
      </c>
    </row>
    <row r="374" spans="1:16" x14ac:dyDescent="0.25">
      <c r="A374" s="9" t="s">
        <v>794</v>
      </c>
      <c r="B374" s="9" t="s">
        <v>795</v>
      </c>
      <c r="C374" s="9" t="s">
        <v>796</v>
      </c>
      <c r="D374" s="10">
        <v>15.39</v>
      </c>
      <c r="E374" s="10">
        <v>5.63</v>
      </c>
      <c r="F374" s="10">
        <v>3.11</v>
      </c>
      <c r="G374" s="10">
        <v>5.51</v>
      </c>
      <c r="H374" s="10">
        <v>6.93</v>
      </c>
      <c r="I374" s="10">
        <v>7.69</v>
      </c>
      <c r="J374" s="10">
        <v>9.64</v>
      </c>
      <c r="K374" s="10">
        <v>11.77</v>
      </c>
      <c r="L374" s="10">
        <v>16.14</v>
      </c>
      <c r="M374" s="10">
        <v>21.02</v>
      </c>
      <c r="N374" s="10">
        <v>28.4</v>
      </c>
      <c r="O374" s="10">
        <v>36.36</v>
      </c>
      <c r="P374" s="10">
        <v>57.24</v>
      </c>
    </row>
    <row r="375" spans="1:16" x14ac:dyDescent="0.25">
      <c r="A375" s="9" t="s">
        <v>797</v>
      </c>
      <c r="B375" s="9" t="s">
        <v>798</v>
      </c>
      <c r="C375" s="9" t="s">
        <v>799</v>
      </c>
      <c r="D375" s="10" t="s">
        <v>4</v>
      </c>
      <c r="E375" s="10" t="s">
        <v>4</v>
      </c>
      <c r="F375" s="10" t="s">
        <v>4</v>
      </c>
      <c r="G375" s="10" t="s">
        <v>4</v>
      </c>
      <c r="H375" s="10" t="s">
        <v>4</v>
      </c>
      <c r="I375" s="10" t="s">
        <v>4</v>
      </c>
      <c r="J375" s="10" t="s">
        <v>4</v>
      </c>
      <c r="K375" s="10" t="s">
        <v>4</v>
      </c>
      <c r="L375" s="10" t="s">
        <v>4</v>
      </c>
      <c r="M375" s="10" t="s">
        <v>4</v>
      </c>
      <c r="N375" s="10" t="s">
        <v>4</v>
      </c>
      <c r="O375" s="10" t="s">
        <v>4</v>
      </c>
      <c r="P375" s="10" t="s">
        <v>4</v>
      </c>
    </row>
    <row r="376" spans="1:16" x14ac:dyDescent="0.25">
      <c r="A376" s="9" t="s">
        <v>4</v>
      </c>
      <c r="B376" s="9" t="s">
        <v>4</v>
      </c>
      <c r="C376" s="9" t="s">
        <v>800</v>
      </c>
      <c r="D376" s="10">
        <v>9.52</v>
      </c>
      <c r="E376" s="10" t="s">
        <v>15</v>
      </c>
      <c r="F376" s="10">
        <v>1.4</v>
      </c>
      <c r="G376" s="10">
        <v>2.5</v>
      </c>
      <c r="H376" s="10">
        <v>4.47</v>
      </c>
      <c r="I376" s="10">
        <v>3.49</v>
      </c>
      <c r="J376" s="10">
        <v>4.72</v>
      </c>
      <c r="K376" s="10">
        <v>8.23</v>
      </c>
      <c r="L376" s="10">
        <v>9.7100000000000009</v>
      </c>
      <c r="M376" s="10">
        <v>11.5</v>
      </c>
      <c r="N376" s="10">
        <v>18.71</v>
      </c>
      <c r="O376" s="10">
        <v>24.93</v>
      </c>
      <c r="P376" s="10">
        <v>50.83</v>
      </c>
    </row>
    <row r="377" spans="1:16" x14ac:dyDescent="0.25">
      <c r="A377" s="9" t="s">
        <v>801</v>
      </c>
      <c r="B377" s="9" t="s">
        <v>802</v>
      </c>
      <c r="C377" s="9" t="s">
        <v>803</v>
      </c>
      <c r="D377" s="10" t="s">
        <v>4</v>
      </c>
      <c r="E377" s="10" t="s">
        <v>4</v>
      </c>
      <c r="F377" s="10" t="s">
        <v>4</v>
      </c>
      <c r="G377" s="10" t="s">
        <v>4</v>
      </c>
      <c r="H377" s="10" t="s">
        <v>4</v>
      </c>
      <c r="I377" s="10" t="s">
        <v>4</v>
      </c>
      <c r="J377" s="10" t="s">
        <v>4</v>
      </c>
      <c r="K377" s="10" t="s">
        <v>4</v>
      </c>
      <c r="L377" s="10" t="s">
        <v>4</v>
      </c>
      <c r="M377" s="10" t="s">
        <v>4</v>
      </c>
      <c r="N377" s="10" t="s">
        <v>4</v>
      </c>
      <c r="O377" s="10" t="s">
        <v>4</v>
      </c>
      <c r="P377" s="10" t="s">
        <v>4</v>
      </c>
    </row>
    <row r="378" spans="1:16" x14ac:dyDescent="0.25">
      <c r="A378" s="9" t="s">
        <v>4</v>
      </c>
      <c r="B378" s="9" t="s">
        <v>4</v>
      </c>
      <c r="C378" s="9" t="s">
        <v>804</v>
      </c>
      <c r="D378" s="10">
        <v>11.87</v>
      </c>
      <c r="E378" s="10" t="s">
        <v>15</v>
      </c>
      <c r="F378" s="10" t="s">
        <v>15</v>
      </c>
      <c r="G378" s="10">
        <v>2.0499999999999998</v>
      </c>
      <c r="H378" s="10">
        <v>3.89</v>
      </c>
      <c r="I378" s="10">
        <v>6.46</v>
      </c>
      <c r="J378" s="10">
        <v>4.4800000000000004</v>
      </c>
      <c r="K378" s="10">
        <v>8.48</v>
      </c>
      <c r="L378" s="10">
        <v>14.43</v>
      </c>
      <c r="M378" s="10">
        <v>16.809999999999999</v>
      </c>
      <c r="N378" s="10">
        <v>21.8</v>
      </c>
      <c r="O378" s="10">
        <v>32.54</v>
      </c>
      <c r="P378" s="10">
        <v>53.58</v>
      </c>
    </row>
    <row r="379" spans="1:16" x14ac:dyDescent="0.25">
      <c r="A379" s="9" t="s">
        <v>805</v>
      </c>
      <c r="B379" s="9" t="s">
        <v>806</v>
      </c>
      <c r="C379" s="9" t="s">
        <v>807</v>
      </c>
      <c r="D379" s="10">
        <v>80.28</v>
      </c>
      <c r="E379" s="10">
        <v>22.26</v>
      </c>
      <c r="F379" s="10">
        <v>6.83</v>
      </c>
      <c r="G379" s="10">
        <v>18.940000000000001</v>
      </c>
      <c r="H379" s="10">
        <v>44.5</v>
      </c>
      <c r="I379" s="10">
        <v>43.34</v>
      </c>
      <c r="J379" s="10">
        <v>49.94</v>
      </c>
      <c r="K379" s="10">
        <v>63.29</v>
      </c>
      <c r="L379" s="10">
        <v>83.87</v>
      </c>
      <c r="M379" s="10">
        <v>113.14</v>
      </c>
      <c r="N379" s="10">
        <v>146.08000000000001</v>
      </c>
      <c r="O379" s="10">
        <v>209.32</v>
      </c>
      <c r="P379" s="10">
        <v>299.20999999999998</v>
      </c>
    </row>
    <row r="380" spans="1:16" x14ac:dyDescent="0.25">
      <c r="A380" s="9" t="s">
        <v>808</v>
      </c>
      <c r="B380" s="9" t="s">
        <v>809</v>
      </c>
      <c r="C380" s="9" t="s">
        <v>810</v>
      </c>
      <c r="D380" s="10" t="s">
        <v>4</v>
      </c>
      <c r="E380" s="10" t="s">
        <v>4</v>
      </c>
      <c r="F380" s="10" t="s">
        <v>4</v>
      </c>
      <c r="G380" s="10" t="s">
        <v>4</v>
      </c>
      <c r="H380" s="10" t="s">
        <v>4</v>
      </c>
      <c r="I380" s="10" t="s">
        <v>4</v>
      </c>
      <c r="J380" s="10" t="s">
        <v>4</v>
      </c>
      <c r="K380" s="10" t="s">
        <v>4</v>
      </c>
      <c r="L380" s="10" t="s">
        <v>4</v>
      </c>
      <c r="M380" s="10" t="s">
        <v>4</v>
      </c>
      <c r="N380" s="10" t="s">
        <v>4</v>
      </c>
      <c r="O380" s="10" t="s">
        <v>4</v>
      </c>
      <c r="P380" s="10" t="s">
        <v>4</v>
      </c>
    </row>
    <row r="381" spans="1:16" x14ac:dyDescent="0.25">
      <c r="A381" s="9" t="s">
        <v>4</v>
      </c>
      <c r="B381" s="9" t="s">
        <v>4</v>
      </c>
      <c r="C381" s="9" t="s">
        <v>811</v>
      </c>
      <c r="D381" s="10">
        <v>1.48</v>
      </c>
      <c r="E381" s="10" t="s">
        <v>15</v>
      </c>
      <c r="F381" s="10">
        <v>0.31</v>
      </c>
      <c r="G381" s="10">
        <v>0.61</v>
      </c>
      <c r="H381" s="10">
        <v>0.51</v>
      </c>
      <c r="I381" s="10">
        <v>1.1299999999999999</v>
      </c>
      <c r="J381" s="10">
        <v>1.32</v>
      </c>
      <c r="K381" s="10">
        <v>1.1399999999999999</v>
      </c>
      <c r="L381" s="10">
        <v>1.66</v>
      </c>
      <c r="M381" s="10">
        <v>1.78</v>
      </c>
      <c r="N381" s="10">
        <v>2.67</v>
      </c>
      <c r="O381" s="10">
        <v>3.04</v>
      </c>
      <c r="P381" s="10">
        <v>3.96</v>
      </c>
    </row>
    <row r="382" spans="1:16" x14ac:dyDescent="0.25">
      <c r="A382" s="9" t="s">
        <v>812</v>
      </c>
      <c r="B382" s="9" t="s">
        <v>813</v>
      </c>
      <c r="C382" s="9" t="s">
        <v>814</v>
      </c>
      <c r="D382" s="10">
        <v>7.0000000000000007E-2</v>
      </c>
      <c r="E382" s="10" t="s">
        <v>15</v>
      </c>
      <c r="F382" s="10" t="s">
        <v>15</v>
      </c>
      <c r="G382" s="10" t="s">
        <v>15</v>
      </c>
      <c r="H382" s="10" t="s">
        <v>15</v>
      </c>
      <c r="I382" s="10" t="s">
        <v>15</v>
      </c>
      <c r="J382" s="10" t="s">
        <v>15</v>
      </c>
      <c r="K382" s="10">
        <v>0.17</v>
      </c>
      <c r="L382" s="10">
        <v>0.04</v>
      </c>
      <c r="M382" s="10">
        <v>0.1</v>
      </c>
      <c r="N382" s="10">
        <v>7.0000000000000007E-2</v>
      </c>
      <c r="O382" s="10" t="s">
        <v>15</v>
      </c>
      <c r="P382" s="10" t="s">
        <v>15</v>
      </c>
    </row>
    <row r="383" spans="1:16" x14ac:dyDescent="0.25">
      <c r="A383" s="9" t="s">
        <v>815</v>
      </c>
      <c r="B383" s="9" t="s">
        <v>816</v>
      </c>
      <c r="C383" s="9" t="s">
        <v>817</v>
      </c>
      <c r="D383" s="10" t="s">
        <v>4</v>
      </c>
      <c r="E383" s="10" t="s">
        <v>4</v>
      </c>
      <c r="F383" s="10" t="s">
        <v>4</v>
      </c>
      <c r="G383" s="10" t="s">
        <v>4</v>
      </c>
      <c r="H383" s="10" t="s">
        <v>4</v>
      </c>
      <c r="I383" s="10" t="s">
        <v>4</v>
      </c>
      <c r="J383" s="10" t="s">
        <v>4</v>
      </c>
      <c r="K383" s="10" t="s">
        <v>4</v>
      </c>
      <c r="L383" s="10" t="s">
        <v>4</v>
      </c>
      <c r="M383" s="10" t="s">
        <v>4</v>
      </c>
      <c r="N383" s="10" t="s">
        <v>4</v>
      </c>
      <c r="O383" s="10" t="s">
        <v>4</v>
      </c>
      <c r="P383" s="10" t="s">
        <v>4</v>
      </c>
    </row>
    <row r="384" spans="1:16" x14ac:dyDescent="0.25">
      <c r="A384" s="9" t="s">
        <v>4</v>
      </c>
      <c r="B384" s="9" t="s">
        <v>4</v>
      </c>
      <c r="C384" s="9" t="s">
        <v>818</v>
      </c>
      <c r="D384" s="10">
        <v>0.59</v>
      </c>
      <c r="E384" s="10" t="s">
        <v>15</v>
      </c>
      <c r="F384" s="10" t="s">
        <v>15</v>
      </c>
      <c r="G384" s="10">
        <v>0.65</v>
      </c>
      <c r="H384" s="10" t="s">
        <v>15</v>
      </c>
      <c r="I384" s="10" t="s">
        <v>15</v>
      </c>
      <c r="J384" s="10" t="s">
        <v>15</v>
      </c>
      <c r="K384" s="10">
        <v>0.67</v>
      </c>
      <c r="L384" s="10">
        <v>0.34</v>
      </c>
      <c r="M384" s="10">
        <v>0.91</v>
      </c>
      <c r="N384" s="10">
        <v>1.1200000000000001</v>
      </c>
      <c r="O384" s="10" t="s">
        <v>15</v>
      </c>
      <c r="P384" s="10" t="s">
        <v>15</v>
      </c>
    </row>
    <row r="385" spans="1:16" x14ac:dyDescent="0.25">
      <c r="A385" s="9" t="s">
        <v>819</v>
      </c>
      <c r="B385" s="9" t="s">
        <v>820</v>
      </c>
      <c r="C385" s="9" t="s">
        <v>821</v>
      </c>
      <c r="D385" s="10" t="s">
        <v>4</v>
      </c>
      <c r="E385" s="10" t="s">
        <v>4</v>
      </c>
      <c r="F385" s="10" t="s">
        <v>4</v>
      </c>
      <c r="G385" s="10" t="s">
        <v>4</v>
      </c>
      <c r="H385" s="10" t="s">
        <v>4</v>
      </c>
      <c r="I385" s="10" t="s">
        <v>4</v>
      </c>
      <c r="J385" s="10" t="s">
        <v>4</v>
      </c>
      <c r="K385" s="10" t="s">
        <v>4</v>
      </c>
      <c r="L385" s="10" t="s">
        <v>4</v>
      </c>
      <c r="M385" s="10" t="s">
        <v>4</v>
      </c>
      <c r="N385" s="10" t="s">
        <v>4</v>
      </c>
      <c r="O385" s="10" t="s">
        <v>4</v>
      </c>
      <c r="P385" s="10" t="s">
        <v>4</v>
      </c>
    </row>
    <row r="386" spans="1:16" x14ac:dyDescent="0.25">
      <c r="A386" s="9" t="s">
        <v>4</v>
      </c>
      <c r="B386" s="9" t="s">
        <v>4</v>
      </c>
      <c r="C386" s="9" t="s">
        <v>822</v>
      </c>
      <c r="D386" s="10">
        <v>6.72</v>
      </c>
      <c r="E386" s="10" t="s">
        <v>16</v>
      </c>
      <c r="F386" s="10" t="s">
        <v>15</v>
      </c>
      <c r="G386" s="10">
        <v>1.21</v>
      </c>
      <c r="H386" s="10">
        <v>0.82</v>
      </c>
      <c r="I386" s="10">
        <v>2.68</v>
      </c>
      <c r="J386" s="10">
        <v>2.0299999999999998</v>
      </c>
      <c r="K386" s="10">
        <v>3.07</v>
      </c>
      <c r="L386" s="10">
        <v>4.5</v>
      </c>
      <c r="M386" s="10">
        <v>8.5299999999999994</v>
      </c>
      <c r="N386" s="10">
        <v>14.96</v>
      </c>
      <c r="O386" s="10">
        <v>36.08</v>
      </c>
      <c r="P386" s="10">
        <v>58.49</v>
      </c>
    </row>
    <row r="387" spans="1:16" x14ac:dyDescent="0.25">
      <c r="A387" s="9" t="s">
        <v>4</v>
      </c>
      <c r="B387" s="9" t="s">
        <v>4</v>
      </c>
      <c r="C387" s="9" t="s">
        <v>4</v>
      </c>
      <c r="D387" s="10" t="s">
        <v>4</v>
      </c>
      <c r="E387" s="10" t="s">
        <v>4</v>
      </c>
      <c r="F387" s="10" t="s">
        <v>4</v>
      </c>
      <c r="G387" s="10" t="s">
        <v>4</v>
      </c>
      <c r="H387" s="10" t="s">
        <v>4</v>
      </c>
      <c r="I387" s="10" t="s">
        <v>4</v>
      </c>
      <c r="J387" s="10" t="s">
        <v>4</v>
      </c>
      <c r="K387" s="10" t="s">
        <v>4</v>
      </c>
      <c r="L387" s="10" t="s">
        <v>4</v>
      </c>
      <c r="M387" s="10" t="s">
        <v>4</v>
      </c>
      <c r="N387" s="10" t="s">
        <v>4</v>
      </c>
      <c r="O387" s="10" t="s">
        <v>4</v>
      </c>
      <c r="P387" s="10" t="s">
        <v>4</v>
      </c>
    </row>
    <row r="388" spans="1:16" x14ac:dyDescent="0.25">
      <c r="A388" s="9" t="s">
        <v>823</v>
      </c>
      <c r="B388" s="9" t="s">
        <v>824</v>
      </c>
      <c r="C388" s="9" t="s">
        <v>825</v>
      </c>
      <c r="D388" s="10">
        <v>6.26</v>
      </c>
      <c r="E388" s="10">
        <v>1.84</v>
      </c>
      <c r="F388" s="10">
        <v>1.67</v>
      </c>
      <c r="G388" s="10">
        <v>2.33</v>
      </c>
      <c r="H388" s="10">
        <v>3.07</v>
      </c>
      <c r="I388" s="10">
        <v>2.4700000000000002</v>
      </c>
      <c r="J388" s="10">
        <v>3.41</v>
      </c>
      <c r="K388" s="10">
        <v>4.41</v>
      </c>
      <c r="L388" s="10">
        <v>5.99</v>
      </c>
      <c r="M388" s="10">
        <v>7.39</v>
      </c>
      <c r="N388" s="10">
        <v>9.48</v>
      </c>
      <c r="O388" s="10">
        <v>32.159999999999997</v>
      </c>
      <c r="P388" s="10">
        <v>30.12</v>
      </c>
    </row>
    <row r="389" spans="1:16" x14ac:dyDescent="0.25">
      <c r="A389" s="9" t="s">
        <v>826</v>
      </c>
      <c r="B389" s="9" t="s">
        <v>827</v>
      </c>
      <c r="C389" s="9" t="s">
        <v>828</v>
      </c>
      <c r="D389" s="10">
        <v>1.01</v>
      </c>
      <c r="E389" s="10" t="s">
        <v>16</v>
      </c>
      <c r="F389" s="10" t="s">
        <v>15</v>
      </c>
      <c r="G389" s="10" t="s">
        <v>15</v>
      </c>
      <c r="H389" s="10" t="s">
        <v>15</v>
      </c>
      <c r="I389" s="10" t="s">
        <v>15</v>
      </c>
      <c r="J389" s="10" t="s">
        <v>15</v>
      </c>
      <c r="K389" s="10" t="s">
        <v>15</v>
      </c>
      <c r="L389" s="10">
        <v>0.2</v>
      </c>
      <c r="M389" s="10">
        <v>0.17</v>
      </c>
      <c r="N389" s="10">
        <v>0.27</v>
      </c>
      <c r="O389" s="10" t="s">
        <v>15</v>
      </c>
      <c r="P389" s="10" t="s">
        <v>15</v>
      </c>
    </row>
    <row r="390" spans="1:16" x14ac:dyDescent="0.25">
      <c r="A390" s="9" t="s">
        <v>829</v>
      </c>
      <c r="B390" s="9" t="s">
        <v>830</v>
      </c>
      <c r="C390" s="9" t="s">
        <v>831</v>
      </c>
      <c r="D390" s="10">
        <v>1.49</v>
      </c>
      <c r="E390" s="10" t="s">
        <v>15</v>
      </c>
      <c r="F390" s="10" t="s">
        <v>15</v>
      </c>
      <c r="G390" s="10">
        <v>0.46</v>
      </c>
      <c r="H390" s="10" t="s">
        <v>15</v>
      </c>
      <c r="I390" s="10">
        <v>0.44</v>
      </c>
      <c r="J390" s="10">
        <v>0.7</v>
      </c>
      <c r="K390" s="10">
        <v>1.05</v>
      </c>
      <c r="L390" s="10">
        <v>1.48</v>
      </c>
      <c r="M390" s="10">
        <v>2.2000000000000002</v>
      </c>
      <c r="N390" s="10">
        <v>2.83</v>
      </c>
      <c r="O390" s="10">
        <v>5.84</v>
      </c>
      <c r="P390" s="10" t="s">
        <v>15</v>
      </c>
    </row>
    <row r="391" spans="1:16" x14ac:dyDescent="0.25">
      <c r="A391" s="9" t="s">
        <v>832</v>
      </c>
      <c r="B391" s="9" t="s">
        <v>833</v>
      </c>
      <c r="C391" s="9" t="s">
        <v>834</v>
      </c>
      <c r="D391" s="10">
        <v>3.76</v>
      </c>
      <c r="E391" s="10">
        <v>1.68</v>
      </c>
      <c r="F391" s="10">
        <v>1.43</v>
      </c>
      <c r="G391" s="10">
        <v>1.67</v>
      </c>
      <c r="H391" s="10">
        <v>2.63</v>
      </c>
      <c r="I391" s="10">
        <v>2</v>
      </c>
      <c r="J391" s="10">
        <v>2.61</v>
      </c>
      <c r="K391" s="10">
        <v>3.08</v>
      </c>
      <c r="L391" s="10">
        <v>4.3099999999999996</v>
      </c>
      <c r="M391" s="10">
        <v>5.0199999999999996</v>
      </c>
      <c r="N391" s="10">
        <v>6.37</v>
      </c>
      <c r="O391" s="10">
        <v>6.49</v>
      </c>
      <c r="P391" s="10">
        <v>7.12</v>
      </c>
    </row>
    <row r="392" spans="1:16" x14ac:dyDescent="0.25">
      <c r="A392" s="9" t="s">
        <v>4</v>
      </c>
      <c r="B392" s="9" t="s">
        <v>4</v>
      </c>
      <c r="C392" s="9" t="s">
        <v>4</v>
      </c>
      <c r="D392" s="10" t="s">
        <v>4</v>
      </c>
      <c r="E392" s="10" t="s">
        <v>4</v>
      </c>
      <c r="F392" s="10" t="s">
        <v>4</v>
      </c>
      <c r="G392" s="10" t="s">
        <v>4</v>
      </c>
      <c r="H392" s="10" t="s">
        <v>4</v>
      </c>
      <c r="I392" s="10" t="s">
        <v>4</v>
      </c>
      <c r="J392" s="10" t="s">
        <v>4</v>
      </c>
      <c r="K392" s="10" t="s">
        <v>4</v>
      </c>
      <c r="L392" s="10" t="s">
        <v>4</v>
      </c>
      <c r="M392" s="10" t="s">
        <v>4</v>
      </c>
      <c r="N392" s="10" t="s">
        <v>4</v>
      </c>
      <c r="O392" s="10" t="s">
        <v>4</v>
      </c>
      <c r="P392" s="10" t="s">
        <v>4</v>
      </c>
    </row>
    <row r="393" spans="1:16" x14ac:dyDescent="0.25">
      <c r="A393" s="9" t="s">
        <v>835</v>
      </c>
      <c r="B393" s="9" t="s">
        <v>836</v>
      </c>
      <c r="C393" s="9" t="s">
        <v>837</v>
      </c>
      <c r="D393" s="10">
        <v>259.19</v>
      </c>
      <c r="E393" s="10" t="s">
        <v>15</v>
      </c>
      <c r="F393" s="10">
        <v>12.68</v>
      </c>
      <c r="G393" s="10">
        <v>29.48</v>
      </c>
      <c r="H393" s="10">
        <v>39.86</v>
      </c>
      <c r="I393" s="10">
        <v>45.91</v>
      </c>
      <c r="J393" s="10">
        <v>69.17</v>
      </c>
      <c r="K393" s="10">
        <v>101.12</v>
      </c>
      <c r="L393" s="10">
        <v>205.01</v>
      </c>
      <c r="M393" s="10">
        <v>392.67</v>
      </c>
      <c r="N393" s="10">
        <v>704.89</v>
      </c>
      <c r="O393" s="10">
        <v>965.25</v>
      </c>
      <c r="P393" s="10">
        <v>1516.87</v>
      </c>
    </row>
    <row r="394" spans="1:16" x14ac:dyDescent="0.25">
      <c r="A394" s="9" t="s">
        <v>838</v>
      </c>
      <c r="B394" s="9" t="s">
        <v>839</v>
      </c>
      <c r="C394" s="9" t="s">
        <v>840</v>
      </c>
      <c r="D394" s="10">
        <v>2.4500000000000002</v>
      </c>
      <c r="E394" s="10" t="s">
        <v>15</v>
      </c>
      <c r="F394" s="10">
        <v>0.94</v>
      </c>
      <c r="G394" s="10">
        <v>1.21</v>
      </c>
      <c r="H394" s="10">
        <v>1.66</v>
      </c>
      <c r="I394" s="10">
        <v>1.7</v>
      </c>
      <c r="J394" s="10">
        <v>1.61</v>
      </c>
      <c r="K394" s="10">
        <v>2.25</v>
      </c>
      <c r="L394" s="10">
        <v>2.5499999999999998</v>
      </c>
      <c r="M394" s="10">
        <v>3.54</v>
      </c>
      <c r="N394" s="10">
        <v>3.76</v>
      </c>
      <c r="O394" s="10">
        <v>3.52</v>
      </c>
      <c r="P394" s="10">
        <v>4.84</v>
      </c>
    </row>
    <row r="395" spans="1:16" x14ac:dyDescent="0.25">
      <c r="A395" s="9" t="s">
        <v>841</v>
      </c>
      <c r="B395" s="9" t="s">
        <v>842</v>
      </c>
      <c r="C395" s="9" t="s">
        <v>843</v>
      </c>
      <c r="D395" s="10" t="s">
        <v>4</v>
      </c>
      <c r="E395" s="10" t="s">
        <v>4</v>
      </c>
      <c r="F395" s="10" t="s">
        <v>4</v>
      </c>
      <c r="G395" s="10" t="s">
        <v>4</v>
      </c>
      <c r="H395" s="10" t="s">
        <v>4</v>
      </c>
      <c r="I395" s="10" t="s">
        <v>4</v>
      </c>
      <c r="J395" s="10" t="s">
        <v>4</v>
      </c>
      <c r="K395" s="10" t="s">
        <v>4</v>
      </c>
      <c r="L395" s="10" t="s">
        <v>4</v>
      </c>
      <c r="M395" s="10" t="s">
        <v>4</v>
      </c>
      <c r="N395" s="10" t="s">
        <v>4</v>
      </c>
      <c r="O395" s="10" t="s">
        <v>4</v>
      </c>
      <c r="P395" s="10" t="s">
        <v>4</v>
      </c>
    </row>
    <row r="396" spans="1:16" x14ac:dyDescent="0.25">
      <c r="A396" s="9" t="s">
        <v>4</v>
      </c>
      <c r="B396" s="9" t="s">
        <v>4</v>
      </c>
      <c r="C396" s="9" t="s">
        <v>844</v>
      </c>
      <c r="D396" s="10">
        <v>168.45</v>
      </c>
      <c r="E396" s="10" t="s">
        <v>15</v>
      </c>
      <c r="F396" s="10" t="s">
        <v>15</v>
      </c>
      <c r="G396" s="10">
        <v>9.84</v>
      </c>
      <c r="H396" s="10">
        <v>10.24</v>
      </c>
      <c r="I396" s="10">
        <v>15.73</v>
      </c>
      <c r="J396" s="10">
        <v>24.21</v>
      </c>
      <c r="K396" s="10">
        <v>49.03</v>
      </c>
      <c r="L396" s="10">
        <v>125.21</v>
      </c>
      <c r="M396" s="10">
        <v>277.35000000000002</v>
      </c>
      <c r="N396" s="10">
        <v>519.17999999999995</v>
      </c>
      <c r="O396" s="10">
        <v>639.16</v>
      </c>
      <c r="P396" s="10">
        <v>806.66</v>
      </c>
    </row>
    <row r="397" spans="1:16" x14ac:dyDescent="0.25">
      <c r="A397" s="9" t="s">
        <v>845</v>
      </c>
      <c r="B397" s="9" t="s">
        <v>846</v>
      </c>
      <c r="C397" s="9" t="s">
        <v>843</v>
      </c>
      <c r="D397" s="10" t="s">
        <v>4</v>
      </c>
      <c r="E397" s="10" t="s">
        <v>4</v>
      </c>
      <c r="F397" s="10" t="s">
        <v>4</v>
      </c>
      <c r="G397" s="10" t="s">
        <v>4</v>
      </c>
      <c r="H397" s="10" t="s">
        <v>4</v>
      </c>
      <c r="I397" s="10" t="s">
        <v>4</v>
      </c>
      <c r="J397" s="10" t="s">
        <v>4</v>
      </c>
      <c r="K397" s="10" t="s">
        <v>4</v>
      </c>
      <c r="L397" s="10" t="s">
        <v>4</v>
      </c>
      <c r="M397" s="10" t="s">
        <v>4</v>
      </c>
      <c r="N397" s="10" t="s">
        <v>4</v>
      </c>
      <c r="O397" s="10" t="s">
        <v>4</v>
      </c>
      <c r="P397" s="10" t="s">
        <v>4</v>
      </c>
    </row>
    <row r="398" spans="1:16" x14ac:dyDescent="0.25">
      <c r="A398" s="9" t="s">
        <v>4</v>
      </c>
      <c r="B398" s="9" t="s">
        <v>4</v>
      </c>
      <c r="C398" s="9" t="s">
        <v>847</v>
      </c>
      <c r="D398" s="10">
        <v>35.96</v>
      </c>
      <c r="E398" s="10" t="s">
        <v>15</v>
      </c>
      <c r="F398" s="10" t="s">
        <v>15</v>
      </c>
      <c r="G398" s="10" t="s">
        <v>15</v>
      </c>
      <c r="H398" s="10" t="s">
        <v>15</v>
      </c>
      <c r="I398" s="10" t="s">
        <v>15</v>
      </c>
      <c r="J398" s="10">
        <v>3.69</v>
      </c>
      <c r="K398" s="10">
        <v>6.58</v>
      </c>
      <c r="L398" s="10">
        <v>15.35</v>
      </c>
      <c r="M398" s="10">
        <v>35.200000000000003</v>
      </c>
      <c r="N398" s="10">
        <v>97.46</v>
      </c>
      <c r="O398" s="10">
        <v>213.26</v>
      </c>
      <c r="P398" s="10">
        <v>558.46</v>
      </c>
    </row>
    <row r="399" spans="1:16" x14ac:dyDescent="0.25">
      <c r="A399" s="9" t="s">
        <v>848</v>
      </c>
      <c r="B399" s="9" t="s">
        <v>849</v>
      </c>
      <c r="C399" s="9" t="s">
        <v>850</v>
      </c>
      <c r="D399" s="10" t="s">
        <v>4</v>
      </c>
      <c r="E399" s="10" t="s">
        <v>4</v>
      </c>
      <c r="F399" s="10" t="s">
        <v>4</v>
      </c>
      <c r="G399" s="10" t="s">
        <v>4</v>
      </c>
      <c r="H399" s="10" t="s">
        <v>4</v>
      </c>
      <c r="I399" s="10" t="s">
        <v>4</v>
      </c>
      <c r="J399" s="10" t="s">
        <v>4</v>
      </c>
      <c r="K399" s="10" t="s">
        <v>4</v>
      </c>
      <c r="L399" s="10" t="s">
        <v>4</v>
      </c>
      <c r="M399" s="10" t="s">
        <v>4</v>
      </c>
      <c r="N399" s="10" t="s">
        <v>4</v>
      </c>
      <c r="O399" s="10" t="s">
        <v>4</v>
      </c>
      <c r="P399" s="10" t="s">
        <v>4</v>
      </c>
    </row>
    <row r="400" spans="1:16" x14ac:dyDescent="0.25">
      <c r="A400" s="9" t="s">
        <v>4</v>
      </c>
      <c r="B400" s="9" t="s">
        <v>4</v>
      </c>
      <c r="C400" s="9" t="s">
        <v>851</v>
      </c>
      <c r="D400" s="10">
        <v>52.34</v>
      </c>
      <c r="E400" s="10" t="s">
        <v>15</v>
      </c>
      <c r="F400" s="10">
        <v>6.35</v>
      </c>
      <c r="G400" s="10">
        <v>17.27</v>
      </c>
      <c r="H400" s="10">
        <v>23.55</v>
      </c>
      <c r="I400" s="10">
        <v>25.94</v>
      </c>
      <c r="J400" s="10">
        <v>39.659999999999997</v>
      </c>
      <c r="K400" s="10">
        <v>43.26</v>
      </c>
      <c r="L400" s="10">
        <v>61.9</v>
      </c>
      <c r="M400" s="10">
        <v>76.569999999999993</v>
      </c>
      <c r="N400" s="10">
        <v>84.5</v>
      </c>
      <c r="O400" s="10">
        <v>109.31</v>
      </c>
      <c r="P400" s="10">
        <v>146.91</v>
      </c>
    </row>
    <row r="401" spans="1:16" x14ac:dyDescent="0.25">
      <c r="A401" s="9" t="s">
        <v>4</v>
      </c>
      <c r="B401" s="9" t="s">
        <v>4</v>
      </c>
      <c r="C401" s="9" t="s">
        <v>4</v>
      </c>
      <c r="D401" s="10" t="s">
        <v>4</v>
      </c>
      <c r="E401" s="10" t="s">
        <v>4</v>
      </c>
      <c r="F401" s="10" t="s">
        <v>4</v>
      </c>
      <c r="G401" s="10" t="s">
        <v>4</v>
      </c>
      <c r="H401" s="10" t="s">
        <v>4</v>
      </c>
      <c r="I401" s="10" t="s">
        <v>4</v>
      </c>
      <c r="J401" s="10" t="s">
        <v>4</v>
      </c>
      <c r="K401" s="10" t="s">
        <v>4</v>
      </c>
      <c r="L401" s="10" t="s">
        <v>4</v>
      </c>
      <c r="M401" s="10" t="s">
        <v>4</v>
      </c>
      <c r="N401" s="10" t="s">
        <v>4</v>
      </c>
      <c r="O401" s="10" t="s">
        <v>4</v>
      </c>
      <c r="P401" s="10" t="s">
        <v>4</v>
      </c>
    </row>
    <row r="402" spans="1:16" x14ac:dyDescent="0.25">
      <c r="A402" s="9" t="s">
        <v>852</v>
      </c>
      <c r="B402" s="9" t="s">
        <v>853</v>
      </c>
      <c r="C402" s="9" t="s">
        <v>854</v>
      </c>
      <c r="D402" s="10">
        <v>220.51</v>
      </c>
      <c r="E402" s="10" t="s">
        <v>15</v>
      </c>
      <c r="F402" s="10" t="s">
        <v>15</v>
      </c>
      <c r="G402" s="10" t="s">
        <v>15</v>
      </c>
      <c r="H402" s="10">
        <v>5.79</v>
      </c>
      <c r="I402" s="10">
        <v>8.01</v>
      </c>
      <c r="J402" s="10">
        <v>56.12</v>
      </c>
      <c r="K402" s="10">
        <v>82.07</v>
      </c>
      <c r="L402" s="10">
        <v>197.57</v>
      </c>
      <c r="M402" s="10">
        <v>321.8</v>
      </c>
      <c r="N402" s="10">
        <v>552.80999999999995</v>
      </c>
      <c r="O402" s="10">
        <v>980.66</v>
      </c>
      <c r="P402" s="10">
        <v>1394.31</v>
      </c>
    </row>
    <row r="403" spans="1:16" x14ac:dyDescent="0.25">
      <c r="A403" s="9" t="s">
        <v>855</v>
      </c>
      <c r="B403" s="9" t="s">
        <v>856</v>
      </c>
      <c r="C403" s="9" t="s">
        <v>857</v>
      </c>
      <c r="D403" s="10" t="s">
        <v>4</v>
      </c>
      <c r="E403" s="10" t="s">
        <v>4</v>
      </c>
      <c r="F403" s="10" t="s">
        <v>4</v>
      </c>
      <c r="G403" s="10" t="s">
        <v>4</v>
      </c>
      <c r="H403" s="10" t="s">
        <v>4</v>
      </c>
      <c r="I403" s="10" t="s">
        <v>4</v>
      </c>
      <c r="J403" s="10" t="s">
        <v>4</v>
      </c>
      <c r="K403" s="10" t="s">
        <v>4</v>
      </c>
      <c r="L403" s="10" t="s">
        <v>4</v>
      </c>
      <c r="M403" s="10" t="s">
        <v>4</v>
      </c>
      <c r="N403" s="10" t="s">
        <v>4</v>
      </c>
      <c r="O403" s="10" t="s">
        <v>4</v>
      </c>
      <c r="P403" s="10" t="s">
        <v>4</v>
      </c>
    </row>
    <row r="404" spans="1:16" x14ac:dyDescent="0.25">
      <c r="A404" s="9" t="s">
        <v>4</v>
      </c>
      <c r="B404" s="9" t="s">
        <v>4</v>
      </c>
      <c r="C404" s="9" t="s">
        <v>858</v>
      </c>
      <c r="D404" s="10" t="s">
        <v>4</v>
      </c>
      <c r="E404" s="10" t="s">
        <v>4</v>
      </c>
      <c r="F404" s="10" t="s">
        <v>4</v>
      </c>
      <c r="G404" s="10" t="s">
        <v>4</v>
      </c>
      <c r="H404" s="10" t="s">
        <v>4</v>
      </c>
      <c r="I404" s="10" t="s">
        <v>4</v>
      </c>
      <c r="J404" s="10" t="s">
        <v>4</v>
      </c>
      <c r="K404" s="10" t="s">
        <v>4</v>
      </c>
      <c r="L404" s="10" t="s">
        <v>4</v>
      </c>
      <c r="M404" s="10" t="s">
        <v>4</v>
      </c>
      <c r="N404" s="10" t="s">
        <v>4</v>
      </c>
      <c r="O404" s="10" t="s">
        <v>4</v>
      </c>
      <c r="P404" s="10" t="s">
        <v>4</v>
      </c>
    </row>
    <row r="405" spans="1:16" x14ac:dyDescent="0.25">
      <c r="A405" s="9" t="s">
        <v>4</v>
      </c>
      <c r="B405" s="9" t="s">
        <v>4</v>
      </c>
      <c r="C405" s="9" t="s">
        <v>859</v>
      </c>
      <c r="D405" s="10">
        <v>147.32</v>
      </c>
      <c r="E405" s="10" t="s">
        <v>15</v>
      </c>
      <c r="F405" s="10" t="s">
        <v>15</v>
      </c>
      <c r="G405" s="10" t="s">
        <v>15</v>
      </c>
      <c r="H405" s="10" t="s">
        <v>15</v>
      </c>
      <c r="I405" s="10" t="s">
        <v>15</v>
      </c>
      <c r="J405" s="10" t="s">
        <v>15</v>
      </c>
      <c r="K405" s="10">
        <v>48.73</v>
      </c>
      <c r="L405" s="10">
        <v>148.85</v>
      </c>
      <c r="M405" s="10">
        <v>220.38</v>
      </c>
      <c r="N405" s="10">
        <v>369.3</v>
      </c>
      <c r="O405" s="10">
        <v>622.13</v>
      </c>
      <c r="P405" s="10">
        <v>757.66</v>
      </c>
    </row>
    <row r="406" spans="1:16" x14ac:dyDescent="0.25">
      <c r="A406" s="9" t="s">
        <v>860</v>
      </c>
      <c r="B406" s="9" t="s">
        <v>861</v>
      </c>
      <c r="C406" s="9" t="s">
        <v>862</v>
      </c>
      <c r="D406" s="10" t="s">
        <v>4</v>
      </c>
      <c r="E406" s="10" t="s">
        <v>4</v>
      </c>
      <c r="F406" s="10" t="s">
        <v>4</v>
      </c>
      <c r="G406" s="10" t="s">
        <v>4</v>
      </c>
      <c r="H406" s="10" t="s">
        <v>4</v>
      </c>
      <c r="I406" s="10" t="s">
        <v>4</v>
      </c>
      <c r="J406" s="10" t="s">
        <v>4</v>
      </c>
      <c r="K406" s="10" t="s">
        <v>4</v>
      </c>
      <c r="L406" s="10" t="s">
        <v>4</v>
      </c>
      <c r="M406" s="10" t="s">
        <v>4</v>
      </c>
      <c r="N406" s="10" t="s">
        <v>4</v>
      </c>
      <c r="O406" s="10" t="s">
        <v>4</v>
      </c>
      <c r="P406" s="10" t="s">
        <v>4</v>
      </c>
    </row>
    <row r="407" spans="1:16" x14ac:dyDescent="0.25">
      <c r="A407" s="9" t="s">
        <v>4</v>
      </c>
      <c r="B407" s="9" t="s">
        <v>4</v>
      </c>
      <c r="C407" s="9" t="s">
        <v>863</v>
      </c>
      <c r="D407" s="10">
        <v>52.9</v>
      </c>
      <c r="E407" s="10" t="s">
        <v>15</v>
      </c>
      <c r="F407" s="10" t="s">
        <v>15</v>
      </c>
      <c r="G407" s="10" t="s">
        <v>15</v>
      </c>
      <c r="H407" s="10" t="s">
        <v>15</v>
      </c>
      <c r="I407" s="10" t="s">
        <v>15</v>
      </c>
      <c r="J407" s="10">
        <v>14.53</v>
      </c>
      <c r="K407" s="10">
        <v>28.19</v>
      </c>
      <c r="L407" s="10">
        <v>39.700000000000003</v>
      </c>
      <c r="M407" s="10">
        <v>77.8</v>
      </c>
      <c r="N407" s="10">
        <v>135.66999999999999</v>
      </c>
      <c r="O407" s="10">
        <v>274.12</v>
      </c>
      <c r="P407" s="10">
        <v>273.19</v>
      </c>
    </row>
    <row r="408" spans="1:16" x14ac:dyDescent="0.25">
      <c r="A408" s="9" t="s">
        <v>864</v>
      </c>
      <c r="B408" s="9" t="s">
        <v>865</v>
      </c>
      <c r="C408" s="9" t="s">
        <v>866</v>
      </c>
      <c r="D408" s="10" t="s">
        <v>4</v>
      </c>
      <c r="E408" s="10" t="s">
        <v>4</v>
      </c>
      <c r="F408" s="10" t="s">
        <v>4</v>
      </c>
      <c r="G408" s="10" t="s">
        <v>4</v>
      </c>
      <c r="H408" s="10" t="s">
        <v>4</v>
      </c>
      <c r="I408" s="10" t="s">
        <v>4</v>
      </c>
      <c r="J408" s="10" t="s">
        <v>4</v>
      </c>
      <c r="K408" s="10" t="s">
        <v>4</v>
      </c>
      <c r="L408" s="10" t="s">
        <v>4</v>
      </c>
      <c r="M408" s="10" t="s">
        <v>4</v>
      </c>
      <c r="N408" s="10" t="s">
        <v>4</v>
      </c>
      <c r="O408" s="10" t="s">
        <v>4</v>
      </c>
      <c r="P408" s="10" t="s">
        <v>4</v>
      </c>
    </row>
    <row r="409" spans="1:16" x14ac:dyDescent="0.25">
      <c r="A409" s="9" t="s">
        <v>4</v>
      </c>
      <c r="B409" s="9" t="s">
        <v>4</v>
      </c>
      <c r="C409" s="9" t="s">
        <v>867</v>
      </c>
      <c r="D409" s="10">
        <v>6.14</v>
      </c>
      <c r="E409" s="10" t="s">
        <v>15</v>
      </c>
      <c r="F409" s="10" t="s">
        <v>16</v>
      </c>
      <c r="G409" s="10" t="s">
        <v>15</v>
      </c>
      <c r="H409" s="10" t="s">
        <v>15</v>
      </c>
      <c r="I409" s="10" t="s">
        <v>15</v>
      </c>
      <c r="J409" s="10" t="s">
        <v>15</v>
      </c>
      <c r="K409" s="10" t="s">
        <v>15</v>
      </c>
      <c r="L409" s="10">
        <v>4.42</v>
      </c>
      <c r="M409" s="10">
        <v>7.73</v>
      </c>
      <c r="N409" s="10">
        <v>11.55</v>
      </c>
      <c r="O409" s="10">
        <v>19.27</v>
      </c>
      <c r="P409" s="10">
        <v>110.94</v>
      </c>
    </row>
    <row r="410" spans="1:16" x14ac:dyDescent="0.25">
      <c r="A410" s="9" t="s">
        <v>868</v>
      </c>
      <c r="B410" s="9" t="s">
        <v>869</v>
      </c>
      <c r="C410" s="9" t="s">
        <v>870</v>
      </c>
      <c r="D410" s="10">
        <v>13.12</v>
      </c>
      <c r="E410" s="10" t="s">
        <v>16</v>
      </c>
      <c r="F410" s="10" t="s">
        <v>16</v>
      </c>
      <c r="G410" s="10" t="s">
        <v>15</v>
      </c>
      <c r="H410" s="10" t="s">
        <v>15</v>
      </c>
      <c r="I410" s="10" t="s">
        <v>15</v>
      </c>
      <c r="J410" s="10" t="s">
        <v>15</v>
      </c>
      <c r="K410" s="10" t="s">
        <v>15</v>
      </c>
      <c r="L410" s="10">
        <v>4.16</v>
      </c>
      <c r="M410" s="10">
        <v>13.42</v>
      </c>
      <c r="N410" s="10">
        <v>34.31</v>
      </c>
      <c r="O410" s="10">
        <v>64.209999999999994</v>
      </c>
      <c r="P410" s="10">
        <v>251.13</v>
      </c>
    </row>
    <row r="411" spans="1:16" x14ac:dyDescent="0.25">
      <c r="A411" s="9" t="s">
        <v>871</v>
      </c>
      <c r="B411" s="9" t="s">
        <v>872</v>
      </c>
      <c r="C411" s="9" t="s">
        <v>873</v>
      </c>
      <c r="D411" s="10">
        <v>1.03</v>
      </c>
      <c r="E411" s="10" t="s">
        <v>15</v>
      </c>
      <c r="F411" s="10" t="s">
        <v>15</v>
      </c>
      <c r="G411" s="10" t="s">
        <v>15</v>
      </c>
      <c r="H411" s="10" t="s">
        <v>15</v>
      </c>
      <c r="I411" s="10" t="s">
        <v>15</v>
      </c>
      <c r="J411" s="10" t="s">
        <v>15</v>
      </c>
      <c r="K411" s="10" t="s">
        <v>15</v>
      </c>
      <c r="L411" s="10">
        <v>0.45</v>
      </c>
      <c r="M411" s="10">
        <v>2.4700000000000002</v>
      </c>
      <c r="N411" s="10">
        <v>1.99</v>
      </c>
      <c r="O411" s="10" t="s">
        <v>15</v>
      </c>
      <c r="P411" s="10" t="s">
        <v>15</v>
      </c>
    </row>
    <row r="412" spans="1:16" x14ac:dyDescent="0.25">
      <c r="A412" s="9" t="s">
        <v>4</v>
      </c>
      <c r="B412" s="9" t="s">
        <v>4</v>
      </c>
      <c r="C412" s="9" t="s">
        <v>4</v>
      </c>
      <c r="D412" s="10" t="s">
        <v>4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x14ac:dyDescent="0.25">
      <c r="A413" s="9" t="s">
        <v>874</v>
      </c>
      <c r="B413" s="9" t="s">
        <v>875</v>
      </c>
      <c r="C413" s="9" t="s">
        <v>876</v>
      </c>
      <c r="D413" s="10" t="s">
        <v>4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x14ac:dyDescent="0.25">
      <c r="A414" s="9" t="s">
        <v>4</v>
      </c>
      <c r="B414" s="9" t="s">
        <v>4</v>
      </c>
      <c r="C414" s="9" t="s">
        <v>877</v>
      </c>
      <c r="D414" s="10">
        <v>907.2</v>
      </c>
      <c r="E414" s="10">
        <v>866.24</v>
      </c>
      <c r="F414" s="10">
        <v>90.16</v>
      </c>
      <c r="G414" s="10">
        <v>175.85</v>
      </c>
      <c r="H414" s="10">
        <v>214.93</v>
      </c>
      <c r="I414" s="10">
        <v>250.4</v>
      </c>
      <c r="J414" s="10">
        <v>437.32</v>
      </c>
      <c r="K414" s="10">
        <v>530.95000000000005</v>
      </c>
      <c r="L414" s="10">
        <v>729.74</v>
      </c>
      <c r="M414" s="10">
        <v>1179.19</v>
      </c>
      <c r="N414" s="10">
        <v>1942.99</v>
      </c>
      <c r="O414" s="10">
        <v>3720.47</v>
      </c>
      <c r="P414" s="10">
        <v>6396.49</v>
      </c>
    </row>
    <row r="415" spans="1:16" x14ac:dyDescent="0.25">
      <c r="A415" s="9" t="s">
        <v>878</v>
      </c>
      <c r="B415" s="9" t="s">
        <v>879</v>
      </c>
      <c r="C415" s="9" t="s">
        <v>880</v>
      </c>
      <c r="D415" s="10" t="s">
        <v>4</v>
      </c>
      <c r="E415" s="10" t="s">
        <v>4</v>
      </c>
      <c r="F415" s="10" t="s">
        <v>4</v>
      </c>
      <c r="G415" s="10" t="s">
        <v>4</v>
      </c>
      <c r="H415" s="10" t="s">
        <v>4</v>
      </c>
      <c r="I415" s="10" t="s">
        <v>4</v>
      </c>
      <c r="J415" s="10" t="s">
        <v>4</v>
      </c>
      <c r="K415" s="10" t="s">
        <v>4</v>
      </c>
      <c r="L415" s="10" t="s">
        <v>4</v>
      </c>
      <c r="M415" s="10" t="s">
        <v>4</v>
      </c>
      <c r="N415" s="10" t="s">
        <v>4</v>
      </c>
      <c r="O415" s="10" t="s">
        <v>4</v>
      </c>
      <c r="P415" s="10" t="s">
        <v>4</v>
      </c>
    </row>
    <row r="416" spans="1:16" x14ac:dyDescent="0.25">
      <c r="A416" s="9" t="s">
        <v>4</v>
      </c>
      <c r="B416" s="9" t="s">
        <v>4</v>
      </c>
      <c r="C416" s="9" t="s">
        <v>881</v>
      </c>
      <c r="D416" s="10">
        <v>3.7</v>
      </c>
      <c r="E416" s="10" t="s">
        <v>15</v>
      </c>
      <c r="F416" s="10" t="s">
        <v>15</v>
      </c>
      <c r="G416" s="10">
        <v>1.03</v>
      </c>
      <c r="H416" s="10">
        <v>1.81</v>
      </c>
      <c r="I416" s="10">
        <v>2.87</v>
      </c>
      <c r="J416" s="10">
        <v>3.3</v>
      </c>
      <c r="K416" s="10">
        <v>4.4000000000000004</v>
      </c>
      <c r="L416" s="10">
        <v>4.96</v>
      </c>
      <c r="M416" s="10">
        <v>4.88</v>
      </c>
      <c r="N416" s="10">
        <v>4.99</v>
      </c>
      <c r="O416" s="10">
        <v>4.3899999999999997</v>
      </c>
      <c r="P416" s="10">
        <v>5.55</v>
      </c>
    </row>
    <row r="417" spans="1:16" x14ac:dyDescent="0.25">
      <c r="A417" s="9" t="s">
        <v>882</v>
      </c>
      <c r="B417" s="9" t="s">
        <v>883</v>
      </c>
      <c r="C417" s="9" t="s">
        <v>880</v>
      </c>
      <c r="D417" s="10" t="s">
        <v>4</v>
      </c>
      <c r="E417" s="10" t="s">
        <v>4</v>
      </c>
      <c r="F417" s="10" t="s">
        <v>4</v>
      </c>
      <c r="G417" s="10" t="s">
        <v>4</v>
      </c>
      <c r="H417" s="10" t="s">
        <v>4</v>
      </c>
      <c r="I417" s="10" t="s">
        <v>4</v>
      </c>
      <c r="J417" s="10" t="s">
        <v>4</v>
      </c>
      <c r="K417" s="10" t="s">
        <v>4</v>
      </c>
      <c r="L417" s="10" t="s">
        <v>4</v>
      </c>
      <c r="M417" s="10" t="s">
        <v>4</v>
      </c>
      <c r="N417" s="10" t="s">
        <v>4</v>
      </c>
      <c r="O417" s="10" t="s">
        <v>4</v>
      </c>
      <c r="P417" s="10" t="s">
        <v>4</v>
      </c>
    </row>
    <row r="418" spans="1:16" x14ac:dyDescent="0.25">
      <c r="A418" s="9" t="s">
        <v>4</v>
      </c>
      <c r="B418" s="9" t="s">
        <v>4</v>
      </c>
      <c r="C418" s="9" t="s">
        <v>884</v>
      </c>
      <c r="D418" s="10" t="s">
        <v>17</v>
      </c>
      <c r="E418" s="10" t="s">
        <v>15</v>
      </c>
      <c r="F418" s="10" t="s">
        <v>15</v>
      </c>
      <c r="G418" s="10" t="s">
        <v>16</v>
      </c>
      <c r="H418" s="10" t="s">
        <v>15</v>
      </c>
      <c r="I418" s="10" t="s">
        <v>15</v>
      </c>
      <c r="J418" s="10" t="s">
        <v>15</v>
      </c>
      <c r="K418" s="10" t="s">
        <v>15</v>
      </c>
      <c r="L418" s="10" t="s">
        <v>15</v>
      </c>
      <c r="M418" s="10" t="s">
        <v>15</v>
      </c>
      <c r="N418" s="10" t="s">
        <v>15</v>
      </c>
      <c r="O418" s="10" t="s">
        <v>15</v>
      </c>
      <c r="P418" s="10" t="s">
        <v>15</v>
      </c>
    </row>
    <row r="419" spans="1:16" x14ac:dyDescent="0.25">
      <c r="A419" s="9" t="s">
        <v>885</v>
      </c>
      <c r="B419" s="9" t="s">
        <v>886</v>
      </c>
      <c r="C419" s="9" t="s">
        <v>880</v>
      </c>
      <c r="D419" s="10" t="s">
        <v>4</v>
      </c>
      <c r="E419" s="10" t="s">
        <v>4</v>
      </c>
      <c r="F419" s="10" t="s">
        <v>4</v>
      </c>
      <c r="G419" s="10" t="s">
        <v>4</v>
      </c>
      <c r="H419" s="10" t="s">
        <v>4</v>
      </c>
      <c r="I419" s="10" t="s">
        <v>4</v>
      </c>
      <c r="J419" s="10" t="s">
        <v>4</v>
      </c>
      <c r="K419" s="10" t="s">
        <v>4</v>
      </c>
      <c r="L419" s="10" t="s">
        <v>4</v>
      </c>
      <c r="M419" s="10" t="s">
        <v>4</v>
      </c>
      <c r="N419" s="10" t="s">
        <v>4</v>
      </c>
      <c r="O419" s="10" t="s">
        <v>4</v>
      </c>
      <c r="P419" s="10" t="s">
        <v>4</v>
      </c>
    </row>
    <row r="420" spans="1:16" x14ac:dyDescent="0.25">
      <c r="A420" s="9" t="s">
        <v>4</v>
      </c>
      <c r="B420" s="9" t="s">
        <v>4</v>
      </c>
      <c r="C420" s="9" t="s">
        <v>887</v>
      </c>
      <c r="D420" s="10" t="s">
        <v>1226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15</v>
      </c>
      <c r="J420" s="10" t="s">
        <v>16</v>
      </c>
      <c r="K420" s="10" t="s">
        <v>15</v>
      </c>
      <c r="L420" s="10" t="s">
        <v>15</v>
      </c>
      <c r="M420" s="10" t="s">
        <v>15</v>
      </c>
      <c r="N420" s="10" t="s">
        <v>15</v>
      </c>
      <c r="O420" s="10" t="s">
        <v>15</v>
      </c>
      <c r="P420" s="10" t="s">
        <v>15</v>
      </c>
    </row>
    <row r="421" spans="1:16" x14ac:dyDescent="0.25">
      <c r="A421" s="9" t="s">
        <v>888</v>
      </c>
      <c r="B421" s="9" t="s">
        <v>889</v>
      </c>
      <c r="C421" s="9" t="s">
        <v>880</v>
      </c>
      <c r="D421" s="10" t="s">
        <v>4</v>
      </c>
      <c r="E421" s="10" t="s">
        <v>4</v>
      </c>
      <c r="F421" s="10" t="s">
        <v>4</v>
      </c>
      <c r="G421" s="10" t="s">
        <v>4</v>
      </c>
      <c r="H421" s="10" t="s">
        <v>4</v>
      </c>
      <c r="I421" s="10" t="s">
        <v>4</v>
      </c>
      <c r="J421" s="10" t="s">
        <v>4</v>
      </c>
      <c r="K421" s="10" t="s">
        <v>4</v>
      </c>
      <c r="L421" s="10" t="s">
        <v>4</v>
      </c>
      <c r="M421" s="10" t="s">
        <v>4</v>
      </c>
      <c r="N421" s="10" t="s">
        <v>4</v>
      </c>
      <c r="O421" s="10" t="s">
        <v>4</v>
      </c>
      <c r="P421" s="10" t="s">
        <v>4</v>
      </c>
    </row>
    <row r="422" spans="1:16" x14ac:dyDescent="0.25">
      <c r="A422" s="9" t="s">
        <v>4</v>
      </c>
      <c r="B422" s="9" t="s">
        <v>4</v>
      </c>
      <c r="C422" s="9" t="s">
        <v>890</v>
      </c>
      <c r="D422" s="10">
        <v>1.87</v>
      </c>
      <c r="E422" s="10" t="s">
        <v>15</v>
      </c>
      <c r="F422" s="10" t="s">
        <v>15</v>
      </c>
      <c r="G422" s="10" t="s">
        <v>15</v>
      </c>
      <c r="H422" s="10" t="s">
        <v>15</v>
      </c>
      <c r="I422" s="10" t="s">
        <v>15</v>
      </c>
      <c r="J422" s="10" t="s">
        <v>15</v>
      </c>
      <c r="K422" s="10">
        <v>1.17</v>
      </c>
      <c r="L422" s="10">
        <v>1.49</v>
      </c>
      <c r="M422" s="10">
        <v>2.41</v>
      </c>
      <c r="N422" s="10">
        <v>4.75</v>
      </c>
      <c r="O422" s="10">
        <v>7.07</v>
      </c>
      <c r="P422" s="10">
        <v>14.88</v>
      </c>
    </row>
    <row r="423" spans="1:16" x14ac:dyDescent="0.25">
      <c r="A423" s="9" t="s">
        <v>891</v>
      </c>
      <c r="B423" s="9" t="s">
        <v>892</v>
      </c>
      <c r="C423" s="9" t="s">
        <v>893</v>
      </c>
      <c r="D423" s="10">
        <v>244.91</v>
      </c>
      <c r="E423" s="10">
        <v>167.91</v>
      </c>
      <c r="F423" s="10">
        <v>38.4</v>
      </c>
      <c r="G423" s="10">
        <v>70.3</v>
      </c>
      <c r="H423" s="10">
        <v>87.22</v>
      </c>
      <c r="I423" s="10">
        <v>81.19</v>
      </c>
      <c r="J423" s="10">
        <v>116.7</v>
      </c>
      <c r="K423" s="10">
        <v>155.38999999999999</v>
      </c>
      <c r="L423" s="10">
        <v>234.43</v>
      </c>
      <c r="M423" s="10">
        <v>334.24</v>
      </c>
      <c r="N423" s="10">
        <v>483.71</v>
      </c>
      <c r="O423" s="10">
        <v>898.3</v>
      </c>
      <c r="P423" s="10">
        <v>1184.1300000000001</v>
      </c>
    </row>
    <row r="424" spans="1:16" x14ac:dyDescent="0.25">
      <c r="A424" s="9" t="s">
        <v>894</v>
      </c>
      <c r="B424" s="9" t="s">
        <v>895</v>
      </c>
      <c r="C424" s="9" t="s">
        <v>896</v>
      </c>
      <c r="D424" s="10" t="s">
        <v>4</v>
      </c>
      <c r="E424" s="10" t="s">
        <v>4</v>
      </c>
      <c r="F424" s="10" t="s">
        <v>4</v>
      </c>
      <c r="G424" s="10" t="s">
        <v>4</v>
      </c>
      <c r="H424" s="10" t="s">
        <v>4</v>
      </c>
      <c r="I424" s="10" t="s">
        <v>4</v>
      </c>
      <c r="J424" s="10" t="s">
        <v>4</v>
      </c>
      <c r="K424" s="10" t="s">
        <v>4</v>
      </c>
      <c r="L424" s="10" t="s">
        <v>4</v>
      </c>
      <c r="M424" s="10" t="s">
        <v>4</v>
      </c>
      <c r="N424" s="10" t="s">
        <v>4</v>
      </c>
      <c r="O424" s="10" t="s">
        <v>4</v>
      </c>
      <c r="P424" s="10" t="s">
        <v>4</v>
      </c>
    </row>
    <row r="425" spans="1:16" x14ac:dyDescent="0.25">
      <c r="A425" s="9" t="s">
        <v>4</v>
      </c>
      <c r="B425" s="9" t="s">
        <v>4</v>
      </c>
      <c r="C425" s="9" t="s">
        <v>897</v>
      </c>
      <c r="D425" s="10" t="s">
        <v>4</v>
      </c>
      <c r="E425" s="10" t="s">
        <v>4</v>
      </c>
      <c r="F425" s="10" t="s">
        <v>4</v>
      </c>
      <c r="G425" s="10" t="s">
        <v>4</v>
      </c>
      <c r="H425" s="10" t="s">
        <v>4</v>
      </c>
      <c r="I425" s="10" t="s">
        <v>4</v>
      </c>
      <c r="J425" s="10" t="s">
        <v>4</v>
      </c>
      <c r="K425" s="10" t="s">
        <v>4</v>
      </c>
      <c r="L425" s="10" t="s">
        <v>4</v>
      </c>
      <c r="M425" s="10" t="s">
        <v>4</v>
      </c>
      <c r="N425" s="10" t="s">
        <v>4</v>
      </c>
      <c r="O425" s="10" t="s">
        <v>4</v>
      </c>
      <c r="P425" s="10" t="s">
        <v>4</v>
      </c>
    </row>
    <row r="426" spans="1:16" x14ac:dyDescent="0.25">
      <c r="A426" s="9" t="s">
        <v>4</v>
      </c>
      <c r="B426" s="9" t="s">
        <v>4</v>
      </c>
      <c r="C426" s="9" t="s">
        <v>898</v>
      </c>
      <c r="D426" s="10">
        <v>1.1299999999999999</v>
      </c>
      <c r="E426" s="10" t="s">
        <v>15</v>
      </c>
      <c r="F426" s="10" t="s">
        <v>15</v>
      </c>
      <c r="G426" s="10">
        <v>0.19</v>
      </c>
      <c r="H426" s="10" t="s">
        <v>15</v>
      </c>
      <c r="I426" s="10">
        <v>0.43</v>
      </c>
      <c r="J426" s="10">
        <v>0.68</v>
      </c>
      <c r="K426" s="10">
        <v>0.91</v>
      </c>
      <c r="L426" s="10">
        <v>1.21</v>
      </c>
      <c r="M426" s="10">
        <v>1.9</v>
      </c>
      <c r="N426" s="10">
        <v>2.21</v>
      </c>
      <c r="O426" s="10">
        <v>2.4900000000000002</v>
      </c>
      <c r="P426" s="10">
        <v>2.37</v>
      </c>
    </row>
    <row r="427" spans="1:16" x14ac:dyDescent="0.25">
      <c r="A427" s="9" t="s">
        <v>899</v>
      </c>
      <c r="B427" s="9" t="s">
        <v>900</v>
      </c>
      <c r="C427" s="9" t="s">
        <v>901</v>
      </c>
      <c r="D427" s="10" t="s">
        <v>4</v>
      </c>
      <c r="E427" s="10" t="s">
        <v>4</v>
      </c>
      <c r="F427" s="10" t="s">
        <v>4</v>
      </c>
      <c r="G427" s="10" t="s">
        <v>4</v>
      </c>
      <c r="H427" s="10" t="s">
        <v>4</v>
      </c>
      <c r="I427" s="10" t="s">
        <v>4</v>
      </c>
      <c r="J427" s="10" t="s">
        <v>4</v>
      </c>
      <c r="K427" s="10" t="s">
        <v>4</v>
      </c>
      <c r="L427" s="10" t="s">
        <v>4</v>
      </c>
      <c r="M427" s="10" t="s">
        <v>4</v>
      </c>
      <c r="N427" s="10" t="s">
        <v>4</v>
      </c>
      <c r="O427" s="10" t="s">
        <v>4</v>
      </c>
      <c r="P427" s="10" t="s">
        <v>4</v>
      </c>
    </row>
    <row r="428" spans="1:16" x14ac:dyDescent="0.25">
      <c r="A428" s="9" t="s">
        <v>4</v>
      </c>
      <c r="B428" s="9" t="s">
        <v>4</v>
      </c>
      <c r="C428" s="9" t="s">
        <v>902</v>
      </c>
      <c r="D428" s="10">
        <v>306.62</v>
      </c>
      <c r="E428" s="10" t="s">
        <v>15</v>
      </c>
      <c r="F428" s="10">
        <v>26.42</v>
      </c>
      <c r="G428" s="10">
        <v>37.270000000000003</v>
      </c>
      <c r="H428" s="10">
        <v>43.99</v>
      </c>
      <c r="I428" s="10">
        <v>57.9</v>
      </c>
      <c r="J428" s="10">
        <v>154.27000000000001</v>
      </c>
      <c r="K428" s="10">
        <v>191.06</v>
      </c>
      <c r="L428" s="10">
        <v>205.51</v>
      </c>
      <c r="M428" s="10">
        <v>384.08</v>
      </c>
      <c r="N428" s="10">
        <v>652.82000000000005</v>
      </c>
      <c r="O428" s="10">
        <v>1430.5</v>
      </c>
      <c r="P428" s="10">
        <v>2744.69</v>
      </c>
    </row>
    <row r="429" spans="1:16" x14ac:dyDescent="0.25">
      <c r="A429" s="9" t="s">
        <v>903</v>
      </c>
      <c r="B429" s="9" t="s">
        <v>904</v>
      </c>
      <c r="C429" s="9" t="s">
        <v>905</v>
      </c>
      <c r="D429" s="10">
        <v>44.96</v>
      </c>
      <c r="E429" s="10" t="s">
        <v>15</v>
      </c>
      <c r="F429" s="10">
        <v>2.3199999999999998</v>
      </c>
      <c r="G429" s="10">
        <v>6.66</v>
      </c>
      <c r="H429" s="10">
        <v>9.99</v>
      </c>
      <c r="I429" s="10">
        <v>16.739999999999998</v>
      </c>
      <c r="J429" s="10">
        <v>18.149999999999999</v>
      </c>
      <c r="K429" s="10">
        <v>29.64</v>
      </c>
      <c r="L429" s="10">
        <v>44.42</v>
      </c>
      <c r="M429" s="10">
        <v>68.83</v>
      </c>
      <c r="N429" s="10">
        <v>106.48</v>
      </c>
      <c r="O429" s="10">
        <v>116.04</v>
      </c>
      <c r="P429" s="10">
        <v>152.09</v>
      </c>
    </row>
    <row r="430" spans="1:16" x14ac:dyDescent="0.25">
      <c r="A430" s="9" t="s">
        <v>906</v>
      </c>
      <c r="B430" s="9" t="s">
        <v>907</v>
      </c>
      <c r="C430" s="9" t="s">
        <v>908</v>
      </c>
      <c r="D430" s="10" t="s">
        <v>4</v>
      </c>
      <c r="E430" s="10" t="s">
        <v>4</v>
      </c>
      <c r="F430" s="10" t="s">
        <v>4</v>
      </c>
      <c r="G430" s="10" t="s">
        <v>4</v>
      </c>
      <c r="H430" s="10" t="s">
        <v>4</v>
      </c>
      <c r="I430" s="10" t="s">
        <v>4</v>
      </c>
      <c r="J430" s="10" t="s">
        <v>4</v>
      </c>
      <c r="K430" s="10" t="s">
        <v>4</v>
      </c>
      <c r="L430" s="10" t="s">
        <v>4</v>
      </c>
      <c r="M430" s="10" t="s">
        <v>4</v>
      </c>
      <c r="N430" s="10" t="s">
        <v>4</v>
      </c>
      <c r="O430" s="10" t="s">
        <v>4</v>
      </c>
      <c r="P430" s="10" t="s">
        <v>4</v>
      </c>
    </row>
    <row r="431" spans="1:16" x14ac:dyDescent="0.25">
      <c r="A431" s="9" t="s">
        <v>4</v>
      </c>
      <c r="B431" s="9" t="s">
        <v>4</v>
      </c>
      <c r="C431" s="9" t="s">
        <v>909</v>
      </c>
      <c r="D431" s="10" t="s">
        <v>4</v>
      </c>
      <c r="E431" s="10" t="s">
        <v>4</v>
      </c>
      <c r="F431" s="10" t="s">
        <v>4</v>
      </c>
      <c r="G431" s="10" t="s">
        <v>4</v>
      </c>
      <c r="H431" s="10" t="s">
        <v>4</v>
      </c>
      <c r="I431" s="10" t="s">
        <v>4</v>
      </c>
      <c r="J431" s="10" t="s">
        <v>4</v>
      </c>
      <c r="K431" s="10" t="s">
        <v>4</v>
      </c>
      <c r="L431" s="10" t="s">
        <v>4</v>
      </c>
      <c r="M431" s="10" t="s">
        <v>4</v>
      </c>
      <c r="N431" s="10" t="s">
        <v>4</v>
      </c>
      <c r="O431" s="10" t="s">
        <v>4</v>
      </c>
      <c r="P431" s="10" t="s">
        <v>4</v>
      </c>
    </row>
    <row r="432" spans="1:16" x14ac:dyDescent="0.25">
      <c r="A432" s="9" t="s">
        <v>4</v>
      </c>
      <c r="B432" s="9" t="s">
        <v>4</v>
      </c>
      <c r="C432" s="9" t="s">
        <v>898</v>
      </c>
      <c r="D432" s="10">
        <v>10.02</v>
      </c>
      <c r="E432" s="10" t="s">
        <v>15</v>
      </c>
      <c r="F432" s="10" t="s">
        <v>15</v>
      </c>
      <c r="G432" s="10">
        <v>1.52</v>
      </c>
      <c r="H432" s="10">
        <v>2.5299999999999998</v>
      </c>
      <c r="I432" s="10">
        <v>4.1900000000000004</v>
      </c>
      <c r="J432" s="10">
        <v>5.45</v>
      </c>
      <c r="K432" s="10">
        <v>6.84</v>
      </c>
      <c r="L432" s="10">
        <v>10.07</v>
      </c>
      <c r="M432" s="10">
        <v>18.38</v>
      </c>
      <c r="N432" s="10">
        <v>22.94</v>
      </c>
      <c r="O432" s="10">
        <v>18.57</v>
      </c>
      <c r="P432" s="10">
        <v>14.67</v>
      </c>
    </row>
    <row r="433" spans="1:16" x14ac:dyDescent="0.25">
      <c r="A433" s="9" t="s">
        <v>910</v>
      </c>
      <c r="B433" s="9" t="s">
        <v>911</v>
      </c>
      <c r="C433" s="9" t="s">
        <v>912</v>
      </c>
      <c r="D433" s="10">
        <v>17.190000000000001</v>
      </c>
      <c r="E433" s="10" t="s">
        <v>15</v>
      </c>
      <c r="F433" s="10" t="s">
        <v>15</v>
      </c>
      <c r="G433" s="10" t="s">
        <v>15</v>
      </c>
      <c r="H433" s="10" t="s">
        <v>15</v>
      </c>
      <c r="I433" s="10" t="s">
        <v>15</v>
      </c>
      <c r="J433" s="10" t="s">
        <v>15</v>
      </c>
      <c r="K433" s="10">
        <v>3.97</v>
      </c>
      <c r="L433" s="10">
        <v>9.49</v>
      </c>
      <c r="M433" s="10">
        <v>13.74</v>
      </c>
      <c r="N433" s="10">
        <v>39.56</v>
      </c>
      <c r="O433" s="10">
        <v>46.04</v>
      </c>
      <c r="P433" s="10">
        <v>327.69</v>
      </c>
    </row>
    <row r="434" spans="1:16" x14ac:dyDescent="0.25">
      <c r="A434" s="9" t="s">
        <v>913</v>
      </c>
      <c r="B434" s="9" t="s">
        <v>914</v>
      </c>
      <c r="C434" s="9" t="s">
        <v>915</v>
      </c>
      <c r="D434" s="10">
        <v>71.430000000000007</v>
      </c>
      <c r="E434" s="10" t="s">
        <v>15</v>
      </c>
      <c r="F434" s="10" t="s">
        <v>15</v>
      </c>
      <c r="G434" s="10">
        <v>6.64</v>
      </c>
      <c r="H434" s="10" t="s">
        <v>15</v>
      </c>
      <c r="I434" s="10" t="s">
        <v>15</v>
      </c>
      <c r="J434" s="10">
        <v>39.229999999999997</v>
      </c>
      <c r="K434" s="10">
        <v>20.46</v>
      </c>
      <c r="L434" s="10">
        <v>41.05</v>
      </c>
      <c r="M434" s="10">
        <v>86.09</v>
      </c>
      <c r="N434" s="10">
        <v>182.59</v>
      </c>
      <c r="O434" s="10">
        <v>410.26</v>
      </c>
      <c r="P434" s="10">
        <v>576.73</v>
      </c>
    </row>
    <row r="435" spans="1:16" x14ac:dyDescent="0.25">
      <c r="A435" s="9" t="s">
        <v>916</v>
      </c>
      <c r="B435" s="9" t="s">
        <v>917</v>
      </c>
      <c r="C435" s="9" t="s">
        <v>918</v>
      </c>
      <c r="D435" s="10">
        <v>37.159999999999997</v>
      </c>
      <c r="E435" s="10" t="s">
        <v>15</v>
      </c>
      <c r="F435" s="10" t="s">
        <v>15</v>
      </c>
      <c r="G435" s="10">
        <v>8.98</v>
      </c>
      <c r="H435" s="10">
        <v>2.72</v>
      </c>
      <c r="I435" s="10">
        <v>9.1</v>
      </c>
      <c r="J435" s="10">
        <v>14.95</v>
      </c>
      <c r="K435" s="10">
        <v>18.37</v>
      </c>
      <c r="L435" s="10">
        <v>25.91</v>
      </c>
      <c r="M435" s="10">
        <v>50.79</v>
      </c>
      <c r="N435" s="10">
        <v>63.09</v>
      </c>
      <c r="O435" s="10">
        <v>167.05</v>
      </c>
      <c r="P435" s="10">
        <v>448.54</v>
      </c>
    </row>
    <row r="436" spans="1:16" x14ac:dyDescent="0.25">
      <c r="A436" s="9" t="s">
        <v>919</v>
      </c>
      <c r="B436" s="9" t="s">
        <v>920</v>
      </c>
      <c r="C436" s="9" t="s">
        <v>921</v>
      </c>
      <c r="D436" s="10" t="s">
        <v>4</v>
      </c>
      <c r="E436" s="10" t="s">
        <v>4</v>
      </c>
      <c r="F436" s="10" t="s">
        <v>4</v>
      </c>
      <c r="G436" s="10" t="s">
        <v>4</v>
      </c>
      <c r="H436" s="10" t="s">
        <v>4</v>
      </c>
      <c r="I436" s="10" t="s">
        <v>4</v>
      </c>
      <c r="J436" s="10" t="s">
        <v>4</v>
      </c>
      <c r="K436" s="10" t="s">
        <v>4</v>
      </c>
      <c r="L436" s="10" t="s">
        <v>4</v>
      </c>
      <c r="M436" s="10" t="s">
        <v>4</v>
      </c>
      <c r="N436" s="10" t="s">
        <v>4</v>
      </c>
      <c r="O436" s="10" t="s">
        <v>4</v>
      </c>
      <c r="P436" s="10" t="s">
        <v>4</v>
      </c>
    </row>
    <row r="437" spans="1:16" x14ac:dyDescent="0.25">
      <c r="A437" s="9" t="s">
        <v>4</v>
      </c>
      <c r="B437" s="9" t="s">
        <v>4</v>
      </c>
      <c r="C437" s="9" t="s">
        <v>922</v>
      </c>
      <c r="D437" s="10">
        <v>37.46</v>
      </c>
      <c r="E437" s="10" t="s">
        <v>15</v>
      </c>
      <c r="F437" s="10" t="s">
        <v>15</v>
      </c>
      <c r="G437" s="10">
        <v>5.51</v>
      </c>
      <c r="H437" s="10" t="s">
        <v>15</v>
      </c>
      <c r="I437" s="10">
        <v>7.68</v>
      </c>
      <c r="J437" s="10">
        <v>20.12</v>
      </c>
      <c r="K437" s="10">
        <v>16.82</v>
      </c>
      <c r="L437" s="10">
        <v>27.44</v>
      </c>
      <c r="M437" s="10">
        <v>33.549999999999997</v>
      </c>
      <c r="N437" s="10">
        <v>107.25</v>
      </c>
      <c r="O437" s="10">
        <v>212.02</v>
      </c>
      <c r="P437" s="10">
        <v>212.6</v>
      </c>
    </row>
    <row r="438" spans="1:16" x14ac:dyDescent="0.25">
      <c r="A438" s="9" t="s">
        <v>923</v>
      </c>
      <c r="B438" s="9" t="s">
        <v>924</v>
      </c>
      <c r="C438" s="9" t="s">
        <v>925</v>
      </c>
      <c r="D438" s="10" t="s">
        <v>4</v>
      </c>
      <c r="E438" s="10" t="s">
        <v>4</v>
      </c>
      <c r="F438" s="10" t="s">
        <v>4</v>
      </c>
      <c r="G438" s="10" t="s">
        <v>4</v>
      </c>
      <c r="H438" s="10" t="s">
        <v>4</v>
      </c>
      <c r="I438" s="10" t="s">
        <v>4</v>
      </c>
      <c r="J438" s="10" t="s">
        <v>4</v>
      </c>
      <c r="K438" s="10" t="s">
        <v>4</v>
      </c>
      <c r="L438" s="10" t="s">
        <v>4</v>
      </c>
      <c r="M438" s="10" t="s">
        <v>4</v>
      </c>
      <c r="N438" s="10" t="s">
        <v>4</v>
      </c>
      <c r="O438" s="10" t="s">
        <v>4</v>
      </c>
      <c r="P438" s="10" t="s">
        <v>4</v>
      </c>
    </row>
    <row r="439" spans="1:16" x14ac:dyDescent="0.25">
      <c r="A439" s="9" t="s">
        <v>4</v>
      </c>
      <c r="B439" s="9" t="s">
        <v>4</v>
      </c>
      <c r="C439" s="9" t="s">
        <v>926</v>
      </c>
      <c r="D439" s="10" t="s">
        <v>4</v>
      </c>
      <c r="E439" s="10" t="s">
        <v>4</v>
      </c>
      <c r="F439" s="10" t="s">
        <v>4</v>
      </c>
      <c r="G439" s="10" t="s">
        <v>4</v>
      </c>
      <c r="H439" s="10" t="s">
        <v>4</v>
      </c>
      <c r="I439" s="10" t="s">
        <v>4</v>
      </c>
      <c r="J439" s="10" t="s">
        <v>4</v>
      </c>
      <c r="K439" s="10" t="s">
        <v>4</v>
      </c>
      <c r="L439" s="10" t="s">
        <v>4</v>
      </c>
      <c r="M439" s="10" t="s">
        <v>4</v>
      </c>
      <c r="N439" s="10" t="s">
        <v>4</v>
      </c>
      <c r="O439" s="10" t="s">
        <v>4</v>
      </c>
      <c r="P439" s="10" t="s">
        <v>4</v>
      </c>
    </row>
    <row r="440" spans="1:16" x14ac:dyDescent="0.25">
      <c r="A440" s="9" t="s">
        <v>4</v>
      </c>
      <c r="B440" s="9" t="s">
        <v>4</v>
      </c>
      <c r="C440" s="9" t="s">
        <v>927</v>
      </c>
      <c r="D440" s="10">
        <v>2.0299999999999998</v>
      </c>
      <c r="E440" s="10" t="s">
        <v>15</v>
      </c>
      <c r="F440" s="10" t="s">
        <v>15</v>
      </c>
      <c r="G440" s="10" t="s">
        <v>15</v>
      </c>
      <c r="H440" s="10" t="s">
        <v>15</v>
      </c>
      <c r="I440" s="10">
        <v>0.75</v>
      </c>
      <c r="J440" s="10">
        <v>0.82</v>
      </c>
      <c r="K440" s="10">
        <v>1.19</v>
      </c>
      <c r="L440" s="10">
        <v>1.82</v>
      </c>
      <c r="M440" s="10">
        <v>3.05</v>
      </c>
      <c r="N440" s="10">
        <v>5.0999999999999996</v>
      </c>
      <c r="O440" s="10">
        <v>6.31</v>
      </c>
      <c r="P440" s="10">
        <v>8.85</v>
      </c>
    </row>
    <row r="441" spans="1:16" x14ac:dyDescent="0.25">
      <c r="A441" s="9" t="s">
        <v>928</v>
      </c>
      <c r="B441" s="9" t="s">
        <v>929</v>
      </c>
      <c r="C441" s="9" t="s">
        <v>930</v>
      </c>
      <c r="D441" s="10" t="s">
        <v>4</v>
      </c>
      <c r="E441" s="10" t="s">
        <v>4</v>
      </c>
      <c r="F441" s="10" t="s">
        <v>4</v>
      </c>
      <c r="G441" s="10" t="s">
        <v>4</v>
      </c>
      <c r="H441" s="10" t="s">
        <v>4</v>
      </c>
      <c r="I441" s="10" t="s">
        <v>4</v>
      </c>
      <c r="J441" s="10" t="s">
        <v>4</v>
      </c>
      <c r="K441" s="10" t="s">
        <v>4</v>
      </c>
      <c r="L441" s="10" t="s">
        <v>4</v>
      </c>
      <c r="M441" s="10" t="s">
        <v>4</v>
      </c>
      <c r="N441" s="10" t="s">
        <v>4</v>
      </c>
      <c r="O441" s="10" t="s">
        <v>4</v>
      </c>
      <c r="P441" s="10" t="s">
        <v>4</v>
      </c>
    </row>
    <row r="442" spans="1:16" x14ac:dyDescent="0.25">
      <c r="A442" s="9" t="s">
        <v>4</v>
      </c>
      <c r="B442" s="9" t="s">
        <v>4</v>
      </c>
      <c r="C442" s="9" t="s">
        <v>931</v>
      </c>
      <c r="D442" s="10">
        <v>36.54</v>
      </c>
      <c r="E442" s="10" t="s">
        <v>15</v>
      </c>
      <c r="F442" s="10">
        <v>3.06</v>
      </c>
      <c r="G442" s="10">
        <v>6.52</v>
      </c>
      <c r="H442" s="10">
        <v>11.79</v>
      </c>
      <c r="I442" s="10">
        <v>12.6</v>
      </c>
      <c r="J442" s="10">
        <v>15.36</v>
      </c>
      <c r="K442" s="10">
        <v>21.07</v>
      </c>
      <c r="L442" s="10">
        <v>32.340000000000003</v>
      </c>
      <c r="M442" s="10">
        <v>53.36</v>
      </c>
      <c r="N442" s="10">
        <v>82.09</v>
      </c>
      <c r="O442" s="10">
        <v>128.01</v>
      </c>
      <c r="P442" s="10">
        <v>180.75</v>
      </c>
    </row>
    <row r="443" spans="1:16" x14ac:dyDescent="0.25">
      <c r="A443" s="9" t="s">
        <v>932</v>
      </c>
      <c r="B443" s="9" t="s">
        <v>933</v>
      </c>
      <c r="C443" s="9" t="s">
        <v>934</v>
      </c>
      <c r="D443" s="10" t="s">
        <v>4</v>
      </c>
      <c r="E443" s="10" t="s">
        <v>4</v>
      </c>
      <c r="F443" s="10" t="s">
        <v>4</v>
      </c>
      <c r="G443" s="10" t="s">
        <v>4</v>
      </c>
      <c r="H443" s="10" t="s">
        <v>4</v>
      </c>
      <c r="I443" s="10" t="s">
        <v>4</v>
      </c>
      <c r="J443" s="10" t="s">
        <v>4</v>
      </c>
      <c r="K443" s="10" t="s">
        <v>4</v>
      </c>
      <c r="L443" s="10" t="s">
        <v>4</v>
      </c>
      <c r="M443" s="10" t="s">
        <v>4</v>
      </c>
      <c r="N443" s="10" t="s">
        <v>4</v>
      </c>
      <c r="O443" s="10" t="s">
        <v>4</v>
      </c>
      <c r="P443" s="10" t="s">
        <v>4</v>
      </c>
    </row>
    <row r="444" spans="1:16" x14ac:dyDescent="0.25">
      <c r="A444" s="9" t="s">
        <v>4</v>
      </c>
      <c r="B444" s="9" t="s">
        <v>4</v>
      </c>
      <c r="C444" s="9" t="s">
        <v>935</v>
      </c>
      <c r="D444" s="10">
        <v>44.85</v>
      </c>
      <c r="E444" s="10" t="s">
        <v>15</v>
      </c>
      <c r="F444" s="10">
        <v>3.42</v>
      </c>
      <c r="G444" s="10">
        <v>6.34</v>
      </c>
      <c r="H444" s="10">
        <v>10.43</v>
      </c>
      <c r="I444" s="10">
        <v>22.44</v>
      </c>
      <c r="J444" s="10">
        <v>18.05</v>
      </c>
      <c r="K444" s="10">
        <v>24.44</v>
      </c>
      <c r="L444" s="10">
        <v>39.07</v>
      </c>
      <c r="M444" s="10">
        <v>66.08</v>
      </c>
      <c r="N444" s="10">
        <v>97.16</v>
      </c>
      <c r="O444" s="10">
        <v>159.49</v>
      </c>
      <c r="P444" s="10">
        <v>270.89</v>
      </c>
    </row>
    <row r="445" spans="1:16" x14ac:dyDescent="0.25">
      <c r="A445" s="9" t="s">
        <v>936</v>
      </c>
      <c r="B445" s="9" t="s">
        <v>937</v>
      </c>
      <c r="C445" s="9" t="s">
        <v>938</v>
      </c>
      <c r="D445" s="10" t="s">
        <v>4</v>
      </c>
      <c r="E445" s="10" t="s">
        <v>4</v>
      </c>
      <c r="F445" s="10" t="s">
        <v>4</v>
      </c>
      <c r="G445" s="10" t="s">
        <v>4</v>
      </c>
      <c r="H445" s="10" t="s">
        <v>4</v>
      </c>
      <c r="I445" s="10" t="s">
        <v>4</v>
      </c>
      <c r="J445" s="10" t="s">
        <v>4</v>
      </c>
      <c r="K445" s="10" t="s">
        <v>4</v>
      </c>
      <c r="L445" s="10" t="s">
        <v>4</v>
      </c>
      <c r="M445" s="10" t="s">
        <v>4</v>
      </c>
      <c r="N445" s="10" t="s">
        <v>4</v>
      </c>
      <c r="O445" s="10" t="s">
        <v>4</v>
      </c>
      <c r="P445" s="10" t="s">
        <v>4</v>
      </c>
    </row>
    <row r="446" spans="1:16" x14ac:dyDescent="0.25">
      <c r="A446" s="9" t="s">
        <v>4</v>
      </c>
      <c r="B446" s="9" t="s">
        <v>4</v>
      </c>
      <c r="C446" s="9" t="s">
        <v>939</v>
      </c>
      <c r="D446" s="10" t="s">
        <v>4</v>
      </c>
      <c r="E446" s="10" t="s">
        <v>4</v>
      </c>
      <c r="F446" s="10" t="s">
        <v>4</v>
      </c>
      <c r="G446" s="10" t="s">
        <v>4</v>
      </c>
      <c r="H446" s="10" t="s">
        <v>4</v>
      </c>
      <c r="I446" s="10" t="s">
        <v>4</v>
      </c>
      <c r="J446" s="10" t="s">
        <v>4</v>
      </c>
      <c r="K446" s="10" t="s">
        <v>4</v>
      </c>
      <c r="L446" s="10" t="s">
        <v>4</v>
      </c>
      <c r="M446" s="10" t="s">
        <v>4</v>
      </c>
      <c r="N446" s="10" t="s">
        <v>4</v>
      </c>
      <c r="O446" s="10" t="s">
        <v>4</v>
      </c>
      <c r="P446" s="10" t="s">
        <v>4</v>
      </c>
    </row>
    <row r="447" spans="1:16" x14ac:dyDescent="0.25">
      <c r="A447" s="9" t="s">
        <v>4</v>
      </c>
      <c r="B447" s="9" t="s">
        <v>4</v>
      </c>
      <c r="C447" s="9" t="s">
        <v>940</v>
      </c>
      <c r="D447" s="10" t="s">
        <v>4</v>
      </c>
      <c r="E447" s="10" t="s">
        <v>4</v>
      </c>
      <c r="F447" s="10" t="s">
        <v>4</v>
      </c>
      <c r="G447" s="10" t="s">
        <v>4</v>
      </c>
      <c r="H447" s="10" t="s">
        <v>4</v>
      </c>
      <c r="I447" s="10" t="s">
        <v>4</v>
      </c>
      <c r="J447" s="10" t="s">
        <v>4</v>
      </c>
      <c r="K447" s="10" t="s">
        <v>4</v>
      </c>
      <c r="L447" s="10" t="s">
        <v>4</v>
      </c>
      <c r="M447" s="10" t="s">
        <v>4</v>
      </c>
      <c r="N447" s="10" t="s">
        <v>4</v>
      </c>
      <c r="O447" s="10" t="s">
        <v>4</v>
      </c>
      <c r="P447" s="10" t="s">
        <v>4</v>
      </c>
    </row>
    <row r="448" spans="1:16" x14ac:dyDescent="0.25">
      <c r="A448" s="9" t="s">
        <v>4</v>
      </c>
      <c r="B448" s="9" t="s">
        <v>4</v>
      </c>
      <c r="C448" s="9" t="s">
        <v>941</v>
      </c>
      <c r="D448" s="10">
        <v>3.46</v>
      </c>
      <c r="E448" s="10" t="s">
        <v>15</v>
      </c>
      <c r="F448" s="10" t="s">
        <v>15</v>
      </c>
      <c r="G448" s="10">
        <v>0.44</v>
      </c>
      <c r="H448" s="10">
        <v>0.78</v>
      </c>
      <c r="I448" s="10">
        <v>1.42</v>
      </c>
      <c r="J448" s="10">
        <v>1.66</v>
      </c>
      <c r="K448" s="10">
        <v>2.25</v>
      </c>
      <c r="L448" s="10">
        <v>3.61</v>
      </c>
      <c r="M448" s="10">
        <v>5.96</v>
      </c>
      <c r="N448" s="10">
        <v>7.77</v>
      </c>
      <c r="O448" s="10">
        <v>9.26</v>
      </c>
      <c r="P448" s="10">
        <v>5.69</v>
      </c>
    </row>
    <row r="449" spans="1:16" x14ac:dyDescent="0.25">
      <c r="A449" s="9" t="s">
        <v>942</v>
      </c>
      <c r="B449" s="9" t="s">
        <v>943</v>
      </c>
      <c r="C449" s="9" t="s">
        <v>944</v>
      </c>
      <c r="D449" s="10">
        <v>26.78</v>
      </c>
      <c r="E449" s="10" t="s">
        <v>15</v>
      </c>
      <c r="F449" s="10">
        <v>4.8</v>
      </c>
      <c r="G449" s="10">
        <v>6.28</v>
      </c>
      <c r="H449" s="10">
        <v>21.17</v>
      </c>
      <c r="I449" s="10">
        <v>10.029999999999999</v>
      </c>
      <c r="J449" s="10">
        <v>15.5</v>
      </c>
      <c r="K449" s="10">
        <v>18.3</v>
      </c>
      <c r="L449" s="10">
        <v>26.51</v>
      </c>
      <c r="M449" s="10">
        <v>30.41</v>
      </c>
      <c r="N449" s="10">
        <v>50.11</v>
      </c>
      <c r="O449" s="10">
        <v>66.92</v>
      </c>
      <c r="P449" s="10">
        <v>198.82</v>
      </c>
    </row>
    <row r="450" spans="1:16" x14ac:dyDescent="0.25">
      <c r="A450" s="9" t="s">
        <v>945</v>
      </c>
      <c r="B450" s="9" t="s">
        <v>946</v>
      </c>
      <c r="C450" s="9" t="s">
        <v>947</v>
      </c>
      <c r="D450" s="10" t="s">
        <v>4</v>
      </c>
      <c r="E450" s="10" t="s">
        <v>4</v>
      </c>
      <c r="F450" s="10" t="s">
        <v>4</v>
      </c>
      <c r="G450" s="10" t="s">
        <v>4</v>
      </c>
      <c r="H450" s="10" t="s">
        <v>4</v>
      </c>
      <c r="I450" s="10" t="s">
        <v>4</v>
      </c>
      <c r="J450" s="10" t="s">
        <v>4</v>
      </c>
      <c r="K450" s="10" t="s">
        <v>4</v>
      </c>
      <c r="L450" s="10" t="s">
        <v>4</v>
      </c>
      <c r="M450" s="10" t="s">
        <v>4</v>
      </c>
      <c r="N450" s="10" t="s">
        <v>4</v>
      </c>
      <c r="O450" s="10" t="s">
        <v>4</v>
      </c>
      <c r="P450" s="10" t="s">
        <v>4</v>
      </c>
    </row>
    <row r="451" spans="1:16" x14ac:dyDescent="0.25">
      <c r="A451" s="9" t="s">
        <v>4</v>
      </c>
      <c r="B451" s="9" t="s">
        <v>4</v>
      </c>
      <c r="C451" s="9" t="s">
        <v>948</v>
      </c>
      <c r="D451" s="10">
        <v>16.95</v>
      </c>
      <c r="E451" s="10" t="s">
        <v>15</v>
      </c>
      <c r="F451" s="10">
        <v>2.77</v>
      </c>
      <c r="G451" s="10">
        <v>6.67</v>
      </c>
      <c r="H451" s="10">
        <v>7.37</v>
      </c>
      <c r="I451" s="10">
        <v>11.67</v>
      </c>
      <c r="J451" s="10">
        <v>9.65</v>
      </c>
      <c r="K451" s="10">
        <v>14.48</v>
      </c>
      <c r="L451" s="10">
        <v>20.260000000000002</v>
      </c>
      <c r="M451" s="10">
        <v>21.35</v>
      </c>
      <c r="N451" s="10">
        <v>30.18</v>
      </c>
      <c r="O451" s="10">
        <v>37.11</v>
      </c>
      <c r="P451" s="10">
        <v>45.1</v>
      </c>
    </row>
    <row r="452" spans="1:16" x14ac:dyDescent="0.25">
      <c r="A452" s="9" t="s">
        <v>4</v>
      </c>
      <c r="B452" s="9" t="s">
        <v>4</v>
      </c>
      <c r="C452" s="9" t="s">
        <v>4</v>
      </c>
      <c r="D452" s="10" t="s">
        <v>4</v>
      </c>
      <c r="E452" s="10" t="s">
        <v>4</v>
      </c>
      <c r="F452" s="10" t="s">
        <v>4</v>
      </c>
      <c r="G452" s="10" t="s">
        <v>4</v>
      </c>
      <c r="H452" s="10" t="s">
        <v>4</v>
      </c>
      <c r="I452" s="10" t="s">
        <v>4</v>
      </c>
      <c r="J452" s="10" t="s">
        <v>4</v>
      </c>
      <c r="K452" s="10" t="s">
        <v>4</v>
      </c>
      <c r="L452" s="10" t="s">
        <v>4</v>
      </c>
      <c r="M452" s="10" t="s">
        <v>4</v>
      </c>
      <c r="N452" s="10" t="s">
        <v>4</v>
      </c>
      <c r="O452" s="10" t="s">
        <v>4</v>
      </c>
      <c r="P452" s="10" t="s">
        <v>4</v>
      </c>
    </row>
    <row r="453" spans="1:16" x14ac:dyDescent="0.25">
      <c r="A453" s="9" t="s">
        <v>4</v>
      </c>
      <c r="B453" s="9" t="s">
        <v>4</v>
      </c>
      <c r="C453" s="9" t="s">
        <v>4</v>
      </c>
      <c r="D453" s="10" t="s">
        <v>4</v>
      </c>
      <c r="E453" s="10" t="s">
        <v>4</v>
      </c>
      <c r="F453" s="10" t="s">
        <v>4</v>
      </c>
      <c r="G453" s="10" t="s">
        <v>4</v>
      </c>
      <c r="H453" s="10" t="s">
        <v>4</v>
      </c>
      <c r="I453" s="10" t="s">
        <v>4</v>
      </c>
      <c r="J453" s="10" t="s">
        <v>4</v>
      </c>
      <c r="K453" s="10" t="s">
        <v>4</v>
      </c>
      <c r="L453" s="10" t="s">
        <v>4</v>
      </c>
      <c r="M453" s="10" t="s">
        <v>4</v>
      </c>
      <c r="N453" s="10" t="s">
        <v>4</v>
      </c>
      <c r="O453" s="10" t="s">
        <v>4</v>
      </c>
      <c r="P453" s="10" t="s">
        <v>4</v>
      </c>
    </row>
    <row r="454" spans="1:16" x14ac:dyDescent="0.25">
      <c r="A454" s="9" t="s">
        <v>949</v>
      </c>
      <c r="B454" s="9" t="s">
        <v>4</v>
      </c>
      <c r="C454" s="9" t="s">
        <v>950</v>
      </c>
      <c r="D454" s="10">
        <v>5105.1499999999996</v>
      </c>
      <c r="E454" s="10">
        <v>2529.4299999999998</v>
      </c>
      <c r="F454" s="10">
        <v>1085.25</v>
      </c>
      <c r="G454" s="10">
        <v>1627.7</v>
      </c>
      <c r="H454" s="10">
        <v>2042.25</v>
      </c>
      <c r="I454" s="10">
        <v>2332.2199999999998</v>
      </c>
      <c r="J454" s="10">
        <v>2924.98</v>
      </c>
      <c r="K454" s="10">
        <v>3622.81</v>
      </c>
      <c r="L454" s="10">
        <v>4876.3999999999996</v>
      </c>
      <c r="M454" s="10">
        <v>6941.42</v>
      </c>
      <c r="N454" s="10">
        <v>10061.299999999999</v>
      </c>
      <c r="O454" s="10">
        <v>14816.13</v>
      </c>
      <c r="P454" s="10">
        <v>21275.599999999999</v>
      </c>
    </row>
    <row r="455" spans="1:16" x14ac:dyDescent="0.25">
      <c r="A455" s="9" t="s">
        <v>4</v>
      </c>
      <c r="B455" s="9" t="s">
        <v>4</v>
      </c>
      <c r="C455" s="9" t="s">
        <v>4</v>
      </c>
      <c r="D455" s="10" t="s">
        <v>4</v>
      </c>
      <c r="E455" s="10"/>
      <c r="F455" s="10" t="s">
        <v>4</v>
      </c>
      <c r="G455" s="10" t="s">
        <v>4</v>
      </c>
      <c r="H455" s="10" t="s">
        <v>4</v>
      </c>
      <c r="I455" s="10" t="s">
        <v>4</v>
      </c>
      <c r="J455" s="10" t="s">
        <v>4</v>
      </c>
      <c r="K455" s="10" t="s">
        <v>4</v>
      </c>
      <c r="L455" s="10" t="s">
        <v>4</v>
      </c>
      <c r="M455" s="10" t="s">
        <v>4</v>
      </c>
      <c r="N455" s="10" t="s">
        <v>4</v>
      </c>
      <c r="O455" s="10" t="s">
        <v>4</v>
      </c>
      <c r="P455" s="10" t="s">
        <v>4</v>
      </c>
    </row>
    <row r="456" spans="1:16" x14ac:dyDescent="0.25">
      <c r="A456" s="9" t="s">
        <v>951</v>
      </c>
      <c r="B456" s="9" t="s">
        <v>952</v>
      </c>
      <c r="C456" s="9" t="s">
        <v>953</v>
      </c>
      <c r="D456" s="10">
        <v>36.36</v>
      </c>
      <c r="E456" s="10">
        <v>-105.35</v>
      </c>
      <c r="F456" s="10">
        <v>-32.25</v>
      </c>
      <c r="G456" s="10">
        <v>-41.03</v>
      </c>
      <c r="H456" s="10">
        <v>-35.72</v>
      </c>
      <c r="I456" s="10">
        <v>-29.39</v>
      </c>
      <c r="J456" s="10">
        <v>-23.13</v>
      </c>
      <c r="K456" s="10">
        <v>-16.54</v>
      </c>
      <c r="L456" s="10">
        <v>35.270000000000003</v>
      </c>
      <c r="M456" s="10">
        <v>66.88</v>
      </c>
      <c r="N456" s="10">
        <v>182.45</v>
      </c>
      <c r="O456" s="10">
        <v>250.89</v>
      </c>
      <c r="P456" s="10">
        <v>381.41</v>
      </c>
    </row>
    <row r="457" spans="1:16" x14ac:dyDescent="0.25">
      <c r="A457" s="9" t="s">
        <v>4</v>
      </c>
      <c r="B457" s="9" t="s">
        <v>4</v>
      </c>
      <c r="C457" s="9" t="s">
        <v>4</v>
      </c>
      <c r="D457" s="10" t="s">
        <v>4</v>
      </c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 x14ac:dyDescent="0.25">
      <c r="A458" s="9" t="s">
        <v>954</v>
      </c>
      <c r="B458" s="9" t="s">
        <v>955</v>
      </c>
      <c r="C458" s="9" t="s">
        <v>956</v>
      </c>
      <c r="D458" s="10">
        <v>1152.44</v>
      </c>
      <c r="E458" s="10">
        <v>1037.3800000000001</v>
      </c>
      <c r="F458" s="10">
        <v>325.2</v>
      </c>
      <c r="G458" s="10">
        <v>430.04</v>
      </c>
      <c r="H458" s="10">
        <v>556.79</v>
      </c>
      <c r="I458" s="10">
        <v>606.67999999999995</v>
      </c>
      <c r="J458" s="10">
        <v>817.7</v>
      </c>
      <c r="K458" s="10">
        <v>903.66</v>
      </c>
      <c r="L458" s="10">
        <v>1198.1099999999999</v>
      </c>
      <c r="M458" s="10">
        <v>1420.71</v>
      </c>
      <c r="N458" s="10">
        <v>2058.39</v>
      </c>
      <c r="O458" s="10">
        <v>3008.95</v>
      </c>
      <c r="P458" s="10">
        <v>4258.01</v>
      </c>
    </row>
    <row r="459" spans="1:16" x14ac:dyDescent="0.25">
      <c r="A459" s="9" t="s">
        <v>957</v>
      </c>
      <c r="B459" s="9" t="s">
        <v>958</v>
      </c>
      <c r="C459" s="9" t="s">
        <v>959</v>
      </c>
      <c r="D459" s="10">
        <v>86.18</v>
      </c>
      <c r="E459" s="10">
        <v>112.59</v>
      </c>
      <c r="F459" s="10">
        <v>37.39</v>
      </c>
      <c r="G459" s="10">
        <v>46.25</v>
      </c>
      <c r="H459" s="10">
        <v>53.65</v>
      </c>
      <c r="I459" s="10">
        <v>59.91</v>
      </c>
      <c r="J459" s="10">
        <v>62.15</v>
      </c>
      <c r="K459" s="10">
        <v>78.540000000000006</v>
      </c>
      <c r="L459" s="10">
        <v>103.91</v>
      </c>
      <c r="M459" s="10">
        <v>102.51</v>
      </c>
      <c r="N459" s="10">
        <v>128.38</v>
      </c>
      <c r="O459" s="10">
        <v>146.22</v>
      </c>
      <c r="P459" s="10">
        <v>168.05</v>
      </c>
    </row>
    <row r="460" spans="1:16" x14ac:dyDescent="0.25">
      <c r="A460" s="9" t="s">
        <v>960</v>
      </c>
      <c r="B460" s="9" t="s">
        <v>961</v>
      </c>
      <c r="C460" s="9" t="s">
        <v>962</v>
      </c>
      <c r="D460" s="10" t="s">
        <v>4</v>
      </c>
      <c r="E460" s="10" t="s">
        <v>4</v>
      </c>
      <c r="F460" s="10" t="s">
        <v>4</v>
      </c>
      <c r="G460" s="10" t="s">
        <v>4</v>
      </c>
      <c r="H460" s="10" t="s">
        <v>4</v>
      </c>
      <c r="I460" s="10" t="s">
        <v>4</v>
      </c>
      <c r="J460" s="10" t="s">
        <v>4</v>
      </c>
      <c r="K460" s="10" t="s">
        <v>4</v>
      </c>
      <c r="L460" s="10" t="s">
        <v>4</v>
      </c>
      <c r="M460" s="10" t="s">
        <v>4</v>
      </c>
      <c r="N460" s="10" t="s">
        <v>4</v>
      </c>
      <c r="O460" s="10" t="s">
        <v>4</v>
      </c>
      <c r="P460" s="10" t="s">
        <v>4</v>
      </c>
    </row>
    <row r="461" spans="1:16" x14ac:dyDescent="0.25">
      <c r="A461" s="9" t="s">
        <v>4</v>
      </c>
      <c r="B461" s="9" t="s">
        <v>4</v>
      </c>
      <c r="C461" s="9" t="s">
        <v>963</v>
      </c>
      <c r="D461" s="10">
        <v>100.9</v>
      </c>
      <c r="E461" s="10" t="s">
        <v>15</v>
      </c>
      <c r="F461" s="10" t="s">
        <v>15</v>
      </c>
      <c r="G461" s="10">
        <v>7.97</v>
      </c>
      <c r="H461" s="10">
        <v>7.42</v>
      </c>
      <c r="I461" s="10">
        <v>12.24</v>
      </c>
      <c r="J461" s="10">
        <v>19.239999999999998</v>
      </c>
      <c r="K461" s="10">
        <v>34.409999999999997</v>
      </c>
      <c r="L461" s="10">
        <v>66.45</v>
      </c>
      <c r="M461" s="10">
        <v>123.23</v>
      </c>
      <c r="N461" s="10">
        <v>244.47</v>
      </c>
      <c r="O461" s="10">
        <v>494.4</v>
      </c>
      <c r="P461" s="10">
        <v>1211.28</v>
      </c>
    </row>
    <row r="462" spans="1:16" x14ac:dyDescent="0.25">
      <c r="A462" s="9" t="s">
        <v>964</v>
      </c>
      <c r="B462" s="9" t="s">
        <v>965</v>
      </c>
      <c r="C462" s="9" t="s">
        <v>966</v>
      </c>
      <c r="D462" s="10">
        <v>196.29</v>
      </c>
      <c r="E462" s="10">
        <v>218.08</v>
      </c>
      <c r="F462" s="10">
        <v>234.46</v>
      </c>
      <c r="G462" s="10">
        <v>258.56</v>
      </c>
      <c r="H462" s="10">
        <v>265.14</v>
      </c>
      <c r="I462" s="10">
        <v>266.35000000000002</v>
      </c>
      <c r="J462" s="10">
        <v>251.36</v>
      </c>
      <c r="K462" s="10">
        <v>225.9</v>
      </c>
      <c r="L462" s="10">
        <v>190.21</v>
      </c>
      <c r="M462" s="10">
        <v>142.71</v>
      </c>
      <c r="N462" s="10">
        <v>102.45</v>
      </c>
      <c r="O462" s="10">
        <v>69.98</v>
      </c>
      <c r="P462" s="10">
        <v>115.06</v>
      </c>
    </row>
    <row r="463" spans="1:16" x14ac:dyDescent="0.25">
      <c r="A463" s="9" t="s">
        <v>967</v>
      </c>
      <c r="B463" s="9" t="s">
        <v>968</v>
      </c>
      <c r="C463" s="9" t="s">
        <v>969</v>
      </c>
      <c r="D463" s="10" t="s">
        <v>1227</v>
      </c>
      <c r="E463" s="10" t="s">
        <v>16</v>
      </c>
      <c r="F463" s="10" t="s">
        <v>15</v>
      </c>
      <c r="G463" s="10" t="s">
        <v>15</v>
      </c>
      <c r="H463" s="10" t="s">
        <v>15</v>
      </c>
      <c r="I463" s="10" t="s">
        <v>15</v>
      </c>
      <c r="J463" s="10" t="s">
        <v>15</v>
      </c>
      <c r="K463" s="10" t="s">
        <v>15</v>
      </c>
      <c r="L463" s="10" t="s">
        <v>15</v>
      </c>
      <c r="M463" s="10" t="s">
        <v>15</v>
      </c>
      <c r="N463" s="10" t="s">
        <v>15</v>
      </c>
      <c r="O463" s="10" t="s">
        <v>15</v>
      </c>
      <c r="P463" s="10" t="s">
        <v>15</v>
      </c>
    </row>
    <row r="464" spans="1:16" x14ac:dyDescent="0.25">
      <c r="A464" s="9" t="s">
        <v>970</v>
      </c>
      <c r="B464" s="9" t="s">
        <v>971</v>
      </c>
      <c r="C464" s="9" t="s">
        <v>972</v>
      </c>
      <c r="D464" s="10">
        <v>3.8</v>
      </c>
      <c r="E464" s="10" t="s">
        <v>16</v>
      </c>
      <c r="F464" s="10" t="s">
        <v>15</v>
      </c>
      <c r="G464" s="10" t="s">
        <v>15</v>
      </c>
      <c r="H464" s="10" t="s">
        <v>15</v>
      </c>
      <c r="I464" s="10" t="s">
        <v>15</v>
      </c>
      <c r="J464" s="10" t="s">
        <v>15</v>
      </c>
      <c r="K464" s="10">
        <v>2.16</v>
      </c>
      <c r="L464" s="10">
        <v>2.42</v>
      </c>
      <c r="M464" s="10">
        <v>5.23</v>
      </c>
      <c r="N464" s="10">
        <v>10.050000000000001</v>
      </c>
      <c r="O464" s="10">
        <v>18.489999999999998</v>
      </c>
      <c r="P464" s="10">
        <v>19.739999999999998</v>
      </c>
    </row>
    <row r="465" spans="1:16" x14ac:dyDescent="0.25">
      <c r="A465" s="9" t="s">
        <v>973</v>
      </c>
      <c r="B465" s="9" t="s">
        <v>974</v>
      </c>
      <c r="C465" s="9" t="s">
        <v>975</v>
      </c>
      <c r="D465" s="10" t="s">
        <v>4</v>
      </c>
      <c r="E465" s="10" t="s">
        <v>4</v>
      </c>
      <c r="F465" s="10" t="s">
        <v>4</v>
      </c>
      <c r="G465" s="10" t="s">
        <v>4</v>
      </c>
      <c r="H465" s="10" t="s">
        <v>4</v>
      </c>
      <c r="I465" s="10" t="s">
        <v>4</v>
      </c>
      <c r="J465" s="10" t="s">
        <v>4</v>
      </c>
      <c r="K465" s="10" t="s">
        <v>4</v>
      </c>
      <c r="L465" s="10" t="s">
        <v>4</v>
      </c>
      <c r="M465" s="10" t="s">
        <v>4</v>
      </c>
      <c r="N465" s="10" t="s">
        <v>4</v>
      </c>
      <c r="O465" s="10" t="s">
        <v>4</v>
      </c>
      <c r="P465" s="10" t="s">
        <v>4</v>
      </c>
    </row>
    <row r="466" spans="1:16" x14ac:dyDescent="0.25">
      <c r="A466" s="9" t="s">
        <v>4</v>
      </c>
      <c r="B466" s="9" t="s">
        <v>4</v>
      </c>
      <c r="C466" s="9" t="s">
        <v>976</v>
      </c>
      <c r="D466" s="10">
        <v>8.14</v>
      </c>
      <c r="E466" s="10" t="s">
        <v>15</v>
      </c>
      <c r="F466" s="10" t="s">
        <v>15</v>
      </c>
      <c r="G466" s="10">
        <v>1.04</v>
      </c>
      <c r="H466" s="10">
        <v>1.1100000000000001</v>
      </c>
      <c r="I466" s="10">
        <v>1.74</v>
      </c>
      <c r="J466" s="10">
        <v>1.97</v>
      </c>
      <c r="K466" s="10">
        <v>4.58</v>
      </c>
      <c r="L466" s="10">
        <v>8.94</v>
      </c>
      <c r="M466" s="10">
        <v>13.98</v>
      </c>
      <c r="N466" s="10">
        <v>20.49</v>
      </c>
      <c r="O466" s="10">
        <v>18.86</v>
      </c>
      <c r="P466" s="10">
        <v>22.93</v>
      </c>
    </row>
    <row r="467" spans="1:16" x14ac:dyDescent="0.25">
      <c r="A467" s="9" t="s">
        <v>977</v>
      </c>
      <c r="B467" s="9" t="s">
        <v>978</v>
      </c>
      <c r="C467" s="9" t="s">
        <v>975</v>
      </c>
      <c r="D467" s="10" t="s">
        <v>4</v>
      </c>
      <c r="E467" s="10" t="s">
        <v>4</v>
      </c>
      <c r="F467" s="10" t="s">
        <v>4</v>
      </c>
      <c r="G467" s="10" t="s">
        <v>4</v>
      </c>
      <c r="H467" s="10" t="s">
        <v>4</v>
      </c>
      <c r="I467" s="10" t="s">
        <v>4</v>
      </c>
      <c r="J467" s="10" t="s">
        <v>4</v>
      </c>
      <c r="K467" s="10" t="s">
        <v>4</v>
      </c>
      <c r="L467" s="10" t="s">
        <v>4</v>
      </c>
      <c r="M467" s="10" t="s">
        <v>4</v>
      </c>
      <c r="N467" s="10" t="s">
        <v>4</v>
      </c>
      <c r="O467" s="10" t="s">
        <v>4</v>
      </c>
      <c r="P467" s="10" t="s">
        <v>4</v>
      </c>
    </row>
    <row r="468" spans="1:16" x14ac:dyDescent="0.25">
      <c r="A468" s="9" t="s">
        <v>4</v>
      </c>
      <c r="B468" s="9" t="s">
        <v>4</v>
      </c>
      <c r="C468" s="9" t="s">
        <v>979</v>
      </c>
      <c r="D468" s="10">
        <v>0.83</v>
      </c>
      <c r="E468" s="10" t="s">
        <v>16</v>
      </c>
      <c r="F468" s="10" t="s">
        <v>15</v>
      </c>
      <c r="G468" s="10" t="s">
        <v>15</v>
      </c>
      <c r="H468" s="10" t="s">
        <v>15</v>
      </c>
      <c r="I468" s="10" t="s">
        <v>15</v>
      </c>
      <c r="J468" s="10">
        <v>0.97</v>
      </c>
      <c r="K468" s="10">
        <v>0.78</v>
      </c>
      <c r="L468" s="10">
        <v>1.3</v>
      </c>
      <c r="M468" s="10">
        <v>1.21</v>
      </c>
      <c r="N468" s="10">
        <v>1.21</v>
      </c>
      <c r="O468" s="10">
        <v>0.87</v>
      </c>
      <c r="P468" s="10" t="s">
        <v>15</v>
      </c>
    </row>
    <row r="469" spans="1:16" x14ac:dyDescent="0.25">
      <c r="A469" s="9" t="s">
        <v>980</v>
      </c>
      <c r="B469" s="9" t="s">
        <v>981</v>
      </c>
      <c r="C469" s="9" t="s">
        <v>982</v>
      </c>
      <c r="D469" s="10" t="s">
        <v>4</v>
      </c>
      <c r="E469" s="10" t="s">
        <v>4</v>
      </c>
      <c r="F469" s="10" t="s">
        <v>4</v>
      </c>
      <c r="G469" s="10" t="s">
        <v>4</v>
      </c>
      <c r="H469" s="10" t="s">
        <v>4</v>
      </c>
      <c r="I469" s="10" t="s">
        <v>4</v>
      </c>
      <c r="J469" s="10" t="s">
        <v>4</v>
      </c>
      <c r="K469" s="10" t="s">
        <v>4</v>
      </c>
      <c r="L469" s="10" t="s">
        <v>4</v>
      </c>
      <c r="M469" s="10" t="s">
        <v>4</v>
      </c>
      <c r="N469" s="10" t="s">
        <v>4</v>
      </c>
      <c r="O469" s="10" t="s">
        <v>4</v>
      </c>
      <c r="P469" s="10" t="s">
        <v>4</v>
      </c>
    </row>
    <row r="470" spans="1:16" x14ac:dyDescent="0.25">
      <c r="A470" s="9" t="s">
        <v>4</v>
      </c>
      <c r="B470" s="9" t="s">
        <v>4</v>
      </c>
      <c r="C470" s="9" t="s">
        <v>976</v>
      </c>
      <c r="D470" s="10">
        <v>6.74</v>
      </c>
      <c r="E470" s="10" t="s">
        <v>15</v>
      </c>
      <c r="F470" s="10" t="s">
        <v>15</v>
      </c>
      <c r="G470" s="10">
        <v>0.82</v>
      </c>
      <c r="H470" s="10">
        <v>0.52</v>
      </c>
      <c r="I470" s="10">
        <v>1.96</v>
      </c>
      <c r="J470" s="10">
        <v>3.06</v>
      </c>
      <c r="K470" s="10">
        <v>4.71</v>
      </c>
      <c r="L470" s="10">
        <v>8.3800000000000008</v>
      </c>
      <c r="M470" s="10">
        <v>9.65</v>
      </c>
      <c r="N470" s="10">
        <v>14.65</v>
      </c>
      <c r="O470" s="10">
        <v>17.2</v>
      </c>
      <c r="P470" s="10">
        <v>25.46</v>
      </c>
    </row>
    <row r="471" spans="1:16" x14ac:dyDescent="0.25">
      <c r="A471" s="9" t="s">
        <v>983</v>
      </c>
      <c r="B471" s="9" t="s">
        <v>984</v>
      </c>
      <c r="C471" s="9" t="s">
        <v>982</v>
      </c>
      <c r="D471" s="10" t="s">
        <v>4</v>
      </c>
      <c r="E471" s="10" t="s">
        <v>4</v>
      </c>
      <c r="F471" s="10" t="s">
        <v>4</v>
      </c>
      <c r="G471" s="10" t="s">
        <v>4</v>
      </c>
      <c r="H471" s="10" t="s">
        <v>4</v>
      </c>
      <c r="I471" s="10" t="s">
        <v>4</v>
      </c>
      <c r="J471" s="10" t="s">
        <v>4</v>
      </c>
      <c r="K471" s="10" t="s">
        <v>4</v>
      </c>
      <c r="L471" s="10" t="s">
        <v>4</v>
      </c>
      <c r="M471" s="10" t="s">
        <v>4</v>
      </c>
      <c r="N471" s="10" t="s">
        <v>4</v>
      </c>
      <c r="O471" s="10" t="s">
        <v>4</v>
      </c>
      <c r="P471" s="10" t="s">
        <v>4</v>
      </c>
    </row>
    <row r="472" spans="1:16" x14ac:dyDescent="0.25">
      <c r="A472" s="9" t="s">
        <v>4</v>
      </c>
      <c r="B472" s="9" t="s">
        <v>4</v>
      </c>
      <c r="C472" s="9" t="s">
        <v>979</v>
      </c>
      <c r="D472" s="10">
        <v>1.24</v>
      </c>
      <c r="E472" s="10" t="s">
        <v>15</v>
      </c>
      <c r="F472" s="10" t="s">
        <v>15</v>
      </c>
      <c r="G472" s="10" t="s">
        <v>15</v>
      </c>
      <c r="H472" s="10" t="s">
        <v>15</v>
      </c>
      <c r="I472" s="10" t="s">
        <v>15</v>
      </c>
      <c r="J472" s="10">
        <v>1.05</v>
      </c>
      <c r="K472" s="10">
        <v>1.53</v>
      </c>
      <c r="L472" s="10">
        <v>1.66</v>
      </c>
      <c r="M472" s="10">
        <v>1.29</v>
      </c>
      <c r="N472" s="10">
        <v>2.06</v>
      </c>
      <c r="O472" s="10" t="s">
        <v>15</v>
      </c>
      <c r="P472" s="10" t="s">
        <v>15</v>
      </c>
    </row>
    <row r="473" spans="1:16" x14ac:dyDescent="0.25">
      <c r="A473" s="9" t="s">
        <v>985</v>
      </c>
      <c r="B473" s="9" t="s">
        <v>986</v>
      </c>
      <c r="C473" s="9" t="s">
        <v>987</v>
      </c>
      <c r="D473" s="10">
        <v>8.01</v>
      </c>
      <c r="E473" s="10" t="s">
        <v>15</v>
      </c>
      <c r="F473" s="10">
        <v>0.46</v>
      </c>
      <c r="G473" s="10">
        <v>0.92</v>
      </c>
      <c r="H473" s="10">
        <v>1.52</v>
      </c>
      <c r="I473" s="10">
        <v>2.06</v>
      </c>
      <c r="J473" s="10">
        <v>3.15</v>
      </c>
      <c r="K473" s="10">
        <v>5.3</v>
      </c>
      <c r="L473" s="10">
        <v>9.15</v>
      </c>
      <c r="M473" s="10">
        <v>13.2</v>
      </c>
      <c r="N473" s="10">
        <v>17.89</v>
      </c>
      <c r="O473" s="10">
        <v>21.15</v>
      </c>
      <c r="P473" s="10">
        <v>20.399999999999999</v>
      </c>
    </row>
    <row r="474" spans="1:16" x14ac:dyDescent="0.25">
      <c r="A474" s="9" t="s">
        <v>988</v>
      </c>
      <c r="B474" s="9" t="s">
        <v>989</v>
      </c>
      <c r="C474" s="9" t="s">
        <v>990</v>
      </c>
      <c r="D474" s="10">
        <v>0.03</v>
      </c>
      <c r="E474" s="10" t="s">
        <v>16</v>
      </c>
      <c r="F474" s="10" t="s">
        <v>16</v>
      </c>
      <c r="G474" s="10" t="s">
        <v>16</v>
      </c>
      <c r="H474" s="10" t="s">
        <v>15</v>
      </c>
      <c r="I474" s="10" t="s">
        <v>16</v>
      </c>
      <c r="J474" s="10" t="s">
        <v>15</v>
      </c>
      <c r="K474" s="10" t="s">
        <v>15</v>
      </c>
      <c r="L474" s="10" t="s">
        <v>15</v>
      </c>
      <c r="M474" s="10">
        <v>0.05</v>
      </c>
      <c r="N474" s="10">
        <v>0.09</v>
      </c>
      <c r="O474" s="10" t="s">
        <v>15</v>
      </c>
      <c r="P474" s="10" t="s">
        <v>15</v>
      </c>
    </row>
    <row r="475" spans="1:16" x14ac:dyDescent="0.25">
      <c r="A475" s="9" t="s">
        <v>991</v>
      </c>
      <c r="B475" s="9" t="s">
        <v>992</v>
      </c>
      <c r="C475" s="9" t="s">
        <v>993</v>
      </c>
      <c r="D475" s="10">
        <v>0.16</v>
      </c>
      <c r="E475" s="10" t="s">
        <v>16</v>
      </c>
      <c r="F475" s="10" t="s">
        <v>16</v>
      </c>
      <c r="G475" s="10" t="s">
        <v>15</v>
      </c>
      <c r="H475" s="10" t="s">
        <v>15</v>
      </c>
      <c r="I475" s="10" t="s">
        <v>15</v>
      </c>
      <c r="J475" s="10" t="s">
        <v>15</v>
      </c>
      <c r="K475" s="10">
        <v>7.0000000000000007E-2</v>
      </c>
      <c r="L475" s="10">
        <v>0.09</v>
      </c>
      <c r="M475" s="10">
        <v>0.08</v>
      </c>
      <c r="N475" s="10">
        <v>0.09</v>
      </c>
      <c r="O475" s="10" t="s">
        <v>15</v>
      </c>
      <c r="P475" s="10" t="s">
        <v>15</v>
      </c>
    </row>
    <row r="476" spans="1:16" x14ac:dyDescent="0.25">
      <c r="A476" s="9" t="s">
        <v>994</v>
      </c>
      <c r="B476" s="9" t="s">
        <v>995</v>
      </c>
      <c r="C476" s="9" t="s">
        <v>996</v>
      </c>
      <c r="D476" s="10">
        <v>4.8</v>
      </c>
      <c r="E476" s="10" t="s">
        <v>15</v>
      </c>
      <c r="F476" s="10">
        <v>0.24</v>
      </c>
      <c r="G476" s="10">
        <v>0.56999999999999995</v>
      </c>
      <c r="H476" s="10">
        <v>1.1100000000000001</v>
      </c>
      <c r="I476" s="10">
        <v>1.28</v>
      </c>
      <c r="J476" s="10">
        <v>2</v>
      </c>
      <c r="K476" s="10">
        <v>3.33</v>
      </c>
      <c r="L476" s="10">
        <v>5.4</v>
      </c>
      <c r="M476" s="10">
        <v>8.02</v>
      </c>
      <c r="N476" s="10">
        <v>10.38</v>
      </c>
      <c r="O476" s="10">
        <v>12.3</v>
      </c>
      <c r="P476" s="10">
        <v>12.21</v>
      </c>
    </row>
    <row r="477" spans="1:16" x14ac:dyDescent="0.25">
      <c r="A477" s="9" t="s">
        <v>997</v>
      </c>
      <c r="B477" s="9" t="s">
        <v>998</v>
      </c>
      <c r="C477" s="9" t="s">
        <v>999</v>
      </c>
      <c r="D477" s="10">
        <v>0.03</v>
      </c>
      <c r="E477" s="10" t="s">
        <v>16</v>
      </c>
      <c r="F477" s="10" t="s">
        <v>16</v>
      </c>
      <c r="G477" s="10" t="s">
        <v>16</v>
      </c>
      <c r="H477" s="10" t="s">
        <v>15</v>
      </c>
      <c r="I477" s="10" t="s">
        <v>16</v>
      </c>
      <c r="J477" s="10" t="s">
        <v>15</v>
      </c>
      <c r="K477" s="10" t="s">
        <v>15</v>
      </c>
      <c r="L477" s="10" t="s">
        <v>15</v>
      </c>
      <c r="M477" s="10">
        <v>0.04</v>
      </c>
      <c r="N477" s="10">
        <v>7.0000000000000007E-2</v>
      </c>
      <c r="O477" s="10" t="s">
        <v>15</v>
      </c>
      <c r="P477" s="10" t="s">
        <v>15</v>
      </c>
    </row>
    <row r="478" spans="1:16" x14ac:dyDescent="0.25">
      <c r="A478" s="9" t="s">
        <v>1000</v>
      </c>
      <c r="B478" s="9" t="s">
        <v>1001</v>
      </c>
      <c r="C478" s="9" t="s">
        <v>1002</v>
      </c>
      <c r="D478" s="10">
        <v>0.03</v>
      </c>
      <c r="E478" s="10" t="s">
        <v>16</v>
      </c>
      <c r="F478" s="10" t="s">
        <v>16</v>
      </c>
      <c r="G478" s="10" t="s">
        <v>15</v>
      </c>
      <c r="H478" s="10" t="s">
        <v>15</v>
      </c>
      <c r="I478" s="10" t="s">
        <v>15</v>
      </c>
      <c r="J478" s="10" t="s">
        <v>15</v>
      </c>
      <c r="K478" s="10" t="s">
        <v>15</v>
      </c>
      <c r="L478" s="10">
        <v>0.04</v>
      </c>
      <c r="M478" s="10">
        <v>0.04</v>
      </c>
      <c r="N478" s="10">
        <v>0.03</v>
      </c>
      <c r="O478" s="10" t="s">
        <v>15</v>
      </c>
      <c r="P478" s="10" t="s">
        <v>15</v>
      </c>
    </row>
    <row r="479" spans="1:16" x14ac:dyDescent="0.25">
      <c r="A479" s="9" t="s">
        <v>1003</v>
      </c>
      <c r="B479" s="9" t="s">
        <v>1004</v>
      </c>
      <c r="C479" s="9" t="s">
        <v>1005</v>
      </c>
      <c r="D479" s="10">
        <v>6.87</v>
      </c>
      <c r="E479" s="10" t="s">
        <v>15</v>
      </c>
      <c r="F479" s="10">
        <v>0.32</v>
      </c>
      <c r="G479" s="10">
        <v>0.8</v>
      </c>
      <c r="H479" s="10">
        <v>1.4</v>
      </c>
      <c r="I479" s="10">
        <v>1.49</v>
      </c>
      <c r="J479" s="10">
        <v>2.61</v>
      </c>
      <c r="K479" s="10">
        <v>4.47</v>
      </c>
      <c r="L479" s="10">
        <v>7.69</v>
      </c>
      <c r="M479" s="10">
        <v>11.79</v>
      </c>
      <c r="N479" s="10">
        <v>15.42</v>
      </c>
      <c r="O479" s="10">
        <v>17.23</v>
      </c>
      <c r="P479" s="10">
        <v>17.420000000000002</v>
      </c>
    </row>
    <row r="480" spans="1:16" x14ac:dyDescent="0.25">
      <c r="A480" s="9" t="s">
        <v>1006</v>
      </c>
      <c r="B480" s="9" t="s">
        <v>1007</v>
      </c>
      <c r="C480" s="9" t="s">
        <v>1008</v>
      </c>
      <c r="D480" s="10" t="s">
        <v>1228</v>
      </c>
      <c r="E480" s="10" t="s">
        <v>16</v>
      </c>
      <c r="F480" s="10" t="s">
        <v>16</v>
      </c>
      <c r="G480" s="10" t="s">
        <v>16</v>
      </c>
      <c r="H480" s="10" t="s">
        <v>15</v>
      </c>
      <c r="I480" s="10" t="s">
        <v>16</v>
      </c>
      <c r="J480" s="10" t="s">
        <v>15</v>
      </c>
      <c r="K480" s="10" t="s">
        <v>15</v>
      </c>
      <c r="L480" s="10" t="s">
        <v>15</v>
      </c>
      <c r="M480" s="10">
        <v>0.04</v>
      </c>
      <c r="N480" s="10" t="s">
        <v>15</v>
      </c>
      <c r="O480" s="10" t="s">
        <v>15</v>
      </c>
      <c r="P480" s="10" t="s">
        <v>15</v>
      </c>
    </row>
    <row r="481" spans="1:16" x14ac:dyDescent="0.25">
      <c r="A481" s="9" t="s">
        <v>1009</v>
      </c>
      <c r="B481" s="9" t="s">
        <v>1010</v>
      </c>
      <c r="C481" s="9" t="s">
        <v>1011</v>
      </c>
      <c r="D481" s="10">
        <v>0.04</v>
      </c>
      <c r="E481" s="10" t="s">
        <v>16</v>
      </c>
      <c r="F481" s="10" t="s">
        <v>16</v>
      </c>
      <c r="G481" s="10" t="s">
        <v>15</v>
      </c>
      <c r="H481" s="10" t="s">
        <v>15</v>
      </c>
      <c r="I481" s="10" t="s">
        <v>15</v>
      </c>
      <c r="J481" s="10" t="s">
        <v>15</v>
      </c>
      <c r="K481" s="10" t="s">
        <v>15</v>
      </c>
      <c r="L481" s="10">
        <v>0.04</v>
      </c>
      <c r="M481" s="10">
        <v>0.04</v>
      </c>
      <c r="N481" s="10">
        <v>0.08</v>
      </c>
      <c r="O481" s="10" t="s">
        <v>15</v>
      </c>
      <c r="P481" s="10" t="s">
        <v>15</v>
      </c>
    </row>
    <row r="482" spans="1:16" x14ac:dyDescent="0.25">
      <c r="A482" s="9" t="s">
        <v>1012</v>
      </c>
      <c r="B482" s="9" t="s">
        <v>1013</v>
      </c>
      <c r="C482" s="9" t="s">
        <v>1014</v>
      </c>
      <c r="D482" s="10">
        <v>4.5599999999999996</v>
      </c>
      <c r="E482" s="10" t="s">
        <v>15</v>
      </c>
      <c r="F482" s="10" t="s">
        <v>15</v>
      </c>
      <c r="G482" s="10">
        <v>0.45</v>
      </c>
      <c r="H482" s="10">
        <v>0.94</v>
      </c>
      <c r="I482" s="10">
        <v>1.51</v>
      </c>
      <c r="J482" s="10">
        <v>2.09</v>
      </c>
      <c r="K482" s="10">
        <v>3.59</v>
      </c>
      <c r="L482" s="10">
        <v>5.28</v>
      </c>
      <c r="M482" s="10">
        <v>6.94</v>
      </c>
      <c r="N482" s="10">
        <v>9.1</v>
      </c>
      <c r="O482" s="10">
        <v>12.04</v>
      </c>
      <c r="P482" s="10">
        <v>16.59</v>
      </c>
    </row>
    <row r="483" spans="1:16" x14ac:dyDescent="0.25">
      <c r="A483" s="9" t="s">
        <v>1015</v>
      </c>
      <c r="B483" s="9" t="s">
        <v>1016</v>
      </c>
      <c r="C483" s="9" t="s">
        <v>1017</v>
      </c>
      <c r="D483" s="10" t="s">
        <v>1229</v>
      </c>
      <c r="E483" s="10" t="s">
        <v>16</v>
      </c>
      <c r="F483" s="10" t="s">
        <v>16</v>
      </c>
      <c r="G483" s="10" t="s">
        <v>16</v>
      </c>
      <c r="H483" s="10" t="s">
        <v>15</v>
      </c>
      <c r="I483" s="10" t="s">
        <v>16</v>
      </c>
      <c r="J483" s="10" t="s">
        <v>15</v>
      </c>
      <c r="K483" s="10" t="s">
        <v>15</v>
      </c>
      <c r="L483" s="10" t="s">
        <v>15</v>
      </c>
      <c r="M483" s="10" t="s">
        <v>15</v>
      </c>
      <c r="N483" s="10" t="s">
        <v>15</v>
      </c>
      <c r="O483" s="10" t="s">
        <v>15</v>
      </c>
      <c r="P483" s="10" t="s">
        <v>15</v>
      </c>
    </row>
    <row r="484" spans="1:16" x14ac:dyDescent="0.25">
      <c r="A484" s="9" t="s">
        <v>1018</v>
      </c>
      <c r="B484" s="9" t="s">
        <v>1019</v>
      </c>
      <c r="C484" s="9" t="s">
        <v>1020</v>
      </c>
      <c r="D484" s="10">
        <v>0.15</v>
      </c>
      <c r="E484" s="10" t="s">
        <v>16</v>
      </c>
      <c r="F484" s="10" t="s">
        <v>16</v>
      </c>
      <c r="G484" s="10" t="s">
        <v>15</v>
      </c>
      <c r="H484" s="10" t="s">
        <v>15</v>
      </c>
      <c r="I484" s="10" t="s">
        <v>15</v>
      </c>
      <c r="J484" s="10" t="s">
        <v>15</v>
      </c>
      <c r="K484" s="10" t="s">
        <v>15</v>
      </c>
      <c r="L484" s="10">
        <v>0.26</v>
      </c>
      <c r="M484" s="10">
        <v>0.27</v>
      </c>
      <c r="N484" s="10">
        <v>0.15</v>
      </c>
      <c r="O484" s="10" t="s">
        <v>15</v>
      </c>
      <c r="P484" s="10" t="s">
        <v>15</v>
      </c>
    </row>
    <row r="485" spans="1:16" x14ac:dyDescent="0.25">
      <c r="A485" s="9" t="s">
        <v>1021</v>
      </c>
      <c r="B485" s="9" t="s">
        <v>1022</v>
      </c>
      <c r="C485" s="9" t="s">
        <v>1023</v>
      </c>
      <c r="D485" s="10" t="s">
        <v>4</v>
      </c>
      <c r="E485" s="10" t="s">
        <v>4</v>
      </c>
      <c r="F485" s="10" t="s">
        <v>4</v>
      </c>
      <c r="G485" s="10" t="s">
        <v>4</v>
      </c>
      <c r="H485" s="10" t="s">
        <v>4</v>
      </c>
      <c r="I485" s="10" t="s">
        <v>4</v>
      </c>
      <c r="J485" s="10" t="s">
        <v>4</v>
      </c>
      <c r="K485" s="10" t="s">
        <v>4</v>
      </c>
      <c r="L485" s="10" t="s">
        <v>4</v>
      </c>
      <c r="M485" s="10" t="s">
        <v>4</v>
      </c>
      <c r="N485" s="10" t="s">
        <v>4</v>
      </c>
      <c r="O485" s="10" t="s">
        <v>4</v>
      </c>
      <c r="P485" s="10" t="s">
        <v>4</v>
      </c>
    </row>
    <row r="486" spans="1:16" x14ac:dyDescent="0.25">
      <c r="A486" s="9" t="s">
        <v>4</v>
      </c>
      <c r="B486" s="9" t="s">
        <v>4</v>
      </c>
      <c r="C486" s="9" t="s">
        <v>1024</v>
      </c>
      <c r="D486" s="10">
        <v>50.42</v>
      </c>
      <c r="E486" s="10">
        <v>51.2</v>
      </c>
      <c r="F486" s="10">
        <v>61</v>
      </c>
      <c r="G486" s="10">
        <v>68.849999999999994</v>
      </c>
      <c r="H486" s="10">
        <v>70.099999999999994</v>
      </c>
      <c r="I486" s="10">
        <v>70.31</v>
      </c>
      <c r="J486" s="10">
        <v>67.2</v>
      </c>
      <c r="K486" s="10">
        <v>59.95</v>
      </c>
      <c r="L486" s="10">
        <v>49</v>
      </c>
      <c r="M486" s="10">
        <v>34.479999999999997</v>
      </c>
      <c r="N486" s="10">
        <v>22.5</v>
      </c>
      <c r="O486" s="10">
        <v>15.3</v>
      </c>
      <c r="P486" s="10">
        <v>20.5</v>
      </c>
    </row>
    <row r="487" spans="1:16" x14ac:dyDescent="0.25">
      <c r="A487" s="9" t="s">
        <v>1025</v>
      </c>
      <c r="B487" s="9" t="s">
        <v>1026</v>
      </c>
      <c r="C487" s="9" t="s">
        <v>1027</v>
      </c>
      <c r="D487" s="10" t="s">
        <v>4</v>
      </c>
      <c r="E487" s="10" t="s">
        <v>4</v>
      </c>
      <c r="F487" s="10" t="s">
        <v>4</v>
      </c>
      <c r="G487" s="10" t="s">
        <v>4</v>
      </c>
      <c r="H487" s="10" t="s">
        <v>4</v>
      </c>
      <c r="I487" s="10" t="s">
        <v>4</v>
      </c>
      <c r="J487" s="10" t="s">
        <v>4</v>
      </c>
      <c r="K487" s="10" t="s">
        <v>4</v>
      </c>
      <c r="L487" s="10" t="s">
        <v>4</v>
      </c>
      <c r="M487" s="10" t="s">
        <v>4</v>
      </c>
      <c r="N487" s="10" t="s">
        <v>4</v>
      </c>
      <c r="O487" s="10" t="s">
        <v>4</v>
      </c>
      <c r="P487" s="10" t="s">
        <v>4</v>
      </c>
    </row>
    <row r="488" spans="1:16" x14ac:dyDescent="0.25">
      <c r="A488" s="9" t="s">
        <v>4</v>
      </c>
      <c r="B488" s="9" t="s">
        <v>4</v>
      </c>
      <c r="C488" s="9" t="s">
        <v>1024</v>
      </c>
      <c r="D488" s="10">
        <v>0.73</v>
      </c>
      <c r="E488" s="10" t="s">
        <v>16</v>
      </c>
      <c r="F488" s="10" t="s">
        <v>16</v>
      </c>
      <c r="G488" s="10" t="s">
        <v>15</v>
      </c>
      <c r="H488" s="10" t="s">
        <v>15</v>
      </c>
      <c r="I488" s="10" t="s">
        <v>15</v>
      </c>
      <c r="J488" s="10" t="s">
        <v>15</v>
      </c>
      <c r="K488" s="10">
        <v>0.45</v>
      </c>
      <c r="L488" s="10">
        <v>0.56000000000000005</v>
      </c>
      <c r="M488" s="10">
        <v>1.04</v>
      </c>
      <c r="N488" s="10">
        <v>1.9</v>
      </c>
      <c r="O488" s="10">
        <v>3.35</v>
      </c>
      <c r="P488" s="10" t="s">
        <v>15</v>
      </c>
    </row>
    <row r="489" spans="1:16" x14ac:dyDescent="0.25">
      <c r="A489" s="9" t="s">
        <v>1028</v>
      </c>
      <c r="B489" s="9" t="s">
        <v>1029</v>
      </c>
      <c r="C489" s="9" t="s">
        <v>1030</v>
      </c>
      <c r="D489" s="10" t="s">
        <v>4</v>
      </c>
      <c r="E489" s="10" t="s">
        <v>4</v>
      </c>
      <c r="F489" s="10" t="s">
        <v>4</v>
      </c>
      <c r="G489" s="10" t="s">
        <v>4</v>
      </c>
      <c r="H489" s="10" t="s">
        <v>4</v>
      </c>
      <c r="I489" s="10" t="s">
        <v>4</v>
      </c>
      <c r="J489" s="10" t="s">
        <v>4</v>
      </c>
      <c r="K489" s="10" t="s">
        <v>4</v>
      </c>
      <c r="L489" s="10" t="s">
        <v>4</v>
      </c>
      <c r="M489" s="10" t="s">
        <v>4</v>
      </c>
      <c r="N489" s="10" t="s">
        <v>4</v>
      </c>
      <c r="O489" s="10" t="s">
        <v>4</v>
      </c>
      <c r="P489" s="10" t="s">
        <v>4</v>
      </c>
    </row>
    <row r="490" spans="1:16" x14ac:dyDescent="0.25">
      <c r="A490" s="9" t="s">
        <v>4</v>
      </c>
      <c r="B490" s="9" t="s">
        <v>4</v>
      </c>
      <c r="C490" s="9" t="s">
        <v>1024</v>
      </c>
      <c r="D490" s="10">
        <v>0.09</v>
      </c>
      <c r="E490" s="10" t="s">
        <v>16</v>
      </c>
      <c r="F490" s="10" t="s">
        <v>15</v>
      </c>
      <c r="G490" s="10" t="s">
        <v>15</v>
      </c>
      <c r="H490" s="10" t="s">
        <v>15</v>
      </c>
      <c r="I490" s="10" t="s">
        <v>15</v>
      </c>
      <c r="J490" s="10" t="s">
        <v>15</v>
      </c>
      <c r="K490" s="10" t="s">
        <v>15</v>
      </c>
      <c r="L490" s="10" t="s">
        <v>15</v>
      </c>
      <c r="M490" s="10">
        <v>0.11</v>
      </c>
      <c r="N490" s="10" t="s">
        <v>15</v>
      </c>
      <c r="O490" s="10" t="s">
        <v>15</v>
      </c>
      <c r="P490" s="10" t="s">
        <v>15</v>
      </c>
    </row>
    <row r="491" spans="1:16" x14ac:dyDescent="0.25">
      <c r="A491" s="9" t="s">
        <v>1031</v>
      </c>
      <c r="B491" s="9" t="s">
        <v>1032</v>
      </c>
      <c r="C491" s="9" t="s">
        <v>1033</v>
      </c>
      <c r="D491" s="10" t="s">
        <v>4</v>
      </c>
      <c r="E491" s="10" t="s">
        <v>4</v>
      </c>
      <c r="F491" s="10" t="s">
        <v>4</v>
      </c>
      <c r="G491" s="10" t="s">
        <v>4</v>
      </c>
      <c r="H491" s="10" t="s">
        <v>4</v>
      </c>
      <c r="I491" s="10" t="s">
        <v>4</v>
      </c>
      <c r="J491" s="10" t="s">
        <v>4</v>
      </c>
      <c r="K491" s="10" t="s">
        <v>4</v>
      </c>
      <c r="L491" s="10" t="s">
        <v>4</v>
      </c>
      <c r="M491" s="10" t="s">
        <v>4</v>
      </c>
      <c r="N491" s="10" t="s">
        <v>4</v>
      </c>
      <c r="O491" s="10" t="s">
        <v>4</v>
      </c>
      <c r="P491" s="10" t="s">
        <v>4</v>
      </c>
    </row>
    <row r="492" spans="1:16" x14ac:dyDescent="0.25">
      <c r="A492" s="9" t="s">
        <v>4</v>
      </c>
      <c r="B492" s="9" t="s">
        <v>4</v>
      </c>
      <c r="C492" s="9" t="s">
        <v>1034</v>
      </c>
      <c r="D492" s="10" t="s">
        <v>15</v>
      </c>
      <c r="E492" s="10" t="s">
        <v>16</v>
      </c>
      <c r="F492" s="10" t="s">
        <v>16</v>
      </c>
      <c r="G492" s="10" t="s">
        <v>15</v>
      </c>
      <c r="H492" s="10" t="s">
        <v>16</v>
      </c>
      <c r="I492" s="10" t="s">
        <v>16</v>
      </c>
      <c r="J492" s="10" t="s">
        <v>16</v>
      </c>
      <c r="K492" s="10" t="s">
        <v>15</v>
      </c>
      <c r="L492" s="10" t="s">
        <v>15</v>
      </c>
      <c r="M492" s="10" t="s">
        <v>15</v>
      </c>
      <c r="N492" s="10" t="s">
        <v>15</v>
      </c>
      <c r="O492" s="10" t="s">
        <v>16</v>
      </c>
      <c r="P492" s="10" t="s">
        <v>16</v>
      </c>
    </row>
    <row r="493" spans="1:16" x14ac:dyDescent="0.25">
      <c r="A493" s="9" t="s">
        <v>1035</v>
      </c>
      <c r="B493" s="9" t="s">
        <v>1036</v>
      </c>
      <c r="C493" s="9" t="s">
        <v>1037</v>
      </c>
      <c r="D493" s="10" t="s">
        <v>4</v>
      </c>
      <c r="E493" s="10" t="s">
        <v>4</v>
      </c>
      <c r="F493" s="10" t="s">
        <v>4</v>
      </c>
      <c r="G493" s="10" t="s">
        <v>4</v>
      </c>
      <c r="H493" s="10" t="s">
        <v>4</v>
      </c>
      <c r="I493" s="10" t="s">
        <v>4</v>
      </c>
      <c r="J493" s="10" t="s">
        <v>4</v>
      </c>
      <c r="K493" s="10" t="s">
        <v>4</v>
      </c>
      <c r="L493" s="10" t="s">
        <v>4</v>
      </c>
      <c r="M493" s="10" t="s">
        <v>4</v>
      </c>
      <c r="N493" s="10" t="s">
        <v>4</v>
      </c>
      <c r="O493" s="10" t="s">
        <v>4</v>
      </c>
      <c r="P493" s="10" t="s">
        <v>4</v>
      </c>
    </row>
    <row r="494" spans="1:16" x14ac:dyDescent="0.25">
      <c r="A494" s="9" t="s">
        <v>4</v>
      </c>
      <c r="B494" s="9" t="s">
        <v>4</v>
      </c>
      <c r="C494" s="9" t="s">
        <v>1034</v>
      </c>
      <c r="D494" s="10" t="s">
        <v>15</v>
      </c>
      <c r="E494" s="10" t="s">
        <v>16</v>
      </c>
      <c r="F494" s="10" t="s">
        <v>16</v>
      </c>
      <c r="G494" s="10" t="s">
        <v>16</v>
      </c>
      <c r="H494" s="10" t="s">
        <v>16</v>
      </c>
      <c r="I494" s="10" t="s">
        <v>16</v>
      </c>
      <c r="J494" s="10" t="s">
        <v>16</v>
      </c>
      <c r="K494" s="10" t="s">
        <v>16</v>
      </c>
      <c r="L494" s="10" t="s">
        <v>16</v>
      </c>
      <c r="M494" s="10" t="s">
        <v>16</v>
      </c>
      <c r="N494" s="10" t="s">
        <v>15</v>
      </c>
      <c r="O494" s="10" t="s">
        <v>16</v>
      </c>
      <c r="P494" s="10" t="s">
        <v>16</v>
      </c>
    </row>
    <row r="495" spans="1:16" x14ac:dyDescent="0.25">
      <c r="A495" s="9" t="s">
        <v>1038</v>
      </c>
      <c r="B495" s="9" t="s">
        <v>1039</v>
      </c>
      <c r="C495" s="9" t="s">
        <v>1040</v>
      </c>
      <c r="D495" s="10" t="s">
        <v>4</v>
      </c>
      <c r="E495" s="10" t="s">
        <v>4</v>
      </c>
      <c r="F495" s="10" t="s">
        <v>4</v>
      </c>
      <c r="G495" s="10" t="s">
        <v>4</v>
      </c>
      <c r="H495" s="10" t="s">
        <v>4</v>
      </c>
      <c r="I495" s="10" t="s">
        <v>4</v>
      </c>
      <c r="J495" s="10" t="s">
        <v>4</v>
      </c>
      <c r="K495" s="10" t="s">
        <v>4</v>
      </c>
      <c r="L495" s="10" t="s">
        <v>4</v>
      </c>
      <c r="M495" s="10" t="s">
        <v>4</v>
      </c>
      <c r="N495" s="10" t="s">
        <v>4</v>
      </c>
      <c r="O495" s="10" t="s">
        <v>4</v>
      </c>
      <c r="P495" s="10" t="s">
        <v>4</v>
      </c>
    </row>
    <row r="496" spans="1:16" x14ac:dyDescent="0.25">
      <c r="A496" s="9" t="s">
        <v>4</v>
      </c>
      <c r="B496" s="9" t="s">
        <v>4</v>
      </c>
      <c r="C496" s="9" t="s">
        <v>1034</v>
      </c>
      <c r="D496" s="10" t="s">
        <v>15</v>
      </c>
      <c r="E496" s="10" t="s">
        <v>16</v>
      </c>
      <c r="F496" s="10" t="s">
        <v>16</v>
      </c>
      <c r="G496" s="10" t="s">
        <v>16</v>
      </c>
      <c r="H496" s="10" t="s">
        <v>16</v>
      </c>
      <c r="I496" s="10" t="s">
        <v>16</v>
      </c>
      <c r="J496" s="10" t="s">
        <v>16</v>
      </c>
      <c r="K496" s="10" t="s">
        <v>16</v>
      </c>
      <c r="L496" s="10" t="s">
        <v>15</v>
      </c>
      <c r="M496" s="10" t="s">
        <v>16</v>
      </c>
      <c r="N496" s="10" t="s">
        <v>16</v>
      </c>
      <c r="O496" s="10" t="s">
        <v>16</v>
      </c>
      <c r="P496" s="10" t="s">
        <v>16</v>
      </c>
    </row>
    <row r="497" spans="1:16" x14ac:dyDescent="0.25">
      <c r="A497" s="9" t="s">
        <v>1041</v>
      </c>
      <c r="B497" s="9" t="s">
        <v>1042</v>
      </c>
      <c r="C497" s="9" t="s">
        <v>1043</v>
      </c>
      <c r="D497" s="10" t="s">
        <v>4</v>
      </c>
      <c r="E497" s="10" t="s">
        <v>4</v>
      </c>
      <c r="F497" s="10" t="s">
        <v>4</v>
      </c>
      <c r="G497" s="10" t="s">
        <v>4</v>
      </c>
      <c r="H497" s="10" t="s">
        <v>4</v>
      </c>
      <c r="I497" s="10" t="s">
        <v>4</v>
      </c>
      <c r="J497" s="10" t="s">
        <v>4</v>
      </c>
      <c r="K497" s="10" t="s">
        <v>4</v>
      </c>
      <c r="L497" s="10" t="s">
        <v>4</v>
      </c>
      <c r="M497" s="10" t="s">
        <v>4</v>
      </c>
      <c r="N497" s="10" t="s">
        <v>4</v>
      </c>
      <c r="O497" s="10" t="s">
        <v>4</v>
      </c>
      <c r="P497" s="10" t="s">
        <v>4</v>
      </c>
    </row>
    <row r="498" spans="1:16" x14ac:dyDescent="0.25">
      <c r="A498" s="9" t="s">
        <v>4</v>
      </c>
      <c r="B498" s="9" t="s">
        <v>4</v>
      </c>
      <c r="C498" s="9" t="s">
        <v>1044</v>
      </c>
      <c r="D498" s="10" t="s">
        <v>1230</v>
      </c>
      <c r="E498" s="10" t="s">
        <v>16</v>
      </c>
      <c r="F498" s="10" t="s">
        <v>16</v>
      </c>
      <c r="G498" s="10" t="s">
        <v>16</v>
      </c>
      <c r="H498" s="10" t="s">
        <v>16</v>
      </c>
      <c r="I498" s="10" t="s">
        <v>16</v>
      </c>
      <c r="J498" s="10" t="s">
        <v>15</v>
      </c>
      <c r="K498" s="10" t="s">
        <v>15</v>
      </c>
      <c r="L498" s="10" t="s">
        <v>15</v>
      </c>
      <c r="M498" s="10">
        <v>0.27</v>
      </c>
      <c r="N498" s="10">
        <v>0.3</v>
      </c>
      <c r="O498" s="10" t="s">
        <v>15</v>
      </c>
      <c r="P498" s="10" t="s">
        <v>16</v>
      </c>
    </row>
    <row r="499" spans="1:16" x14ac:dyDescent="0.25">
      <c r="A499" s="9" t="s">
        <v>1045</v>
      </c>
      <c r="B499" s="9" t="s">
        <v>1046</v>
      </c>
      <c r="C499" s="9" t="s">
        <v>1047</v>
      </c>
      <c r="D499" s="10" t="s">
        <v>4</v>
      </c>
      <c r="E499" s="10" t="s">
        <v>4</v>
      </c>
      <c r="F499" s="10" t="s">
        <v>4</v>
      </c>
      <c r="G499" s="10" t="s">
        <v>4</v>
      </c>
      <c r="H499" s="10" t="s">
        <v>4</v>
      </c>
      <c r="I499" s="10" t="s">
        <v>4</v>
      </c>
      <c r="J499" s="10" t="s">
        <v>4</v>
      </c>
      <c r="K499" s="10" t="s">
        <v>4</v>
      </c>
      <c r="L499" s="10" t="s">
        <v>4</v>
      </c>
      <c r="M499" s="10" t="s">
        <v>4</v>
      </c>
      <c r="N499" s="10" t="s">
        <v>4</v>
      </c>
      <c r="O499" s="10" t="s">
        <v>4</v>
      </c>
      <c r="P499" s="10" t="s">
        <v>4</v>
      </c>
    </row>
    <row r="500" spans="1:16" x14ac:dyDescent="0.25">
      <c r="A500" s="9" t="s">
        <v>4</v>
      </c>
      <c r="B500" s="9" t="s">
        <v>4</v>
      </c>
      <c r="C500" s="9" t="s">
        <v>1044</v>
      </c>
      <c r="D500" s="10" t="s">
        <v>15</v>
      </c>
      <c r="E500" s="10" t="s">
        <v>16</v>
      </c>
      <c r="F500" s="10" t="s">
        <v>16</v>
      </c>
      <c r="G500" s="10" t="s">
        <v>16</v>
      </c>
      <c r="H500" s="10" t="s">
        <v>16</v>
      </c>
      <c r="I500" s="10" t="s">
        <v>16</v>
      </c>
      <c r="J500" s="10" t="s">
        <v>16</v>
      </c>
      <c r="K500" s="10" t="s">
        <v>16</v>
      </c>
      <c r="L500" s="10" t="s">
        <v>15</v>
      </c>
      <c r="M500" s="10" t="s">
        <v>16</v>
      </c>
      <c r="N500" s="10" t="s">
        <v>15</v>
      </c>
      <c r="O500" s="10" t="s">
        <v>16</v>
      </c>
      <c r="P500" s="10" t="s">
        <v>16</v>
      </c>
    </row>
    <row r="501" spans="1:16" x14ac:dyDescent="0.25">
      <c r="A501" s="9" t="s">
        <v>1048</v>
      </c>
      <c r="B501" s="9" t="s">
        <v>1049</v>
      </c>
      <c r="C501" s="9" t="s">
        <v>1050</v>
      </c>
      <c r="D501" s="10" t="s">
        <v>4</v>
      </c>
      <c r="E501" s="10" t="s">
        <v>4</v>
      </c>
      <c r="F501" s="10" t="s">
        <v>4</v>
      </c>
      <c r="G501" s="10" t="s">
        <v>4</v>
      </c>
      <c r="H501" s="10" t="s">
        <v>4</v>
      </c>
      <c r="I501" s="10" t="s">
        <v>4</v>
      </c>
      <c r="J501" s="10" t="s">
        <v>4</v>
      </c>
      <c r="K501" s="10" t="s">
        <v>4</v>
      </c>
      <c r="L501" s="10" t="s">
        <v>4</v>
      </c>
      <c r="M501" s="10" t="s">
        <v>4</v>
      </c>
      <c r="N501" s="10" t="s">
        <v>4</v>
      </c>
      <c r="O501" s="10" t="s">
        <v>4</v>
      </c>
      <c r="P501" s="10" t="s">
        <v>4</v>
      </c>
    </row>
    <row r="502" spans="1:16" x14ac:dyDescent="0.25">
      <c r="A502" s="9" t="s">
        <v>4</v>
      </c>
      <c r="B502" s="9" t="s">
        <v>4</v>
      </c>
      <c r="C502" s="9" t="s">
        <v>1051</v>
      </c>
      <c r="D502" s="10" t="s">
        <v>15</v>
      </c>
      <c r="E502" s="10" t="s">
        <v>16</v>
      </c>
      <c r="F502" s="10" t="s">
        <v>16</v>
      </c>
      <c r="G502" s="10" t="s">
        <v>16</v>
      </c>
      <c r="H502" s="10" t="s">
        <v>16</v>
      </c>
      <c r="I502" s="10" t="s">
        <v>16</v>
      </c>
      <c r="J502" s="10" t="s">
        <v>16</v>
      </c>
      <c r="K502" s="10" t="s">
        <v>16</v>
      </c>
      <c r="L502" s="10" t="s">
        <v>16</v>
      </c>
      <c r="M502" s="10" t="s">
        <v>15</v>
      </c>
      <c r="N502" s="10" t="s">
        <v>15</v>
      </c>
      <c r="O502" s="10" t="s">
        <v>16</v>
      </c>
      <c r="P502" s="10" t="s">
        <v>15</v>
      </c>
    </row>
    <row r="503" spans="1:16" x14ac:dyDescent="0.25">
      <c r="A503" s="9" t="s">
        <v>1052</v>
      </c>
      <c r="B503" s="9" t="s">
        <v>1053</v>
      </c>
      <c r="C503" s="9" t="s">
        <v>1054</v>
      </c>
      <c r="D503" s="10" t="s">
        <v>4</v>
      </c>
      <c r="E503" s="10" t="s">
        <v>4</v>
      </c>
      <c r="F503" s="10" t="s">
        <v>4</v>
      </c>
      <c r="G503" s="10" t="s">
        <v>4</v>
      </c>
      <c r="H503" s="10" t="s">
        <v>4</v>
      </c>
      <c r="I503" s="10" t="s">
        <v>4</v>
      </c>
      <c r="J503" s="10" t="s">
        <v>4</v>
      </c>
      <c r="K503" s="10" t="s">
        <v>4</v>
      </c>
      <c r="L503" s="10" t="s">
        <v>4</v>
      </c>
      <c r="M503" s="10" t="s">
        <v>4</v>
      </c>
      <c r="N503" s="10" t="s">
        <v>4</v>
      </c>
      <c r="O503" s="10" t="s">
        <v>4</v>
      </c>
      <c r="P503" s="10" t="s">
        <v>4</v>
      </c>
    </row>
    <row r="504" spans="1:16" x14ac:dyDescent="0.25">
      <c r="A504" s="9" t="s">
        <v>4</v>
      </c>
      <c r="B504" s="9" t="s">
        <v>4</v>
      </c>
      <c r="C504" s="9" t="s">
        <v>1055</v>
      </c>
      <c r="D504" s="10">
        <v>13.12</v>
      </c>
      <c r="E504" s="10" t="s">
        <v>15</v>
      </c>
      <c r="F504" s="10" t="s">
        <v>15</v>
      </c>
      <c r="G504" s="10">
        <v>3.93</v>
      </c>
      <c r="H504" s="10">
        <v>6.83</v>
      </c>
      <c r="I504" s="10">
        <v>9.18</v>
      </c>
      <c r="J504" s="10">
        <v>11.76</v>
      </c>
      <c r="K504" s="10">
        <v>15.33</v>
      </c>
      <c r="L504" s="10">
        <v>17.14</v>
      </c>
      <c r="M504" s="10">
        <v>17.12</v>
      </c>
      <c r="N504" s="10">
        <v>17.100000000000001</v>
      </c>
      <c r="O504" s="10">
        <v>18.34</v>
      </c>
      <c r="P504" s="10">
        <v>27.35</v>
      </c>
    </row>
    <row r="505" spans="1:16" x14ac:dyDescent="0.25">
      <c r="A505" s="9" t="s">
        <v>1056</v>
      </c>
      <c r="B505" s="9" t="s">
        <v>1057</v>
      </c>
      <c r="C505" s="9" t="s">
        <v>1054</v>
      </c>
      <c r="D505" s="10" t="s">
        <v>4</v>
      </c>
      <c r="E505" s="10" t="s">
        <v>4</v>
      </c>
      <c r="F505" s="10" t="s">
        <v>4</v>
      </c>
      <c r="G505" s="10" t="s">
        <v>4</v>
      </c>
      <c r="H505" s="10" t="s">
        <v>4</v>
      </c>
      <c r="I505" s="10" t="s">
        <v>4</v>
      </c>
      <c r="J505" s="10" t="s">
        <v>4</v>
      </c>
      <c r="K505" s="10" t="s">
        <v>4</v>
      </c>
      <c r="L505" s="10" t="s">
        <v>4</v>
      </c>
      <c r="M505" s="10" t="s">
        <v>4</v>
      </c>
      <c r="N505" s="10" t="s">
        <v>4</v>
      </c>
      <c r="O505" s="10" t="s">
        <v>4</v>
      </c>
      <c r="P505" s="10" t="s">
        <v>4</v>
      </c>
    </row>
    <row r="506" spans="1:16" x14ac:dyDescent="0.25">
      <c r="A506" s="9" t="s">
        <v>4</v>
      </c>
      <c r="B506" s="9" t="s">
        <v>4</v>
      </c>
      <c r="C506" s="9" t="s">
        <v>1058</v>
      </c>
      <c r="D506" s="10">
        <v>0.28999999999999998</v>
      </c>
      <c r="E506" s="10" t="s">
        <v>16</v>
      </c>
      <c r="F506" s="10" t="s">
        <v>15</v>
      </c>
      <c r="G506" s="10" t="s">
        <v>16</v>
      </c>
      <c r="H506" s="10" t="s">
        <v>15</v>
      </c>
      <c r="I506" s="10" t="s">
        <v>15</v>
      </c>
      <c r="J506" s="10" t="s">
        <v>15</v>
      </c>
      <c r="K506" s="10" t="s">
        <v>15</v>
      </c>
      <c r="L506" s="10" t="s">
        <v>15</v>
      </c>
      <c r="M506" s="10" t="s">
        <v>15</v>
      </c>
      <c r="N506" s="10">
        <v>0.64</v>
      </c>
      <c r="O506" s="10" t="s">
        <v>15</v>
      </c>
      <c r="P506" s="10" t="s">
        <v>15</v>
      </c>
    </row>
    <row r="507" spans="1:16" x14ac:dyDescent="0.25">
      <c r="A507" s="9" t="s">
        <v>1059</v>
      </c>
      <c r="B507" s="9" t="s">
        <v>1060</v>
      </c>
      <c r="C507" s="9" t="s">
        <v>1054</v>
      </c>
      <c r="D507" s="10" t="s">
        <v>4</v>
      </c>
      <c r="E507" s="10" t="s">
        <v>4</v>
      </c>
      <c r="F507" s="10" t="s">
        <v>4</v>
      </c>
      <c r="G507" s="10" t="s">
        <v>4</v>
      </c>
      <c r="H507" s="10" t="s">
        <v>4</v>
      </c>
      <c r="I507" s="10" t="s">
        <v>4</v>
      </c>
      <c r="J507" s="10" t="s">
        <v>4</v>
      </c>
      <c r="K507" s="10" t="s">
        <v>4</v>
      </c>
      <c r="L507" s="10" t="s">
        <v>4</v>
      </c>
      <c r="M507" s="10" t="s">
        <v>4</v>
      </c>
      <c r="N507" s="10" t="s">
        <v>4</v>
      </c>
      <c r="O507" s="10" t="s">
        <v>4</v>
      </c>
      <c r="P507" s="10" t="s">
        <v>4</v>
      </c>
    </row>
    <row r="508" spans="1:16" x14ac:dyDescent="0.25">
      <c r="A508" s="9" t="s">
        <v>4</v>
      </c>
      <c r="B508" s="9" t="s">
        <v>4</v>
      </c>
      <c r="C508" s="9" t="s">
        <v>1061</v>
      </c>
      <c r="D508" s="10">
        <v>0.24</v>
      </c>
      <c r="E508" s="10" t="s">
        <v>16</v>
      </c>
      <c r="F508" s="10" t="s">
        <v>16</v>
      </c>
      <c r="G508" s="10" t="s">
        <v>16</v>
      </c>
      <c r="H508" s="10" t="s">
        <v>15</v>
      </c>
      <c r="I508" s="10" t="s">
        <v>15</v>
      </c>
      <c r="J508" s="10" t="s">
        <v>16</v>
      </c>
      <c r="K508" s="10" t="s">
        <v>15</v>
      </c>
      <c r="L508" s="10">
        <v>0.28999999999999998</v>
      </c>
      <c r="M508" s="10">
        <v>0.2</v>
      </c>
      <c r="N508" s="10">
        <v>0.44</v>
      </c>
      <c r="O508" s="10" t="s">
        <v>15</v>
      </c>
      <c r="P508" s="10" t="s">
        <v>15</v>
      </c>
    </row>
    <row r="509" spans="1:16" x14ac:dyDescent="0.25">
      <c r="A509" s="9" t="s">
        <v>1062</v>
      </c>
      <c r="B509" s="9" t="s">
        <v>1063</v>
      </c>
      <c r="C509" s="9" t="s">
        <v>1064</v>
      </c>
      <c r="D509" s="10" t="s">
        <v>4</v>
      </c>
      <c r="E509" s="10" t="s">
        <v>4</v>
      </c>
      <c r="F509" s="10" t="s">
        <v>4</v>
      </c>
      <c r="G509" s="10" t="s">
        <v>4</v>
      </c>
      <c r="H509" s="10" t="s">
        <v>4</v>
      </c>
      <c r="I509" s="10" t="s">
        <v>4</v>
      </c>
      <c r="J509" s="10" t="s">
        <v>4</v>
      </c>
      <c r="K509" s="10" t="s">
        <v>4</v>
      </c>
      <c r="L509" s="10" t="s">
        <v>4</v>
      </c>
      <c r="M509" s="10" t="s">
        <v>4</v>
      </c>
      <c r="N509" s="10" t="s">
        <v>4</v>
      </c>
      <c r="O509" s="10" t="s">
        <v>4</v>
      </c>
      <c r="P509" s="10" t="s">
        <v>4</v>
      </c>
    </row>
    <row r="510" spans="1:16" x14ac:dyDescent="0.25">
      <c r="A510" s="9" t="s">
        <v>4</v>
      </c>
      <c r="B510" s="9" t="s">
        <v>4</v>
      </c>
      <c r="C510" s="9" t="s">
        <v>1065</v>
      </c>
      <c r="D510" s="10">
        <v>10.53</v>
      </c>
      <c r="E510" s="10" t="s">
        <v>15</v>
      </c>
      <c r="F510" s="10" t="s">
        <v>15</v>
      </c>
      <c r="G510" s="10" t="s">
        <v>15</v>
      </c>
      <c r="H510" s="10" t="s">
        <v>15</v>
      </c>
      <c r="I510" s="10">
        <v>1.53</v>
      </c>
      <c r="J510" s="10">
        <v>1.84</v>
      </c>
      <c r="K510" s="10">
        <v>4.0599999999999996</v>
      </c>
      <c r="L510" s="10">
        <v>7.59</v>
      </c>
      <c r="M510" s="10">
        <v>12.7</v>
      </c>
      <c r="N510" s="10">
        <v>28.44</v>
      </c>
      <c r="O510" s="10">
        <v>49.15</v>
      </c>
      <c r="P510" s="10">
        <v>93.28</v>
      </c>
    </row>
    <row r="511" spans="1:16" x14ac:dyDescent="0.25">
      <c r="A511" s="9" t="s">
        <v>1066</v>
      </c>
      <c r="B511" s="9" t="s">
        <v>1067</v>
      </c>
      <c r="C511" s="9" t="s">
        <v>1068</v>
      </c>
      <c r="D511" s="10">
        <v>3.52</v>
      </c>
      <c r="E511" s="43">
        <v>0</v>
      </c>
      <c r="F511" s="43">
        <v>0</v>
      </c>
      <c r="G511" s="43">
        <v>0</v>
      </c>
      <c r="H511" s="43">
        <v>0</v>
      </c>
      <c r="I511" s="43">
        <v>0</v>
      </c>
      <c r="J511" s="43">
        <v>0</v>
      </c>
      <c r="K511" s="10">
        <v>1.21</v>
      </c>
      <c r="L511" s="10">
        <v>1.99</v>
      </c>
      <c r="M511" s="10">
        <v>4.0199999999999996</v>
      </c>
      <c r="N511" s="10">
        <v>7.18</v>
      </c>
      <c r="O511" s="10">
        <v>11.72</v>
      </c>
      <c r="P511" s="10">
        <v>55.03</v>
      </c>
    </row>
    <row r="512" spans="1:16" x14ac:dyDescent="0.25">
      <c r="A512" s="9" t="s">
        <v>1069</v>
      </c>
      <c r="B512" s="9" t="s">
        <v>1070</v>
      </c>
      <c r="C512" s="9" t="s">
        <v>1071</v>
      </c>
      <c r="D512" s="10">
        <v>1.38</v>
      </c>
      <c r="E512" s="10" t="s">
        <v>15</v>
      </c>
      <c r="F512" s="10" t="s">
        <v>15</v>
      </c>
      <c r="G512" s="10" t="s">
        <v>15</v>
      </c>
      <c r="H512" s="10">
        <v>1.68</v>
      </c>
      <c r="I512" s="10">
        <v>0.71</v>
      </c>
      <c r="J512" s="10">
        <v>1.01</v>
      </c>
      <c r="K512" s="10">
        <v>1.27</v>
      </c>
      <c r="L512" s="10">
        <v>1.23</v>
      </c>
      <c r="M512" s="10">
        <v>2.08</v>
      </c>
      <c r="N512" s="10">
        <v>2.78</v>
      </c>
      <c r="O512" s="10" t="s">
        <v>15</v>
      </c>
      <c r="P512" s="10" t="s">
        <v>15</v>
      </c>
    </row>
    <row r="513" spans="1:16" x14ac:dyDescent="0.25">
      <c r="A513" s="9" t="s">
        <v>1072</v>
      </c>
      <c r="B513" s="9" t="s">
        <v>1073</v>
      </c>
      <c r="C513" s="9" t="s">
        <v>1074</v>
      </c>
      <c r="D513" s="10">
        <v>33.6</v>
      </c>
      <c r="E513" s="10">
        <v>24.57</v>
      </c>
      <c r="F513" s="10">
        <v>13.72</v>
      </c>
      <c r="G513" s="10">
        <v>16.91</v>
      </c>
      <c r="H513" s="10">
        <v>20.7</v>
      </c>
      <c r="I513" s="10">
        <v>20.63</v>
      </c>
      <c r="J513" s="10">
        <v>24.99</v>
      </c>
      <c r="K513" s="10">
        <v>29.29</v>
      </c>
      <c r="L513" s="10">
        <v>36.799999999999997</v>
      </c>
      <c r="M513" s="10">
        <v>44.64</v>
      </c>
      <c r="N513" s="10">
        <v>52.64</v>
      </c>
      <c r="O513" s="10">
        <v>62.25</v>
      </c>
      <c r="P513" s="10">
        <v>67.12</v>
      </c>
    </row>
    <row r="514" spans="1:16" x14ac:dyDescent="0.25">
      <c r="A514" s="9" t="s">
        <v>1075</v>
      </c>
      <c r="B514" s="9" t="s">
        <v>1076</v>
      </c>
      <c r="C514" s="9" t="s">
        <v>1077</v>
      </c>
      <c r="D514" s="10">
        <v>0.12</v>
      </c>
      <c r="E514" s="10" t="s">
        <v>16</v>
      </c>
      <c r="F514" s="10" t="s">
        <v>15</v>
      </c>
      <c r="G514" s="10" t="s">
        <v>15</v>
      </c>
      <c r="H514" s="10" t="s">
        <v>15</v>
      </c>
      <c r="I514" s="10" t="s">
        <v>15</v>
      </c>
      <c r="J514" s="10" t="s">
        <v>15</v>
      </c>
      <c r="K514" s="10" t="s">
        <v>15</v>
      </c>
      <c r="L514" s="10" t="s">
        <v>15</v>
      </c>
      <c r="M514" s="10" t="s">
        <v>15</v>
      </c>
      <c r="N514" s="10" t="s">
        <v>15</v>
      </c>
      <c r="O514" s="10" t="s">
        <v>15</v>
      </c>
      <c r="P514" s="10" t="s">
        <v>15</v>
      </c>
    </row>
    <row r="515" spans="1:16" x14ac:dyDescent="0.25">
      <c r="A515" s="9" t="s">
        <v>1078</v>
      </c>
      <c r="B515" s="9" t="s">
        <v>1079</v>
      </c>
      <c r="C515" s="9" t="s">
        <v>1080</v>
      </c>
      <c r="D515" s="10">
        <v>23.94</v>
      </c>
      <c r="E515" s="10" t="s">
        <v>15</v>
      </c>
      <c r="F515" s="10">
        <v>3</v>
      </c>
      <c r="G515" s="10">
        <v>5.81</v>
      </c>
      <c r="H515" s="10">
        <v>6.93</v>
      </c>
      <c r="I515" s="10">
        <v>12.83</v>
      </c>
      <c r="J515" s="10">
        <v>14.15</v>
      </c>
      <c r="K515" s="10">
        <v>22.72</v>
      </c>
      <c r="L515" s="10">
        <v>29.47</v>
      </c>
      <c r="M515" s="10">
        <v>35.43</v>
      </c>
      <c r="N515" s="10">
        <v>41.62</v>
      </c>
      <c r="O515" s="10">
        <v>45.02</v>
      </c>
      <c r="P515" s="10">
        <v>53.35</v>
      </c>
    </row>
    <row r="516" spans="1:16" x14ac:dyDescent="0.25">
      <c r="A516" s="9" t="s">
        <v>1081</v>
      </c>
      <c r="B516" s="9" t="s">
        <v>1082</v>
      </c>
      <c r="C516" s="9" t="s">
        <v>1083</v>
      </c>
      <c r="D516" s="10">
        <v>3.52</v>
      </c>
      <c r="E516" s="10" t="s">
        <v>15</v>
      </c>
      <c r="F516" s="10">
        <v>2.34</v>
      </c>
      <c r="G516" s="10">
        <v>3.28</v>
      </c>
      <c r="H516" s="10">
        <v>3.8</v>
      </c>
      <c r="I516" s="10">
        <v>2.98</v>
      </c>
      <c r="J516" s="10">
        <v>4</v>
      </c>
      <c r="K516" s="10">
        <v>3.92</v>
      </c>
      <c r="L516" s="10">
        <v>3.7</v>
      </c>
      <c r="M516" s="10">
        <v>3.49</v>
      </c>
      <c r="N516" s="10">
        <v>3.74</v>
      </c>
      <c r="O516" s="10">
        <v>3.02</v>
      </c>
      <c r="P516" s="10">
        <v>2.86</v>
      </c>
    </row>
    <row r="517" spans="1:16" x14ac:dyDescent="0.25">
      <c r="A517" s="9" t="s">
        <v>1084</v>
      </c>
      <c r="B517" s="9" t="s">
        <v>1085</v>
      </c>
      <c r="C517" s="9" t="s">
        <v>1086</v>
      </c>
      <c r="D517" s="10">
        <v>9.52</v>
      </c>
      <c r="E517" s="10" t="s">
        <v>15</v>
      </c>
      <c r="F517" s="10">
        <v>11.83</v>
      </c>
      <c r="G517" s="10">
        <v>11.86</v>
      </c>
      <c r="H517" s="10">
        <v>12.89</v>
      </c>
      <c r="I517" s="10">
        <v>11.42</v>
      </c>
      <c r="J517" s="10">
        <v>11.45</v>
      </c>
      <c r="K517" s="10">
        <v>9.48</v>
      </c>
      <c r="L517" s="10">
        <v>9.1999999999999993</v>
      </c>
      <c r="M517" s="10">
        <v>6.91</v>
      </c>
      <c r="N517" s="10">
        <v>7.63</v>
      </c>
      <c r="O517" s="10">
        <v>6.54</v>
      </c>
      <c r="P517" s="10">
        <v>6.07</v>
      </c>
    </row>
    <row r="518" spans="1:16" x14ac:dyDescent="0.25">
      <c r="A518" s="9" t="s">
        <v>1087</v>
      </c>
      <c r="B518" s="9" t="s">
        <v>1088</v>
      </c>
      <c r="C518" s="9" t="s">
        <v>1089</v>
      </c>
      <c r="D518" s="10">
        <v>1.01</v>
      </c>
      <c r="E518" s="10" t="s">
        <v>15</v>
      </c>
      <c r="F518" s="10">
        <v>1.22</v>
      </c>
      <c r="G518" s="10">
        <v>1.31</v>
      </c>
      <c r="H518" s="10">
        <v>1.38</v>
      </c>
      <c r="I518" s="10">
        <v>1.4</v>
      </c>
      <c r="J518" s="10">
        <v>1.39</v>
      </c>
      <c r="K518" s="10">
        <v>1.2</v>
      </c>
      <c r="L518" s="10">
        <v>0.81</v>
      </c>
      <c r="M518" s="10">
        <v>0.9</v>
      </c>
      <c r="N518" s="10">
        <v>0.43</v>
      </c>
      <c r="O518" s="10" t="s">
        <v>15</v>
      </c>
      <c r="P518" s="10" t="s">
        <v>15</v>
      </c>
    </row>
    <row r="519" spans="1:16" x14ac:dyDescent="0.25">
      <c r="A519" s="9" t="s">
        <v>1090</v>
      </c>
      <c r="B519" s="9" t="s">
        <v>1091</v>
      </c>
      <c r="C519" s="9" t="s">
        <v>1092</v>
      </c>
      <c r="D519" s="10">
        <v>0.28000000000000003</v>
      </c>
      <c r="E519" s="10" t="s">
        <v>15</v>
      </c>
      <c r="F519" s="10" t="s">
        <v>15</v>
      </c>
      <c r="G519" s="10" t="s">
        <v>15</v>
      </c>
      <c r="H519" s="10" t="s">
        <v>15</v>
      </c>
      <c r="I519" s="10" t="s">
        <v>15</v>
      </c>
      <c r="J519" s="10" t="s">
        <v>15</v>
      </c>
      <c r="K519" s="10">
        <v>0.35</v>
      </c>
      <c r="L519" s="10">
        <v>0.37</v>
      </c>
      <c r="M519" s="10" t="s">
        <v>15</v>
      </c>
      <c r="N519" s="10" t="s">
        <v>15</v>
      </c>
      <c r="O519" s="10" t="s">
        <v>16</v>
      </c>
      <c r="P519" s="10" t="s">
        <v>15</v>
      </c>
    </row>
    <row r="520" spans="1:16" x14ac:dyDescent="0.25">
      <c r="A520" s="9" t="s">
        <v>1093</v>
      </c>
      <c r="B520" s="9" t="s">
        <v>1094</v>
      </c>
      <c r="C520" s="9" t="s">
        <v>1095</v>
      </c>
      <c r="D520" s="10">
        <v>3.58</v>
      </c>
      <c r="E520" s="10" t="s">
        <v>15</v>
      </c>
      <c r="F520" s="10">
        <v>3.23</v>
      </c>
      <c r="G520" s="10">
        <v>3.48</v>
      </c>
      <c r="H520" s="10">
        <v>3.68</v>
      </c>
      <c r="I520" s="10">
        <v>4.2</v>
      </c>
      <c r="J520" s="10">
        <v>3.78</v>
      </c>
      <c r="K520" s="10">
        <v>4.22</v>
      </c>
      <c r="L520" s="10">
        <v>3.8</v>
      </c>
      <c r="M520" s="10">
        <v>3.5</v>
      </c>
      <c r="N520" s="10">
        <v>2.98</v>
      </c>
      <c r="O520" s="10">
        <v>1.82</v>
      </c>
      <c r="P520" s="10" t="s">
        <v>15</v>
      </c>
    </row>
    <row r="521" spans="1:16" x14ac:dyDescent="0.25">
      <c r="A521" s="9" t="s">
        <v>1096</v>
      </c>
      <c r="B521" s="9" t="s">
        <v>1097</v>
      </c>
      <c r="C521" s="9" t="s">
        <v>1098</v>
      </c>
      <c r="D521" s="10">
        <v>3.5</v>
      </c>
      <c r="E521" s="10" t="s">
        <v>15</v>
      </c>
      <c r="F521" s="10">
        <v>3.51</v>
      </c>
      <c r="G521" s="10">
        <v>3.99</v>
      </c>
      <c r="H521" s="10">
        <v>3.69</v>
      </c>
      <c r="I521" s="10">
        <v>4.0999999999999996</v>
      </c>
      <c r="J521" s="10">
        <v>4.37</v>
      </c>
      <c r="K521" s="10">
        <v>4.2</v>
      </c>
      <c r="L521" s="10">
        <v>3.48</v>
      </c>
      <c r="M521" s="10">
        <v>3.24</v>
      </c>
      <c r="N521" s="10">
        <v>2.27</v>
      </c>
      <c r="O521" s="10">
        <v>1.53</v>
      </c>
      <c r="P521" s="10" t="s">
        <v>15</v>
      </c>
    </row>
    <row r="522" spans="1:16" x14ac:dyDescent="0.25">
      <c r="A522" s="9" t="s">
        <v>1099</v>
      </c>
      <c r="B522" s="9" t="s">
        <v>1100</v>
      </c>
      <c r="C522" s="9" t="s">
        <v>1101</v>
      </c>
      <c r="D522" s="10" t="s">
        <v>4</v>
      </c>
      <c r="E522" s="10" t="s">
        <v>4</v>
      </c>
      <c r="F522" s="10" t="s">
        <v>4</v>
      </c>
      <c r="G522" s="10" t="s">
        <v>4</v>
      </c>
      <c r="H522" s="10" t="s">
        <v>4</v>
      </c>
      <c r="I522" s="10" t="s">
        <v>4</v>
      </c>
      <c r="J522" s="10" t="s">
        <v>4</v>
      </c>
      <c r="K522" s="10" t="s">
        <v>4</v>
      </c>
      <c r="L522" s="10" t="s">
        <v>4</v>
      </c>
      <c r="M522" s="10" t="s">
        <v>4</v>
      </c>
      <c r="N522" s="10" t="s">
        <v>4</v>
      </c>
      <c r="O522" s="10" t="s">
        <v>4</v>
      </c>
      <c r="P522" s="10" t="s">
        <v>4</v>
      </c>
    </row>
    <row r="523" spans="1:16" x14ac:dyDescent="0.25">
      <c r="A523" s="9" t="s">
        <v>4</v>
      </c>
      <c r="B523" s="9" t="s">
        <v>4</v>
      </c>
      <c r="C523" s="9" t="s">
        <v>1102</v>
      </c>
      <c r="D523" s="10">
        <v>0.18</v>
      </c>
      <c r="E523" s="10" t="s">
        <v>16</v>
      </c>
      <c r="F523" s="10" t="s">
        <v>15</v>
      </c>
      <c r="G523" s="10" t="s">
        <v>15</v>
      </c>
      <c r="H523" s="10" t="s">
        <v>15</v>
      </c>
      <c r="I523" s="10" t="s">
        <v>15</v>
      </c>
      <c r="J523" s="10" t="s">
        <v>15</v>
      </c>
      <c r="K523" s="10" t="s">
        <v>15</v>
      </c>
      <c r="L523" s="10" t="s">
        <v>15</v>
      </c>
      <c r="M523" s="10">
        <v>0.28999999999999998</v>
      </c>
      <c r="N523" s="10" t="s">
        <v>15</v>
      </c>
      <c r="O523" s="10" t="s">
        <v>15</v>
      </c>
      <c r="P523" s="10" t="s">
        <v>16</v>
      </c>
    </row>
    <row r="524" spans="1:16" x14ac:dyDescent="0.25">
      <c r="A524" s="9" t="s">
        <v>1103</v>
      </c>
      <c r="B524" s="9" t="s">
        <v>1104</v>
      </c>
      <c r="C524" s="9" t="s">
        <v>1105</v>
      </c>
      <c r="D524" s="10" t="s">
        <v>4</v>
      </c>
      <c r="E524" s="10" t="s">
        <v>4</v>
      </c>
      <c r="F524" s="10" t="s">
        <v>4</v>
      </c>
      <c r="G524" s="10" t="s">
        <v>4</v>
      </c>
      <c r="H524" s="10" t="s">
        <v>4</v>
      </c>
      <c r="I524" s="10" t="s">
        <v>4</v>
      </c>
      <c r="J524" s="10" t="s">
        <v>4</v>
      </c>
      <c r="K524" s="10" t="s">
        <v>4</v>
      </c>
      <c r="L524" s="10" t="s">
        <v>4</v>
      </c>
      <c r="M524" s="10" t="s">
        <v>4</v>
      </c>
      <c r="N524" s="10" t="s">
        <v>4</v>
      </c>
      <c r="O524" s="10" t="s">
        <v>4</v>
      </c>
      <c r="P524" s="10" t="s">
        <v>4</v>
      </c>
    </row>
    <row r="525" spans="1:16" x14ac:dyDescent="0.25">
      <c r="A525" s="9" t="s">
        <v>4</v>
      </c>
      <c r="B525" s="9" t="s">
        <v>4</v>
      </c>
      <c r="C525" s="9" t="s">
        <v>1102</v>
      </c>
      <c r="D525" s="10" t="s">
        <v>1231</v>
      </c>
      <c r="E525" s="10" t="s">
        <v>16</v>
      </c>
      <c r="F525" s="10" t="s">
        <v>15</v>
      </c>
      <c r="G525" s="10" t="s">
        <v>15</v>
      </c>
      <c r="H525" s="10" t="s">
        <v>16</v>
      </c>
      <c r="I525" s="10" t="s">
        <v>15</v>
      </c>
      <c r="J525" s="10" t="s">
        <v>15</v>
      </c>
      <c r="K525" s="10" t="s">
        <v>15</v>
      </c>
      <c r="L525" s="10" t="s">
        <v>15</v>
      </c>
      <c r="M525" s="10" t="s">
        <v>15</v>
      </c>
      <c r="N525" s="10" t="s">
        <v>15</v>
      </c>
      <c r="O525" s="10" t="s">
        <v>15</v>
      </c>
      <c r="P525" s="10" t="s">
        <v>15</v>
      </c>
    </row>
    <row r="526" spans="1:16" x14ac:dyDescent="0.25">
      <c r="A526" s="9" t="s">
        <v>1106</v>
      </c>
      <c r="B526" s="9" t="s">
        <v>1107</v>
      </c>
      <c r="C526" s="9" t="s">
        <v>1108</v>
      </c>
      <c r="D526" s="10" t="s">
        <v>4</v>
      </c>
      <c r="E526" s="10" t="s">
        <v>4</v>
      </c>
      <c r="F526" s="10" t="s">
        <v>4</v>
      </c>
      <c r="G526" s="10" t="s">
        <v>4</v>
      </c>
      <c r="H526" s="10" t="s">
        <v>4</v>
      </c>
      <c r="I526" s="10" t="s">
        <v>4</v>
      </c>
      <c r="J526" s="10" t="s">
        <v>4</v>
      </c>
      <c r="K526" s="10" t="s">
        <v>4</v>
      </c>
      <c r="L526" s="10" t="s">
        <v>4</v>
      </c>
      <c r="M526" s="10" t="s">
        <v>4</v>
      </c>
      <c r="N526" s="10" t="s">
        <v>4</v>
      </c>
      <c r="O526" s="10" t="s">
        <v>4</v>
      </c>
      <c r="P526" s="10" t="s">
        <v>4</v>
      </c>
    </row>
    <row r="527" spans="1:16" x14ac:dyDescent="0.25">
      <c r="A527" s="9" t="s">
        <v>4</v>
      </c>
      <c r="B527" s="9" t="s">
        <v>4</v>
      </c>
      <c r="C527" s="9" t="s">
        <v>1109</v>
      </c>
      <c r="D527" s="10">
        <v>9.73</v>
      </c>
      <c r="E527" s="10">
        <v>4.3600000000000003</v>
      </c>
      <c r="F527" s="10">
        <v>4.28</v>
      </c>
      <c r="G527" s="10">
        <v>6.06</v>
      </c>
      <c r="H527" s="10">
        <v>7.19</v>
      </c>
      <c r="I527" s="10">
        <v>7.69</v>
      </c>
      <c r="J527" s="10">
        <v>8.89</v>
      </c>
      <c r="K527" s="10">
        <v>9.93</v>
      </c>
      <c r="L527" s="10">
        <v>11.04</v>
      </c>
      <c r="M527" s="10">
        <v>11.84</v>
      </c>
      <c r="N527" s="10">
        <v>12.77</v>
      </c>
      <c r="O527" s="10">
        <v>13.25</v>
      </c>
      <c r="P527" s="10">
        <v>12.96</v>
      </c>
    </row>
    <row r="528" spans="1:16" x14ac:dyDescent="0.25">
      <c r="A528" s="9" t="s">
        <v>1110</v>
      </c>
      <c r="B528" s="9" t="s">
        <v>1111</v>
      </c>
      <c r="C528" s="9" t="s">
        <v>1112</v>
      </c>
      <c r="D528" s="10" t="s">
        <v>4</v>
      </c>
      <c r="E528" s="10" t="s">
        <v>4</v>
      </c>
      <c r="F528" s="10" t="s">
        <v>4</v>
      </c>
      <c r="G528" s="10" t="s">
        <v>4</v>
      </c>
      <c r="H528" s="10" t="s">
        <v>4</v>
      </c>
      <c r="I528" s="10" t="s">
        <v>4</v>
      </c>
      <c r="J528" s="10" t="s">
        <v>4</v>
      </c>
      <c r="K528" s="10" t="s">
        <v>4</v>
      </c>
      <c r="L528" s="10" t="s">
        <v>4</v>
      </c>
      <c r="M528" s="10" t="s">
        <v>4</v>
      </c>
      <c r="N528" s="10" t="s">
        <v>4</v>
      </c>
      <c r="O528" s="10" t="s">
        <v>4</v>
      </c>
      <c r="P528" s="10" t="s">
        <v>4</v>
      </c>
    </row>
    <row r="529" spans="1:16" x14ac:dyDescent="0.25">
      <c r="A529" s="9" t="s">
        <v>4</v>
      </c>
      <c r="B529" s="9" t="s">
        <v>4</v>
      </c>
      <c r="C529" s="9" t="s">
        <v>1109</v>
      </c>
      <c r="D529" s="10">
        <v>1.57</v>
      </c>
      <c r="E529" s="10" t="s">
        <v>15</v>
      </c>
      <c r="F529" s="10">
        <v>0.41</v>
      </c>
      <c r="G529" s="10">
        <v>0.42</v>
      </c>
      <c r="H529" s="10">
        <v>0.66</v>
      </c>
      <c r="I529" s="10">
        <v>0.78</v>
      </c>
      <c r="J529" s="10">
        <v>0.69</v>
      </c>
      <c r="K529" s="10">
        <v>1.05</v>
      </c>
      <c r="L529" s="10">
        <v>1.6</v>
      </c>
      <c r="M529" s="10">
        <v>2.2200000000000002</v>
      </c>
      <c r="N529" s="10">
        <v>3.05</v>
      </c>
      <c r="O529" s="10">
        <v>4.7</v>
      </c>
      <c r="P529" s="10">
        <v>6.29</v>
      </c>
    </row>
    <row r="530" spans="1:16" x14ac:dyDescent="0.25">
      <c r="A530" s="9" t="s">
        <v>1113</v>
      </c>
      <c r="B530" s="9" t="s">
        <v>1114</v>
      </c>
      <c r="C530" s="9" t="s">
        <v>1112</v>
      </c>
      <c r="D530" s="10" t="s">
        <v>4</v>
      </c>
      <c r="E530" s="10" t="s">
        <v>4</v>
      </c>
      <c r="F530" s="10" t="s">
        <v>4</v>
      </c>
      <c r="G530" s="10" t="s">
        <v>4</v>
      </c>
      <c r="H530" s="10" t="s">
        <v>4</v>
      </c>
      <c r="I530" s="10" t="s">
        <v>4</v>
      </c>
      <c r="J530" s="10" t="s">
        <v>4</v>
      </c>
      <c r="K530" s="10" t="s">
        <v>4</v>
      </c>
      <c r="L530" s="10" t="s">
        <v>4</v>
      </c>
      <c r="M530" s="10" t="s">
        <v>4</v>
      </c>
      <c r="N530" s="10" t="s">
        <v>4</v>
      </c>
      <c r="O530" s="10" t="s">
        <v>4</v>
      </c>
      <c r="P530" s="10" t="s">
        <v>4</v>
      </c>
    </row>
    <row r="531" spans="1:16" x14ac:dyDescent="0.25">
      <c r="A531" s="9" t="s">
        <v>4</v>
      </c>
      <c r="B531" s="9" t="s">
        <v>4</v>
      </c>
      <c r="C531" s="9" t="s">
        <v>1115</v>
      </c>
      <c r="D531" s="10">
        <v>7.51</v>
      </c>
      <c r="E531" s="10" t="s">
        <v>15</v>
      </c>
      <c r="F531" s="10">
        <v>0.49</v>
      </c>
      <c r="G531" s="10">
        <v>0.62</v>
      </c>
      <c r="H531" s="10">
        <v>0.84</v>
      </c>
      <c r="I531" s="10">
        <v>0.72</v>
      </c>
      <c r="J531" s="10">
        <v>1.41</v>
      </c>
      <c r="K531" s="10">
        <v>2.69</v>
      </c>
      <c r="L531" s="10">
        <v>5.87</v>
      </c>
      <c r="M531" s="10">
        <v>10.42</v>
      </c>
      <c r="N531" s="10">
        <v>19.559999999999999</v>
      </c>
      <c r="O531" s="10">
        <v>40.86</v>
      </c>
      <c r="P531" s="10">
        <v>45.35</v>
      </c>
    </row>
    <row r="532" spans="1:16" x14ac:dyDescent="0.25">
      <c r="A532" s="9" t="s">
        <v>1116</v>
      </c>
      <c r="B532" s="9" t="s">
        <v>1117</v>
      </c>
      <c r="C532" s="9" t="s">
        <v>1118</v>
      </c>
      <c r="D532" s="10" t="s">
        <v>4</v>
      </c>
      <c r="E532" s="10" t="s">
        <v>4</v>
      </c>
      <c r="F532" s="10" t="s">
        <v>4</v>
      </c>
      <c r="G532" s="10" t="s">
        <v>4</v>
      </c>
      <c r="H532" s="10" t="s">
        <v>4</v>
      </c>
      <c r="I532" s="10" t="s">
        <v>4</v>
      </c>
      <c r="J532" s="10" t="s">
        <v>4</v>
      </c>
      <c r="K532" s="10" t="s">
        <v>4</v>
      </c>
      <c r="L532" s="10" t="s">
        <v>4</v>
      </c>
      <c r="M532" s="10" t="s">
        <v>4</v>
      </c>
      <c r="N532" s="10" t="s">
        <v>4</v>
      </c>
      <c r="O532" s="10" t="s">
        <v>4</v>
      </c>
      <c r="P532" s="10" t="s">
        <v>4</v>
      </c>
    </row>
    <row r="533" spans="1:16" x14ac:dyDescent="0.25">
      <c r="A533" s="9" t="s">
        <v>4</v>
      </c>
      <c r="B533" s="9" t="s">
        <v>4</v>
      </c>
      <c r="C533" s="9" t="s">
        <v>1119</v>
      </c>
      <c r="D533" s="10">
        <v>3.24</v>
      </c>
      <c r="E533" s="10">
        <v>2.69</v>
      </c>
      <c r="F533" s="10">
        <v>1.1499999999999999</v>
      </c>
      <c r="G533" s="10">
        <v>2.0099999999999998</v>
      </c>
      <c r="H533" s="10">
        <v>2.31</v>
      </c>
      <c r="I533" s="10">
        <v>2.16</v>
      </c>
      <c r="J533" s="10">
        <v>3.11</v>
      </c>
      <c r="K533" s="10">
        <v>3.18</v>
      </c>
      <c r="L533" s="10">
        <v>3.77</v>
      </c>
      <c r="M533" s="10">
        <v>3.79</v>
      </c>
      <c r="N533" s="10">
        <v>4.2</v>
      </c>
      <c r="O533" s="10">
        <v>6.75</v>
      </c>
      <c r="P533" s="10">
        <v>4.1500000000000004</v>
      </c>
    </row>
    <row r="534" spans="1:16" x14ac:dyDescent="0.25">
      <c r="A534" s="9" t="s">
        <v>1120</v>
      </c>
      <c r="B534" s="9" t="s">
        <v>1121</v>
      </c>
      <c r="C534" s="9" t="s">
        <v>1122</v>
      </c>
      <c r="D534" s="10" t="s">
        <v>4</v>
      </c>
      <c r="E534" s="10" t="s">
        <v>4</v>
      </c>
      <c r="F534" s="10" t="s">
        <v>4</v>
      </c>
      <c r="G534" s="10" t="s">
        <v>4</v>
      </c>
      <c r="H534" s="10" t="s">
        <v>4</v>
      </c>
      <c r="I534" s="10" t="s">
        <v>4</v>
      </c>
      <c r="J534" s="10" t="s">
        <v>4</v>
      </c>
      <c r="K534" s="10" t="s">
        <v>4</v>
      </c>
      <c r="L534" s="10" t="s">
        <v>4</v>
      </c>
      <c r="M534" s="10" t="s">
        <v>4</v>
      </c>
      <c r="N534" s="10" t="s">
        <v>4</v>
      </c>
      <c r="O534" s="10" t="s">
        <v>4</v>
      </c>
      <c r="P534" s="10" t="s">
        <v>4</v>
      </c>
    </row>
    <row r="535" spans="1:16" x14ac:dyDescent="0.25">
      <c r="A535" s="9" t="s">
        <v>4</v>
      </c>
      <c r="B535" s="9" t="s">
        <v>4</v>
      </c>
      <c r="C535" s="9" t="s">
        <v>1109</v>
      </c>
      <c r="D535" s="10">
        <v>0.59</v>
      </c>
      <c r="E535" s="10" t="s">
        <v>15</v>
      </c>
      <c r="F535" s="10">
        <v>0.09</v>
      </c>
      <c r="G535" s="10">
        <v>0.18</v>
      </c>
      <c r="H535" s="10">
        <v>0.16</v>
      </c>
      <c r="I535" s="10">
        <v>0.34</v>
      </c>
      <c r="J535" s="10">
        <v>0.43</v>
      </c>
      <c r="K535" s="10">
        <v>0.48</v>
      </c>
      <c r="L535" s="10">
        <v>0.57999999999999996</v>
      </c>
      <c r="M535" s="10">
        <v>0.74</v>
      </c>
      <c r="N535" s="10">
        <v>0.94</v>
      </c>
      <c r="O535" s="10">
        <v>1.58</v>
      </c>
      <c r="P535" s="10">
        <v>3.83</v>
      </c>
    </row>
    <row r="536" spans="1:16" x14ac:dyDescent="0.25">
      <c r="A536" s="9" t="s">
        <v>1123</v>
      </c>
      <c r="B536" s="9" t="s">
        <v>1124</v>
      </c>
      <c r="C536" s="9" t="s">
        <v>1122</v>
      </c>
      <c r="D536" s="10" t="s">
        <v>4</v>
      </c>
      <c r="E536" s="10" t="s">
        <v>4</v>
      </c>
      <c r="F536" s="10" t="s">
        <v>4</v>
      </c>
      <c r="G536" s="10" t="s">
        <v>4</v>
      </c>
      <c r="H536" s="10" t="s">
        <v>4</v>
      </c>
      <c r="I536" s="10" t="s">
        <v>4</v>
      </c>
      <c r="J536" s="10" t="s">
        <v>4</v>
      </c>
      <c r="K536" s="10" t="s">
        <v>4</v>
      </c>
      <c r="L536" s="10" t="s">
        <v>4</v>
      </c>
      <c r="M536" s="10" t="s">
        <v>4</v>
      </c>
      <c r="N536" s="10" t="s">
        <v>4</v>
      </c>
      <c r="O536" s="10" t="s">
        <v>4</v>
      </c>
      <c r="P536" s="10" t="s">
        <v>4</v>
      </c>
    </row>
    <row r="537" spans="1:16" x14ac:dyDescent="0.25">
      <c r="A537" s="9" t="s">
        <v>4</v>
      </c>
      <c r="B537" s="9" t="s">
        <v>4</v>
      </c>
      <c r="C537" s="9" t="s">
        <v>1115</v>
      </c>
      <c r="D537" s="10">
        <v>1.31</v>
      </c>
      <c r="E537" s="10" t="s">
        <v>15</v>
      </c>
      <c r="F537" s="10" t="s">
        <v>15</v>
      </c>
      <c r="G537" s="10" t="s">
        <v>15</v>
      </c>
      <c r="H537" s="10" t="s">
        <v>15</v>
      </c>
      <c r="I537" s="10">
        <v>0.1</v>
      </c>
      <c r="J537" s="10">
        <v>0.22</v>
      </c>
      <c r="K537" s="10">
        <v>0.56999999999999995</v>
      </c>
      <c r="L537" s="10">
        <v>1.52</v>
      </c>
      <c r="M537" s="10">
        <v>1.95</v>
      </c>
      <c r="N537" s="10">
        <v>2.95</v>
      </c>
      <c r="O537" s="10">
        <v>5.96</v>
      </c>
      <c r="P537" s="10">
        <v>2.37</v>
      </c>
    </row>
    <row r="538" spans="1:16" x14ac:dyDescent="0.25">
      <c r="A538" s="9" t="s">
        <v>1125</v>
      </c>
      <c r="B538" s="9" t="s">
        <v>1126</v>
      </c>
      <c r="C538" s="9" t="s">
        <v>1127</v>
      </c>
      <c r="D538" s="10" t="s">
        <v>4</v>
      </c>
      <c r="E538" s="10" t="s">
        <v>4</v>
      </c>
      <c r="F538" s="10" t="s">
        <v>4</v>
      </c>
      <c r="G538" s="10" t="s">
        <v>4</v>
      </c>
      <c r="H538" s="10" t="s">
        <v>4</v>
      </c>
      <c r="I538" s="10" t="s">
        <v>4</v>
      </c>
      <c r="J538" s="10" t="s">
        <v>4</v>
      </c>
      <c r="K538" s="10" t="s">
        <v>4</v>
      </c>
      <c r="L538" s="10" t="s">
        <v>4</v>
      </c>
      <c r="M538" s="10" t="s">
        <v>4</v>
      </c>
      <c r="N538" s="10" t="s">
        <v>4</v>
      </c>
      <c r="O538" s="10" t="s">
        <v>4</v>
      </c>
      <c r="P538" s="10" t="s">
        <v>4</v>
      </c>
    </row>
    <row r="539" spans="1:16" x14ac:dyDescent="0.25">
      <c r="A539" s="9" t="s">
        <v>4</v>
      </c>
      <c r="B539" s="9" t="s">
        <v>4</v>
      </c>
      <c r="C539" s="9" t="s">
        <v>1065</v>
      </c>
      <c r="D539" s="10">
        <v>65.459999999999994</v>
      </c>
      <c r="E539" s="10" t="s">
        <v>15</v>
      </c>
      <c r="F539" s="10" t="s">
        <v>15</v>
      </c>
      <c r="G539" s="10">
        <v>3.18</v>
      </c>
      <c r="H539" s="10">
        <v>4.25</v>
      </c>
      <c r="I539" s="10">
        <v>6.32</v>
      </c>
      <c r="J539" s="10">
        <v>10.44</v>
      </c>
      <c r="K539" s="10">
        <v>18.41</v>
      </c>
      <c r="L539" s="10">
        <v>50.95</v>
      </c>
      <c r="M539" s="10">
        <v>121.89</v>
      </c>
      <c r="N539" s="10">
        <v>189.95</v>
      </c>
      <c r="O539" s="10">
        <v>225.55</v>
      </c>
      <c r="P539" s="10">
        <v>286.8</v>
      </c>
    </row>
    <row r="540" spans="1:16" x14ac:dyDescent="0.25">
      <c r="A540" s="9" t="s">
        <v>1128</v>
      </c>
      <c r="B540" s="9" t="s">
        <v>1129</v>
      </c>
      <c r="C540" s="9" t="s">
        <v>1130</v>
      </c>
      <c r="D540" s="10" t="s">
        <v>4</v>
      </c>
      <c r="E540" s="10" t="s">
        <v>4</v>
      </c>
      <c r="F540" s="10" t="s">
        <v>4</v>
      </c>
      <c r="G540" s="10" t="s">
        <v>4</v>
      </c>
      <c r="H540" s="10" t="s">
        <v>4</v>
      </c>
      <c r="I540" s="10" t="s">
        <v>4</v>
      </c>
      <c r="J540" s="10" t="s">
        <v>4</v>
      </c>
      <c r="K540" s="10" t="s">
        <v>4</v>
      </c>
      <c r="L540" s="10" t="s">
        <v>4</v>
      </c>
      <c r="M540" s="10" t="s">
        <v>4</v>
      </c>
      <c r="N540" s="10" t="s">
        <v>4</v>
      </c>
      <c r="O540" s="10" t="s">
        <v>4</v>
      </c>
      <c r="P540" s="10" t="s">
        <v>4</v>
      </c>
    </row>
    <row r="541" spans="1:16" x14ac:dyDescent="0.25">
      <c r="A541" s="9" t="s">
        <v>4</v>
      </c>
      <c r="B541" s="9" t="s">
        <v>4</v>
      </c>
      <c r="C541" s="9" t="s">
        <v>1131</v>
      </c>
      <c r="D541" s="10">
        <v>14.53</v>
      </c>
      <c r="E541" s="10" t="s">
        <v>15</v>
      </c>
      <c r="F541" s="10" t="s">
        <v>15</v>
      </c>
      <c r="G541" s="10" t="s">
        <v>15</v>
      </c>
      <c r="H541" s="10" t="s">
        <v>15</v>
      </c>
      <c r="I541" s="10" t="s">
        <v>15</v>
      </c>
      <c r="J541" s="10">
        <v>1.74</v>
      </c>
      <c r="K541" s="10">
        <v>3.02</v>
      </c>
      <c r="L541" s="10">
        <v>5.7</v>
      </c>
      <c r="M541" s="10">
        <v>15.21</v>
      </c>
      <c r="N541" s="10">
        <v>39.42</v>
      </c>
      <c r="O541" s="10">
        <v>81.760000000000005</v>
      </c>
      <c r="P541" s="10">
        <v>226.15</v>
      </c>
    </row>
    <row r="542" spans="1:16" x14ac:dyDescent="0.25">
      <c r="A542" s="9" t="s">
        <v>1132</v>
      </c>
      <c r="B542" s="9" t="s">
        <v>1133</v>
      </c>
      <c r="C542" s="9" t="s">
        <v>1134</v>
      </c>
      <c r="D542" s="10">
        <v>7.3</v>
      </c>
      <c r="E542" s="10" t="s">
        <v>15</v>
      </c>
      <c r="F542" s="10">
        <v>0.93</v>
      </c>
      <c r="G542" s="10">
        <v>2.31</v>
      </c>
      <c r="H542" s="10">
        <v>3.79</v>
      </c>
      <c r="I542" s="10">
        <v>3.74</v>
      </c>
      <c r="J542" s="10">
        <v>5.37</v>
      </c>
      <c r="K542" s="10">
        <v>6.38</v>
      </c>
      <c r="L542" s="10">
        <v>8.7100000000000009</v>
      </c>
      <c r="M542" s="10">
        <v>11.59</v>
      </c>
      <c r="N542" s="10">
        <v>11.52</v>
      </c>
      <c r="O542" s="10">
        <v>13.54</v>
      </c>
      <c r="P542" s="10">
        <v>11.59</v>
      </c>
    </row>
    <row r="543" spans="1:16" x14ac:dyDescent="0.25">
      <c r="A543" s="9" t="s">
        <v>4</v>
      </c>
      <c r="B543" s="9" t="s">
        <v>4</v>
      </c>
      <c r="C543" s="9" t="s">
        <v>4</v>
      </c>
      <c r="D543" s="10" t="s">
        <v>4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</row>
    <row r="544" spans="1:16" x14ac:dyDescent="0.25">
      <c r="A544" s="9" t="s">
        <v>1135</v>
      </c>
      <c r="B544" s="9" t="s">
        <v>1136</v>
      </c>
      <c r="C544" s="9" t="s">
        <v>1137</v>
      </c>
      <c r="D544" s="10">
        <v>45.36</v>
      </c>
      <c r="E544" s="10" t="s">
        <v>15</v>
      </c>
      <c r="F544" s="10" t="s">
        <v>15</v>
      </c>
      <c r="G544" s="10" t="s">
        <v>15</v>
      </c>
      <c r="H544" s="10" t="s">
        <v>15</v>
      </c>
      <c r="I544" s="10" t="s">
        <v>15</v>
      </c>
      <c r="J544" s="10">
        <v>9.44</v>
      </c>
      <c r="K544" s="10">
        <v>20.65</v>
      </c>
      <c r="L544" s="10">
        <v>32.700000000000003</v>
      </c>
      <c r="M544" s="10">
        <v>63.8</v>
      </c>
      <c r="N544" s="10">
        <v>125.11</v>
      </c>
      <c r="O544" s="10">
        <v>244.11</v>
      </c>
      <c r="P544" s="10">
        <v>251.65</v>
      </c>
    </row>
    <row r="545" spans="1:16" x14ac:dyDescent="0.25">
      <c r="A545" s="9" t="s">
        <v>4</v>
      </c>
      <c r="B545" s="9" t="s">
        <v>4</v>
      </c>
      <c r="C545" s="9" t="s">
        <v>1138</v>
      </c>
      <c r="D545" s="10" t="s">
        <v>4</v>
      </c>
      <c r="E545" s="10" t="s">
        <v>4</v>
      </c>
      <c r="F545" s="10" t="s">
        <v>4</v>
      </c>
      <c r="G545" s="10" t="s">
        <v>4</v>
      </c>
      <c r="H545" s="10" t="s">
        <v>4</v>
      </c>
      <c r="I545" s="10" t="s">
        <v>4</v>
      </c>
      <c r="J545" s="10" t="s">
        <v>4</v>
      </c>
      <c r="K545" s="10" t="s">
        <v>4</v>
      </c>
      <c r="L545" s="10" t="s">
        <v>4</v>
      </c>
      <c r="M545" s="10" t="s">
        <v>4</v>
      </c>
      <c r="N545" s="10" t="s">
        <v>4</v>
      </c>
      <c r="O545" s="10" t="s">
        <v>4</v>
      </c>
      <c r="P545" s="10" t="s">
        <v>4</v>
      </c>
    </row>
    <row r="546" spans="1:16" x14ac:dyDescent="0.25">
      <c r="A546" s="9" t="s">
        <v>1139</v>
      </c>
      <c r="B546" s="9" t="s">
        <v>1140</v>
      </c>
      <c r="C546" s="9" t="s">
        <v>1137</v>
      </c>
      <c r="D546" s="10" t="s">
        <v>1232</v>
      </c>
      <c r="E546" s="10" t="s">
        <v>16</v>
      </c>
      <c r="F546" s="10" t="s">
        <v>16</v>
      </c>
      <c r="G546" s="10" t="s">
        <v>16</v>
      </c>
      <c r="H546" s="10" t="s">
        <v>16</v>
      </c>
      <c r="I546" s="10" t="s">
        <v>16</v>
      </c>
      <c r="J546" s="10" t="s">
        <v>15</v>
      </c>
      <c r="K546" s="10" t="s">
        <v>15</v>
      </c>
      <c r="L546" s="10" t="s">
        <v>15</v>
      </c>
      <c r="M546" s="10" t="s">
        <v>15</v>
      </c>
      <c r="N546" s="10" t="s">
        <v>15</v>
      </c>
      <c r="O546" s="10" t="s">
        <v>15</v>
      </c>
      <c r="P546" s="10" t="s">
        <v>15</v>
      </c>
    </row>
    <row r="547" spans="1:16" x14ac:dyDescent="0.25">
      <c r="A547" s="9" t="s">
        <v>4</v>
      </c>
      <c r="B547" s="9" t="s">
        <v>4</v>
      </c>
      <c r="C547" s="9" t="s">
        <v>1141</v>
      </c>
      <c r="D547" s="10" t="s">
        <v>4</v>
      </c>
      <c r="E547" s="10" t="s">
        <v>4</v>
      </c>
      <c r="F547" s="10" t="s">
        <v>4</v>
      </c>
      <c r="G547" s="10" t="s">
        <v>4</v>
      </c>
      <c r="H547" s="10" t="s">
        <v>4</v>
      </c>
      <c r="I547" s="10" t="s">
        <v>4</v>
      </c>
      <c r="J547" s="10" t="s">
        <v>4</v>
      </c>
      <c r="K547" s="10" t="s">
        <v>4</v>
      </c>
      <c r="L547" s="10" t="s">
        <v>4</v>
      </c>
      <c r="M547" s="10" t="s">
        <v>4</v>
      </c>
      <c r="N547" s="10" t="s">
        <v>4</v>
      </c>
      <c r="O547" s="10" t="s">
        <v>4</v>
      </c>
      <c r="P547" s="10" t="s">
        <v>4</v>
      </c>
    </row>
    <row r="548" spans="1:16" x14ac:dyDescent="0.25">
      <c r="A548" s="9" t="s">
        <v>1142</v>
      </c>
      <c r="B548" s="9" t="s">
        <v>1143</v>
      </c>
      <c r="C548" s="9" t="s">
        <v>1137</v>
      </c>
      <c r="D548" s="10">
        <v>5.14</v>
      </c>
      <c r="E548" s="10" t="s">
        <v>15</v>
      </c>
      <c r="F548" s="10" t="s">
        <v>16</v>
      </c>
      <c r="G548" s="10" t="s">
        <v>15</v>
      </c>
      <c r="H548" s="10" t="s">
        <v>15</v>
      </c>
      <c r="I548" s="10" t="s">
        <v>15</v>
      </c>
      <c r="J548" s="10" t="s">
        <v>15</v>
      </c>
      <c r="K548" s="10">
        <v>7.14</v>
      </c>
      <c r="L548" s="10">
        <v>6.56</v>
      </c>
      <c r="M548" s="10">
        <v>6.46</v>
      </c>
      <c r="N548" s="10">
        <v>8.73</v>
      </c>
      <c r="O548" s="10" t="s">
        <v>15</v>
      </c>
      <c r="P548" s="10" t="s">
        <v>15</v>
      </c>
    </row>
    <row r="549" spans="1:16" x14ac:dyDescent="0.25">
      <c r="A549" s="9" t="s">
        <v>4</v>
      </c>
      <c r="B549" s="9" t="s">
        <v>4</v>
      </c>
      <c r="C549" s="9" t="s">
        <v>1144</v>
      </c>
      <c r="D549" s="10" t="s">
        <v>4</v>
      </c>
      <c r="E549" s="10" t="s">
        <v>4</v>
      </c>
      <c r="F549" s="10" t="s">
        <v>4</v>
      </c>
      <c r="G549" s="10" t="s">
        <v>4</v>
      </c>
      <c r="H549" s="10" t="s">
        <v>4</v>
      </c>
      <c r="I549" s="10" t="s">
        <v>4</v>
      </c>
      <c r="J549" s="10" t="s">
        <v>4</v>
      </c>
      <c r="K549" s="10" t="s">
        <v>4</v>
      </c>
      <c r="L549" s="10" t="s">
        <v>4</v>
      </c>
      <c r="M549" s="10" t="s">
        <v>4</v>
      </c>
      <c r="N549" s="10" t="s">
        <v>4</v>
      </c>
      <c r="O549" s="10" t="s">
        <v>4</v>
      </c>
      <c r="P549" s="10" t="s">
        <v>4</v>
      </c>
    </row>
    <row r="550" spans="1:16" x14ac:dyDescent="0.25">
      <c r="A550" s="9" t="s">
        <v>1145</v>
      </c>
      <c r="B550" s="9" t="s">
        <v>1146</v>
      </c>
      <c r="C550" s="9" t="s">
        <v>1137</v>
      </c>
      <c r="D550" s="10" t="s">
        <v>15</v>
      </c>
      <c r="E550" s="10" t="s">
        <v>15</v>
      </c>
      <c r="F550" s="10" t="s">
        <v>16</v>
      </c>
      <c r="G550" s="10" t="s">
        <v>16</v>
      </c>
      <c r="H550" s="10" t="s">
        <v>16</v>
      </c>
      <c r="I550" s="10" t="s">
        <v>15</v>
      </c>
      <c r="J550" s="10" t="s">
        <v>15</v>
      </c>
      <c r="K550" s="10" t="s">
        <v>15</v>
      </c>
      <c r="L550" s="10" t="s">
        <v>15</v>
      </c>
      <c r="M550" s="10" t="s">
        <v>15</v>
      </c>
      <c r="N550" s="10" t="s">
        <v>15</v>
      </c>
      <c r="O550" s="10" t="s">
        <v>15</v>
      </c>
      <c r="P550" s="10" t="s">
        <v>15</v>
      </c>
    </row>
    <row r="551" spans="1:16" x14ac:dyDescent="0.25">
      <c r="A551" s="9" t="s">
        <v>4</v>
      </c>
      <c r="B551" s="9" t="s">
        <v>4</v>
      </c>
      <c r="C551" s="9" t="s">
        <v>1147</v>
      </c>
      <c r="D551" s="10">
        <v>1.76</v>
      </c>
      <c r="E551" s="10" t="s">
        <v>15</v>
      </c>
      <c r="F551" s="10" t="s">
        <v>15</v>
      </c>
      <c r="G551" s="10">
        <v>0.4</v>
      </c>
      <c r="H551" s="10">
        <v>0.9</v>
      </c>
      <c r="I551" s="10">
        <v>1.03</v>
      </c>
      <c r="J551" s="10">
        <v>1.61</v>
      </c>
      <c r="K551" s="10">
        <v>1.99</v>
      </c>
      <c r="L551" s="10">
        <v>2.4300000000000002</v>
      </c>
      <c r="M551" s="10">
        <v>2.39</v>
      </c>
      <c r="N551" s="10">
        <v>2.37</v>
      </c>
      <c r="O551" s="10">
        <v>2.6</v>
      </c>
      <c r="P551" s="10">
        <v>2.85</v>
      </c>
    </row>
    <row r="552" spans="1:16" x14ac:dyDescent="0.25">
      <c r="A552" s="9" t="s">
        <v>1148</v>
      </c>
      <c r="B552" s="9" t="s">
        <v>1149</v>
      </c>
      <c r="C552" s="9" t="s">
        <v>1150</v>
      </c>
      <c r="D552" s="10">
        <v>0.04</v>
      </c>
      <c r="E552" s="10" t="s">
        <v>15</v>
      </c>
      <c r="F552" s="10" t="s">
        <v>16</v>
      </c>
      <c r="G552" s="10" t="s">
        <v>16</v>
      </c>
      <c r="H552" s="10" t="s">
        <v>15</v>
      </c>
      <c r="I552" s="10" t="s">
        <v>15</v>
      </c>
      <c r="J552" s="10" t="s">
        <v>15</v>
      </c>
      <c r="K552" s="10" t="s">
        <v>15</v>
      </c>
      <c r="L552" s="10">
        <v>0.04</v>
      </c>
      <c r="M552" s="10">
        <v>0.04</v>
      </c>
      <c r="N552" s="10">
        <v>0.09</v>
      </c>
      <c r="O552" s="10" t="s">
        <v>15</v>
      </c>
      <c r="P552" s="10" t="s">
        <v>15</v>
      </c>
    </row>
    <row r="553" spans="1:16" x14ac:dyDescent="0.25">
      <c r="A553" s="9" t="s">
        <v>1151</v>
      </c>
      <c r="B553" s="9" t="s">
        <v>1152</v>
      </c>
      <c r="C553" s="9" t="s">
        <v>1153</v>
      </c>
      <c r="D553" s="10">
        <v>0.05</v>
      </c>
      <c r="E553" s="10" t="s">
        <v>16</v>
      </c>
      <c r="F553" s="10" t="s">
        <v>16</v>
      </c>
      <c r="G553" s="10" t="s">
        <v>15</v>
      </c>
      <c r="H553" s="10" t="s">
        <v>15</v>
      </c>
      <c r="I553" s="10" t="s">
        <v>15</v>
      </c>
      <c r="J553" s="10" t="s">
        <v>15</v>
      </c>
      <c r="K553" s="10" t="s">
        <v>15</v>
      </c>
      <c r="L553" s="10">
        <v>0.04</v>
      </c>
      <c r="M553" s="10" t="s">
        <v>15</v>
      </c>
      <c r="N553" s="10">
        <v>0.08</v>
      </c>
      <c r="O553" s="10" t="s">
        <v>15</v>
      </c>
      <c r="P553" s="10" t="s">
        <v>15</v>
      </c>
    </row>
    <row r="554" spans="1:16" x14ac:dyDescent="0.25">
      <c r="A554" s="9" t="s">
        <v>1154</v>
      </c>
      <c r="B554" s="9" t="s">
        <v>1155</v>
      </c>
      <c r="C554" s="9" t="s">
        <v>1156</v>
      </c>
      <c r="D554" s="10">
        <v>9.59</v>
      </c>
      <c r="E554" s="10" t="s">
        <v>15</v>
      </c>
      <c r="F554" s="10">
        <v>0.48</v>
      </c>
      <c r="G554" s="10">
        <v>1.01</v>
      </c>
      <c r="H554" s="10">
        <v>1.95</v>
      </c>
      <c r="I554" s="10">
        <v>2.1</v>
      </c>
      <c r="J554" s="10">
        <v>3.54</v>
      </c>
      <c r="K554" s="10">
        <v>6.33</v>
      </c>
      <c r="L554" s="10">
        <v>10.94</v>
      </c>
      <c r="M554" s="10">
        <v>15.17</v>
      </c>
      <c r="N554" s="10">
        <v>21.63</v>
      </c>
      <c r="O554" s="10">
        <v>25.36</v>
      </c>
      <c r="P554" s="10">
        <v>32.130000000000003</v>
      </c>
    </row>
    <row r="555" spans="1:16" x14ac:dyDescent="0.25">
      <c r="A555" s="9" t="s">
        <v>1157</v>
      </c>
      <c r="B555" s="9" t="s">
        <v>1158</v>
      </c>
      <c r="C555" s="9" t="s">
        <v>1159</v>
      </c>
      <c r="D555" s="10">
        <v>0.06</v>
      </c>
      <c r="E555" s="10" t="s">
        <v>16</v>
      </c>
      <c r="F555" s="10" t="s">
        <v>16</v>
      </c>
      <c r="G555" s="10" t="s">
        <v>16</v>
      </c>
      <c r="H555" s="10" t="s">
        <v>15</v>
      </c>
      <c r="I555" s="10" t="s">
        <v>16</v>
      </c>
      <c r="J555" s="10" t="s">
        <v>15</v>
      </c>
      <c r="K555" s="10" t="s">
        <v>15</v>
      </c>
      <c r="L555" s="10">
        <v>0.05</v>
      </c>
      <c r="M555" s="10">
        <v>0.09</v>
      </c>
      <c r="N555" s="10">
        <v>0.16</v>
      </c>
      <c r="O555" s="10" t="s">
        <v>15</v>
      </c>
      <c r="P555" s="10" t="s">
        <v>15</v>
      </c>
    </row>
    <row r="556" spans="1:16" x14ac:dyDescent="0.25">
      <c r="A556" s="9" t="s">
        <v>1160</v>
      </c>
      <c r="B556" s="9" t="s">
        <v>1161</v>
      </c>
      <c r="C556" s="9" t="s">
        <v>1162</v>
      </c>
      <c r="D556" s="10">
        <v>0.11</v>
      </c>
      <c r="E556" s="10" t="s">
        <v>16</v>
      </c>
      <c r="F556" s="10" t="s">
        <v>15</v>
      </c>
      <c r="G556" s="10" t="s">
        <v>15</v>
      </c>
      <c r="H556" s="10" t="s">
        <v>15</v>
      </c>
      <c r="I556" s="10" t="s">
        <v>15</v>
      </c>
      <c r="J556" s="10" t="s">
        <v>15</v>
      </c>
      <c r="K556" s="10">
        <v>0.09</v>
      </c>
      <c r="L556" s="10">
        <v>0.13</v>
      </c>
      <c r="M556" s="10">
        <v>0.19</v>
      </c>
      <c r="N556" s="10">
        <v>0.17</v>
      </c>
      <c r="O556" s="10" t="s">
        <v>15</v>
      </c>
      <c r="P556" s="10" t="s">
        <v>15</v>
      </c>
    </row>
    <row r="557" spans="1:16" x14ac:dyDescent="0.25">
      <c r="A557" s="9" t="s">
        <v>1163</v>
      </c>
      <c r="B557" s="9" t="s">
        <v>1164</v>
      </c>
      <c r="C557" s="9" t="s">
        <v>1165</v>
      </c>
      <c r="D557" s="10">
        <v>2.4900000000000002</v>
      </c>
      <c r="E557" s="10" t="s">
        <v>15</v>
      </c>
      <c r="F557" s="10" t="s">
        <v>15</v>
      </c>
      <c r="G557" s="10">
        <v>0.25</v>
      </c>
      <c r="H557" s="10">
        <v>0.2</v>
      </c>
      <c r="I557" s="10">
        <v>0.37</v>
      </c>
      <c r="J557" s="10">
        <v>0.7</v>
      </c>
      <c r="K557" s="10">
        <v>0.88</v>
      </c>
      <c r="L557" s="10">
        <v>1.52</v>
      </c>
      <c r="M557" s="10">
        <v>3.35</v>
      </c>
      <c r="N557" s="10">
        <v>5.86</v>
      </c>
      <c r="O557" s="10">
        <v>10.98</v>
      </c>
      <c r="P557" s="10">
        <v>28.38</v>
      </c>
    </row>
    <row r="558" spans="1:16" x14ac:dyDescent="0.25">
      <c r="A558" s="9" t="s">
        <v>1166</v>
      </c>
      <c r="B558" s="9" t="s">
        <v>1167</v>
      </c>
      <c r="C558" s="9" t="s">
        <v>1168</v>
      </c>
      <c r="D558" s="10" t="s">
        <v>4</v>
      </c>
      <c r="E558" s="10" t="s">
        <v>4</v>
      </c>
      <c r="F558" s="10" t="s">
        <v>4</v>
      </c>
      <c r="G558" s="10" t="s">
        <v>4</v>
      </c>
      <c r="H558" s="10" t="s">
        <v>4</v>
      </c>
      <c r="I558" s="10" t="s">
        <v>4</v>
      </c>
      <c r="J558" s="10" t="s">
        <v>4</v>
      </c>
      <c r="K558" s="10" t="s">
        <v>4</v>
      </c>
      <c r="L558" s="10" t="s">
        <v>4</v>
      </c>
      <c r="M558" s="10" t="s">
        <v>4</v>
      </c>
      <c r="N558" s="10" t="s">
        <v>4</v>
      </c>
      <c r="O558" s="10" t="s">
        <v>4</v>
      </c>
      <c r="P558" s="10" t="s">
        <v>4</v>
      </c>
    </row>
    <row r="559" spans="1:16" x14ac:dyDescent="0.25">
      <c r="A559" s="9" t="s">
        <v>1169</v>
      </c>
      <c r="B559" s="9" t="s">
        <v>1170</v>
      </c>
      <c r="C559" s="9" t="s">
        <v>1171</v>
      </c>
      <c r="D559" s="10">
        <v>0.18</v>
      </c>
      <c r="E559" s="10" t="s">
        <v>16</v>
      </c>
      <c r="F559" s="10" t="s">
        <v>15</v>
      </c>
      <c r="G559" s="10" t="s">
        <v>15</v>
      </c>
      <c r="H559" s="10" t="s">
        <v>15</v>
      </c>
      <c r="I559" s="10" t="s">
        <v>15</v>
      </c>
      <c r="J559" s="10" t="s">
        <v>15</v>
      </c>
      <c r="K559" s="10">
        <v>7.0000000000000007E-2</v>
      </c>
      <c r="L559" s="10">
        <v>0.13</v>
      </c>
      <c r="M559" s="10">
        <v>0.42</v>
      </c>
      <c r="N559" s="10">
        <v>0.24</v>
      </c>
      <c r="O559" s="10">
        <v>0.21</v>
      </c>
      <c r="P559" s="10" t="s">
        <v>15</v>
      </c>
    </row>
    <row r="560" spans="1:16" x14ac:dyDescent="0.25">
      <c r="A560" s="9" t="s">
        <v>4</v>
      </c>
      <c r="B560" s="9" t="s">
        <v>4</v>
      </c>
      <c r="C560" s="9" t="s">
        <v>1172</v>
      </c>
      <c r="D560" s="10" t="s">
        <v>4</v>
      </c>
      <c r="E560" s="10" t="s">
        <v>4</v>
      </c>
      <c r="F560" s="10" t="s">
        <v>4</v>
      </c>
      <c r="G560" s="10" t="s">
        <v>4</v>
      </c>
      <c r="H560" s="10" t="s">
        <v>4</v>
      </c>
      <c r="I560" s="10" t="s">
        <v>4</v>
      </c>
      <c r="J560" s="10" t="s">
        <v>4</v>
      </c>
      <c r="K560" s="10" t="s">
        <v>4</v>
      </c>
      <c r="L560" s="10" t="s">
        <v>4</v>
      </c>
      <c r="M560" s="10" t="s">
        <v>4</v>
      </c>
      <c r="N560" s="10" t="s">
        <v>4</v>
      </c>
      <c r="O560" s="10" t="s">
        <v>4</v>
      </c>
      <c r="P560" s="10" t="s">
        <v>4</v>
      </c>
    </row>
    <row r="561" spans="1:16" x14ac:dyDescent="0.25">
      <c r="A561" s="9" t="s">
        <v>1173</v>
      </c>
      <c r="B561" s="9" t="s">
        <v>1174</v>
      </c>
      <c r="C561" s="9" t="s">
        <v>1175</v>
      </c>
      <c r="D561" s="10">
        <v>9.25</v>
      </c>
      <c r="E561" s="10" t="s">
        <v>15</v>
      </c>
      <c r="F561" s="10" t="s">
        <v>15</v>
      </c>
      <c r="G561" s="10">
        <v>1.1000000000000001</v>
      </c>
      <c r="H561" s="10">
        <v>2.29</v>
      </c>
      <c r="I561" s="10">
        <v>2.5299999999999998</v>
      </c>
      <c r="J561" s="10">
        <v>4.6900000000000004</v>
      </c>
      <c r="K561" s="10">
        <v>6.58</v>
      </c>
      <c r="L561" s="10">
        <v>10.59</v>
      </c>
      <c r="M561" s="10">
        <v>14.73</v>
      </c>
      <c r="N561" s="10">
        <v>19.82</v>
      </c>
      <c r="O561" s="10">
        <v>22.85</v>
      </c>
      <c r="P561" s="10">
        <v>24.43</v>
      </c>
    </row>
    <row r="562" spans="1:16" x14ac:dyDescent="0.25">
      <c r="A562" s="9" t="s">
        <v>4</v>
      </c>
      <c r="B562" s="9" t="s">
        <v>4</v>
      </c>
      <c r="C562" s="9" t="s">
        <v>1044</v>
      </c>
      <c r="D562" s="10" t="s">
        <v>4</v>
      </c>
      <c r="E562" s="10" t="s">
        <v>4</v>
      </c>
      <c r="F562" s="10" t="s">
        <v>4</v>
      </c>
      <c r="G562" s="10" t="s">
        <v>4</v>
      </c>
      <c r="H562" s="10" t="s">
        <v>4</v>
      </c>
      <c r="I562" s="10" t="s">
        <v>4</v>
      </c>
      <c r="J562" s="10" t="s">
        <v>4</v>
      </c>
      <c r="K562" s="10" t="s">
        <v>4</v>
      </c>
      <c r="L562" s="10" t="s">
        <v>4</v>
      </c>
      <c r="M562" s="10" t="s">
        <v>4</v>
      </c>
      <c r="N562" s="10" t="s">
        <v>4</v>
      </c>
      <c r="O562" s="10" t="s">
        <v>4</v>
      </c>
      <c r="P562" s="10" t="s">
        <v>4</v>
      </c>
    </row>
    <row r="563" spans="1:16" x14ac:dyDescent="0.25">
      <c r="A563" s="9" t="s">
        <v>1176</v>
      </c>
      <c r="B563" s="9" t="s">
        <v>1177</v>
      </c>
      <c r="C563" s="9" t="s">
        <v>1178</v>
      </c>
      <c r="D563" s="10" t="s">
        <v>1233</v>
      </c>
      <c r="E563" s="10" t="s">
        <v>16</v>
      </c>
      <c r="F563" s="10" t="s">
        <v>16</v>
      </c>
      <c r="G563" s="10" t="s">
        <v>16</v>
      </c>
      <c r="H563" s="10" t="s">
        <v>15</v>
      </c>
      <c r="I563" s="10" t="s">
        <v>16</v>
      </c>
      <c r="J563" s="10" t="s">
        <v>15</v>
      </c>
      <c r="K563" s="10" t="s">
        <v>15</v>
      </c>
      <c r="L563" s="10" t="s">
        <v>15</v>
      </c>
      <c r="M563" s="10" t="s">
        <v>15</v>
      </c>
      <c r="N563" s="10">
        <v>0.16</v>
      </c>
      <c r="O563" s="10" t="s">
        <v>15</v>
      </c>
      <c r="P563" s="10" t="s">
        <v>15</v>
      </c>
    </row>
    <row r="564" spans="1:16" x14ac:dyDescent="0.25">
      <c r="A564" s="9" t="s">
        <v>4</v>
      </c>
      <c r="B564" s="9" t="s">
        <v>4</v>
      </c>
      <c r="C564" s="9" t="s">
        <v>1044</v>
      </c>
      <c r="D564" s="10" t="s">
        <v>4</v>
      </c>
      <c r="E564" s="10" t="s">
        <v>4</v>
      </c>
      <c r="F564" s="10" t="s">
        <v>4</v>
      </c>
      <c r="G564" s="10" t="s">
        <v>4</v>
      </c>
      <c r="H564" s="10" t="s">
        <v>4</v>
      </c>
      <c r="I564" s="10" t="s">
        <v>4</v>
      </c>
      <c r="J564" s="10" t="s">
        <v>4</v>
      </c>
      <c r="K564" s="10" t="s">
        <v>4</v>
      </c>
      <c r="L564" s="10" t="s">
        <v>4</v>
      </c>
      <c r="M564" s="10" t="s">
        <v>4</v>
      </c>
      <c r="N564" s="10" t="s">
        <v>4</v>
      </c>
      <c r="O564" s="10" t="s">
        <v>4</v>
      </c>
      <c r="P564" s="10" t="s">
        <v>4</v>
      </c>
    </row>
    <row r="565" spans="1:16" x14ac:dyDescent="0.25">
      <c r="A565" s="9" t="s">
        <v>1179</v>
      </c>
      <c r="B565" s="9" t="s">
        <v>1180</v>
      </c>
      <c r="C565" s="9" t="s">
        <v>1181</v>
      </c>
      <c r="D565" s="10">
        <v>0.12</v>
      </c>
      <c r="E565" s="10" t="s">
        <v>16</v>
      </c>
      <c r="F565" s="10" t="s">
        <v>15</v>
      </c>
      <c r="G565" s="10" t="s">
        <v>15</v>
      </c>
      <c r="H565" s="10" t="s">
        <v>15</v>
      </c>
      <c r="I565" s="10" t="s">
        <v>15</v>
      </c>
      <c r="J565" s="10" t="s">
        <v>15</v>
      </c>
      <c r="K565" s="10" t="s">
        <v>15</v>
      </c>
      <c r="L565" s="10">
        <v>0.12</v>
      </c>
      <c r="M565" s="10">
        <v>0.2</v>
      </c>
      <c r="N565" s="10">
        <v>0.27</v>
      </c>
      <c r="O565" s="10" t="s">
        <v>15</v>
      </c>
      <c r="P565" s="10" t="s">
        <v>15</v>
      </c>
    </row>
    <row r="566" spans="1:16" x14ac:dyDescent="0.25">
      <c r="A566" s="9" t="s">
        <v>4</v>
      </c>
      <c r="B566" s="9" t="s">
        <v>4</v>
      </c>
      <c r="C566" s="9" t="s">
        <v>1044</v>
      </c>
      <c r="D566" s="10" t="s">
        <v>4</v>
      </c>
      <c r="E566" s="10" t="s">
        <v>4</v>
      </c>
      <c r="F566" s="10" t="s">
        <v>4</v>
      </c>
      <c r="G566" s="10" t="s">
        <v>4</v>
      </c>
      <c r="H566" s="10" t="s">
        <v>4</v>
      </c>
      <c r="I566" s="10" t="s">
        <v>4</v>
      </c>
      <c r="J566" s="10" t="s">
        <v>4</v>
      </c>
      <c r="K566" s="10" t="s">
        <v>4</v>
      </c>
      <c r="L566" s="10" t="s">
        <v>4</v>
      </c>
      <c r="M566" s="10" t="s">
        <v>4</v>
      </c>
      <c r="N566" s="10" t="s">
        <v>4</v>
      </c>
      <c r="O566" s="10" t="s">
        <v>4</v>
      </c>
      <c r="P566" s="10" t="s">
        <v>4</v>
      </c>
    </row>
    <row r="567" spans="1:16" x14ac:dyDescent="0.25">
      <c r="A567" s="9" t="s">
        <v>1182</v>
      </c>
      <c r="B567" s="9" t="s">
        <v>1183</v>
      </c>
      <c r="C567" s="9" t="s">
        <v>1184</v>
      </c>
      <c r="D567" s="10">
        <v>1.52</v>
      </c>
      <c r="E567" s="10" t="s">
        <v>15</v>
      </c>
      <c r="F567" s="10" t="s">
        <v>15</v>
      </c>
      <c r="G567" s="10" t="s">
        <v>15</v>
      </c>
      <c r="H567" s="10" t="s">
        <v>15</v>
      </c>
      <c r="I567" s="10" t="s">
        <v>15</v>
      </c>
      <c r="J567" s="10">
        <v>0.66</v>
      </c>
      <c r="K567" s="10">
        <v>0.68</v>
      </c>
      <c r="L567" s="10">
        <v>1.08</v>
      </c>
      <c r="M567" s="10">
        <v>1.84</v>
      </c>
      <c r="N567" s="10">
        <v>3.57</v>
      </c>
      <c r="O567" s="10">
        <v>6.16</v>
      </c>
      <c r="P567" s="10">
        <v>15.18</v>
      </c>
    </row>
    <row r="568" spans="1:16" x14ac:dyDescent="0.25">
      <c r="A568" s="9" t="s">
        <v>4</v>
      </c>
      <c r="B568" s="9" t="s">
        <v>4</v>
      </c>
      <c r="C568" s="9" t="s">
        <v>1185</v>
      </c>
      <c r="D568" s="10" t="s">
        <v>4</v>
      </c>
      <c r="E568" s="10" t="s">
        <v>4</v>
      </c>
      <c r="F568" s="10" t="s">
        <v>4</v>
      </c>
      <c r="G568" s="10" t="s">
        <v>4</v>
      </c>
      <c r="H568" s="10" t="s">
        <v>4</v>
      </c>
      <c r="I568" s="10" t="s">
        <v>4</v>
      </c>
      <c r="J568" s="10" t="s">
        <v>4</v>
      </c>
      <c r="K568" s="10" t="s">
        <v>4</v>
      </c>
      <c r="L568" s="10" t="s">
        <v>4</v>
      </c>
      <c r="M568" s="10" t="s">
        <v>4</v>
      </c>
      <c r="N568" s="10" t="s">
        <v>4</v>
      </c>
      <c r="O568" s="10" t="s">
        <v>4</v>
      </c>
      <c r="P568" s="10" t="s">
        <v>4</v>
      </c>
    </row>
    <row r="569" spans="1:16" x14ac:dyDescent="0.25">
      <c r="A569" s="9" t="s">
        <v>1186</v>
      </c>
      <c r="B569" s="9" t="s">
        <v>1187</v>
      </c>
      <c r="C569" s="9" t="s">
        <v>1188</v>
      </c>
      <c r="D569" s="10">
        <v>25.74</v>
      </c>
      <c r="E569" s="10" t="s">
        <v>15</v>
      </c>
      <c r="F569" s="10">
        <v>13.21</v>
      </c>
      <c r="G569" s="10">
        <v>10.49</v>
      </c>
      <c r="H569" s="10">
        <v>14.1</v>
      </c>
      <c r="I569" s="10">
        <v>9.89</v>
      </c>
      <c r="J569" s="10">
        <v>14.88</v>
      </c>
      <c r="K569" s="10">
        <v>22.38</v>
      </c>
      <c r="L569" s="10">
        <v>26.42</v>
      </c>
      <c r="M569" s="10">
        <v>29.5</v>
      </c>
      <c r="N569" s="10">
        <v>43.31</v>
      </c>
      <c r="O569" s="10">
        <v>48.35</v>
      </c>
      <c r="P569" s="10">
        <v>102.91</v>
      </c>
    </row>
    <row r="570" spans="1:16" x14ac:dyDescent="0.25">
      <c r="A570" s="9" t="s">
        <v>4</v>
      </c>
      <c r="B570" s="9" t="s">
        <v>4</v>
      </c>
      <c r="C570" s="9" t="s">
        <v>1189</v>
      </c>
      <c r="D570" s="10" t="s">
        <v>4</v>
      </c>
      <c r="E570" s="10" t="s">
        <v>4</v>
      </c>
      <c r="F570" s="10" t="s">
        <v>4</v>
      </c>
      <c r="G570" s="10" t="s">
        <v>4</v>
      </c>
      <c r="H570" s="10" t="s">
        <v>4</v>
      </c>
      <c r="I570" s="10" t="s">
        <v>4</v>
      </c>
      <c r="J570" s="10" t="s">
        <v>4</v>
      </c>
      <c r="K570" s="10" t="s">
        <v>4</v>
      </c>
      <c r="L570" s="10" t="s">
        <v>4</v>
      </c>
      <c r="M570" s="10" t="s">
        <v>4</v>
      </c>
      <c r="N570" s="10" t="s">
        <v>4</v>
      </c>
      <c r="O570" s="10" t="s">
        <v>4</v>
      </c>
      <c r="P570" s="10" t="s">
        <v>4</v>
      </c>
    </row>
    <row r="571" spans="1:16" x14ac:dyDescent="0.25">
      <c r="A571" s="9" t="s">
        <v>1190</v>
      </c>
      <c r="B571" s="9" t="s">
        <v>1191</v>
      </c>
      <c r="C571" s="9" t="s">
        <v>1188</v>
      </c>
      <c r="D571" s="10">
        <v>22.55</v>
      </c>
      <c r="E571" s="10" t="s">
        <v>15</v>
      </c>
      <c r="F571" s="10" t="s">
        <v>15</v>
      </c>
      <c r="G571" s="10">
        <v>9.17</v>
      </c>
      <c r="H571" s="10">
        <v>10.130000000000001</v>
      </c>
      <c r="I571" s="10">
        <v>6.54</v>
      </c>
      <c r="J571" s="10">
        <v>13.15</v>
      </c>
      <c r="K571" s="10">
        <v>19.940000000000001</v>
      </c>
      <c r="L571" s="10">
        <v>22.76</v>
      </c>
      <c r="M571" s="10">
        <v>26.52</v>
      </c>
      <c r="N571" s="10">
        <v>39.32</v>
      </c>
      <c r="O571" s="10">
        <v>47.2</v>
      </c>
      <c r="P571" s="10">
        <v>99.08</v>
      </c>
    </row>
    <row r="572" spans="1:16" x14ac:dyDescent="0.25">
      <c r="A572" s="9" t="s">
        <v>4</v>
      </c>
      <c r="B572" s="9" t="s">
        <v>4</v>
      </c>
      <c r="C572" s="9" t="s">
        <v>1192</v>
      </c>
      <c r="D572" s="10" t="s">
        <v>4</v>
      </c>
      <c r="E572" s="10" t="s">
        <v>4</v>
      </c>
      <c r="F572" s="10" t="s">
        <v>4</v>
      </c>
      <c r="G572" s="10" t="s">
        <v>4</v>
      </c>
      <c r="H572" s="10" t="s">
        <v>4</v>
      </c>
      <c r="I572" s="10" t="s">
        <v>4</v>
      </c>
      <c r="J572" s="10" t="s">
        <v>4</v>
      </c>
      <c r="K572" s="10" t="s">
        <v>4</v>
      </c>
      <c r="L572" s="10" t="s">
        <v>4</v>
      </c>
      <c r="M572" s="10" t="s">
        <v>4</v>
      </c>
      <c r="N572" s="10" t="s">
        <v>4</v>
      </c>
      <c r="O572" s="10" t="s">
        <v>4</v>
      </c>
      <c r="P572" s="10" t="s">
        <v>4</v>
      </c>
    </row>
    <row r="573" spans="1:16" x14ac:dyDescent="0.25">
      <c r="A573" s="9" t="s">
        <v>1193</v>
      </c>
      <c r="B573" s="9" t="s">
        <v>1194</v>
      </c>
      <c r="C573" s="9" t="s">
        <v>1188</v>
      </c>
      <c r="D573" s="10" t="s">
        <v>1234</v>
      </c>
      <c r="E573" s="10" t="s">
        <v>16</v>
      </c>
      <c r="F573" s="10" t="s">
        <v>16</v>
      </c>
      <c r="G573" s="10" t="s">
        <v>15</v>
      </c>
      <c r="H573" s="10" t="s">
        <v>15</v>
      </c>
      <c r="I573" s="10" t="s">
        <v>15</v>
      </c>
      <c r="J573" s="10" t="s">
        <v>15</v>
      </c>
      <c r="K573" s="10" t="s">
        <v>15</v>
      </c>
      <c r="L573" s="10" t="s">
        <v>15</v>
      </c>
      <c r="M573" s="10" t="s">
        <v>15</v>
      </c>
      <c r="N573" s="10" t="s">
        <v>15</v>
      </c>
      <c r="O573" s="10" t="s">
        <v>15</v>
      </c>
      <c r="P573" s="10" t="s">
        <v>15</v>
      </c>
    </row>
    <row r="574" spans="1:16" x14ac:dyDescent="0.25">
      <c r="A574" s="9" t="s">
        <v>4</v>
      </c>
      <c r="B574" s="9" t="s">
        <v>4</v>
      </c>
      <c r="C574" s="9" t="s">
        <v>1195</v>
      </c>
      <c r="D574" s="10" t="s">
        <v>4</v>
      </c>
      <c r="E574" s="10" t="s">
        <v>4</v>
      </c>
      <c r="F574" s="10" t="s">
        <v>4</v>
      </c>
      <c r="G574" s="10" t="s">
        <v>4</v>
      </c>
      <c r="H574" s="10" t="s">
        <v>4</v>
      </c>
      <c r="I574" s="10" t="s">
        <v>4</v>
      </c>
      <c r="J574" s="10" t="s">
        <v>4</v>
      </c>
      <c r="K574" s="10" t="s">
        <v>4</v>
      </c>
      <c r="L574" s="10" t="s">
        <v>4</v>
      </c>
      <c r="M574" s="10" t="s">
        <v>4</v>
      </c>
      <c r="N574" s="10" t="s">
        <v>4</v>
      </c>
      <c r="O574" s="10" t="s">
        <v>4</v>
      </c>
      <c r="P574" s="10" t="s">
        <v>4</v>
      </c>
    </row>
    <row r="575" spans="1:16" x14ac:dyDescent="0.25">
      <c r="A575" s="9" t="s">
        <v>1196</v>
      </c>
      <c r="B575" s="9" t="s">
        <v>1197</v>
      </c>
      <c r="C575" s="9" t="s">
        <v>1188</v>
      </c>
      <c r="D575" s="10">
        <v>2.59</v>
      </c>
      <c r="E575" s="10" t="s">
        <v>15</v>
      </c>
      <c r="F575" s="10" t="s">
        <v>15</v>
      </c>
      <c r="G575" s="10" t="s">
        <v>15</v>
      </c>
      <c r="H575" s="10" t="s">
        <v>15</v>
      </c>
      <c r="I575" s="10" t="s">
        <v>15</v>
      </c>
      <c r="J575" s="10" t="s">
        <v>15</v>
      </c>
      <c r="K575" s="10">
        <v>2.04</v>
      </c>
      <c r="L575" s="10">
        <v>3.38</v>
      </c>
      <c r="M575" s="10">
        <v>2.3199999999999998</v>
      </c>
      <c r="N575" s="10">
        <v>3.53</v>
      </c>
      <c r="O575" s="10" t="s">
        <v>15</v>
      </c>
      <c r="P575" s="10" t="s">
        <v>15</v>
      </c>
    </row>
    <row r="576" spans="1:16" x14ac:dyDescent="0.25">
      <c r="A576" s="9" t="s">
        <v>4</v>
      </c>
      <c r="B576" s="9" t="s">
        <v>4</v>
      </c>
      <c r="C576" s="9" t="s">
        <v>1198</v>
      </c>
      <c r="D576" s="10" t="s">
        <v>4</v>
      </c>
      <c r="E576" s="10" t="s">
        <v>4</v>
      </c>
      <c r="F576" s="10" t="s">
        <v>4</v>
      </c>
      <c r="G576" s="10" t="s">
        <v>4</v>
      </c>
      <c r="H576" s="10" t="s">
        <v>4</v>
      </c>
      <c r="I576" s="10" t="s">
        <v>4</v>
      </c>
      <c r="J576" s="10" t="s">
        <v>4</v>
      </c>
      <c r="K576" s="10" t="s">
        <v>4</v>
      </c>
      <c r="L576" s="10" t="s">
        <v>4</v>
      </c>
      <c r="M576" s="10" t="s">
        <v>4</v>
      </c>
      <c r="N576" s="10" t="s">
        <v>4</v>
      </c>
      <c r="O576" s="10" t="s">
        <v>4</v>
      </c>
      <c r="P576" s="10" t="s">
        <v>4</v>
      </c>
    </row>
    <row r="577" spans="1:16" x14ac:dyDescent="0.25">
      <c r="A577" s="9" t="s">
        <v>1199</v>
      </c>
      <c r="B577" s="9" t="s">
        <v>1200</v>
      </c>
      <c r="C577" s="9" t="s">
        <v>1188</v>
      </c>
      <c r="D577" s="10" t="s">
        <v>1235</v>
      </c>
      <c r="E577" s="10" t="s">
        <v>15</v>
      </c>
      <c r="F577" s="10" t="s">
        <v>15</v>
      </c>
      <c r="G577" s="10" t="s">
        <v>15</v>
      </c>
      <c r="H577" s="10" t="s">
        <v>16</v>
      </c>
      <c r="I577" s="10" t="s">
        <v>15</v>
      </c>
      <c r="J577" s="10" t="s">
        <v>15</v>
      </c>
      <c r="K577" s="10" t="s">
        <v>15</v>
      </c>
      <c r="L577" s="10" t="s">
        <v>15</v>
      </c>
      <c r="M577" s="10" t="s">
        <v>15</v>
      </c>
      <c r="N577" s="10" t="s">
        <v>15</v>
      </c>
      <c r="O577" s="10" t="s">
        <v>15</v>
      </c>
      <c r="P577" s="10" t="s">
        <v>16</v>
      </c>
    </row>
    <row r="578" spans="1:16" x14ac:dyDescent="0.25">
      <c r="A578" s="9" t="s">
        <v>4</v>
      </c>
      <c r="B578" s="9" t="s">
        <v>4</v>
      </c>
      <c r="C578" s="9" t="s">
        <v>1201</v>
      </c>
      <c r="D578" s="10" t="s">
        <v>4</v>
      </c>
      <c r="E578" s="10" t="s">
        <v>4</v>
      </c>
      <c r="F578" s="10" t="s">
        <v>4</v>
      </c>
      <c r="G578" s="10" t="s">
        <v>4</v>
      </c>
      <c r="H578" s="10" t="s">
        <v>4</v>
      </c>
      <c r="I578" s="10" t="s">
        <v>4</v>
      </c>
      <c r="J578" s="10" t="s">
        <v>4</v>
      </c>
      <c r="K578" s="10" t="s">
        <v>4</v>
      </c>
      <c r="L578" s="10" t="s">
        <v>4</v>
      </c>
      <c r="M578" s="10" t="s">
        <v>4</v>
      </c>
      <c r="N578" s="10" t="s">
        <v>4</v>
      </c>
      <c r="O578" s="10" t="s">
        <v>4</v>
      </c>
      <c r="P578" s="10" t="s">
        <v>4</v>
      </c>
    </row>
    <row r="579" spans="1:16" x14ac:dyDescent="0.25">
      <c r="A579" s="9" t="s">
        <v>1202</v>
      </c>
      <c r="B579" s="9" t="s">
        <v>1203</v>
      </c>
      <c r="C579" s="9" t="s">
        <v>1188</v>
      </c>
      <c r="D579" s="10">
        <v>6.47</v>
      </c>
      <c r="E579" s="10" t="s">
        <v>15</v>
      </c>
      <c r="F579" s="10" t="s">
        <v>15</v>
      </c>
      <c r="G579" s="10" t="s">
        <v>15</v>
      </c>
      <c r="H579" s="10" t="s">
        <v>15</v>
      </c>
      <c r="I579" s="10" t="s">
        <v>15</v>
      </c>
      <c r="J579" s="10" t="s">
        <v>15</v>
      </c>
      <c r="K579" s="10">
        <v>3.87</v>
      </c>
      <c r="L579" s="10">
        <v>3.38</v>
      </c>
      <c r="M579" s="10">
        <v>8.6300000000000008</v>
      </c>
      <c r="N579" s="10">
        <v>11.69</v>
      </c>
      <c r="O579" s="10">
        <v>23.9</v>
      </c>
      <c r="P579" s="10">
        <v>93.17</v>
      </c>
    </row>
    <row r="580" spans="1:16" x14ac:dyDescent="0.25">
      <c r="A580" s="9" t="s">
        <v>4</v>
      </c>
      <c r="B580" s="9" t="s">
        <v>4</v>
      </c>
      <c r="C580" s="9" t="s">
        <v>1204</v>
      </c>
      <c r="D580" s="10">
        <v>4.8</v>
      </c>
      <c r="E580" s="10" t="s">
        <v>15</v>
      </c>
      <c r="F580" s="10" t="s">
        <v>15</v>
      </c>
      <c r="G580" s="10" t="s">
        <v>15</v>
      </c>
      <c r="H580" s="10" t="s">
        <v>15</v>
      </c>
      <c r="I580" s="10" t="s">
        <v>15</v>
      </c>
      <c r="J580" s="10">
        <v>1.1599999999999999</v>
      </c>
      <c r="K580" s="10">
        <v>1.68</v>
      </c>
      <c r="L580" s="10">
        <v>3.86</v>
      </c>
      <c r="M580" s="10">
        <v>5.46</v>
      </c>
      <c r="N580" s="10">
        <v>11.69</v>
      </c>
      <c r="O580" s="10">
        <v>17.28</v>
      </c>
      <c r="P580" s="10">
        <v>55.57</v>
      </c>
    </row>
    <row r="581" spans="1:16" x14ac:dyDescent="0.25">
      <c r="A581" s="9" t="s">
        <v>1205</v>
      </c>
      <c r="B581" s="9" t="s">
        <v>1206</v>
      </c>
      <c r="C581" s="9" t="s">
        <v>1207</v>
      </c>
      <c r="D581" s="10" t="s">
        <v>4</v>
      </c>
      <c r="E581" s="10" t="s">
        <v>4</v>
      </c>
      <c r="F581" s="10" t="s">
        <v>4</v>
      </c>
      <c r="G581" s="10" t="s">
        <v>4</v>
      </c>
      <c r="H581" s="10" t="s">
        <v>4</v>
      </c>
      <c r="I581" s="10" t="s">
        <v>4</v>
      </c>
      <c r="J581" s="10" t="s">
        <v>4</v>
      </c>
      <c r="K581" s="10" t="s">
        <v>4</v>
      </c>
      <c r="L581" s="10" t="s">
        <v>4</v>
      </c>
      <c r="M581" s="10" t="s">
        <v>4</v>
      </c>
      <c r="N581" s="10" t="s">
        <v>4</v>
      </c>
      <c r="O581" s="10" t="s">
        <v>4</v>
      </c>
      <c r="P581" s="10" t="s">
        <v>4</v>
      </c>
    </row>
    <row r="582" spans="1:16" x14ac:dyDescent="0.25">
      <c r="A582" s="9" t="s">
        <v>1208</v>
      </c>
      <c r="B582" s="9" t="s">
        <v>1209</v>
      </c>
      <c r="C582" s="9" t="s">
        <v>1210</v>
      </c>
      <c r="D582" s="10">
        <v>19.34</v>
      </c>
      <c r="E582" s="10" t="s">
        <v>15</v>
      </c>
      <c r="F582" s="10" t="s">
        <v>15</v>
      </c>
      <c r="G582" s="10">
        <v>1.79</v>
      </c>
      <c r="H582" s="10">
        <v>2.2999999999999998</v>
      </c>
      <c r="I582" s="10">
        <v>3.25</v>
      </c>
      <c r="J582" s="10">
        <v>4.3499999999999996</v>
      </c>
      <c r="K582" s="10">
        <v>7.31</v>
      </c>
      <c r="L582" s="10">
        <v>14.05</v>
      </c>
      <c r="M582" s="10">
        <v>23.35</v>
      </c>
      <c r="N582" s="10">
        <v>49.56</v>
      </c>
      <c r="O582" s="10">
        <v>83.57</v>
      </c>
      <c r="P582" s="10">
        <v>192.4</v>
      </c>
    </row>
    <row r="583" spans="1:16" x14ac:dyDescent="0.25">
      <c r="A583" s="9" t="s">
        <v>4</v>
      </c>
      <c r="B583" s="9" t="s">
        <v>4</v>
      </c>
      <c r="C583" s="9" t="s">
        <v>1065</v>
      </c>
      <c r="D583" s="10">
        <v>1007.24</v>
      </c>
      <c r="E583" s="10">
        <v>797.4</v>
      </c>
      <c r="F583" s="10">
        <v>218.94</v>
      </c>
      <c r="G583" s="10">
        <v>330.78</v>
      </c>
      <c r="H583" s="10">
        <v>423.57</v>
      </c>
      <c r="I583" s="10">
        <v>466.6</v>
      </c>
      <c r="J583" s="10">
        <v>666.16</v>
      </c>
      <c r="K583" s="10">
        <v>742.11</v>
      </c>
      <c r="L583" s="10">
        <v>1035.04</v>
      </c>
      <c r="M583" s="10">
        <v>1269.71</v>
      </c>
      <c r="N583" s="10">
        <v>1832.67</v>
      </c>
      <c r="O583" s="10">
        <v>2874.38</v>
      </c>
      <c r="P583" s="10">
        <v>4655.22</v>
      </c>
    </row>
    <row r="584" spans="1:16" x14ac:dyDescent="0.25">
      <c r="A584" s="9" t="s">
        <v>1211</v>
      </c>
      <c r="B584" s="9" t="s">
        <v>1212</v>
      </c>
      <c r="C584" s="9" t="s">
        <v>1213</v>
      </c>
      <c r="D584" s="10">
        <v>72</v>
      </c>
      <c r="E584" s="10">
        <v>113.4</v>
      </c>
      <c r="F584" s="10">
        <v>27.05</v>
      </c>
      <c r="G584" s="10">
        <v>34.82</v>
      </c>
      <c r="H584" s="10">
        <v>35.159999999999997</v>
      </c>
      <c r="I584" s="10">
        <v>45.68</v>
      </c>
      <c r="J584" s="10">
        <v>48.05</v>
      </c>
      <c r="K584" s="10">
        <v>61.45</v>
      </c>
      <c r="L584" s="10">
        <v>87.27</v>
      </c>
      <c r="M584" s="10">
        <v>92.51</v>
      </c>
      <c r="N584" s="10">
        <v>113.87</v>
      </c>
      <c r="O584" s="10">
        <v>132.72999999999999</v>
      </c>
      <c r="P584" s="10">
        <v>142.75</v>
      </c>
    </row>
    <row r="585" spans="1:16" x14ac:dyDescent="0.25">
      <c r="A585" s="9" t="s">
        <v>1214</v>
      </c>
      <c r="B585" s="9" t="s">
        <v>1215</v>
      </c>
      <c r="C585" s="9" t="s">
        <v>1216</v>
      </c>
      <c r="D585" s="10">
        <v>47.35</v>
      </c>
      <c r="E585" s="10">
        <v>30.48</v>
      </c>
      <c r="F585" s="10">
        <v>6.79</v>
      </c>
      <c r="G585" s="10">
        <v>10.220000000000001</v>
      </c>
      <c r="H585" s="10">
        <v>13.56</v>
      </c>
      <c r="I585" s="10">
        <v>15.64</v>
      </c>
      <c r="J585" s="10">
        <v>20.79</v>
      </c>
      <c r="K585" s="10">
        <v>29.1</v>
      </c>
      <c r="L585" s="10">
        <v>41.3</v>
      </c>
      <c r="M585" s="10">
        <v>64.290000000000006</v>
      </c>
      <c r="N585" s="10">
        <v>94.59</v>
      </c>
      <c r="O585" s="10">
        <v>169.12</v>
      </c>
      <c r="P585" s="10">
        <v>337.49</v>
      </c>
    </row>
    <row r="586" spans="1:16" x14ac:dyDescent="0.25">
      <c r="A586" s="9" t="s">
        <v>1217</v>
      </c>
      <c r="B586" s="9" t="s">
        <v>1218</v>
      </c>
      <c r="C586" s="9" t="s">
        <v>1219</v>
      </c>
      <c r="D586" s="10" t="s">
        <v>4</v>
      </c>
      <c r="E586" s="10" t="s">
        <v>4</v>
      </c>
      <c r="F586" s="10" t="s">
        <v>4</v>
      </c>
      <c r="G586" s="10" t="s">
        <v>4</v>
      </c>
      <c r="H586" s="10" t="s">
        <v>4</v>
      </c>
      <c r="I586" s="10" t="s">
        <v>4</v>
      </c>
      <c r="J586" s="10" t="s">
        <v>4</v>
      </c>
      <c r="K586" s="10" t="s">
        <v>4</v>
      </c>
      <c r="L586" s="10" t="s">
        <v>4</v>
      </c>
      <c r="M586" s="10" t="s">
        <v>4</v>
      </c>
      <c r="N586" s="10" t="s">
        <v>4</v>
      </c>
      <c r="O586" s="10" t="s">
        <v>4</v>
      </c>
      <c r="P586" s="10" t="s">
        <v>4</v>
      </c>
    </row>
    <row r="587" spans="1:16" x14ac:dyDescent="0.25">
      <c r="A587" s="9" t="s">
        <v>1220</v>
      </c>
      <c r="B587" s="9" t="s">
        <v>1221</v>
      </c>
      <c r="C587" s="9" t="s">
        <v>1222</v>
      </c>
      <c r="D587" s="10">
        <v>2.4300000000000002</v>
      </c>
      <c r="E587" s="10" t="s">
        <v>15</v>
      </c>
      <c r="F587" s="10">
        <v>0.59</v>
      </c>
      <c r="G587" s="10">
        <v>0.94</v>
      </c>
      <c r="H587" s="10">
        <v>1.32</v>
      </c>
      <c r="I587" s="10">
        <v>1.24</v>
      </c>
      <c r="J587" s="10">
        <v>1.98</v>
      </c>
      <c r="K587" s="10">
        <v>2.76</v>
      </c>
      <c r="L587" s="10">
        <v>2.7</v>
      </c>
      <c r="M587" s="10">
        <v>3.65</v>
      </c>
      <c r="N587" s="10">
        <v>3.43</v>
      </c>
      <c r="O587" s="10">
        <v>3.35</v>
      </c>
      <c r="P587" s="10">
        <v>3.88</v>
      </c>
    </row>
    <row r="588" spans="1:16" x14ac:dyDescent="0.25">
      <c r="A588" s="9" t="s">
        <v>4</v>
      </c>
      <c r="B588" s="9" t="s">
        <v>4</v>
      </c>
      <c r="C588" s="9" t="s">
        <v>1223</v>
      </c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</row>
  </sheetData>
  <mergeCells count="8">
    <mergeCell ref="A7:D7"/>
    <mergeCell ref="A8:D8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8"/>
  <sheetViews>
    <sheetView workbookViewId="0">
      <selection sqref="A1:D1"/>
    </sheetView>
  </sheetViews>
  <sheetFormatPr defaultRowHeight="15" x14ac:dyDescent="0.25"/>
  <cols>
    <col min="1" max="1" width="4.28515625" customWidth="1"/>
    <col min="2" max="2" width="11.5703125" customWidth="1"/>
    <col min="3" max="3" width="66.42578125" customWidth="1"/>
    <col min="4" max="16" width="12.7109375" customWidth="1"/>
  </cols>
  <sheetData>
    <row r="1" spans="1:16" x14ac:dyDescent="0.25">
      <c r="A1" s="89"/>
      <c r="B1" s="89"/>
      <c r="C1" s="89"/>
      <c r="D1" s="89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x14ac:dyDescent="0.25">
      <c r="A2" s="89" t="s">
        <v>0</v>
      </c>
      <c r="B2" s="89"/>
      <c r="C2" s="89"/>
      <c r="D2" s="8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x14ac:dyDescent="0.25">
      <c r="A3" s="90" t="s">
        <v>1</v>
      </c>
      <c r="B3" s="90"/>
      <c r="C3" s="90"/>
      <c r="D3" s="90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16" x14ac:dyDescent="0.25">
      <c r="A4" s="89" t="s">
        <v>2</v>
      </c>
      <c r="B4" s="89"/>
      <c r="C4" s="89"/>
      <c r="D4" s="89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</row>
    <row r="5" spans="1:16" x14ac:dyDescent="0.25">
      <c r="A5" s="89" t="s">
        <v>3</v>
      </c>
      <c r="B5" s="89"/>
      <c r="C5" s="89"/>
      <c r="D5" s="89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6" x14ac:dyDescent="0.25">
      <c r="A6" s="89" t="s">
        <v>4</v>
      </c>
      <c r="B6" s="89"/>
      <c r="C6" s="89"/>
      <c r="D6" s="89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</row>
    <row r="7" spans="1:16" x14ac:dyDescent="0.25">
      <c r="A7" s="89" t="s">
        <v>5</v>
      </c>
      <c r="B7" s="89"/>
      <c r="C7" s="89"/>
      <c r="D7" s="89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</row>
    <row r="8" spans="1:16" x14ac:dyDescent="0.25">
      <c r="A8" s="90" t="s">
        <v>6</v>
      </c>
      <c r="B8" s="90"/>
      <c r="C8" s="90"/>
      <c r="D8" s="90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</row>
    <row r="9" spans="1:16" x14ac:dyDescent="0.25">
      <c r="A9" s="1" t="s">
        <v>4</v>
      </c>
      <c r="B9" s="2" t="s">
        <v>4</v>
      </c>
      <c r="C9" s="2" t="s">
        <v>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3" t="s">
        <v>4</v>
      </c>
      <c r="B10" s="4" t="s">
        <v>4</v>
      </c>
      <c r="C10" s="4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3" t="s">
        <v>4</v>
      </c>
      <c r="B11" s="4" t="s">
        <v>4</v>
      </c>
      <c r="C11" s="4" t="s">
        <v>4</v>
      </c>
      <c r="D11" s="5" t="s">
        <v>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3" t="s">
        <v>4</v>
      </c>
      <c r="B12" s="4" t="s">
        <v>4</v>
      </c>
      <c r="C12" s="4" t="s">
        <v>4</v>
      </c>
      <c r="D12" s="6" t="s">
        <v>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3" t="s">
        <v>7</v>
      </c>
      <c r="B13" s="7" t="s">
        <v>8</v>
      </c>
      <c r="C13" s="7" t="s">
        <v>9</v>
      </c>
      <c r="D13" s="6" t="s">
        <v>18</v>
      </c>
      <c r="E13" s="6" t="s">
        <v>1449</v>
      </c>
      <c r="F13" s="6" t="s">
        <v>1450</v>
      </c>
      <c r="G13" s="6" t="s">
        <v>1451</v>
      </c>
      <c r="H13" s="6" t="s">
        <v>1452</v>
      </c>
      <c r="I13" s="6" t="s">
        <v>1453</v>
      </c>
      <c r="J13" s="6" t="s">
        <v>1454</v>
      </c>
      <c r="K13" s="6" t="s">
        <v>1455</v>
      </c>
      <c r="L13" s="6" t="s">
        <v>1456</v>
      </c>
      <c r="M13" s="6" t="s">
        <v>1457</v>
      </c>
      <c r="N13" s="6" t="s">
        <v>1458</v>
      </c>
      <c r="O13" s="6" t="s">
        <v>1459</v>
      </c>
      <c r="P13" s="6" t="s">
        <v>1460</v>
      </c>
    </row>
    <row r="14" spans="1:16" x14ac:dyDescent="0.25">
      <c r="A14" s="3" t="s">
        <v>10</v>
      </c>
      <c r="B14" s="4" t="s">
        <v>4</v>
      </c>
      <c r="C14" s="4" t="s">
        <v>4</v>
      </c>
      <c r="D14" s="6" t="s">
        <v>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3" t="s">
        <v>4</v>
      </c>
      <c r="B15" s="4" t="s">
        <v>4</v>
      </c>
      <c r="C15" s="4" t="s">
        <v>4</v>
      </c>
      <c r="D15" s="6" t="s"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" t="s">
        <v>4</v>
      </c>
      <c r="B16" s="4" t="s">
        <v>4</v>
      </c>
      <c r="C16" s="4" t="s">
        <v>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8" t="s">
        <v>4</v>
      </c>
      <c r="B17" s="8" t="s">
        <v>4</v>
      </c>
      <c r="C17" s="8" t="s">
        <v>4</v>
      </c>
      <c r="D17" s="8" t="s">
        <v>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5">
      <c r="A19" s="9" t="s">
        <v>11</v>
      </c>
      <c r="B19" s="9" t="s">
        <v>4</v>
      </c>
      <c r="C19" s="9" t="s">
        <v>12</v>
      </c>
      <c r="D19" s="82">
        <v>53490</v>
      </c>
      <c r="E19" s="82">
        <v>178</v>
      </c>
      <c r="F19" s="82">
        <v>2488</v>
      </c>
      <c r="G19" s="82">
        <v>3773</v>
      </c>
      <c r="H19" s="82">
        <v>2094</v>
      </c>
      <c r="I19" s="82">
        <v>2288</v>
      </c>
      <c r="J19" s="82">
        <v>3645</v>
      </c>
      <c r="K19" s="82">
        <v>7521</v>
      </c>
      <c r="L19" s="82">
        <v>10597</v>
      </c>
      <c r="M19" s="82">
        <v>10297</v>
      </c>
      <c r="N19" s="82">
        <v>8160</v>
      </c>
      <c r="O19" s="82">
        <v>1781</v>
      </c>
      <c r="P19" s="82">
        <v>668</v>
      </c>
    </row>
    <row r="20" spans="1:16" x14ac:dyDescent="0.25">
      <c r="A20" s="9" t="s">
        <v>13</v>
      </c>
      <c r="B20" s="9" t="s">
        <v>4</v>
      </c>
      <c r="C20" s="9" t="s">
        <v>14</v>
      </c>
      <c r="D20" s="82">
        <v>39326</v>
      </c>
      <c r="E20" s="82">
        <v>179</v>
      </c>
      <c r="F20" s="82">
        <v>2756</v>
      </c>
      <c r="G20" s="82">
        <v>4042</v>
      </c>
      <c r="H20" s="82">
        <v>2129</v>
      </c>
      <c r="I20" s="82">
        <v>2134</v>
      </c>
      <c r="J20" s="82">
        <v>3139</v>
      </c>
      <c r="K20" s="82">
        <v>5578</v>
      </c>
      <c r="L20" s="82">
        <v>6925</v>
      </c>
      <c r="M20" s="82">
        <v>6079</v>
      </c>
      <c r="N20" s="82">
        <v>4635</v>
      </c>
      <c r="O20" s="82">
        <v>1143</v>
      </c>
      <c r="P20" s="82">
        <v>587</v>
      </c>
    </row>
    <row r="21" spans="1:16" x14ac:dyDescent="0.25">
      <c r="A21" s="9" t="s">
        <v>4</v>
      </c>
      <c r="B21" s="9" t="s">
        <v>4</v>
      </c>
      <c r="C21" s="9" t="s">
        <v>4</v>
      </c>
      <c r="D21" s="9" t="s">
        <v>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 t="s">
        <v>19</v>
      </c>
      <c r="B22" s="9" t="s">
        <v>4</v>
      </c>
      <c r="C22" s="9" t="s">
        <v>20</v>
      </c>
      <c r="D22" s="82">
        <v>53490</v>
      </c>
      <c r="E22" s="82"/>
      <c r="F22" s="82">
        <v>2488</v>
      </c>
      <c r="G22" s="82">
        <v>3773</v>
      </c>
      <c r="H22" s="82">
        <v>2094</v>
      </c>
      <c r="I22" s="82">
        <v>2288</v>
      </c>
      <c r="J22" s="82">
        <v>3645</v>
      </c>
      <c r="K22" s="82">
        <v>7521</v>
      </c>
      <c r="L22" s="82">
        <v>10597</v>
      </c>
      <c r="M22" s="82">
        <v>10297</v>
      </c>
      <c r="N22" s="82">
        <v>8160</v>
      </c>
      <c r="O22" s="82">
        <v>1781</v>
      </c>
      <c r="P22" s="82">
        <v>668</v>
      </c>
    </row>
    <row r="23" spans="1:16" x14ac:dyDescent="0.25">
      <c r="A23" s="9" t="s">
        <v>4</v>
      </c>
      <c r="B23" s="9" t="s">
        <v>4</v>
      </c>
      <c r="C23" s="9" t="s">
        <v>4</v>
      </c>
      <c r="D23" s="82" t="s">
        <v>4</v>
      </c>
      <c r="E23" s="82"/>
      <c r="F23" s="82" t="s">
        <v>4</v>
      </c>
      <c r="G23" s="82" t="s">
        <v>4</v>
      </c>
      <c r="H23" s="82" t="s">
        <v>4</v>
      </c>
      <c r="I23" s="82" t="s">
        <v>4</v>
      </c>
      <c r="J23" s="82" t="s">
        <v>4</v>
      </c>
      <c r="K23" s="82" t="s">
        <v>4</v>
      </c>
      <c r="L23" s="82" t="s">
        <v>4</v>
      </c>
      <c r="M23" s="82" t="s">
        <v>4</v>
      </c>
      <c r="N23" s="82" t="s">
        <v>4</v>
      </c>
      <c r="O23" s="82" t="s">
        <v>4</v>
      </c>
      <c r="P23" s="82" t="s">
        <v>4</v>
      </c>
    </row>
    <row r="24" spans="1:16" x14ac:dyDescent="0.25">
      <c r="A24" s="9" t="s">
        <v>21</v>
      </c>
      <c r="B24" s="9" t="s">
        <v>22</v>
      </c>
      <c r="C24" s="9" t="s">
        <v>23</v>
      </c>
      <c r="D24" s="82">
        <v>53489</v>
      </c>
      <c r="E24" s="82"/>
      <c r="F24" s="82">
        <v>2488</v>
      </c>
      <c r="G24" s="82">
        <v>3773</v>
      </c>
      <c r="H24" s="82">
        <v>2094</v>
      </c>
      <c r="I24" s="82">
        <v>2288</v>
      </c>
      <c r="J24" s="82">
        <v>3644</v>
      </c>
      <c r="K24" s="82">
        <v>7521</v>
      </c>
      <c r="L24" s="82">
        <v>10597</v>
      </c>
      <c r="M24" s="82">
        <v>10297</v>
      </c>
      <c r="N24" s="82">
        <v>8160</v>
      </c>
      <c r="O24" s="82">
        <v>1781</v>
      </c>
      <c r="P24" s="82">
        <v>668</v>
      </c>
    </row>
    <row r="25" spans="1:16" x14ac:dyDescent="0.25">
      <c r="A25" s="9" t="s">
        <v>24</v>
      </c>
      <c r="B25" s="9" t="s">
        <v>25</v>
      </c>
      <c r="C25" s="9" t="s">
        <v>26</v>
      </c>
      <c r="D25" s="82">
        <v>53488</v>
      </c>
      <c r="E25" s="82"/>
      <c r="F25" s="82">
        <v>2488</v>
      </c>
      <c r="G25" s="82">
        <v>3773</v>
      </c>
      <c r="H25" s="82">
        <v>2094</v>
      </c>
      <c r="I25" s="82">
        <v>2288</v>
      </c>
      <c r="J25" s="82">
        <v>3643</v>
      </c>
      <c r="K25" s="82">
        <v>7521</v>
      </c>
      <c r="L25" s="82">
        <v>10597</v>
      </c>
      <c r="M25" s="82">
        <v>10297</v>
      </c>
      <c r="N25" s="82">
        <v>8160</v>
      </c>
      <c r="O25" s="82">
        <v>1781</v>
      </c>
      <c r="P25" s="82">
        <v>668</v>
      </c>
    </row>
    <row r="26" spans="1:16" x14ac:dyDescent="0.25">
      <c r="A26" s="9" t="s">
        <v>27</v>
      </c>
      <c r="B26" s="9" t="s">
        <v>28</v>
      </c>
      <c r="C26" s="9" t="s">
        <v>29</v>
      </c>
      <c r="D26" s="82">
        <v>53487</v>
      </c>
      <c r="E26" s="82"/>
      <c r="F26" s="82">
        <v>2488</v>
      </c>
      <c r="G26" s="82">
        <v>3773</v>
      </c>
      <c r="H26" s="82">
        <v>2094</v>
      </c>
      <c r="I26" s="82">
        <v>2288</v>
      </c>
      <c r="J26" s="82">
        <v>3643</v>
      </c>
      <c r="K26" s="82">
        <v>7520</v>
      </c>
      <c r="L26" s="82">
        <v>10597</v>
      </c>
      <c r="M26" s="82">
        <v>10297</v>
      </c>
      <c r="N26" s="82">
        <v>8160</v>
      </c>
      <c r="O26" s="82">
        <v>1781</v>
      </c>
      <c r="P26" s="82">
        <v>668</v>
      </c>
    </row>
    <row r="27" spans="1:16" x14ac:dyDescent="0.25">
      <c r="A27" s="9" t="s">
        <v>30</v>
      </c>
      <c r="B27" s="9" t="s">
        <v>31</v>
      </c>
      <c r="C27" s="9" t="s">
        <v>32</v>
      </c>
      <c r="D27" s="82">
        <v>51972</v>
      </c>
      <c r="E27" s="82"/>
      <c r="F27" s="82">
        <v>2329</v>
      </c>
      <c r="G27" s="82">
        <v>3544</v>
      </c>
      <c r="H27" s="82">
        <v>1996</v>
      </c>
      <c r="I27" s="82">
        <v>2177</v>
      </c>
      <c r="J27" s="82">
        <v>3505</v>
      </c>
      <c r="K27" s="82">
        <v>7292</v>
      </c>
      <c r="L27" s="82">
        <v>10349</v>
      </c>
      <c r="M27" s="82">
        <v>10131</v>
      </c>
      <c r="N27" s="82">
        <v>8058</v>
      </c>
      <c r="O27" s="82">
        <v>1765</v>
      </c>
      <c r="P27" s="82">
        <v>654</v>
      </c>
    </row>
    <row r="28" spans="1:16" x14ac:dyDescent="0.25">
      <c r="A28" s="9" t="s">
        <v>33</v>
      </c>
      <c r="B28" s="9" t="s">
        <v>34</v>
      </c>
      <c r="C28" s="9" t="s">
        <v>35</v>
      </c>
      <c r="D28" s="82">
        <v>45692</v>
      </c>
      <c r="E28" s="82"/>
      <c r="F28" s="82">
        <v>1767</v>
      </c>
      <c r="G28" s="82">
        <v>2755</v>
      </c>
      <c r="H28" s="82">
        <v>1621</v>
      </c>
      <c r="I28" s="82">
        <v>1795</v>
      </c>
      <c r="J28" s="82">
        <v>2973</v>
      </c>
      <c r="K28" s="82">
        <v>6378</v>
      </c>
      <c r="L28" s="82">
        <v>9234</v>
      </c>
      <c r="M28" s="82">
        <v>9292</v>
      </c>
      <c r="N28" s="82">
        <v>7503</v>
      </c>
      <c r="O28" s="82">
        <v>1634</v>
      </c>
      <c r="P28" s="82">
        <v>618</v>
      </c>
    </row>
    <row r="29" spans="1:16" x14ac:dyDescent="0.25">
      <c r="A29" s="9" t="s">
        <v>36</v>
      </c>
      <c r="B29" s="9" t="s">
        <v>37</v>
      </c>
      <c r="C29" s="9" t="s">
        <v>38</v>
      </c>
      <c r="D29" s="82">
        <v>43851</v>
      </c>
      <c r="E29" s="82"/>
      <c r="F29" s="82">
        <v>1520</v>
      </c>
      <c r="G29" s="82">
        <v>2502</v>
      </c>
      <c r="H29" s="82">
        <v>1495</v>
      </c>
      <c r="I29" s="82">
        <v>1679</v>
      </c>
      <c r="J29" s="82">
        <v>2798</v>
      </c>
      <c r="K29" s="82">
        <v>6095</v>
      </c>
      <c r="L29" s="82">
        <v>8938</v>
      </c>
      <c r="M29" s="82">
        <v>9080</v>
      </c>
      <c r="N29" s="82">
        <v>7415</v>
      </c>
      <c r="O29" s="82">
        <v>1607</v>
      </c>
      <c r="P29" s="82">
        <v>609</v>
      </c>
    </row>
    <row r="30" spans="1:16" x14ac:dyDescent="0.25">
      <c r="A30" s="9" t="s">
        <v>39</v>
      </c>
      <c r="B30" s="9" t="s">
        <v>40</v>
      </c>
      <c r="C30" s="9" t="s">
        <v>41</v>
      </c>
      <c r="D30" s="82">
        <v>12619</v>
      </c>
      <c r="E30" s="82"/>
      <c r="F30" s="82">
        <v>719</v>
      </c>
      <c r="G30" s="82">
        <v>925</v>
      </c>
      <c r="H30" s="82">
        <v>529</v>
      </c>
      <c r="I30" s="82">
        <v>585</v>
      </c>
      <c r="J30" s="82">
        <v>910</v>
      </c>
      <c r="K30" s="82">
        <v>1748</v>
      </c>
      <c r="L30" s="82">
        <v>2527</v>
      </c>
      <c r="M30" s="82">
        <v>2475</v>
      </c>
      <c r="N30" s="82">
        <v>1687</v>
      </c>
      <c r="O30" s="82">
        <v>346</v>
      </c>
      <c r="P30" s="82">
        <v>128</v>
      </c>
    </row>
    <row r="31" spans="1:16" x14ac:dyDescent="0.25">
      <c r="A31" s="9" t="s">
        <v>42</v>
      </c>
      <c r="B31" s="9" t="s">
        <v>43</v>
      </c>
      <c r="C31" s="9" t="s">
        <v>44</v>
      </c>
      <c r="D31" s="82" t="s">
        <v>15</v>
      </c>
      <c r="E31" s="82"/>
      <c r="F31" s="82" t="s">
        <v>15</v>
      </c>
      <c r="G31" s="82" t="s">
        <v>15</v>
      </c>
      <c r="H31" s="82" t="s">
        <v>15</v>
      </c>
      <c r="I31" s="82" t="s">
        <v>16</v>
      </c>
      <c r="J31" s="82" t="s">
        <v>15</v>
      </c>
      <c r="K31" s="82" t="s">
        <v>16</v>
      </c>
      <c r="L31" s="82" t="s">
        <v>15</v>
      </c>
      <c r="M31" s="82" t="s">
        <v>15</v>
      </c>
      <c r="N31" s="82" t="s">
        <v>16</v>
      </c>
      <c r="O31" s="82" t="s">
        <v>16</v>
      </c>
      <c r="P31" s="82" t="s">
        <v>16</v>
      </c>
    </row>
    <row r="32" spans="1:16" x14ac:dyDescent="0.25">
      <c r="A32" s="9" t="s">
        <v>4</v>
      </c>
      <c r="B32" s="9" t="s">
        <v>4</v>
      </c>
      <c r="C32" s="9" t="s">
        <v>4</v>
      </c>
      <c r="D32" s="82" t="s">
        <v>4</v>
      </c>
      <c r="E32" s="82"/>
      <c r="F32" s="82" t="s">
        <v>4</v>
      </c>
      <c r="G32" s="82" t="s">
        <v>4</v>
      </c>
      <c r="H32" s="82" t="s">
        <v>4</v>
      </c>
      <c r="I32" s="82" t="s">
        <v>4</v>
      </c>
      <c r="J32" s="82" t="s">
        <v>4</v>
      </c>
      <c r="K32" s="82" t="s">
        <v>4</v>
      </c>
      <c r="L32" s="82" t="s">
        <v>4</v>
      </c>
      <c r="M32" s="82" t="s">
        <v>4</v>
      </c>
      <c r="N32" s="82" t="s">
        <v>4</v>
      </c>
      <c r="O32" s="82" t="s">
        <v>4</v>
      </c>
      <c r="P32" s="82" t="s">
        <v>4</v>
      </c>
    </row>
    <row r="33" spans="1:16" x14ac:dyDescent="0.25">
      <c r="A33" s="9" t="s">
        <v>45</v>
      </c>
      <c r="B33" s="9" t="s">
        <v>46</v>
      </c>
      <c r="C33" s="9" t="s">
        <v>47</v>
      </c>
      <c r="D33" s="82">
        <v>51192</v>
      </c>
      <c r="E33" s="82"/>
      <c r="F33" s="82">
        <v>2049</v>
      </c>
      <c r="G33" s="82">
        <v>3366</v>
      </c>
      <c r="H33" s="82">
        <v>1931</v>
      </c>
      <c r="I33" s="82">
        <v>2114</v>
      </c>
      <c r="J33" s="82">
        <v>3450</v>
      </c>
      <c r="K33" s="82">
        <v>7215</v>
      </c>
      <c r="L33" s="82">
        <v>10290</v>
      </c>
      <c r="M33" s="82">
        <v>10117</v>
      </c>
      <c r="N33" s="82">
        <v>8086</v>
      </c>
      <c r="O33" s="82">
        <v>1756</v>
      </c>
      <c r="P33" s="82">
        <v>661</v>
      </c>
    </row>
    <row r="34" spans="1:16" x14ac:dyDescent="0.25">
      <c r="A34" s="9" t="s">
        <v>48</v>
      </c>
      <c r="B34" s="9" t="s">
        <v>49</v>
      </c>
      <c r="C34" s="9" t="s">
        <v>50</v>
      </c>
      <c r="D34" s="82">
        <v>32564</v>
      </c>
      <c r="E34" s="82"/>
      <c r="F34" s="82">
        <v>673</v>
      </c>
      <c r="G34" s="82">
        <v>1069</v>
      </c>
      <c r="H34" s="82">
        <v>709</v>
      </c>
      <c r="I34" s="82">
        <v>841</v>
      </c>
      <c r="J34" s="82">
        <v>1520</v>
      </c>
      <c r="K34" s="82">
        <v>3919</v>
      </c>
      <c r="L34" s="82">
        <v>6954</v>
      </c>
      <c r="M34" s="82">
        <v>7932</v>
      </c>
      <c r="N34" s="82">
        <v>6827</v>
      </c>
      <c r="O34" s="82">
        <v>1506</v>
      </c>
      <c r="P34" s="82">
        <v>547</v>
      </c>
    </row>
    <row r="35" spans="1:16" x14ac:dyDescent="0.25">
      <c r="A35" s="9" t="s">
        <v>51</v>
      </c>
      <c r="B35" s="9" t="s">
        <v>52</v>
      </c>
      <c r="C35" s="9" t="s">
        <v>53</v>
      </c>
      <c r="D35" s="82">
        <v>41587</v>
      </c>
      <c r="E35" s="82"/>
      <c r="F35" s="82">
        <v>1136</v>
      </c>
      <c r="G35" s="82">
        <v>2267</v>
      </c>
      <c r="H35" s="82">
        <v>1395</v>
      </c>
      <c r="I35" s="82">
        <v>1554</v>
      </c>
      <c r="J35" s="82">
        <v>2584</v>
      </c>
      <c r="K35" s="82">
        <v>5615</v>
      </c>
      <c r="L35" s="82">
        <v>8400</v>
      </c>
      <c r="M35" s="82">
        <v>8854</v>
      </c>
      <c r="N35" s="82">
        <v>7451</v>
      </c>
      <c r="O35" s="82">
        <v>1643</v>
      </c>
      <c r="P35" s="82">
        <v>601</v>
      </c>
    </row>
    <row r="36" spans="1:16" x14ac:dyDescent="0.25">
      <c r="A36" s="9" t="s">
        <v>54</v>
      </c>
      <c r="B36" s="9" t="s">
        <v>55</v>
      </c>
      <c r="C36" s="9" t="s">
        <v>56</v>
      </c>
      <c r="D36" s="82">
        <v>14940</v>
      </c>
      <c r="E36" s="82"/>
      <c r="F36" s="82">
        <v>100</v>
      </c>
      <c r="G36" s="82">
        <v>405</v>
      </c>
      <c r="H36" s="82">
        <v>337</v>
      </c>
      <c r="I36" s="82">
        <v>377</v>
      </c>
      <c r="J36" s="82">
        <v>701</v>
      </c>
      <c r="K36" s="82">
        <v>1675</v>
      </c>
      <c r="L36" s="82">
        <v>3066</v>
      </c>
      <c r="M36" s="82">
        <v>3840</v>
      </c>
      <c r="N36" s="82">
        <v>3460</v>
      </c>
      <c r="O36" s="82">
        <v>720</v>
      </c>
      <c r="P36" s="82">
        <v>246</v>
      </c>
    </row>
    <row r="37" spans="1:16" x14ac:dyDescent="0.25">
      <c r="A37" s="9" t="s">
        <v>57</v>
      </c>
      <c r="B37" s="9" t="s">
        <v>58</v>
      </c>
      <c r="C37" s="9" t="s">
        <v>59</v>
      </c>
      <c r="D37" s="82">
        <v>18484</v>
      </c>
      <c r="E37" s="82"/>
      <c r="F37" s="82">
        <v>596</v>
      </c>
      <c r="G37" s="82">
        <v>990</v>
      </c>
      <c r="H37" s="82">
        <v>636</v>
      </c>
      <c r="I37" s="82">
        <v>685</v>
      </c>
      <c r="J37" s="82">
        <v>1083</v>
      </c>
      <c r="K37" s="82">
        <v>2448</v>
      </c>
      <c r="L37" s="82">
        <v>3661</v>
      </c>
      <c r="M37" s="82">
        <v>3891</v>
      </c>
      <c r="N37" s="82">
        <v>3376</v>
      </c>
      <c r="O37" s="82">
        <v>803</v>
      </c>
      <c r="P37" s="82">
        <v>269</v>
      </c>
    </row>
    <row r="38" spans="1:16" x14ac:dyDescent="0.25">
      <c r="A38" s="9" t="s">
        <v>60</v>
      </c>
      <c r="B38" s="9" t="s">
        <v>61</v>
      </c>
      <c r="C38" s="9" t="s">
        <v>62</v>
      </c>
      <c r="D38" s="82">
        <v>4032</v>
      </c>
      <c r="E38" s="82"/>
      <c r="F38" s="82">
        <v>185</v>
      </c>
      <c r="G38" s="82">
        <v>251</v>
      </c>
      <c r="H38" s="82">
        <v>164</v>
      </c>
      <c r="I38" s="82">
        <v>182</v>
      </c>
      <c r="J38" s="82">
        <v>247</v>
      </c>
      <c r="K38" s="82">
        <v>524</v>
      </c>
      <c r="L38" s="82">
        <v>725</v>
      </c>
      <c r="M38" s="82">
        <v>815</v>
      </c>
      <c r="N38" s="82">
        <v>714</v>
      </c>
      <c r="O38" s="82">
        <v>157</v>
      </c>
      <c r="P38" s="82">
        <v>50</v>
      </c>
    </row>
    <row r="39" spans="1:16" x14ac:dyDescent="0.25">
      <c r="A39" s="9" t="s">
        <v>63</v>
      </c>
      <c r="B39" s="9" t="s">
        <v>64</v>
      </c>
      <c r="C39" s="9" t="s">
        <v>65</v>
      </c>
      <c r="D39" s="82">
        <v>16181</v>
      </c>
      <c r="E39" s="82"/>
      <c r="F39" s="82">
        <v>466</v>
      </c>
      <c r="G39" s="82">
        <v>824</v>
      </c>
      <c r="H39" s="82">
        <v>534</v>
      </c>
      <c r="I39" s="82">
        <v>583</v>
      </c>
      <c r="J39" s="82">
        <v>918</v>
      </c>
      <c r="K39" s="82">
        <v>2127</v>
      </c>
      <c r="L39" s="82">
        <v>3229</v>
      </c>
      <c r="M39" s="82">
        <v>3456</v>
      </c>
      <c r="N39" s="82">
        <v>3034</v>
      </c>
      <c r="O39" s="82">
        <v>730</v>
      </c>
      <c r="P39" s="82">
        <v>247</v>
      </c>
    </row>
    <row r="40" spans="1:16" x14ac:dyDescent="0.25">
      <c r="A40" s="9" t="s">
        <v>66</v>
      </c>
      <c r="B40" s="9" t="s">
        <v>67</v>
      </c>
      <c r="C40" s="9" t="s">
        <v>68</v>
      </c>
      <c r="D40" s="82">
        <v>37414</v>
      </c>
      <c r="E40" s="82"/>
      <c r="F40" s="82">
        <v>1174</v>
      </c>
      <c r="G40" s="82">
        <v>2061</v>
      </c>
      <c r="H40" s="82">
        <v>1243</v>
      </c>
      <c r="I40" s="82">
        <v>1391</v>
      </c>
      <c r="J40" s="82">
        <v>2309</v>
      </c>
      <c r="K40" s="82">
        <v>5027</v>
      </c>
      <c r="L40" s="82">
        <v>7543</v>
      </c>
      <c r="M40" s="82">
        <v>7922</v>
      </c>
      <c r="N40" s="82">
        <v>6647</v>
      </c>
      <c r="O40" s="82">
        <v>1468</v>
      </c>
      <c r="P40" s="82">
        <v>545</v>
      </c>
    </row>
    <row r="41" spans="1:16" x14ac:dyDescent="0.25">
      <c r="A41" s="9" t="s">
        <v>69</v>
      </c>
      <c r="B41" s="9" t="s">
        <v>70</v>
      </c>
      <c r="C41" s="9" t="s">
        <v>71</v>
      </c>
      <c r="D41" s="82">
        <v>16578</v>
      </c>
      <c r="E41" s="82"/>
      <c r="F41" s="82">
        <v>398</v>
      </c>
      <c r="G41" s="82">
        <v>563</v>
      </c>
      <c r="H41" s="82">
        <v>374</v>
      </c>
      <c r="I41" s="82">
        <v>440</v>
      </c>
      <c r="J41" s="82">
        <v>788</v>
      </c>
      <c r="K41" s="82">
        <v>1976</v>
      </c>
      <c r="L41" s="82">
        <v>3448</v>
      </c>
      <c r="M41" s="82">
        <v>3953</v>
      </c>
      <c r="N41" s="82">
        <v>3478</v>
      </c>
      <c r="O41" s="82">
        <v>830</v>
      </c>
      <c r="P41" s="82">
        <v>295</v>
      </c>
    </row>
    <row r="42" spans="1:16" x14ac:dyDescent="0.25">
      <c r="A42" s="9" t="s">
        <v>72</v>
      </c>
      <c r="B42" s="9" t="s">
        <v>73</v>
      </c>
      <c r="C42" s="9" t="s">
        <v>74</v>
      </c>
      <c r="D42" s="82">
        <v>26008</v>
      </c>
      <c r="E42" s="82"/>
      <c r="F42" s="82">
        <v>678</v>
      </c>
      <c r="G42" s="82">
        <v>1382</v>
      </c>
      <c r="H42" s="82">
        <v>832</v>
      </c>
      <c r="I42" s="82">
        <v>947</v>
      </c>
      <c r="J42" s="82">
        <v>1603</v>
      </c>
      <c r="K42" s="82">
        <v>3379</v>
      </c>
      <c r="L42" s="82">
        <v>5190</v>
      </c>
      <c r="M42" s="82">
        <v>5623</v>
      </c>
      <c r="N42" s="82">
        <v>4845</v>
      </c>
      <c r="O42" s="82">
        <v>1092</v>
      </c>
      <c r="P42" s="82">
        <v>391</v>
      </c>
    </row>
    <row r="43" spans="1:16" x14ac:dyDescent="0.25">
      <c r="A43" s="9" t="s">
        <v>75</v>
      </c>
      <c r="B43" s="9" t="s">
        <v>76</v>
      </c>
      <c r="C43" s="9" t="s">
        <v>77</v>
      </c>
      <c r="D43" s="82">
        <v>8762</v>
      </c>
      <c r="E43" s="82"/>
      <c r="F43" s="82">
        <v>29</v>
      </c>
      <c r="G43" s="82">
        <v>165</v>
      </c>
      <c r="H43" s="82">
        <v>163</v>
      </c>
      <c r="I43" s="82">
        <v>186</v>
      </c>
      <c r="J43" s="82">
        <v>348</v>
      </c>
      <c r="K43" s="82">
        <v>856</v>
      </c>
      <c r="L43" s="82">
        <v>1687</v>
      </c>
      <c r="M43" s="82">
        <v>2409</v>
      </c>
      <c r="N43" s="82">
        <v>2304</v>
      </c>
      <c r="O43" s="82">
        <v>451</v>
      </c>
      <c r="P43" s="82">
        <v>158</v>
      </c>
    </row>
    <row r="44" spans="1:16" x14ac:dyDescent="0.25">
      <c r="A44" s="9" t="s">
        <v>78</v>
      </c>
      <c r="B44" s="9" t="s">
        <v>79</v>
      </c>
      <c r="C44" s="9" t="s">
        <v>80</v>
      </c>
      <c r="D44" s="82">
        <v>9876</v>
      </c>
      <c r="E44" s="82"/>
      <c r="F44" s="82">
        <v>284</v>
      </c>
      <c r="G44" s="82">
        <v>509</v>
      </c>
      <c r="H44" s="82">
        <v>311</v>
      </c>
      <c r="I44" s="82">
        <v>295</v>
      </c>
      <c r="J44" s="82">
        <v>562</v>
      </c>
      <c r="K44" s="82">
        <v>1234</v>
      </c>
      <c r="L44" s="82">
        <v>2002</v>
      </c>
      <c r="M44" s="82">
        <v>2141</v>
      </c>
      <c r="N44" s="82">
        <v>1922</v>
      </c>
      <c r="O44" s="82">
        <v>440</v>
      </c>
      <c r="P44" s="82">
        <v>156</v>
      </c>
    </row>
    <row r="45" spans="1:16" x14ac:dyDescent="0.25">
      <c r="A45" s="9" t="s">
        <v>81</v>
      </c>
      <c r="B45" s="9" t="s">
        <v>82</v>
      </c>
      <c r="C45" s="9" t="s">
        <v>83</v>
      </c>
      <c r="D45" s="82">
        <v>16779</v>
      </c>
      <c r="E45" s="82"/>
      <c r="F45" s="82">
        <v>493</v>
      </c>
      <c r="G45" s="82">
        <v>800</v>
      </c>
      <c r="H45" s="82">
        <v>514</v>
      </c>
      <c r="I45" s="82">
        <v>590</v>
      </c>
      <c r="J45" s="82">
        <v>966</v>
      </c>
      <c r="K45" s="82">
        <v>2209</v>
      </c>
      <c r="L45" s="82">
        <v>3279</v>
      </c>
      <c r="M45" s="82">
        <v>3531</v>
      </c>
      <c r="N45" s="82">
        <v>3154</v>
      </c>
      <c r="O45" s="82">
        <v>848</v>
      </c>
      <c r="P45" s="82">
        <v>347</v>
      </c>
    </row>
    <row r="46" spans="1:16" x14ac:dyDescent="0.25">
      <c r="A46" s="9" t="s">
        <v>84</v>
      </c>
      <c r="B46" s="9" t="s">
        <v>85</v>
      </c>
      <c r="C46" s="9" t="s">
        <v>86</v>
      </c>
      <c r="D46" s="82" t="s">
        <v>4</v>
      </c>
      <c r="E46" s="82"/>
      <c r="F46" s="82" t="s">
        <v>4</v>
      </c>
      <c r="G46" s="82" t="s">
        <v>4</v>
      </c>
      <c r="H46" s="82" t="s">
        <v>4</v>
      </c>
      <c r="I46" s="82" t="s">
        <v>4</v>
      </c>
      <c r="J46" s="82" t="s">
        <v>4</v>
      </c>
      <c r="K46" s="82" t="s">
        <v>4</v>
      </c>
      <c r="L46" s="82" t="s">
        <v>4</v>
      </c>
      <c r="M46" s="82" t="s">
        <v>4</v>
      </c>
      <c r="N46" s="82" t="s">
        <v>4</v>
      </c>
      <c r="O46" s="82" t="s">
        <v>4</v>
      </c>
      <c r="P46" s="82" t="s">
        <v>4</v>
      </c>
    </row>
    <row r="47" spans="1:16" x14ac:dyDescent="0.25">
      <c r="A47" s="9" t="s">
        <v>4</v>
      </c>
      <c r="B47" s="9" t="s">
        <v>4</v>
      </c>
      <c r="C47" s="9" t="s">
        <v>87</v>
      </c>
      <c r="D47" s="82">
        <v>6520</v>
      </c>
      <c r="E47" s="82"/>
      <c r="F47" s="82">
        <v>160</v>
      </c>
      <c r="G47" s="82">
        <v>281</v>
      </c>
      <c r="H47" s="82">
        <v>196</v>
      </c>
      <c r="I47" s="82">
        <v>235</v>
      </c>
      <c r="J47" s="82">
        <v>404</v>
      </c>
      <c r="K47" s="82">
        <v>865</v>
      </c>
      <c r="L47" s="82">
        <v>1278</v>
      </c>
      <c r="M47" s="82">
        <v>1391</v>
      </c>
      <c r="N47" s="82">
        <v>1239</v>
      </c>
      <c r="O47" s="82">
        <v>319</v>
      </c>
      <c r="P47" s="82">
        <v>139</v>
      </c>
    </row>
    <row r="48" spans="1:16" x14ac:dyDescent="0.25">
      <c r="A48" s="9" t="s">
        <v>88</v>
      </c>
      <c r="B48" s="9" t="s">
        <v>89</v>
      </c>
      <c r="C48" s="9" t="s">
        <v>90</v>
      </c>
      <c r="D48" s="82" t="s">
        <v>4</v>
      </c>
      <c r="E48" s="82"/>
      <c r="F48" s="82" t="s">
        <v>4</v>
      </c>
      <c r="G48" s="82" t="s">
        <v>4</v>
      </c>
      <c r="H48" s="82" t="s">
        <v>4</v>
      </c>
      <c r="I48" s="82" t="s">
        <v>4</v>
      </c>
      <c r="J48" s="82" t="s">
        <v>4</v>
      </c>
      <c r="K48" s="82" t="s">
        <v>4</v>
      </c>
      <c r="L48" s="82" t="s">
        <v>4</v>
      </c>
      <c r="M48" s="82" t="s">
        <v>4</v>
      </c>
      <c r="N48" s="82" t="s">
        <v>4</v>
      </c>
      <c r="O48" s="82" t="s">
        <v>4</v>
      </c>
      <c r="P48" s="82" t="s">
        <v>4</v>
      </c>
    </row>
    <row r="49" spans="1:16" x14ac:dyDescent="0.25">
      <c r="A49" s="9" t="s">
        <v>4</v>
      </c>
      <c r="B49" s="9" t="s">
        <v>4</v>
      </c>
      <c r="C49" s="9" t="s">
        <v>91</v>
      </c>
      <c r="D49" s="82">
        <v>9424</v>
      </c>
      <c r="E49" s="82"/>
      <c r="F49" s="82">
        <v>268</v>
      </c>
      <c r="G49" s="82">
        <v>416</v>
      </c>
      <c r="H49" s="82">
        <v>246</v>
      </c>
      <c r="I49" s="82">
        <v>275</v>
      </c>
      <c r="J49" s="82">
        <v>499</v>
      </c>
      <c r="K49" s="82">
        <v>1172</v>
      </c>
      <c r="L49" s="82">
        <v>1784</v>
      </c>
      <c r="M49" s="82">
        <v>1978</v>
      </c>
      <c r="N49" s="82">
        <v>1935</v>
      </c>
      <c r="O49" s="82">
        <v>575</v>
      </c>
      <c r="P49" s="82">
        <v>244</v>
      </c>
    </row>
    <row r="50" spans="1:16" x14ac:dyDescent="0.25">
      <c r="A50" s="9" t="s">
        <v>92</v>
      </c>
      <c r="B50" s="9" t="s">
        <v>93</v>
      </c>
      <c r="C50" s="9" t="s">
        <v>94</v>
      </c>
      <c r="D50" s="82" t="s">
        <v>4</v>
      </c>
      <c r="E50" s="82"/>
      <c r="F50" s="82" t="s">
        <v>4</v>
      </c>
      <c r="G50" s="82" t="s">
        <v>4</v>
      </c>
      <c r="H50" s="82" t="s">
        <v>4</v>
      </c>
      <c r="I50" s="82" t="s">
        <v>4</v>
      </c>
      <c r="J50" s="82" t="s">
        <v>4</v>
      </c>
      <c r="K50" s="82" t="s">
        <v>4</v>
      </c>
      <c r="L50" s="82" t="s">
        <v>4</v>
      </c>
      <c r="M50" s="82" t="s">
        <v>4</v>
      </c>
      <c r="N50" s="82" t="s">
        <v>4</v>
      </c>
      <c r="O50" s="82" t="s">
        <v>4</v>
      </c>
      <c r="P50" s="82" t="s">
        <v>4</v>
      </c>
    </row>
    <row r="51" spans="1:16" x14ac:dyDescent="0.25">
      <c r="A51" s="9" t="s">
        <v>4</v>
      </c>
      <c r="B51" s="9" t="s">
        <v>4</v>
      </c>
      <c r="C51" s="9" t="s">
        <v>95</v>
      </c>
      <c r="D51" s="82">
        <v>5279</v>
      </c>
      <c r="E51" s="82"/>
      <c r="F51" s="82">
        <v>144</v>
      </c>
      <c r="G51" s="82">
        <v>266</v>
      </c>
      <c r="H51" s="82">
        <v>180</v>
      </c>
      <c r="I51" s="82">
        <v>202</v>
      </c>
      <c r="J51" s="82">
        <v>306</v>
      </c>
      <c r="K51" s="82">
        <v>701</v>
      </c>
      <c r="L51" s="82">
        <v>1068</v>
      </c>
      <c r="M51" s="82">
        <v>1086</v>
      </c>
      <c r="N51" s="82">
        <v>938</v>
      </c>
      <c r="O51" s="82">
        <v>268</v>
      </c>
      <c r="P51" s="82">
        <v>105</v>
      </c>
    </row>
    <row r="52" spans="1:16" x14ac:dyDescent="0.25">
      <c r="A52" s="9" t="s">
        <v>4</v>
      </c>
      <c r="B52" s="9" t="s">
        <v>4</v>
      </c>
      <c r="C52" s="9" t="s">
        <v>4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1:16" x14ac:dyDescent="0.25">
      <c r="A53" s="9" t="s">
        <v>96</v>
      </c>
      <c r="B53" s="9" t="s">
        <v>97</v>
      </c>
      <c r="C53" s="9" t="s">
        <v>98</v>
      </c>
      <c r="D53" s="82">
        <v>53490</v>
      </c>
      <c r="E53" s="82"/>
      <c r="F53" s="82">
        <v>2488</v>
      </c>
      <c r="G53" s="82">
        <v>3773</v>
      </c>
      <c r="H53" s="82">
        <v>2094</v>
      </c>
      <c r="I53" s="82">
        <v>2288</v>
      </c>
      <c r="J53" s="82">
        <v>3645</v>
      </c>
      <c r="K53" s="82">
        <v>7521</v>
      </c>
      <c r="L53" s="82">
        <v>10597</v>
      </c>
      <c r="M53" s="82">
        <v>10297</v>
      </c>
      <c r="N53" s="82">
        <v>8160</v>
      </c>
      <c r="O53" s="82">
        <v>1781</v>
      </c>
      <c r="P53" s="82">
        <v>668</v>
      </c>
    </row>
    <row r="54" spans="1:16" x14ac:dyDescent="0.25">
      <c r="A54" s="9" t="s">
        <v>99</v>
      </c>
      <c r="B54" s="9" t="s">
        <v>100</v>
      </c>
      <c r="C54" s="9" t="s">
        <v>101</v>
      </c>
      <c r="D54" s="82">
        <v>53490</v>
      </c>
      <c r="E54" s="82"/>
      <c r="F54" s="82">
        <v>2488</v>
      </c>
      <c r="G54" s="82">
        <v>3773</v>
      </c>
      <c r="H54" s="82">
        <v>2094</v>
      </c>
      <c r="I54" s="82">
        <v>2288</v>
      </c>
      <c r="J54" s="82">
        <v>3645</v>
      </c>
      <c r="K54" s="82">
        <v>7521</v>
      </c>
      <c r="L54" s="82">
        <v>10597</v>
      </c>
      <c r="M54" s="82">
        <v>10297</v>
      </c>
      <c r="N54" s="82">
        <v>8160</v>
      </c>
      <c r="O54" s="82">
        <v>1781</v>
      </c>
      <c r="P54" s="82">
        <v>668</v>
      </c>
    </row>
    <row r="55" spans="1:16" x14ac:dyDescent="0.25">
      <c r="A55" s="9" t="s">
        <v>102</v>
      </c>
      <c r="B55" s="9" t="s">
        <v>103</v>
      </c>
      <c r="C55" s="9" t="s">
        <v>104</v>
      </c>
      <c r="D55" s="82">
        <v>28166</v>
      </c>
      <c r="E55" s="82"/>
      <c r="F55" s="82">
        <v>2374</v>
      </c>
      <c r="G55" s="82">
        <v>3409</v>
      </c>
      <c r="H55" s="82">
        <v>1761</v>
      </c>
      <c r="I55" s="82">
        <v>1870</v>
      </c>
      <c r="J55" s="82">
        <v>2766</v>
      </c>
      <c r="K55" s="82">
        <v>4796</v>
      </c>
      <c r="L55" s="82">
        <v>5075</v>
      </c>
      <c r="M55" s="82">
        <v>3486</v>
      </c>
      <c r="N55" s="82">
        <v>1935</v>
      </c>
      <c r="O55" s="82">
        <v>379</v>
      </c>
      <c r="P55" s="82">
        <v>167</v>
      </c>
    </row>
    <row r="56" spans="1:16" x14ac:dyDescent="0.25">
      <c r="A56" s="9" t="s">
        <v>105</v>
      </c>
      <c r="B56" s="9" t="s">
        <v>106</v>
      </c>
      <c r="C56" s="9" t="s">
        <v>107</v>
      </c>
      <c r="D56" s="82" t="s">
        <v>4</v>
      </c>
      <c r="E56" s="82"/>
      <c r="F56" s="82" t="s">
        <v>4</v>
      </c>
      <c r="G56" s="82" t="s">
        <v>4</v>
      </c>
      <c r="H56" s="82" t="s">
        <v>4</v>
      </c>
      <c r="I56" s="82" t="s">
        <v>4</v>
      </c>
      <c r="J56" s="82" t="s">
        <v>4</v>
      </c>
      <c r="K56" s="82" t="s">
        <v>4</v>
      </c>
      <c r="L56" s="82" t="s">
        <v>4</v>
      </c>
      <c r="M56" s="82" t="s">
        <v>4</v>
      </c>
      <c r="N56" s="82" t="s">
        <v>4</v>
      </c>
      <c r="O56" s="82" t="s">
        <v>4</v>
      </c>
      <c r="P56" s="82" t="s">
        <v>4</v>
      </c>
    </row>
    <row r="57" spans="1:16" x14ac:dyDescent="0.25">
      <c r="A57" s="9" t="s">
        <v>4</v>
      </c>
      <c r="B57" s="9" t="s">
        <v>4</v>
      </c>
      <c r="C57" s="9" t="s">
        <v>108</v>
      </c>
      <c r="D57" s="82">
        <v>43</v>
      </c>
      <c r="E57" s="82"/>
      <c r="F57" s="82" t="s">
        <v>15</v>
      </c>
      <c r="G57" s="82" t="s">
        <v>15</v>
      </c>
      <c r="H57" s="82" t="s">
        <v>15</v>
      </c>
      <c r="I57" s="82" t="s">
        <v>15</v>
      </c>
      <c r="J57" s="82" t="s">
        <v>15</v>
      </c>
      <c r="K57" s="82" t="s">
        <v>15</v>
      </c>
      <c r="L57" s="82" t="s">
        <v>15</v>
      </c>
      <c r="M57" s="82" t="s">
        <v>15</v>
      </c>
      <c r="N57" s="82" t="s">
        <v>15</v>
      </c>
      <c r="O57" s="82" t="s">
        <v>16</v>
      </c>
      <c r="P57" s="82" t="s">
        <v>15</v>
      </c>
    </row>
    <row r="58" spans="1:16" x14ac:dyDescent="0.25">
      <c r="A58" s="9" t="s">
        <v>109</v>
      </c>
      <c r="B58" s="9" t="s">
        <v>110</v>
      </c>
      <c r="C58" s="9" t="s">
        <v>111</v>
      </c>
      <c r="D58" s="82" t="s">
        <v>4</v>
      </c>
      <c r="E58" s="82"/>
      <c r="F58" s="82" t="s">
        <v>4</v>
      </c>
      <c r="G58" s="82" t="s">
        <v>4</v>
      </c>
      <c r="H58" s="82" t="s">
        <v>4</v>
      </c>
      <c r="I58" s="82" t="s">
        <v>4</v>
      </c>
      <c r="J58" s="82" t="s">
        <v>4</v>
      </c>
      <c r="K58" s="82" t="s">
        <v>4</v>
      </c>
      <c r="L58" s="82" t="s">
        <v>4</v>
      </c>
      <c r="M58" s="82" t="s">
        <v>4</v>
      </c>
      <c r="N58" s="82" t="s">
        <v>4</v>
      </c>
      <c r="O58" s="82" t="s">
        <v>4</v>
      </c>
      <c r="P58" s="82" t="s">
        <v>4</v>
      </c>
    </row>
    <row r="59" spans="1:16" x14ac:dyDescent="0.25">
      <c r="A59" s="9" t="s">
        <v>4</v>
      </c>
      <c r="B59" s="9" t="s">
        <v>4</v>
      </c>
      <c r="C59" s="9" t="s">
        <v>112</v>
      </c>
      <c r="D59" s="82">
        <v>304</v>
      </c>
      <c r="E59" s="82"/>
      <c r="F59" s="82">
        <v>58</v>
      </c>
      <c r="G59" s="82">
        <v>47</v>
      </c>
      <c r="H59" s="82" t="s">
        <v>15</v>
      </c>
      <c r="I59" s="82" t="s">
        <v>15</v>
      </c>
      <c r="J59" s="82" t="s">
        <v>15</v>
      </c>
      <c r="K59" s="82">
        <v>38</v>
      </c>
      <c r="L59" s="82">
        <v>35</v>
      </c>
      <c r="M59" s="82">
        <v>27</v>
      </c>
      <c r="N59" s="82" t="s">
        <v>15</v>
      </c>
      <c r="O59" s="82" t="s">
        <v>15</v>
      </c>
      <c r="P59" s="82" t="s">
        <v>15</v>
      </c>
    </row>
    <row r="60" spans="1:16" x14ac:dyDescent="0.25">
      <c r="A60" s="9" t="s">
        <v>113</v>
      </c>
      <c r="B60" s="9" t="s">
        <v>114</v>
      </c>
      <c r="C60" s="9" t="s">
        <v>115</v>
      </c>
      <c r="D60" s="82">
        <v>25750</v>
      </c>
      <c r="E60" s="82"/>
      <c r="F60" s="82">
        <v>2313</v>
      </c>
      <c r="G60" s="82">
        <v>3358</v>
      </c>
      <c r="H60" s="82">
        <v>1731</v>
      </c>
      <c r="I60" s="82">
        <v>1834</v>
      </c>
      <c r="J60" s="82">
        <v>2689</v>
      </c>
      <c r="K60" s="82">
        <v>4599</v>
      </c>
      <c r="L60" s="82">
        <v>4647</v>
      </c>
      <c r="M60" s="82">
        <v>2893</v>
      </c>
      <c r="N60" s="82">
        <v>1273</v>
      </c>
      <c r="O60" s="82">
        <v>185</v>
      </c>
      <c r="P60" s="82">
        <v>93</v>
      </c>
    </row>
    <row r="61" spans="1:16" x14ac:dyDescent="0.25">
      <c r="A61" s="9" t="s">
        <v>116</v>
      </c>
      <c r="B61" s="9" t="s">
        <v>117</v>
      </c>
      <c r="C61" s="9" t="s">
        <v>118</v>
      </c>
      <c r="D61" s="82" t="s">
        <v>4</v>
      </c>
      <c r="E61" s="82"/>
      <c r="F61" s="82" t="s">
        <v>4</v>
      </c>
      <c r="G61" s="82" t="s">
        <v>4</v>
      </c>
      <c r="H61" s="82" t="s">
        <v>4</v>
      </c>
      <c r="I61" s="82" t="s">
        <v>4</v>
      </c>
      <c r="J61" s="82" t="s">
        <v>4</v>
      </c>
      <c r="K61" s="82" t="s">
        <v>4</v>
      </c>
      <c r="L61" s="82" t="s">
        <v>4</v>
      </c>
      <c r="M61" s="82" t="s">
        <v>4</v>
      </c>
      <c r="N61" s="82" t="s">
        <v>4</v>
      </c>
      <c r="O61" s="82" t="s">
        <v>4</v>
      </c>
      <c r="P61" s="82" t="s">
        <v>4</v>
      </c>
    </row>
    <row r="62" spans="1:16" x14ac:dyDescent="0.25">
      <c r="A62" s="9" t="s">
        <v>4</v>
      </c>
      <c r="B62" s="9" t="s">
        <v>4</v>
      </c>
      <c r="C62" s="9" t="s">
        <v>119</v>
      </c>
      <c r="D62" s="82">
        <v>9982</v>
      </c>
      <c r="E62" s="82"/>
      <c r="F62" s="82">
        <v>230</v>
      </c>
      <c r="G62" s="82">
        <v>601</v>
      </c>
      <c r="H62" s="82">
        <v>424</v>
      </c>
      <c r="I62" s="82">
        <v>534</v>
      </c>
      <c r="J62" s="82">
        <v>907</v>
      </c>
      <c r="K62" s="82">
        <v>1865</v>
      </c>
      <c r="L62" s="82">
        <v>2318</v>
      </c>
      <c r="M62" s="82">
        <v>1707</v>
      </c>
      <c r="N62" s="82">
        <v>1080</v>
      </c>
      <c r="O62" s="82">
        <v>197</v>
      </c>
      <c r="P62" s="82">
        <v>93</v>
      </c>
    </row>
    <row r="63" spans="1:16" x14ac:dyDescent="0.25">
      <c r="A63" s="9" t="s">
        <v>120</v>
      </c>
      <c r="B63" s="9" t="s">
        <v>121</v>
      </c>
      <c r="C63" s="9" t="s">
        <v>122</v>
      </c>
      <c r="D63" s="82" t="s">
        <v>15</v>
      </c>
      <c r="E63" s="82"/>
      <c r="F63" s="82" t="s">
        <v>16</v>
      </c>
      <c r="G63" s="82" t="s">
        <v>16</v>
      </c>
      <c r="H63" s="82" t="s">
        <v>16</v>
      </c>
      <c r="I63" s="82" t="s">
        <v>16</v>
      </c>
      <c r="J63" s="82" t="s">
        <v>16</v>
      </c>
      <c r="K63" s="82" t="s">
        <v>15</v>
      </c>
      <c r="L63" s="82" t="s">
        <v>15</v>
      </c>
      <c r="M63" s="82" t="s">
        <v>15</v>
      </c>
      <c r="N63" s="82" t="s">
        <v>15</v>
      </c>
      <c r="O63" s="82" t="s">
        <v>15</v>
      </c>
      <c r="P63" s="82" t="s">
        <v>15</v>
      </c>
    </row>
    <row r="64" spans="1:16" x14ac:dyDescent="0.25">
      <c r="A64" s="9" t="s">
        <v>123</v>
      </c>
      <c r="B64" s="9" t="s">
        <v>124</v>
      </c>
      <c r="C64" s="9" t="s">
        <v>125</v>
      </c>
      <c r="D64" s="82">
        <v>1049</v>
      </c>
      <c r="E64" s="82"/>
      <c r="F64" s="82" t="s">
        <v>15</v>
      </c>
      <c r="G64" s="82" t="s">
        <v>15</v>
      </c>
      <c r="H64" s="82" t="s">
        <v>15</v>
      </c>
      <c r="I64" s="82" t="s">
        <v>15</v>
      </c>
      <c r="J64" s="82">
        <v>33</v>
      </c>
      <c r="K64" s="82">
        <v>94</v>
      </c>
      <c r="L64" s="82">
        <v>158</v>
      </c>
      <c r="M64" s="82">
        <v>257</v>
      </c>
      <c r="N64" s="82">
        <v>306</v>
      </c>
      <c r="O64" s="82">
        <v>106</v>
      </c>
      <c r="P64" s="82">
        <v>39</v>
      </c>
    </row>
    <row r="65" spans="1:16" x14ac:dyDescent="0.25">
      <c r="A65" s="9" t="s">
        <v>126</v>
      </c>
      <c r="B65" s="9" t="s">
        <v>127</v>
      </c>
      <c r="C65" s="9" t="s">
        <v>128</v>
      </c>
      <c r="D65" s="82">
        <v>31366</v>
      </c>
      <c r="E65" s="82"/>
      <c r="F65" s="82">
        <v>230</v>
      </c>
      <c r="G65" s="82">
        <v>653</v>
      </c>
      <c r="H65" s="82">
        <v>542</v>
      </c>
      <c r="I65" s="82">
        <v>646</v>
      </c>
      <c r="J65" s="82">
        <v>1313</v>
      </c>
      <c r="K65" s="82">
        <v>3676</v>
      </c>
      <c r="L65" s="82">
        <v>6807</v>
      </c>
      <c r="M65" s="82">
        <v>8052</v>
      </c>
      <c r="N65" s="82">
        <v>7164</v>
      </c>
      <c r="O65" s="82">
        <v>1638</v>
      </c>
      <c r="P65" s="82">
        <v>601</v>
      </c>
    </row>
    <row r="66" spans="1:16" x14ac:dyDescent="0.25">
      <c r="A66" s="9" t="s">
        <v>129</v>
      </c>
      <c r="B66" s="9" t="s">
        <v>130</v>
      </c>
      <c r="C66" s="9" t="s">
        <v>131</v>
      </c>
      <c r="D66" s="82" t="s">
        <v>4</v>
      </c>
      <c r="E66" s="82"/>
      <c r="F66" s="82" t="s">
        <v>4</v>
      </c>
      <c r="G66" s="82" t="s">
        <v>4</v>
      </c>
      <c r="H66" s="82" t="s">
        <v>4</v>
      </c>
      <c r="I66" s="82" t="s">
        <v>4</v>
      </c>
      <c r="J66" s="82" t="s">
        <v>4</v>
      </c>
      <c r="K66" s="82" t="s">
        <v>4</v>
      </c>
      <c r="L66" s="82" t="s">
        <v>4</v>
      </c>
      <c r="M66" s="82" t="s">
        <v>4</v>
      </c>
      <c r="N66" s="82" t="s">
        <v>4</v>
      </c>
      <c r="O66" s="82" t="s">
        <v>4</v>
      </c>
      <c r="P66" s="82" t="s">
        <v>4</v>
      </c>
    </row>
    <row r="67" spans="1:16" x14ac:dyDescent="0.25">
      <c r="A67" s="9" t="s">
        <v>4</v>
      </c>
      <c r="B67" s="9" t="s">
        <v>4</v>
      </c>
      <c r="C67" s="9" t="s">
        <v>132</v>
      </c>
      <c r="D67" s="82" t="s">
        <v>4</v>
      </c>
      <c r="E67" s="82"/>
      <c r="F67" s="82" t="s">
        <v>4</v>
      </c>
      <c r="G67" s="82" t="s">
        <v>4</v>
      </c>
      <c r="H67" s="82" t="s">
        <v>4</v>
      </c>
      <c r="I67" s="82" t="s">
        <v>4</v>
      </c>
      <c r="J67" s="82" t="s">
        <v>4</v>
      </c>
      <c r="K67" s="82" t="s">
        <v>4</v>
      </c>
      <c r="L67" s="82" t="s">
        <v>4</v>
      </c>
      <c r="M67" s="82" t="s">
        <v>4</v>
      </c>
      <c r="N67" s="82" t="s">
        <v>4</v>
      </c>
      <c r="O67" s="82" t="s">
        <v>4</v>
      </c>
      <c r="P67" s="82" t="s">
        <v>4</v>
      </c>
    </row>
    <row r="68" spans="1:16" x14ac:dyDescent="0.25">
      <c r="A68" s="9" t="s">
        <v>4</v>
      </c>
      <c r="B68" s="9" t="s">
        <v>4</v>
      </c>
      <c r="C68" s="9" t="s">
        <v>133</v>
      </c>
      <c r="D68" s="82" t="s">
        <v>4</v>
      </c>
      <c r="E68" s="82"/>
      <c r="F68" s="82" t="s">
        <v>4</v>
      </c>
      <c r="G68" s="82" t="s">
        <v>4</v>
      </c>
      <c r="H68" s="82" t="s">
        <v>4</v>
      </c>
      <c r="I68" s="82" t="s">
        <v>4</v>
      </c>
      <c r="J68" s="82" t="s">
        <v>4</v>
      </c>
      <c r="K68" s="82" t="s">
        <v>4</v>
      </c>
      <c r="L68" s="82" t="s">
        <v>4</v>
      </c>
      <c r="M68" s="82" t="s">
        <v>4</v>
      </c>
      <c r="N68" s="82" t="s">
        <v>4</v>
      </c>
      <c r="O68" s="82" t="s">
        <v>4</v>
      </c>
      <c r="P68" s="82" t="s">
        <v>4</v>
      </c>
    </row>
    <row r="69" spans="1:16" x14ac:dyDescent="0.25">
      <c r="A69" s="9" t="s">
        <v>4</v>
      </c>
      <c r="B69" s="9" t="s">
        <v>4</v>
      </c>
      <c r="C69" s="9" t="s">
        <v>134</v>
      </c>
      <c r="D69" s="82">
        <v>5241</v>
      </c>
      <c r="E69" s="82"/>
      <c r="F69" s="82">
        <v>35</v>
      </c>
      <c r="G69" s="82">
        <v>111</v>
      </c>
      <c r="H69" s="82">
        <v>128</v>
      </c>
      <c r="I69" s="82">
        <v>133</v>
      </c>
      <c r="J69" s="82">
        <v>269</v>
      </c>
      <c r="K69" s="82">
        <v>699</v>
      </c>
      <c r="L69" s="82">
        <v>1261</v>
      </c>
      <c r="M69" s="82">
        <v>1391</v>
      </c>
      <c r="N69" s="82">
        <v>956</v>
      </c>
      <c r="O69" s="82">
        <v>178</v>
      </c>
      <c r="P69" s="82">
        <v>76</v>
      </c>
    </row>
    <row r="70" spans="1:16" x14ac:dyDescent="0.25">
      <c r="A70" s="9" t="s">
        <v>135</v>
      </c>
      <c r="B70" s="9" t="s">
        <v>136</v>
      </c>
      <c r="C70" s="9" t="s">
        <v>131</v>
      </c>
      <c r="D70" s="82" t="s">
        <v>4</v>
      </c>
      <c r="E70" s="82"/>
      <c r="F70" s="82" t="s">
        <v>4</v>
      </c>
      <c r="G70" s="82" t="s">
        <v>4</v>
      </c>
      <c r="H70" s="82" t="s">
        <v>4</v>
      </c>
      <c r="I70" s="82" t="s">
        <v>4</v>
      </c>
      <c r="J70" s="82" t="s">
        <v>4</v>
      </c>
      <c r="K70" s="82" t="s">
        <v>4</v>
      </c>
      <c r="L70" s="82" t="s">
        <v>4</v>
      </c>
      <c r="M70" s="82" t="s">
        <v>4</v>
      </c>
      <c r="N70" s="82" t="s">
        <v>4</v>
      </c>
      <c r="O70" s="82" t="s">
        <v>4</v>
      </c>
      <c r="P70" s="82" t="s">
        <v>4</v>
      </c>
    </row>
    <row r="71" spans="1:16" x14ac:dyDescent="0.25">
      <c r="A71" s="9" t="s">
        <v>4</v>
      </c>
      <c r="B71" s="9" t="s">
        <v>4</v>
      </c>
      <c r="C71" s="9" t="s">
        <v>137</v>
      </c>
      <c r="D71" s="82" t="s">
        <v>4</v>
      </c>
      <c r="E71" s="82"/>
      <c r="F71" s="82" t="s">
        <v>4</v>
      </c>
      <c r="G71" s="82" t="s">
        <v>4</v>
      </c>
      <c r="H71" s="82" t="s">
        <v>4</v>
      </c>
      <c r="I71" s="82" t="s">
        <v>4</v>
      </c>
      <c r="J71" s="82" t="s">
        <v>4</v>
      </c>
      <c r="K71" s="82" t="s">
        <v>4</v>
      </c>
      <c r="L71" s="82" t="s">
        <v>4</v>
      </c>
      <c r="M71" s="82" t="s">
        <v>4</v>
      </c>
      <c r="N71" s="82" t="s">
        <v>4</v>
      </c>
      <c r="O71" s="82" t="s">
        <v>4</v>
      </c>
      <c r="P71" s="82" t="s">
        <v>4</v>
      </c>
    </row>
    <row r="72" spans="1:16" x14ac:dyDescent="0.25">
      <c r="A72" s="9" t="s">
        <v>4</v>
      </c>
      <c r="B72" s="9" t="s">
        <v>4</v>
      </c>
      <c r="C72" s="9" t="s">
        <v>133</v>
      </c>
      <c r="D72" s="82" t="s">
        <v>4</v>
      </c>
      <c r="E72" s="82"/>
      <c r="F72" s="82" t="s">
        <v>4</v>
      </c>
      <c r="G72" s="82" t="s">
        <v>4</v>
      </c>
      <c r="H72" s="82" t="s">
        <v>4</v>
      </c>
      <c r="I72" s="82" t="s">
        <v>4</v>
      </c>
      <c r="J72" s="82" t="s">
        <v>4</v>
      </c>
      <c r="K72" s="82" t="s">
        <v>4</v>
      </c>
      <c r="L72" s="82" t="s">
        <v>4</v>
      </c>
      <c r="M72" s="82" t="s">
        <v>4</v>
      </c>
      <c r="N72" s="82" t="s">
        <v>4</v>
      </c>
      <c r="O72" s="82" t="s">
        <v>4</v>
      </c>
      <c r="P72" s="82" t="s">
        <v>4</v>
      </c>
    </row>
    <row r="73" spans="1:16" x14ac:dyDescent="0.25">
      <c r="A73" s="9" t="s">
        <v>4</v>
      </c>
      <c r="B73" s="9" t="s">
        <v>4</v>
      </c>
      <c r="C73" s="9" t="s">
        <v>134</v>
      </c>
      <c r="D73" s="82">
        <v>13162</v>
      </c>
      <c r="E73" s="82"/>
      <c r="F73" s="82">
        <v>52</v>
      </c>
      <c r="G73" s="82">
        <v>165</v>
      </c>
      <c r="H73" s="82">
        <v>139</v>
      </c>
      <c r="I73" s="82">
        <v>233</v>
      </c>
      <c r="J73" s="82">
        <v>489</v>
      </c>
      <c r="K73" s="82">
        <v>1584</v>
      </c>
      <c r="L73" s="82">
        <v>3153</v>
      </c>
      <c r="M73" s="82">
        <v>3500</v>
      </c>
      <c r="N73" s="82">
        <v>2928</v>
      </c>
      <c r="O73" s="82">
        <v>653</v>
      </c>
      <c r="P73" s="82">
        <v>250</v>
      </c>
    </row>
    <row r="74" spans="1:16" x14ac:dyDescent="0.25">
      <c r="A74" s="9" t="s">
        <v>138</v>
      </c>
      <c r="B74" s="9" t="s">
        <v>139</v>
      </c>
      <c r="C74" s="9" t="s">
        <v>131</v>
      </c>
      <c r="D74" s="82" t="s">
        <v>4</v>
      </c>
      <c r="E74" s="82"/>
      <c r="F74" s="82" t="s">
        <v>4</v>
      </c>
      <c r="G74" s="82" t="s">
        <v>4</v>
      </c>
      <c r="H74" s="82" t="s">
        <v>4</v>
      </c>
      <c r="I74" s="82" t="s">
        <v>4</v>
      </c>
      <c r="J74" s="82" t="s">
        <v>4</v>
      </c>
      <c r="K74" s="82" t="s">
        <v>4</v>
      </c>
      <c r="L74" s="82" t="s">
        <v>4</v>
      </c>
      <c r="M74" s="82" t="s">
        <v>4</v>
      </c>
      <c r="N74" s="82" t="s">
        <v>4</v>
      </c>
      <c r="O74" s="82" t="s">
        <v>4</v>
      </c>
      <c r="P74" s="82" t="s">
        <v>4</v>
      </c>
    </row>
    <row r="75" spans="1:16" x14ac:dyDescent="0.25">
      <c r="A75" s="9" t="s">
        <v>4</v>
      </c>
      <c r="B75" s="9" t="s">
        <v>4</v>
      </c>
      <c r="C75" s="9" t="s">
        <v>140</v>
      </c>
      <c r="D75" s="82" t="s">
        <v>4</v>
      </c>
      <c r="E75" s="82"/>
      <c r="F75" s="82" t="s">
        <v>4</v>
      </c>
      <c r="G75" s="82" t="s">
        <v>4</v>
      </c>
      <c r="H75" s="82" t="s">
        <v>4</v>
      </c>
      <c r="I75" s="82" t="s">
        <v>4</v>
      </c>
      <c r="J75" s="82" t="s">
        <v>4</v>
      </c>
      <c r="K75" s="82" t="s">
        <v>4</v>
      </c>
      <c r="L75" s="82" t="s">
        <v>4</v>
      </c>
      <c r="M75" s="82" t="s">
        <v>4</v>
      </c>
      <c r="N75" s="82" t="s">
        <v>4</v>
      </c>
      <c r="O75" s="82" t="s">
        <v>4</v>
      </c>
      <c r="P75" s="82" t="s">
        <v>4</v>
      </c>
    </row>
    <row r="76" spans="1:16" x14ac:dyDescent="0.25">
      <c r="A76" s="9" t="s">
        <v>4</v>
      </c>
      <c r="B76" s="9" t="s">
        <v>4</v>
      </c>
      <c r="C76" s="9" t="s">
        <v>133</v>
      </c>
      <c r="D76" s="82" t="s">
        <v>4</v>
      </c>
      <c r="E76" s="82"/>
      <c r="F76" s="82" t="s">
        <v>4</v>
      </c>
      <c r="G76" s="82" t="s">
        <v>4</v>
      </c>
      <c r="H76" s="82" t="s">
        <v>4</v>
      </c>
      <c r="I76" s="82" t="s">
        <v>4</v>
      </c>
      <c r="J76" s="82" t="s">
        <v>4</v>
      </c>
      <c r="K76" s="82" t="s">
        <v>4</v>
      </c>
      <c r="L76" s="82" t="s">
        <v>4</v>
      </c>
      <c r="M76" s="82" t="s">
        <v>4</v>
      </c>
      <c r="N76" s="82" t="s">
        <v>4</v>
      </c>
      <c r="O76" s="82" t="s">
        <v>4</v>
      </c>
      <c r="P76" s="82" t="s">
        <v>4</v>
      </c>
    </row>
    <row r="77" spans="1:16" x14ac:dyDescent="0.25">
      <c r="A77" s="9" t="s">
        <v>4</v>
      </c>
      <c r="B77" s="9" t="s">
        <v>4</v>
      </c>
      <c r="C77" s="9" t="s">
        <v>134</v>
      </c>
      <c r="D77" s="82">
        <v>5014</v>
      </c>
      <c r="E77" s="82"/>
      <c r="F77" s="82" t="s">
        <v>15</v>
      </c>
      <c r="G77" s="82">
        <v>34</v>
      </c>
      <c r="H77" s="82">
        <v>36</v>
      </c>
      <c r="I77" s="82">
        <v>33</v>
      </c>
      <c r="J77" s="82">
        <v>99</v>
      </c>
      <c r="K77" s="82">
        <v>356</v>
      </c>
      <c r="L77" s="82">
        <v>936</v>
      </c>
      <c r="M77" s="82">
        <v>1402</v>
      </c>
      <c r="N77" s="82">
        <v>1569</v>
      </c>
      <c r="O77" s="82">
        <v>408</v>
      </c>
      <c r="P77" s="82">
        <v>133</v>
      </c>
    </row>
    <row r="78" spans="1:16" x14ac:dyDescent="0.25">
      <c r="A78" s="9" t="s">
        <v>141</v>
      </c>
      <c r="B78" s="9" t="s">
        <v>142</v>
      </c>
      <c r="C78" s="9" t="s">
        <v>131</v>
      </c>
      <c r="D78" s="82" t="s">
        <v>4</v>
      </c>
      <c r="E78" s="82"/>
      <c r="F78" s="82" t="s">
        <v>4</v>
      </c>
      <c r="G78" s="82" t="s">
        <v>4</v>
      </c>
      <c r="H78" s="82" t="s">
        <v>4</v>
      </c>
      <c r="I78" s="82" t="s">
        <v>4</v>
      </c>
      <c r="J78" s="82" t="s">
        <v>4</v>
      </c>
      <c r="K78" s="82" t="s">
        <v>4</v>
      </c>
      <c r="L78" s="82" t="s">
        <v>4</v>
      </c>
      <c r="M78" s="82" t="s">
        <v>4</v>
      </c>
      <c r="N78" s="82" t="s">
        <v>4</v>
      </c>
      <c r="O78" s="82" t="s">
        <v>4</v>
      </c>
      <c r="P78" s="82" t="s">
        <v>4</v>
      </c>
    </row>
    <row r="79" spans="1:16" x14ac:dyDescent="0.25">
      <c r="A79" s="9" t="s">
        <v>4</v>
      </c>
      <c r="B79" s="9" t="s">
        <v>4</v>
      </c>
      <c r="C79" s="9" t="s">
        <v>143</v>
      </c>
      <c r="D79" s="82" t="s">
        <v>4</v>
      </c>
      <c r="E79" s="82"/>
      <c r="F79" s="82" t="s">
        <v>4</v>
      </c>
      <c r="G79" s="82" t="s">
        <v>4</v>
      </c>
      <c r="H79" s="82" t="s">
        <v>4</v>
      </c>
      <c r="I79" s="82" t="s">
        <v>4</v>
      </c>
      <c r="J79" s="82" t="s">
        <v>4</v>
      </c>
      <c r="K79" s="82" t="s">
        <v>4</v>
      </c>
      <c r="L79" s="82" t="s">
        <v>4</v>
      </c>
      <c r="M79" s="82" t="s">
        <v>4</v>
      </c>
      <c r="N79" s="82" t="s">
        <v>4</v>
      </c>
      <c r="O79" s="82" t="s">
        <v>4</v>
      </c>
      <c r="P79" s="82" t="s">
        <v>4</v>
      </c>
    </row>
    <row r="80" spans="1:16" x14ac:dyDescent="0.25">
      <c r="A80" s="9" t="s">
        <v>4</v>
      </c>
      <c r="B80" s="9" t="s">
        <v>4</v>
      </c>
      <c r="C80" s="9" t="s">
        <v>144</v>
      </c>
      <c r="D80" s="82" t="s">
        <v>4</v>
      </c>
      <c r="E80" s="82"/>
      <c r="F80" s="82" t="s">
        <v>4</v>
      </c>
      <c r="G80" s="82" t="s">
        <v>4</v>
      </c>
      <c r="H80" s="82" t="s">
        <v>4</v>
      </c>
      <c r="I80" s="82" t="s">
        <v>4</v>
      </c>
      <c r="J80" s="82" t="s">
        <v>4</v>
      </c>
      <c r="K80" s="82" t="s">
        <v>4</v>
      </c>
      <c r="L80" s="82" t="s">
        <v>4</v>
      </c>
      <c r="M80" s="82" t="s">
        <v>4</v>
      </c>
      <c r="N80" s="82" t="s">
        <v>4</v>
      </c>
      <c r="O80" s="82" t="s">
        <v>4</v>
      </c>
      <c r="P80" s="82" t="s">
        <v>4</v>
      </c>
    </row>
    <row r="81" spans="1:16" x14ac:dyDescent="0.25">
      <c r="A81" s="9" t="s">
        <v>4</v>
      </c>
      <c r="B81" s="9" t="s">
        <v>4</v>
      </c>
      <c r="C81" s="9" t="s">
        <v>145</v>
      </c>
      <c r="D81" s="82">
        <v>3522</v>
      </c>
      <c r="E81" s="82"/>
      <c r="F81" s="82" t="s">
        <v>15</v>
      </c>
      <c r="G81" s="82" t="s">
        <v>15</v>
      </c>
      <c r="H81" s="82" t="s">
        <v>15</v>
      </c>
      <c r="I81" s="82" t="s">
        <v>15</v>
      </c>
      <c r="J81" s="82">
        <v>31</v>
      </c>
      <c r="K81" s="82">
        <v>138</v>
      </c>
      <c r="L81" s="82">
        <v>434</v>
      </c>
      <c r="M81" s="82">
        <v>1019</v>
      </c>
      <c r="N81" s="82">
        <v>1397</v>
      </c>
      <c r="O81" s="82">
        <v>353</v>
      </c>
      <c r="P81" s="82">
        <v>114</v>
      </c>
    </row>
    <row r="82" spans="1:16" x14ac:dyDescent="0.25">
      <c r="A82" s="9" t="s">
        <v>146</v>
      </c>
      <c r="B82" s="9" t="s">
        <v>147</v>
      </c>
      <c r="C82" s="9" t="s">
        <v>148</v>
      </c>
      <c r="D82" s="82" t="s">
        <v>4</v>
      </c>
      <c r="E82" s="82"/>
      <c r="F82" s="82" t="s">
        <v>4</v>
      </c>
      <c r="G82" s="82" t="s">
        <v>4</v>
      </c>
      <c r="H82" s="82" t="s">
        <v>4</v>
      </c>
      <c r="I82" s="82" t="s">
        <v>4</v>
      </c>
      <c r="J82" s="82" t="s">
        <v>4</v>
      </c>
      <c r="K82" s="82" t="s">
        <v>4</v>
      </c>
      <c r="L82" s="82" t="s">
        <v>4</v>
      </c>
      <c r="M82" s="82" t="s">
        <v>4</v>
      </c>
      <c r="N82" s="82" t="s">
        <v>4</v>
      </c>
      <c r="O82" s="82" t="s">
        <v>4</v>
      </c>
      <c r="P82" s="82" t="s">
        <v>4</v>
      </c>
    </row>
    <row r="83" spans="1:16" x14ac:dyDescent="0.25">
      <c r="A83" s="9" t="s">
        <v>4</v>
      </c>
      <c r="B83" s="9" t="s">
        <v>4</v>
      </c>
      <c r="C83" s="9" t="s">
        <v>149</v>
      </c>
      <c r="D83" s="82" t="s">
        <v>4</v>
      </c>
      <c r="E83" s="82"/>
      <c r="F83" s="82" t="s">
        <v>4</v>
      </c>
      <c r="G83" s="82" t="s">
        <v>4</v>
      </c>
      <c r="H83" s="82" t="s">
        <v>4</v>
      </c>
      <c r="I83" s="82" t="s">
        <v>4</v>
      </c>
      <c r="J83" s="82" t="s">
        <v>4</v>
      </c>
      <c r="K83" s="82" t="s">
        <v>4</v>
      </c>
      <c r="L83" s="82" t="s">
        <v>4</v>
      </c>
      <c r="M83" s="82" t="s">
        <v>4</v>
      </c>
      <c r="N83" s="82" t="s">
        <v>4</v>
      </c>
      <c r="O83" s="82" t="s">
        <v>4</v>
      </c>
      <c r="P83" s="82" t="s">
        <v>4</v>
      </c>
    </row>
    <row r="84" spans="1:16" x14ac:dyDescent="0.25">
      <c r="A84" s="9" t="s">
        <v>4</v>
      </c>
      <c r="B84" s="9" t="s">
        <v>4</v>
      </c>
      <c r="C84" s="9" t="s">
        <v>150</v>
      </c>
      <c r="D84" s="82">
        <v>1404</v>
      </c>
      <c r="E84" s="82"/>
      <c r="F84" s="82">
        <v>45</v>
      </c>
      <c r="G84" s="82">
        <v>100</v>
      </c>
      <c r="H84" s="82">
        <v>81</v>
      </c>
      <c r="I84" s="82">
        <v>73</v>
      </c>
      <c r="J84" s="82">
        <v>127</v>
      </c>
      <c r="K84" s="82">
        <v>263</v>
      </c>
      <c r="L84" s="82">
        <v>323</v>
      </c>
      <c r="M84" s="82">
        <v>249</v>
      </c>
      <c r="N84" s="82">
        <v>114</v>
      </c>
      <c r="O84" s="82" t="s">
        <v>15</v>
      </c>
      <c r="P84" s="82" t="s">
        <v>15</v>
      </c>
    </row>
    <row r="85" spans="1:16" x14ac:dyDescent="0.25">
      <c r="A85" s="9" t="s">
        <v>151</v>
      </c>
      <c r="B85" s="9" t="s">
        <v>152</v>
      </c>
      <c r="C85" s="9" t="s">
        <v>148</v>
      </c>
      <c r="D85" s="82" t="s">
        <v>4</v>
      </c>
      <c r="E85" s="82"/>
      <c r="F85" s="82" t="s">
        <v>4</v>
      </c>
      <c r="G85" s="82" t="s">
        <v>4</v>
      </c>
      <c r="H85" s="82" t="s">
        <v>4</v>
      </c>
      <c r="I85" s="82" t="s">
        <v>4</v>
      </c>
      <c r="J85" s="82" t="s">
        <v>4</v>
      </c>
      <c r="K85" s="82" t="s">
        <v>4</v>
      </c>
      <c r="L85" s="82" t="s">
        <v>4</v>
      </c>
      <c r="M85" s="82" t="s">
        <v>4</v>
      </c>
      <c r="N85" s="82" t="s">
        <v>4</v>
      </c>
      <c r="O85" s="82" t="s">
        <v>4</v>
      </c>
      <c r="P85" s="82" t="s">
        <v>4</v>
      </c>
    </row>
    <row r="86" spans="1:16" x14ac:dyDescent="0.25">
      <c r="A86" s="9" t="s">
        <v>4</v>
      </c>
      <c r="B86" s="9" t="s">
        <v>4</v>
      </c>
      <c r="C86" s="9" t="s">
        <v>153</v>
      </c>
      <c r="D86" s="82" t="s">
        <v>4</v>
      </c>
      <c r="E86" s="82"/>
      <c r="F86" s="82" t="s">
        <v>4</v>
      </c>
      <c r="G86" s="82" t="s">
        <v>4</v>
      </c>
      <c r="H86" s="82" t="s">
        <v>4</v>
      </c>
      <c r="I86" s="82" t="s">
        <v>4</v>
      </c>
      <c r="J86" s="82" t="s">
        <v>4</v>
      </c>
      <c r="K86" s="82" t="s">
        <v>4</v>
      </c>
      <c r="L86" s="82" t="s">
        <v>4</v>
      </c>
      <c r="M86" s="82" t="s">
        <v>4</v>
      </c>
      <c r="N86" s="82" t="s">
        <v>4</v>
      </c>
      <c r="O86" s="82" t="s">
        <v>4</v>
      </c>
      <c r="P86" s="82" t="s">
        <v>4</v>
      </c>
    </row>
    <row r="87" spans="1:16" x14ac:dyDescent="0.25">
      <c r="A87" s="9" t="s">
        <v>4</v>
      </c>
      <c r="B87" s="9" t="s">
        <v>4</v>
      </c>
      <c r="C87" s="9" t="s">
        <v>150</v>
      </c>
      <c r="D87" s="82">
        <v>201</v>
      </c>
      <c r="E87" s="82"/>
      <c r="F87" s="82" t="s">
        <v>15</v>
      </c>
      <c r="G87" s="82" t="s">
        <v>15</v>
      </c>
      <c r="H87" s="82" t="s">
        <v>15</v>
      </c>
      <c r="I87" s="82" t="s">
        <v>15</v>
      </c>
      <c r="J87" s="82" t="s">
        <v>15</v>
      </c>
      <c r="K87" s="82">
        <v>30</v>
      </c>
      <c r="L87" s="82">
        <v>40</v>
      </c>
      <c r="M87" s="82">
        <v>48</v>
      </c>
      <c r="N87" s="82">
        <v>34</v>
      </c>
      <c r="O87" s="82" t="s">
        <v>15</v>
      </c>
      <c r="P87" s="82" t="s">
        <v>15</v>
      </c>
    </row>
    <row r="88" spans="1:16" x14ac:dyDescent="0.25">
      <c r="A88" s="9" t="s">
        <v>154</v>
      </c>
      <c r="B88" s="9" t="s">
        <v>155</v>
      </c>
      <c r="C88" s="9" t="s">
        <v>131</v>
      </c>
      <c r="D88" s="82" t="s">
        <v>4</v>
      </c>
      <c r="E88" s="82"/>
      <c r="F88" s="82" t="s">
        <v>4</v>
      </c>
      <c r="G88" s="82" t="s">
        <v>4</v>
      </c>
      <c r="H88" s="82" t="s">
        <v>4</v>
      </c>
      <c r="I88" s="82" t="s">
        <v>4</v>
      </c>
      <c r="J88" s="82" t="s">
        <v>4</v>
      </c>
      <c r="K88" s="82" t="s">
        <v>4</v>
      </c>
      <c r="L88" s="82" t="s">
        <v>4</v>
      </c>
      <c r="M88" s="82" t="s">
        <v>4</v>
      </c>
      <c r="N88" s="82" t="s">
        <v>4</v>
      </c>
      <c r="O88" s="82" t="s">
        <v>4</v>
      </c>
      <c r="P88" s="82" t="s">
        <v>4</v>
      </c>
    </row>
    <row r="89" spans="1:16" x14ac:dyDescent="0.25">
      <c r="A89" s="9" t="s">
        <v>4</v>
      </c>
      <c r="B89" s="9" t="s">
        <v>4</v>
      </c>
      <c r="C89" s="9" t="s">
        <v>156</v>
      </c>
      <c r="D89" s="82" t="s">
        <v>4</v>
      </c>
      <c r="E89" s="82"/>
      <c r="F89" s="82" t="s">
        <v>4</v>
      </c>
      <c r="G89" s="82" t="s">
        <v>4</v>
      </c>
      <c r="H89" s="82" t="s">
        <v>4</v>
      </c>
      <c r="I89" s="82" t="s">
        <v>4</v>
      </c>
      <c r="J89" s="82" t="s">
        <v>4</v>
      </c>
      <c r="K89" s="82" t="s">
        <v>4</v>
      </c>
      <c r="L89" s="82" t="s">
        <v>4</v>
      </c>
      <c r="M89" s="82" t="s">
        <v>4</v>
      </c>
      <c r="N89" s="82" t="s">
        <v>4</v>
      </c>
      <c r="O89" s="82" t="s">
        <v>4</v>
      </c>
      <c r="P89" s="82" t="s">
        <v>4</v>
      </c>
    </row>
    <row r="90" spans="1:16" x14ac:dyDescent="0.25">
      <c r="A90" s="9" t="s">
        <v>4</v>
      </c>
      <c r="B90" s="9" t="s">
        <v>4</v>
      </c>
      <c r="C90" s="9" t="s">
        <v>157</v>
      </c>
      <c r="D90" s="82">
        <v>1429</v>
      </c>
      <c r="E90" s="82"/>
      <c r="F90" s="82" t="s">
        <v>15</v>
      </c>
      <c r="G90" s="82">
        <v>26</v>
      </c>
      <c r="H90" s="82" t="s">
        <v>15</v>
      </c>
      <c r="I90" s="82">
        <v>25</v>
      </c>
      <c r="J90" s="82">
        <v>63</v>
      </c>
      <c r="K90" s="82">
        <v>189</v>
      </c>
      <c r="L90" s="82">
        <v>307</v>
      </c>
      <c r="M90" s="82">
        <v>317</v>
      </c>
      <c r="N90" s="82">
        <v>299</v>
      </c>
      <c r="O90" s="82">
        <v>102</v>
      </c>
      <c r="P90" s="82">
        <v>68</v>
      </c>
    </row>
    <row r="91" spans="1:16" x14ac:dyDescent="0.25">
      <c r="A91" s="9" t="s">
        <v>158</v>
      </c>
      <c r="B91" s="9" t="s">
        <v>159</v>
      </c>
      <c r="C91" s="9" t="s">
        <v>160</v>
      </c>
      <c r="D91" s="82">
        <v>21633</v>
      </c>
      <c r="E91" s="82"/>
      <c r="F91" s="82">
        <v>68</v>
      </c>
      <c r="G91" s="82">
        <v>227</v>
      </c>
      <c r="H91" s="82">
        <v>230</v>
      </c>
      <c r="I91" s="82">
        <v>306</v>
      </c>
      <c r="J91" s="82">
        <v>717</v>
      </c>
      <c r="K91" s="82">
        <v>2250</v>
      </c>
      <c r="L91" s="82">
        <v>4608</v>
      </c>
      <c r="M91" s="82">
        <v>5875</v>
      </c>
      <c r="N91" s="82">
        <v>5569</v>
      </c>
      <c r="O91" s="82">
        <v>1306</v>
      </c>
      <c r="P91" s="82">
        <v>457</v>
      </c>
    </row>
    <row r="92" spans="1:16" x14ac:dyDescent="0.25">
      <c r="A92" s="9" t="s">
        <v>161</v>
      </c>
      <c r="B92" s="9" t="s">
        <v>162</v>
      </c>
      <c r="C92" s="9" t="s">
        <v>163</v>
      </c>
      <c r="D92" s="82">
        <v>3218</v>
      </c>
      <c r="E92" s="82"/>
      <c r="F92" s="82">
        <v>77</v>
      </c>
      <c r="G92" s="82">
        <v>194</v>
      </c>
      <c r="H92" s="82">
        <v>125</v>
      </c>
      <c r="I92" s="82">
        <v>151</v>
      </c>
      <c r="J92" s="82">
        <v>231</v>
      </c>
      <c r="K92" s="82">
        <v>557</v>
      </c>
      <c r="L92" s="82">
        <v>732</v>
      </c>
      <c r="M92" s="82">
        <v>654</v>
      </c>
      <c r="N92" s="82">
        <v>378</v>
      </c>
      <c r="O92" s="82">
        <v>74</v>
      </c>
      <c r="P92" s="82">
        <v>34</v>
      </c>
    </row>
    <row r="93" spans="1:16" x14ac:dyDescent="0.25">
      <c r="A93" s="9" t="s">
        <v>164</v>
      </c>
      <c r="B93" s="9" t="s">
        <v>165</v>
      </c>
      <c r="C93" s="9" t="s">
        <v>166</v>
      </c>
      <c r="D93" s="82">
        <v>27263</v>
      </c>
      <c r="E93" s="82"/>
      <c r="F93" s="82">
        <v>96</v>
      </c>
      <c r="G93" s="82">
        <v>336</v>
      </c>
      <c r="H93" s="82">
        <v>323</v>
      </c>
      <c r="I93" s="82">
        <v>418</v>
      </c>
      <c r="J93" s="82">
        <v>922</v>
      </c>
      <c r="K93" s="82">
        <v>2874</v>
      </c>
      <c r="L93" s="82">
        <v>5912</v>
      </c>
      <c r="M93" s="82">
        <v>7331</v>
      </c>
      <c r="N93" s="82">
        <v>6854</v>
      </c>
      <c r="O93" s="82">
        <v>1592</v>
      </c>
      <c r="P93" s="82">
        <v>575</v>
      </c>
    </row>
    <row r="94" spans="1:16" x14ac:dyDescent="0.25">
      <c r="A94" s="9" t="s">
        <v>167</v>
      </c>
      <c r="B94" s="9" t="s">
        <v>168</v>
      </c>
      <c r="C94" s="9" t="s">
        <v>169</v>
      </c>
      <c r="D94" s="82">
        <v>26893</v>
      </c>
      <c r="E94" s="82"/>
      <c r="F94" s="82">
        <v>94</v>
      </c>
      <c r="G94" s="82">
        <v>326</v>
      </c>
      <c r="H94" s="82">
        <v>313</v>
      </c>
      <c r="I94" s="82">
        <v>406</v>
      </c>
      <c r="J94" s="82">
        <v>896</v>
      </c>
      <c r="K94" s="82">
        <v>2794</v>
      </c>
      <c r="L94" s="82">
        <v>5798</v>
      </c>
      <c r="M94" s="82">
        <v>7268</v>
      </c>
      <c r="N94" s="82">
        <v>6813</v>
      </c>
      <c r="O94" s="82">
        <v>1585</v>
      </c>
      <c r="P94" s="82">
        <v>571</v>
      </c>
    </row>
    <row r="95" spans="1:16" x14ac:dyDescent="0.25">
      <c r="A95" s="9" t="s">
        <v>170</v>
      </c>
      <c r="B95" s="9" t="s">
        <v>171</v>
      </c>
      <c r="C95" s="9" t="s">
        <v>172</v>
      </c>
      <c r="D95" s="82">
        <v>1125</v>
      </c>
      <c r="E95" s="82"/>
      <c r="F95" s="82" t="s">
        <v>15</v>
      </c>
      <c r="G95" s="82" t="s">
        <v>15</v>
      </c>
      <c r="H95" s="82" t="s">
        <v>15</v>
      </c>
      <c r="I95" s="82" t="s">
        <v>15</v>
      </c>
      <c r="J95" s="82">
        <v>39</v>
      </c>
      <c r="K95" s="82">
        <v>135</v>
      </c>
      <c r="L95" s="82">
        <v>240</v>
      </c>
      <c r="M95" s="82">
        <v>246</v>
      </c>
      <c r="N95" s="82">
        <v>278</v>
      </c>
      <c r="O95" s="82">
        <v>87</v>
      </c>
      <c r="P95" s="82">
        <v>50</v>
      </c>
    </row>
    <row r="96" spans="1:16" x14ac:dyDescent="0.25">
      <c r="A96" s="9" t="s">
        <v>173</v>
      </c>
      <c r="B96" s="9" t="s">
        <v>174</v>
      </c>
      <c r="C96" s="9" t="s">
        <v>175</v>
      </c>
      <c r="D96" s="82">
        <v>52000</v>
      </c>
      <c r="E96" s="82"/>
      <c r="F96" s="82">
        <v>2337</v>
      </c>
      <c r="G96" s="82">
        <v>3590</v>
      </c>
      <c r="H96" s="82">
        <v>2018</v>
      </c>
      <c r="I96" s="82">
        <v>2214</v>
      </c>
      <c r="J96" s="82">
        <v>3525</v>
      </c>
      <c r="K96" s="82">
        <v>7314</v>
      </c>
      <c r="L96" s="82">
        <v>10344</v>
      </c>
      <c r="M96" s="82">
        <v>10104</v>
      </c>
      <c r="N96" s="82">
        <v>8002</v>
      </c>
      <c r="O96" s="82">
        <v>1751</v>
      </c>
      <c r="P96" s="82">
        <v>656</v>
      </c>
    </row>
    <row r="97" spans="1:16" x14ac:dyDescent="0.25">
      <c r="A97" s="9" t="s">
        <v>176</v>
      </c>
      <c r="B97" s="9" t="s">
        <v>177</v>
      </c>
      <c r="C97" s="9" t="s">
        <v>178</v>
      </c>
      <c r="D97" s="82">
        <v>51459</v>
      </c>
      <c r="E97" s="82"/>
      <c r="F97" s="82">
        <v>2310</v>
      </c>
      <c r="G97" s="82">
        <v>3549</v>
      </c>
      <c r="H97" s="82">
        <v>1986</v>
      </c>
      <c r="I97" s="82">
        <v>2191</v>
      </c>
      <c r="J97" s="82">
        <v>3490</v>
      </c>
      <c r="K97" s="82">
        <v>7237</v>
      </c>
      <c r="L97" s="82">
        <v>10239</v>
      </c>
      <c r="M97" s="82">
        <v>10002</v>
      </c>
      <c r="N97" s="82">
        <v>7930</v>
      </c>
      <c r="O97" s="82">
        <v>1731</v>
      </c>
      <c r="P97" s="82">
        <v>651</v>
      </c>
    </row>
    <row r="98" spans="1:16" x14ac:dyDescent="0.25">
      <c r="A98" s="9" t="s">
        <v>179</v>
      </c>
      <c r="B98" s="9" t="s">
        <v>180</v>
      </c>
      <c r="C98" s="9" t="s">
        <v>181</v>
      </c>
      <c r="D98" s="82">
        <v>21371</v>
      </c>
      <c r="E98" s="82"/>
      <c r="F98" s="82">
        <v>683</v>
      </c>
      <c r="G98" s="82">
        <v>1137</v>
      </c>
      <c r="H98" s="82">
        <v>691</v>
      </c>
      <c r="I98" s="82">
        <v>716</v>
      </c>
      <c r="J98" s="82">
        <v>1214</v>
      </c>
      <c r="K98" s="82">
        <v>2669</v>
      </c>
      <c r="L98" s="82">
        <v>4184</v>
      </c>
      <c r="M98" s="82">
        <v>4613</v>
      </c>
      <c r="N98" s="82">
        <v>4130</v>
      </c>
      <c r="O98" s="82">
        <v>928</v>
      </c>
      <c r="P98" s="82">
        <v>351</v>
      </c>
    </row>
    <row r="99" spans="1:16" x14ac:dyDescent="0.25">
      <c r="A99" s="9" t="s">
        <v>182</v>
      </c>
      <c r="B99" s="9" t="s">
        <v>183</v>
      </c>
      <c r="C99" s="9" t="s">
        <v>184</v>
      </c>
      <c r="D99" s="82">
        <v>3703</v>
      </c>
      <c r="E99" s="82"/>
      <c r="F99" s="82">
        <v>79</v>
      </c>
      <c r="G99" s="82">
        <v>160</v>
      </c>
      <c r="H99" s="82">
        <v>83</v>
      </c>
      <c r="I99" s="82">
        <v>123</v>
      </c>
      <c r="J99" s="82">
        <v>200</v>
      </c>
      <c r="K99" s="82">
        <v>530</v>
      </c>
      <c r="L99" s="82">
        <v>842</v>
      </c>
      <c r="M99" s="82">
        <v>868</v>
      </c>
      <c r="N99" s="82">
        <v>636</v>
      </c>
      <c r="O99" s="82">
        <v>125</v>
      </c>
      <c r="P99" s="82">
        <v>52</v>
      </c>
    </row>
    <row r="100" spans="1:16" x14ac:dyDescent="0.25">
      <c r="A100" s="9" t="s">
        <v>185</v>
      </c>
      <c r="B100" s="9" t="s">
        <v>186</v>
      </c>
      <c r="C100" s="9" t="s">
        <v>187</v>
      </c>
      <c r="D100" s="82">
        <v>4406</v>
      </c>
      <c r="E100" s="82"/>
      <c r="F100" s="82">
        <v>59</v>
      </c>
      <c r="G100" s="82">
        <v>92</v>
      </c>
      <c r="H100" s="82">
        <v>66</v>
      </c>
      <c r="I100" s="82">
        <v>81</v>
      </c>
      <c r="J100" s="82">
        <v>176</v>
      </c>
      <c r="K100" s="82">
        <v>483</v>
      </c>
      <c r="L100" s="82">
        <v>883</v>
      </c>
      <c r="M100" s="82">
        <v>1174</v>
      </c>
      <c r="N100" s="82">
        <v>1063</v>
      </c>
      <c r="O100" s="82">
        <v>243</v>
      </c>
      <c r="P100" s="82">
        <v>83</v>
      </c>
    </row>
    <row r="101" spans="1:16" x14ac:dyDescent="0.25">
      <c r="A101" s="9" t="s">
        <v>188</v>
      </c>
      <c r="B101" s="9" t="s">
        <v>189</v>
      </c>
      <c r="C101" s="9" t="s">
        <v>190</v>
      </c>
      <c r="D101" s="82">
        <v>10498</v>
      </c>
      <c r="E101" s="82"/>
      <c r="F101" s="82">
        <v>717</v>
      </c>
      <c r="G101" s="82">
        <v>1145</v>
      </c>
      <c r="H101" s="82">
        <v>621</v>
      </c>
      <c r="I101" s="82">
        <v>598</v>
      </c>
      <c r="J101" s="82">
        <v>973</v>
      </c>
      <c r="K101" s="82">
        <v>1685</v>
      </c>
      <c r="L101" s="82">
        <v>1992</v>
      </c>
      <c r="M101" s="82">
        <v>1470</v>
      </c>
      <c r="N101" s="82">
        <v>998</v>
      </c>
      <c r="O101" s="82">
        <v>200</v>
      </c>
      <c r="P101" s="82">
        <v>68</v>
      </c>
    </row>
    <row r="102" spans="1:16" x14ac:dyDescent="0.25">
      <c r="A102" s="9" t="s">
        <v>191</v>
      </c>
      <c r="B102" s="9" t="s">
        <v>192</v>
      </c>
      <c r="C102" s="9" t="s">
        <v>193</v>
      </c>
      <c r="D102" s="82" t="s">
        <v>15</v>
      </c>
      <c r="E102" s="82"/>
      <c r="F102" s="82" t="s">
        <v>16</v>
      </c>
      <c r="G102" s="82" t="s">
        <v>16</v>
      </c>
      <c r="H102" s="82" t="s">
        <v>16</v>
      </c>
      <c r="I102" s="82" t="s">
        <v>15</v>
      </c>
      <c r="J102" s="82" t="s">
        <v>15</v>
      </c>
      <c r="K102" s="82" t="s">
        <v>16</v>
      </c>
      <c r="L102" s="82" t="s">
        <v>15</v>
      </c>
      <c r="M102" s="82" t="s">
        <v>15</v>
      </c>
      <c r="N102" s="82" t="s">
        <v>15</v>
      </c>
      <c r="O102" s="82" t="s">
        <v>16</v>
      </c>
      <c r="P102" s="82" t="s">
        <v>16</v>
      </c>
    </row>
    <row r="103" spans="1:16" x14ac:dyDescent="0.25">
      <c r="A103" s="9" t="s">
        <v>194</v>
      </c>
      <c r="B103" s="9" t="s">
        <v>195</v>
      </c>
      <c r="C103" s="9" t="s">
        <v>196</v>
      </c>
      <c r="D103" s="82">
        <v>5630</v>
      </c>
      <c r="E103" s="82"/>
      <c r="F103" s="82">
        <v>383</v>
      </c>
      <c r="G103" s="82">
        <v>561</v>
      </c>
      <c r="H103" s="82">
        <v>287</v>
      </c>
      <c r="I103" s="82">
        <v>331</v>
      </c>
      <c r="J103" s="82">
        <v>509</v>
      </c>
      <c r="K103" s="82">
        <v>975</v>
      </c>
      <c r="L103" s="82">
        <v>1112</v>
      </c>
      <c r="M103" s="82">
        <v>842</v>
      </c>
      <c r="N103" s="82">
        <v>486</v>
      </c>
      <c r="O103" s="82">
        <v>94</v>
      </c>
      <c r="P103" s="82">
        <v>31</v>
      </c>
    </row>
    <row r="104" spans="1:16" x14ac:dyDescent="0.25">
      <c r="A104" s="9" t="s">
        <v>197</v>
      </c>
      <c r="B104" s="9" t="s">
        <v>198</v>
      </c>
      <c r="C104" s="9" t="s">
        <v>199</v>
      </c>
      <c r="D104" s="82">
        <v>15343</v>
      </c>
      <c r="E104" s="82"/>
      <c r="F104" s="82">
        <v>198</v>
      </c>
      <c r="G104" s="82">
        <v>379</v>
      </c>
      <c r="H104" s="82">
        <v>288</v>
      </c>
      <c r="I104" s="82">
        <v>329</v>
      </c>
      <c r="J104" s="82">
        <v>609</v>
      </c>
      <c r="K104" s="82">
        <v>1794</v>
      </c>
      <c r="L104" s="82">
        <v>3241</v>
      </c>
      <c r="M104" s="82">
        <v>3872</v>
      </c>
      <c r="N104" s="82">
        <v>3522</v>
      </c>
      <c r="O104" s="82">
        <v>785</v>
      </c>
      <c r="P104" s="82">
        <v>306</v>
      </c>
    </row>
    <row r="105" spans="1:16" x14ac:dyDescent="0.25">
      <c r="A105" s="9" t="s">
        <v>200</v>
      </c>
      <c r="B105" s="9" t="s">
        <v>201</v>
      </c>
      <c r="C105" s="9" t="s">
        <v>202</v>
      </c>
      <c r="D105" s="82" t="s">
        <v>4</v>
      </c>
      <c r="E105" s="82"/>
      <c r="F105" s="82" t="s">
        <v>4</v>
      </c>
      <c r="G105" s="82" t="s">
        <v>4</v>
      </c>
      <c r="H105" s="82" t="s">
        <v>4</v>
      </c>
      <c r="I105" s="82" t="s">
        <v>4</v>
      </c>
      <c r="J105" s="82" t="s">
        <v>4</v>
      </c>
      <c r="K105" s="82" t="s">
        <v>4</v>
      </c>
      <c r="L105" s="82" t="s">
        <v>4</v>
      </c>
      <c r="M105" s="82" t="s">
        <v>4</v>
      </c>
      <c r="N105" s="82" t="s">
        <v>4</v>
      </c>
      <c r="O105" s="82" t="s">
        <v>4</v>
      </c>
      <c r="P105" s="82" t="s">
        <v>4</v>
      </c>
    </row>
    <row r="106" spans="1:16" x14ac:dyDescent="0.25">
      <c r="A106" s="9" t="s">
        <v>4</v>
      </c>
      <c r="B106" s="9" t="s">
        <v>4</v>
      </c>
      <c r="C106" s="9" t="s">
        <v>203</v>
      </c>
      <c r="D106" s="82" t="s">
        <v>4</v>
      </c>
      <c r="E106" s="82"/>
      <c r="F106" s="82" t="s">
        <v>4</v>
      </c>
      <c r="G106" s="82" t="s">
        <v>4</v>
      </c>
      <c r="H106" s="82" t="s">
        <v>4</v>
      </c>
      <c r="I106" s="82" t="s">
        <v>4</v>
      </c>
      <c r="J106" s="82" t="s">
        <v>4</v>
      </c>
      <c r="K106" s="82" t="s">
        <v>4</v>
      </c>
      <c r="L106" s="82" t="s">
        <v>4</v>
      </c>
      <c r="M106" s="82" t="s">
        <v>4</v>
      </c>
      <c r="N106" s="82" t="s">
        <v>4</v>
      </c>
      <c r="O106" s="82" t="s">
        <v>4</v>
      </c>
      <c r="P106" s="82" t="s">
        <v>4</v>
      </c>
    </row>
    <row r="107" spans="1:16" x14ac:dyDescent="0.25">
      <c r="A107" s="9" t="s">
        <v>4</v>
      </c>
      <c r="B107" s="9" t="s">
        <v>4</v>
      </c>
      <c r="C107" s="9" t="s">
        <v>204</v>
      </c>
      <c r="D107" s="82">
        <v>2901</v>
      </c>
      <c r="E107" s="82"/>
      <c r="F107" s="82">
        <v>134</v>
      </c>
      <c r="G107" s="82">
        <v>225</v>
      </c>
      <c r="H107" s="82">
        <v>146</v>
      </c>
      <c r="I107" s="82">
        <v>145</v>
      </c>
      <c r="J107" s="82">
        <v>251</v>
      </c>
      <c r="K107" s="82">
        <v>572</v>
      </c>
      <c r="L107" s="82">
        <v>683</v>
      </c>
      <c r="M107" s="82">
        <v>477</v>
      </c>
      <c r="N107" s="82">
        <v>214</v>
      </c>
      <c r="O107" s="82">
        <v>32</v>
      </c>
      <c r="P107" s="82" t="s">
        <v>15</v>
      </c>
    </row>
    <row r="108" spans="1:16" x14ac:dyDescent="0.25">
      <c r="A108" s="9" t="s">
        <v>205</v>
      </c>
      <c r="B108" s="9" t="s">
        <v>206</v>
      </c>
      <c r="C108" s="9" t="s">
        <v>207</v>
      </c>
      <c r="D108" s="82" t="s">
        <v>4</v>
      </c>
      <c r="E108" s="82"/>
      <c r="F108" s="82" t="s">
        <v>4</v>
      </c>
      <c r="G108" s="82" t="s">
        <v>4</v>
      </c>
      <c r="H108" s="82" t="s">
        <v>4</v>
      </c>
      <c r="I108" s="82" t="s">
        <v>4</v>
      </c>
      <c r="J108" s="82" t="s">
        <v>4</v>
      </c>
      <c r="K108" s="82" t="s">
        <v>4</v>
      </c>
      <c r="L108" s="82" t="s">
        <v>4</v>
      </c>
      <c r="M108" s="82" t="s">
        <v>4</v>
      </c>
      <c r="N108" s="82" t="s">
        <v>4</v>
      </c>
      <c r="O108" s="82" t="s">
        <v>4</v>
      </c>
      <c r="P108" s="82" t="s">
        <v>4</v>
      </c>
    </row>
    <row r="109" spans="1:16" x14ac:dyDescent="0.25">
      <c r="A109" s="9" t="s">
        <v>4</v>
      </c>
      <c r="B109" s="9" t="s">
        <v>4</v>
      </c>
      <c r="C109" s="9" t="s">
        <v>208</v>
      </c>
      <c r="D109" s="82">
        <v>9013</v>
      </c>
      <c r="E109" s="82"/>
      <c r="F109" s="82">
        <v>25</v>
      </c>
      <c r="G109" s="82">
        <v>75</v>
      </c>
      <c r="H109" s="82">
        <v>86</v>
      </c>
      <c r="I109" s="82">
        <v>102</v>
      </c>
      <c r="J109" s="82">
        <v>210</v>
      </c>
      <c r="K109" s="82">
        <v>808</v>
      </c>
      <c r="L109" s="82">
        <v>1860</v>
      </c>
      <c r="M109" s="82">
        <v>2617</v>
      </c>
      <c r="N109" s="82">
        <v>2487</v>
      </c>
      <c r="O109" s="82">
        <v>543</v>
      </c>
      <c r="P109" s="82">
        <v>194</v>
      </c>
    </row>
    <row r="110" spans="1:16" x14ac:dyDescent="0.25">
      <c r="A110" s="9" t="s">
        <v>209</v>
      </c>
      <c r="B110" s="9" t="s">
        <v>210</v>
      </c>
      <c r="C110" s="9" t="s">
        <v>202</v>
      </c>
      <c r="D110" s="82" t="s">
        <v>4</v>
      </c>
      <c r="E110" s="82"/>
      <c r="F110" s="82" t="s">
        <v>4</v>
      </c>
      <c r="G110" s="82" t="s">
        <v>4</v>
      </c>
      <c r="H110" s="82" t="s">
        <v>4</v>
      </c>
      <c r="I110" s="82" t="s">
        <v>4</v>
      </c>
      <c r="J110" s="82" t="s">
        <v>4</v>
      </c>
      <c r="K110" s="82" t="s">
        <v>4</v>
      </c>
      <c r="L110" s="82" t="s">
        <v>4</v>
      </c>
      <c r="M110" s="82" t="s">
        <v>4</v>
      </c>
      <c r="N110" s="82" t="s">
        <v>4</v>
      </c>
      <c r="O110" s="82" t="s">
        <v>4</v>
      </c>
      <c r="P110" s="82" t="s">
        <v>4</v>
      </c>
    </row>
    <row r="111" spans="1:16" x14ac:dyDescent="0.25">
      <c r="A111" s="9" t="s">
        <v>4</v>
      </c>
      <c r="B111" s="9" t="s">
        <v>4</v>
      </c>
      <c r="C111" s="9" t="s">
        <v>211</v>
      </c>
      <c r="D111" s="82" t="s">
        <v>4</v>
      </c>
      <c r="E111" s="82"/>
      <c r="F111" s="82" t="s">
        <v>4</v>
      </c>
      <c r="G111" s="82" t="s">
        <v>4</v>
      </c>
      <c r="H111" s="82" t="s">
        <v>4</v>
      </c>
      <c r="I111" s="82" t="s">
        <v>4</v>
      </c>
      <c r="J111" s="82" t="s">
        <v>4</v>
      </c>
      <c r="K111" s="82" t="s">
        <v>4</v>
      </c>
      <c r="L111" s="82" t="s">
        <v>4</v>
      </c>
      <c r="M111" s="82" t="s">
        <v>4</v>
      </c>
      <c r="N111" s="82" t="s">
        <v>4</v>
      </c>
      <c r="O111" s="82" t="s">
        <v>4</v>
      </c>
      <c r="P111" s="82" t="s">
        <v>4</v>
      </c>
    </row>
    <row r="112" spans="1:16" x14ac:dyDescent="0.25">
      <c r="A112" s="9" t="s">
        <v>4</v>
      </c>
      <c r="B112" s="9" t="s">
        <v>4</v>
      </c>
      <c r="C112" s="9" t="s">
        <v>204</v>
      </c>
      <c r="D112" s="82">
        <v>910</v>
      </c>
      <c r="E112" s="82"/>
      <c r="F112" s="82">
        <v>33</v>
      </c>
      <c r="G112" s="82">
        <v>56</v>
      </c>
      <c r="H112" s="82">
        <v>47</v>
      </c>
      <c r="I112" s="82">
        <v>63</v>
      </c>
      <c r="J112" s="82">
        <v>81</v>
      </c>
      <c r="K112" s="82">
        <v>201</v>
      </c>
      <c r="L112" s="82">
        <v>183</v>
      </c>
      <c r="M112" s="82">
        <v>127</v>
      </c>
      <c r="N112" s="82">
        <v>91</v>
      </c>
      <c r="O112" s="82" t="s">
        <v>15</v>
      </c>
      <c r="P112" s="82" t="s">
        <v>15</v>
      </c>
    </row>
    <row r="113" spans="1:16" x14ac:dyDescent="0.25">
      <c r="A113" s="9" t="s">
        <v>212</v>
      </c>
      <c r="B113" s="9" t="s">
        <v>213</v>
      </c>
      <c r="C113" s="9" t="s">
        <v>214</v>
      </c>
      <c r="D113" s="82" t="s">
        <v>4</v>
      </c>
      <c r="E113" s="82"/>
      <c r="F113" s="82" t="s">
        <v>4</v>
      </c>
      <c r="G113" s="82" t="s">
        <v>4</v>
      </c>
      <c r="H113" s="82" t="s">
        <v>4</v>
      </c>
      <c r="I113" s="82" t="s">
        <v>4</v>
      </c>
      <c r="J113" s="82" t="s">
        <v>4</v>
      </c>
      <c r="K113" s="82" t="s">
        <v>4</v>
      </c>
      <c r="L113" s="82" t="s">
        <v>4</v>
      </c>
      <c r="M113" s="82" t="s">
        <v>4</v>
      </c>
      <c r="N113" s="82" t="s">
        <v>4</v>
      </c>
      <c r="O113" s="82" t="s">
        <v>4</v>
      </c>
      <c r="P113" s="82" t="s">
        <v>4</v>
      </c>
    </row>
    <row r="114" spans="1:16" x14ac:dyDescent="0.25">
      <c r="A114" s="9" t="s">
        <v>4</v>
      </c>
      <c r="B114" s="9" t="s">
        <v>4</v>
      </c>
      <c r="C114" s="9" t="s">
        <v>215</v>
      </c>
      <c r="D114" s="82">
        <v>5502</v>
      </c>
      <c r="E114" s="82"/>
      <c r="F114" s="82" t="s">
        <v>15</v>
      </c>
      <c r="G114" s="82">
        <v>61</v>
      </c>
      <c r="H114" s="82">
        <v>40</v>
      </c>
      <c r="I114" s="82">
        <v>58</v>
      </c>
      <c r="J114" s="82">
        <v>156</v>
      </c>
      <c r="K114" s="82">
        <v>508</v>
      </c>
      <c r="L114" s="82">
        <v>1119</v>
      </c>
      <c r="M114" s="82">
        <v>1461</v>
      </c>
      <c r="N114" s="82">
        <v>1518</v>
      </c>
      <c r="O114" s="82">
        <v>397</v>
      </c>
      <c r="P114" s="82">
        <v>154</v>
      </c>
    </row>
    <row r="115" spans="1:16" x14ac:dyDescent="0.25">
      <c r="A115" s="9" t="s">
        <v>4</v>
      </c>
      <c r="B115" s="9" t="s">
        <v>4</v>
      </c>
      <c r="C115" s="9" t="s">
        <v>4</v>
      </c>
      <c r="D115" s="82" t="s">
        <v>4</v>
      </c>
      <c r="E115" s="82"/>
      <c r="F115" s="82" t="s">
        <v>4</v>
      </c>
      <c r="G115" s="82" t="s">
        <v>4</v>
      </c>
      <c r="H115" s="82" t="s">
        <v>4</v>
      </c>
      <c r="I115" s="82" t="s">
        <v>4</v>
      </c>
      <c r="J115" s="82" t="s">
        <v>4</v>
      </c>
      <c r="K115" s="82" t="s">
        <v>4</v>
      </c>
      <c r="L115" s="82" t="s">
        <v>4</v>
      </c>
      <c r="M115" s="82" t="s">
        <v>4</v>
      </c>
      <c r="N115" s="82" t="s">
        <v>4</v>
      </c>
      <c r="O115" s="82" t="s">
        <v>4</v>
      </c>
      <c r="P115" s="82" t="s">
        <v>4</v>
      </c>
    </row>
    <row r="116" spans="1:16" x14ac:dyDescent="0.25">
      <c r="A116" s="9" t="s">
        <v>216</v>
      </c>
      <c r="B116" s="9" t="s">
        <v>217</v>
      </c>
      <c r="C116" s="9" t="s">
        <v>218</v>
      </c>
      <c r="D116" s="82" t="s">
        <v>4</v>
      </c>
      <c r="E116" s="82"/>
      <c r="F116" s="82" t="s">
        <v>4</v>
      </c>
      <c r="G116" s="82" t="s">
        <v>4</v>
      </c>
      <c r="H116" s="82" t="s">
        <v>4</v>
      </c>
      <c r="I116" s="82" t="s">
        <v>4</v>
      </c>
      <c r="J116" s="82" t="s">
        <v>4</v>
      </c>
      <c r="K116" s="82" t="s">
        <v>4</v>
      </c>
      <c r="L116" s="82" t="s">
        <v>4</v>
      </c>
      <c r="M116" s="82" t="s">
        <v>4</v>
      </c>
      <c r="N116" s="82" t="s">
        <v>4</v>
      </c>
      <c r="O116" s="82" t="s">
        <v>4</v>
      </c>
      <c r="P116" s="82" t="s">
        <v>4</v>
      </c>
    </row>
    <row r="117" spans="1:16" x14ac:dyDescent="0.25">
      <c r="A117" s="9" t="s">
        <v>4</v>
      </c>
      <c r="B117" s="9" t="s">
        <v>4</v>
      </c>
      <c r="C117" s="9" t="s">
        <v>219</v>
      </c>
      <c r="D117" s="82">
        <v>49901</v>
      </c>
      <c r="E117" s="82"/>
      <c r="F117" s="82">
        <v>1901</v>
      </c>
      <c r="G117" s="82">
        <v>3195</v>
      </c>
      <c r="H117" s="82">
        <v>1831</v>
      </c>
      <c r="I117" s="82">
        <v>2047</v>
      </c>
      <c r="J117" s="82">
        <v>3324</v>
      </c>
      <c r="K117" s="82">
        <v>7038</v>
      </c>
      <c r="L117" s="82">
        <v>10076</v>
      </c>
      <c r="M117" s="82">
        <v>9962</v>
      </c>
      <c r="N117" s="82">
        <v>7986</v>
      </c>
      <c r="O117" s="82">
        <v>1745</v>
      </c>
      <c r="P117" s="82">
        <v>659</v>
      </c>
    </row>
    <row r="118" spans="1:16" x14ac:dyDescent="0.25">
      <c r="A118" s="9" t="s">
        <v>220</v>
      </c>
      <c r="B118" s="9" t="s">
        <v>221</v>
      </c>
      <c r="C118" s="9" t="s">
        <v>222</v>
      </c>
      <c r="D118" s="82">
        <v>1315</v>
      </c>
      <c r="E118" s="82"/>
      <c r="F118" s="82">
        <v>26</v>
      </c>
      <c r="G118" s="82">
        <v>61</v>
      </c>
      <c r="H118" s="82">
        <v>35</v>
      </c>
      <c r="I118" s="82">
        <v>30</v>
      </c>
      <c r="J118" s="82">
        <v>75</v>
      </c>
      <c r="K118" s="82">
        <v>162</v>
      </c>
      <c r="L118" s="82">
        <v>270</v>
      </c>
      <c r="M118" s="82">
        <v>296</v>
      </c>
      <c r="N118" s="82">
        <v>259</v>
      </c>
      <c r="O118" s="82">
        <v>70</v>
      </c>
      <c r="P118" s="82">
        <v>29</v>
      </c>
    </row>
    <row r="119" spans="1:16" x14ac:dyDescent="0.25">
      <c r="A119" s="9" t="s">
        <v>223</v>
      </c>
      <c r="B119" s="9" t="s">
        <v>224</v>
      </c>
      <c r="C119" s="9" t="s">
        <v>225</v>
      </c>
      <c r="D119" s="82">
        <v>15108</v>
      </c>
      <c r="E119" s="82"/>
      <c r="F119" s="82">
        <v>285</v>
      </c>
      <c r="G119" s="82">
        <v>601</v>
      </c>
      <c r="H119" s="82">
        <v>402</v>
      </c>
      <c r="I119" s="82">
        <v>477</v>
      </c>
      <c r="J119" s="82">
        <v>789</v>
      </c>
      <c r="K119" s="82">
        <v>1780</v>
      </c>
      <c r="L119" s="82">
        <v>2975</v>
      </c>
      <c r="M119" s="82">
        <v>3512</v>
      </c>
      <c r="N119" s="82">
        <v>3195</v>
      </c>
      <c r="O119" s="82">
        <v>780</v>
      </c>
      <c r="P119" s="82">
        <v>284</v>
      </c>
    </row>
    <row r="120" spans="1:16" x14ac:dyDescent="0.25">
      <c r="A120" s="9" t="s">
        <v>226</v>
      </c>
      <c r="B120" s="9" t="s">
        <v>227</v>
      </c>
      <c r="C120" s="9" t="s">
        <v>228</v>
      </c>
      <c r="D120" s="82">
        <v>368</v>
      </c>
      <c r="E120" s="82"/>
      <c r="F120" s="82" t="s">
        <v>15</v>
      </c>
      <c r="G120" s="82" t="s">
        <v>15</v>
      </c>
      <c r="H120" s="82" t="s">
        <v>15</v>
      </c>
      <c r="I120" s="82" t="s">
        <v>15</v>
      </c>
      <c r="J120" s="82">
        <v>33</v>
      </c>
      <c r="K120" s="82">
        <v>59</v>
      </c>
      <c r="L120" s="82">
        <v>71</v>
      </c>
      <c r="M120" s="82">
        <v>74</v>
      </c>
      <c r="N120" s="82">
        <v>58</v>
      </c>
      <c r="O120" s="82" t="s">
        <v>15</v>
      </c>
      <c r="P120" s="82" t="s">
        <v>15</v>
      </c>
    </row>
    <row r="121" spans="1:16" x14ac:dyDescent="0.25">
      <c r="A121" s="9" t="s">
        <v>229</v>
      </c>
      <c r="B121" s="9" t="s">
        <v>230</v>
      </c>
      <c r="C121" s="9" t="s">
        <v>231</v>
      </c>
      <c r="D121" s="82">
        <v>3279</v>
      </c>
      <c r="E121" s="82"/>
      <c r="F121" s="82">
        <v>70</v>
      </c>
      <c r="G121" s="82">
        <v>154</v>
      </c>
      <c r="H121" s="82">
        <v>107</v>
      </c>
      <c r="I121" s="82">
        <v>110</v>
      </c>
      <c r="J121" s="82">
        <v>214</v>
      </c>
      <c r="K121" s="82">
        <v>453</v>
      </c>
      <c r="L121" s="82">
        <v>679</v>
      </c>
      <c r="M121" s="82">
        <v>739</v>
      </c>
      <c r="N121" s="82">
        <v>590</v>
      </c>
      <c r="O121" s="82">
        <v>123</v>
      </c>
      <c r="P121" s="82">
        <v>34</v>
      </c>
    </row>
    <row r="122" spans="1:16" x14ac:dyDescent="0.25">
      <c r="A122" s="9" t="s">
        <v>232</v>
      </c>
      <c r="B122" s="9" t="s">
        <v>233</v>
      </c>
      <c r="C122" s="9" t="s">
        <v>234</v>
      </c>
      <c r="D122" s="82">
        <v>24513</v>
      </c>
      <c r="E122" s="82"/>
      <c r="F122" s="82">
        <v>558</v>
      </c>
      <c r="G122" s="82">
        <v>1126</v>
      </c>
      <c r="H122" s="82">
        <v>708</v>
      </c>
      <c r="I122" s="82">
        <v>823</v>
      </c>
      <c r="J122" s="82">
        <v>1436</v>
      </c>
      <c r="K122" s="82">
        <v>3213</v>
      </c>
      <c r="L122" s="82">
        <v>5026</v>
      </c>
      <c r="M122" s="82">
        <v>5447</v>
      </c>
      <c r="N122" s="82">
        <v>4706</v>
      </c>
      <c r="O122" s="82">
        <v>1047</v>
      </c>
      <c r="P122" s="82">
        <v>383</v>
      </c>
    </row>
    <row r="123" spans="1:16" x14ac:dyDescent="0.25">
      <c r="A123" s="9" t="s">
        <v>235</v>
      </c>
      <c r="B123" s="9" t="s">
        <v>236</v>
      </c>
      <c r="C123" s="9" t="s">
        <v>237</v>
      </c>
      <c r="D123" s="82">
        <v>23817</v>
      </c>
      <c r="E123" s="82"/>
      <c r="F123" s="82">
        <v>547</v>
      </c>
      <c r="G123" s="82">
        <v>1102</v>
      </c>
      <c r="H123" s="82">
        <v>684</v>
      </c>
      <c r="I123" s="82">
        <v>795</v>
      </c>
      <c r="J123" s="82">
        <v>1382</v>
      </c>
      <c r="K123" s="82">
        <v>3113</v>
      </c>
      <c r="L123" s="82">
        <v>4876</v>
      </c>
      <c r="M123" s="82">
        <v>5306</v>
      </c>
      <c r="N123" s="82">
        <v>4584</v>
      </c>
      <c r="O123" s="82">
        <v>1020</v>
      </c>
      <c r="P123" s="82">
        <v>368</v>
      </c>
    </row>
    <row r="124" spans="1:16" x14ac:dyDescent="0.25">
      <c r="A124" s="9" t="s">
        <v>238</v>
      </c>
      <c r="B124" s="9" t="s">
        <v>239</v>
      </c>
      <c r="C124" s="9" t="s">
        <v>240</v>
      </c>
      <c r="D124" s="82">
        <v>1988</v>
      </c>
      <c r="E124" s="82"/>
      <c r="F124" s="82">
        <v>30</v>
      </c>
      <c r="G124" s="82">
        <v>53</v>
      </c>
      <c r="H124" s="82">
        <v>49</v>
      </c>
      <c r="I124" s="82">
        <v>65</v>
      </c>
      <c r="J124" s="82">
        <v>126</v>
      </c>
      <c r="K124" s="82">
        <v>261</v>
      </c>
      <c r="L124" s="82">
        <v>416</v>
      </c>
      <c r="M124" s="82">
        <v>442</v>
      </c>
      <c r="N124" s="82">
        <v>407</v>
      </c>
      <c r="O124" s="82">
        <v>88</v>
      </c>
      <c r="P124" s="82">
        <v>50</v>
      </c>
    </row>
    <row r="125" spans="1:16" x14ac:dyDescent="0.25">
      <c r="A125" s="9" t="s">
        <v>241</v>
      </c>
      <c r="B125" s="9" t="s">
        <v>242</v>
      </c>
      <c r="C125" s="9" t="s">
        <v>243</v>
      </c>
      <c r="D125" s="82">
        <v>1371</v>
      </c>
      <c r="E125" s="82"/>
      <c r="F125" s="82">
        <v>45</v>
      </c>
      <c r="G125" s="82">
        <v>71</v>
      </c>
      <c r="H125" s="82">
        <v>54</v>
      </c>
      <c r="I125" s="82">
        <v>43</v>
      </c>
      <c r="J125" s="82">
        <v>94</v>
      </c>
      <c r="K125" s="82">
        <v>184</v>
      </c>
      <c r="L125" s="82">
        <v>282</v>
      </c>
      <c r="M125" s="82">
        <v>257</v>
      </c>
      <c r="N125" s="82">
        <v>256</v>
      </c>
      <c r="O125" s="82">
        <v>65</v>
      </c>
      <c r="P125" s="82" t="s">
        <v>15</v>
      </c>
    </row>
    <row r="126" spans="1:16" x14ac:dyDescent="0.25">
      <c r="A126" s="9" t="s">
        <v>244</v>
      </c>
      <c r="B126" s="9" t="s">
        <v>245</v>
      </c>
      <c r="C126" s="9" t="s">
        <v>246</v>
      </c>
      <c r="D126" s="82" t="s">
        <v>4</v>
      </c>
      <c r="E126" s="82"/>
      <c r="F126" s="82" t="s">
        <v>4</v>
      </c>
      <c r="G126" s="82" t="s">
        <v>4</v>
      </c>
      <c r="H126" s="82" t="s">
        <v>4</v>
      </c>
      <c r="I126" s="82" t="s">
        <v>4</v>
      </c>
      <c r="J126" s="82" t="s">
        <v>4</v>
      </c>
      <c r="K126" s="82" t="s">
        <v>4</v>
      </c>
      <c r="L126" s="82" t="s">
        <v>4</v>
      </c>
      <c r="M126" s="82" t="s">
        <v>4</v>
      </c>
      <c r="N126" s="82" t="s">
        <v>4</v>
      </c>
      <c r="O126" s="82" t="s">
        <v>4</v>
      </c>
      <c r="P126" s="82" t="s">
        <v>4</v>
      </c>
    </row>
    <row r="127" spans="1:16" x14ac:dyDescent="0.25">
      <c r="A127" s="9" t="s">
        <v>4</v>
      </c>
      <c r="B127" s="9" t="s">
        <v>247</v>
      </c>
      <c r="C127" s="9" t="s">
        <v>248</v>
      </c>
      <c r="D127" s="82">
        <v>4755</v>
      </c>
      <c r="E127" s="82"/>
      <c r="F127" s="82">
        <v>96</v>
      </c>
      <c r="G127" s="82">
        <v>188</v>
      </c>
      <c r="H127" s="82">
        <v>131</v>
      </c>
      <c r="I127" s="82">
        <v>132</v>
      </c>
      <c r="J127" s="82">
        <v>288</v>
      </c>
      <c r="K127" s="82">
        <v>614</v>
      </c>
      <c r="L127" s="82">
        <v>964</v>
      </c>
      <c r="M127" s="82">
        <v>1048</v>
      </c>
      <c r="N127" s="82">
        <v>954</v>
      </c>
      <c r="O127" s="82">
        <v>244</v>
      </c>
      <c r="P127" s="82">
        <v>87</v>
      </c>
    </row>
    <row r="128" spans="1:16" x14ac:dyDescent="0.25">
      <c r="A128" s="9" t="s">
        <v>249</v>
      </c>
      <c r="B128" s="9" t="s">
        <v>250</v>
      </c>
      <c r="C128" s="9" t="s">
        <v>251</v>
      </c>
      <c r="D128" s="82" t="s">
        <v>4</v>
      </c>
      <c r="E128" s="82"/>
      <c r="F128" s="82" t="s">
        <v>4</v>
      </c>
      <c r="G128" s="82" t="s">
        <v>4</v>
      </c>
      <c r="H128" s="82" t="s">
        <v>4</v>
      </c>
      <c r="I128" s="82" t="s">
        <v>4</v>
      </c>
      <c r="J128" s="82" t="s">
        <v>4</v>
      </c>
      <c r="K128" s="82" t="s">
        <v>4</v>
      </c>
      <c r="L128" s="82" t="s">
        <v>4</v>
      </c>
      <c r="M128" s="82" t="s">
        <v>4</v>
      </c>
      <c r="N128" s="82" t="s">
        <v>4</v>
      </c>
      <c r="O128" s="82" t="s">
        <v>4</v>
      </c>
      <c r="P128" s="82" t="s">
        <v>4</v>
      </c>
    </row>
    <row r="129" spans="1:16" x14ac:dyDescent="0.25">
      <c r="A129" s="9" t="s">
        <v>4</v>
      </c>
      <c r="B129" s="9" t="s">
        <v>4</v>
      </c>
      <c r="C129" s="9" t="s">
        <v>252</v>
      </c>
      <c r="D129" s="82">
        <v>1975</v>
      </c>
      <c r="E129" s="82"/>
      <c r="F129" s="82">
        <v>39</v>
      </c>
      <c r="G129" s="82">
        <v>66</v>
      </c>
      <c r="H129" s="82">
        <v>63</v>
      </c>
      <c r="I129" s="82">
        <v>59</v>
      </c>
      <c r="J129" s="82">
        <v>107</v>
      </c>
      <c r="K129" s="82">
        <v>258</v>
      </c>
      <c r="L129" s="82">
        <v>409</v>
      </c>
      <c r="M129" s="82">
        <v>419</v>
      </c>
      <c r="N129" s="82">
        <v>417</v>
      </c>
      <c r="O129" s="82">
        <v>99</v>
      </c>
      <c r="P129" s="82">
        <v>35</v>
      </c>
    </row>
    <row r="130" spans="1:16" x14ac:dyDescent="0.25">
      <c r="A130" s="9" t="s">
        <v>253</v>
      </c>
      <c r="B130" s="9" t="s">
        <v>254</v>
      </c>
      <c r="C130" s="9" t="s">
        <v>255</v>
      </c>
      <c r="D130" s="82">
        <v>572</v>
      </c>
      <c r="E130" s="82"/>
      <c r="F130" s="82" t="s">
        <v>15</v>
      </c>
      <c r="G130" s="82">
        <v>31</v>
      </c>
      <c r="H130" s="82" t="s">
        <v>15</v>
      </c>
      <c r="I130" s="82" t="s">
        <v>15</v>
      </c>
      <c r="J130" s="82">
        <v>47</v>
      </c>
      <c r="K130" s="82">
        <v>86</v>
      </c>
      <c r="L130" s="82">
        <v>118</v>
      </c>
      <c r="M130" s="82">
        <v>105</v>
      </c>
      <c r="N130" s="82">
        <v>99</v>
      </c>
      <c r="O130" s="82" t="s">
        <v>15</v>
      </c>
      <c r="P130" s="82" t="s">
        <v>15</v>
      </c>
    </row>
    <row r="131" spans="1:16" x14ac:dyDescent="0.25">
      <c r="A131" s="9" t="s">
        <v>256</v>
      </c>
      <c r="B131" s="9" t="s">
        <v>257</v>
      </c>
      <c r="C131" s="9" t="s">
        <v>258</v>
      </c>
      <c r="D131" s="82">
        <v>2682</v>
      </c>
      <c r="E131" s="82"/>
      <c r="F131" s="82">
        <v>45</v>
      </c>
      <c r="G131" s="82">
        <v>107</v>
      </c>
      <c r="H131" s="82">
        <v>63</v>
      </c>
      <c r="I131" s="82">
        <v>63</v>
      </c>
      <c r="J131" s="82">
        <v>167</v>
      </c>
      <c r="K131" s="82">
        <v>344</v>
      </c>
      <c r="L131" s="82">
        <v>517</v>
      </c>
      <c r="M131" s="82">
        <v>631</v>
      </c>
      <c r="N131" s="82">
        <v>539</v>
      </c>
      <c r="O131" s="82">
        <v>153</v>
      </c>
      <c r="P131" s="82">
        <v>48</v>
      </c>
    </row>
    <row r="132" spans="1:16" x14ac:dyDescent="0.25">
      <c r="A132" s="9" t="s">
        <v>259</v>
      </c>
      <c r="B132" s="9" t="s">
        <v>260</v>
      </c>
      <c r="C132" s="9" t="s">
        <v>261</v>
      </c>
      <c r="D132" s="82">
        <v>18008</v>
      </c>
      <c r="E132" s="82"/>
      <c r="F132" s="82">
        <v>430</v>
      </c>
      <c r="G132" s="82">
        <v>826</v>
      </c>
      <c r="H132" s="82">
        <v>517</v>
      </c>
      <c r="I132" s="82">
        <v>592</v>
      </c>
      <c r="J132" s="82">
        <v>1032</v>
      </c>
      <c r="K132" s="82">
        <v>2336</v>
      </c>
      <c r="L132" s="82">
        <v>3622</v>
      </c>
      <c r="M132" s="82">
        <v>4053</v>
      </c>
      <c r="N132" s="82">
        <v>3493</v>
      </c>
      <c r="O132" s="82">
        <v>802</v>
      </c>
      <c r="P132" s="82">
        <v>279</v>
      </c>
    </row>
    <row r="133" spans="1:16" x14ac:dyDescent="0.25">
      <c r="A133" s="9" t="s">
        <v>262</v>
      </c>
      <c r="B133" s="9" t="s">
        <v>263</v>
      </c>
      <c r="C133" s="9" t="s">
        <v>264</v>
      </c>
      <c r="D133" s="82">
        <v>41517</v>
      </c>
      <c r="E133" s="82"/>
      <c r="F133" s="82">
        <v>1183</v>
      </c>
      <c r="G133" s="82">
        <v>2208</v>
      </c>
      <c r="H133" s="82">
        <v>1359</v>
      </c>
      <c r="I133" s="82">
        <v>1507</v>
      </c>
      <c r="J133" s="82">
        <v>2587</v>
      </c>
      <c r="K133" s="82">
        <v>5698</v>
      </c>
      <c r="L133" s="82">
        <v>8545</v>
      </c>
      <c r="M133" s="82">
        <v>8844</v>
      </c>
      <c r="N133" s="82">
        <v>7269</v>
      </c>
      <c r="O133" s="82">
        <v>1610</v>
      </c>
      <c r="P133" s="82">
        <v>607</v>
      </c>
    </row>
    <row r="134" spans="1:16" x14ac:dyDescent="0.25">
      <c r="A134" s="9" t="s">
        <v>265</v>
      </c>
      <c r="B134" s="9" t="s">
        <v>266</v>
      </c>
      <c r="C134" s="9" t="s">
        <v>267</v>
      </c>
      <c r="D134" s="82" t="s">
        <v>4</v>
      </c>
      <c r="E134" s="82"/>
      <c r="F134" s="82" t="s">
        <v>4</v>
      </c>
      <c r="G134" s="82" t="s">
        <v>4</v>
      </c>
      <c r="H134" s="82" t="s">
        <v>4</v>
      </c>
      <c r="I134" s="82" t="s">
        <v>4</v>
      </c>
      <c r="J134" s="82" t="s">
        <v>4</v>
      </c>
      <c r="K134" s="82" t="s">
        <v>4</v>
      </c>
      <c r="L134" s="82" t="s">
        <v>4</v>
      </c>
      <c r="M134" s="82" t="s">
        <v>4</v>
      </c>
      <c r="N134" s="82" t="s">
        <v>4</v>
      </c>
      <c r="O134" s="82" t="s">
        <v>4</v>
      </c>
      <c r="P134" s="82" t="s">
        <v>4</v>
      </c>
    </row>
    <row r="135" spans="1:16" x14ac:dyDescent="0.25">
      <c r="A135" s="9" t="s">
        <v>4</v>
      </c>
      <c r="B135" s="9" t="s">
        <v>4</v>
      </c>
      <c r="C135" s="9" t="s">
        <v>268</v>
      </c>
      <c r="D135" s="82">
        <v>788</v>
      </c>
      <c r="E135" s="82"/>
      <c r="F135" s="82" t="s">
        <v>15</v>
      </c>
      <c r="G135" s="82">
        <v>39</v>
      </c>
      <c r="H135" s="82" t="s">
        <v>15</v>
      </c>
      <c r="I135" s="82">
        <v>29</v>
      </c>
      <c r="J135" s="82">
        <v>63</v>
      </c>
      <c r="K135" s="82">
        <v>121</v>
      </c>
      <c r="L135" s="82">
        <v>159</v>
      </c>
      <c r="M135" s="82">
        <v>159</v>
      </c>
      <c r="N135" s="82">
        <v>126</v>
      </c>
      <c r="O135" s="82">
        <v>40</v>
      </c>
      <c r="P135" s="82" t="s">
        <v>15</v>
      </c>
    </row>
    <row r="136" spans="1:16" x14ac:dyDescent="0.25">
      <c r="A136" s="9" t="s">
        <v>269</v>
      </c>
      <c r="B136" s="9" t="s">
        <v>270</v>
      </c>
      <c r="C136" s="9" t="s">
        <v>271</v>
      </c>
      <c r="D136" s="82">
        <v>30527</v>
      </c>
      <c r="E136" s="82"/>
      <c r="F136" s="82">
        <v>744</v>
      </c>
      <c r="G136" s="82">
        <v>1485</v>
      </c>
      <c r="H136" s="82">
        <v>933</v>
      </c>
      <c r="I136" s="82">
        <v>1035</v>
      </c>
      <c r="J136" s="82">
        <v>1831</v>
      </c>
      <c r="K136" s="82">
        <v>4061</v>
      </c>
      <c r="L136" s="82">
        <v>6169</v>
      </c>
      <c r="M136" s="82">
        <v>6717</v>
      </c>
      <c r="N136" s="82">
        <v>5720</v>
      </c>
      <c r="O136" s="82">
        <v>1283</v>
      </c>
      <c r="P136" s="82">
        <v>481</v>
      </c>
    </row>
    <row r="137" spans="1:16" x14ac:dyDescent="0.25">
      <c r="A137" s="9" t="s">
        <v>272</v>
      </c>
      <c r="B137" s="9" t="s">
        <v>273</v>
      </c>
      <c r="C137" s="9" t="s">
        <v>274</v>
      </c>
      <c r="D137" s="82">
        <v>3228</v>
      </c>
      <c r="E137" s="82"/>
      <c r="F137" s="82" t="s">
        <v>15</v>
      </c>
      <c r="G137" s="82">
        <v>55</v>
      </c>
      <c r="H137" s="82">
        <v>46</v>
      </c>
      <c r="I137" s="82">
        <v>50</v>
      </c>
      <c r="J137" s="82">
        <v>128</v>
      </c>
      <c r="K137" s="82">
        <v>364</v>
      </c>
      <c r="L137" s="82">
        <v>676</v>
      </c>
      <c r="M137" s="82">
        <v>870</v>
      </c>
      <c r="N137" s="82">
        <v>786</v>
      </c>
      <c r="O137" s="82">
        <v>167</v>
      </c>
      <c r="P137" s="82">
        <v>66</v>
      </c>
    </row>
    <row r="138" spans="1:16" x14ac:dyDescent="0.25">
      <c r="A138" s="9" t="s">
        <v>275</v>
      </c>
      <c r="B138" s="9" t="s">
        <v>276</v>
      </c>
      <c r="C138" s="9" t="s">
        <v>277</v>
      </c>
      <c r="D138" s="82">
        <v>4043</v>
      </c>
      <c r="E138" s="82"/>
      <c r="F138" s="82">
        <v>45</v>
      </c>
      <c r="G138" s="82">
        <v>85</v>
      </c>
      <c r="H138" s="82">
        <v>73</v>
      </c>
      <c r="I138" s="82">
        <v>80</v>
      </c>
      <c r="J138" s="82">
        <v>152</v>
      </c>
      <c r="K138" s="82">
        <v>419</v>
      </c>
      <c r="L138" s="82">
        <v>839</v>
      </c>
      <c r="M138" s="82">
        <v>1103</v>
      </c>
      <c r="N138" s="82">
        <v>927</v>
      </c>
      <c r="O138" s="82">
        <v>241</v>
      </c>
      <c r="P138" s="82">
        <v>73</v>
      </c>
    </row>
    <row r="139" spans="1:16" x14ac:dyDescent="0.25">
      <c r="A139" s="9" t="s">
        <v>278</v>
      </c>
      <c r="B139" s="9" t="s">
        <v>279</v>
      </c>
      <c r="C139" s="9" t="s">
        <v>280</v>
      </c>
      <c r="D139" s="82" t="s">
        <v>4</v>
      </c>
      <c r="E139" s="82"/>
      <c r="F139" s="82" t="s">
        <v>4</v>
      </c>
      <c r="G139" s="82" t="s">
        <v>4</v>
      </c>
      <c r="H139" s="82" t="s">
        <v>4</v>
      </c>
      <c r="I139" s="82" t="s">
        <v>4</v>
      </c>
      <c r="J139" s="82" t="s">
        <v>4</v>
      </c>
      <c r="K139" s="82" t="s">
        <v>4</v>
      </c>
      <c r="L139" s="82" t="s">
        <v>4</v>
      </c>
      <c r="M139" s="82" t="s">
        <v>4</v>
      </c>
      <c r="N139" s="82" t="s">
        <v>4</v>
      </c>
      <c r="O139" s="82" t="s">
        <v>4</v>
      </c>
      <c r="P139" s="82" t="s">
        <v>4</v>
      </c>
    </row>
    <row r="140" spans="1:16" x14ac:dyDescent="0.25">
      <c r="A140" s="9" t="s">
        <v>4</v>
      </c>
      <c r="B140" s="9" t="s">
        <v>4</v>
      </c>
      <c r="C140" s="9" t="s">
        <v>281</v>
      </c>
      <c r="D140" s="82">
        <v>30730</v>
      </c>
      <c r="E140" s="82"/>
      <c r="F140" s="82">
        <v>710</v>
      </c>
      <c r="G140" s="82">
        <v>1405</v>
      </c>
      <c r="H140" s="82">
        <v>891</v>
      </c>
      <c r="I140" s="82">
        <v>997</v>
      </c>
      <c r="J140" s="82">
        <v>1751</v>
      </c>
      <c r="K140" s="82">
        <v>3996</v>
      </c>
      <c r="L140" s="82">
        <v>6370</v>
      </c>
      <c r="M140" s="82">
        <v>6904</v>
      </c>
      <c r="N140" s="82">
        <v>5840</v>
      </c>
      <c r="O140" s="82">
        <v>1321</v>
      </c>
      <c r="P140" s="82">
        <v>485</v>
      </c>
    </row>
    <row r="141" spans="1:16" x14ac:dyDescent="0.25">
      <c r="A141" s="9" t="s">
        <v>282</v>
      </c>
      <c r="B141" s="9" t="s">
        <v>283</v>
      </c>
      <c r="C141" s="9" t="s">
        <v>284</v>
      </c>
      <c r="D141" s="82" t="s">
        <v>4</v>
      </c>
      <c r="E141" s="82"/>
      <c r="F141" s="82" t="s">
        <v>4</v>
      </c>
      <c r="G141" s="82" t="s">
        <v>4</v>
      </c>
      <c r="H141" s="82" t="s">
        <v>4</v>
      </c>
      <c r="I141" s="82" t="s">
        <v>4</v>
      </c>
      <c r="J141" s="82" t="s">
        <v>4</v>
      </c>
      <c r="K141" s="82" t="s">
        <v>4</v>
      </c>
      <c r="L141" s="82" t="s">
        <v>4</v>
      </c>
      <c r="M141" s="82" t="s">
        <v>4</v>
      </c>
      <c r="N141" s="82" t="s">
        <v>4</v>
      </c>
      <c r="O141" s="82" t="s">
        <v>4</v>
      </c>
      <c r="P141" s="82" t="s">
        <v>4</v>
      </c>
    </row>
    <row r="142" spans="1:16" x14ac:dyDescent="0.25">
      <c r="A142" s="9" t="s">
        <v>4</v>
      </c>
      <c r="B142" s="9" t="s">
        <v>4</v>
      </c>
      <c r="C142" s="9" t="s">
        <v>285</v>
      </c>
      <c r="D142" s="82">
        <v>6499</v>
      </c>
      <c r="E142" s="82"/>
      <c r="F142" s="82">
        <v>68</v>
      </c>
      <c r="G142" s="82">
        <v>163</v>
      </c>
      <c r="H142" s="82">
        <v>105</v>
      </c>
      <c r="I142" s="82">
        <v>134</v>
      </c>
      <c r="J142" s="82">
        <v>247</v>
      </c>
      <c r="K142" s="82">
        <v>731</v>
      </c>
      <c r="L142" s="82">
        <v>1313</v>
      </c>
      <c r="M142" s="82">
        <v>1652</v>
      </c>
      <c r="N142" s="82">
        <v>1591</v>
      </c>
      <c r="O142" s="82">
        <v>346</v>
      </c>
      <c r="P142" s="82">
        <v>140</v>
      </c>
    </row>
    <row r="143" spans="1:16" x14ac:dyDescent="0.25">
      <c r="A143" s="9" t="s">
        <v>286</v>
      </c>
      <c r="B143" s="9" t="s">
        <v>287</v>
      </c>
      <c r="C143" s="9" t="s">
        <v>288</v>
      </c>
      <c r="D143" s="82">
        <v>8262</v>
      </c>
      <c r="E143" s="82"/>
      <c r="F143" s="82">
        <v>122</v>
      </c>
      <c r="G143" s="82">
        <v>248</v>
      </c>
      <c r="H143" s="82">
        <v>174</v>
      </c>
      <c r="I143" s="82">
        <v>201</v>
      </c>
      <c r="J143" s="82">
        <v>347</v>
      </c>
      <c r="K143" s="82">
        <v>965</v>
      </c>
      <c r="L143" s="82">
        <v>1721</v>
      </c>
      <c r="M143" s="82">
        <v>2094</v>
      </c>
      <c r="N143" s="82">
        <v>1834</v>
      </c>
      <c r="O143" s="82">
        <v>398</v>
      </c>
      <c r="P143" s="82">
        <v>143</v>
      </c>
    </row>
    <row r="144" spans="1:16" x14ac:dyDescent="0.25">
      <c r="A144" s="9" t="s">
        <v>289</v>
      </c>
      <c r="B144" s="9" t="s">
        <v>290</v>
      </c>
      <c r="C144" s="9" t="s">
        <v>291</v>
      </c>
      <c r="D144" s="82">
        <v>40198</v>
      </c>
      <c r="E144" s="82"/>
      <c r="F144" s="82">
        <v>1344</v>
      </c>
      <c r="G144" s="82">
        <v>2323</v>
      </c>
      <c r="H144" s="82">
        <v>1356</v>
      </c>
      <c r="I144" s="82">
        <v>1557</v>
      </c>
      <c r="J144" s="82">
        <v>2550</v>
      </c>
      <c r="K144" s="82">
        <v>5524</v>
      </c>
      <c r="L144" s="82">
        <v>8117</v>
      </c>
      <c r="M144" s="82">
        <v>8339</v>
      </c>
      <c r="N144" s="82">
        <v>6870</v>
      </c>
      <c r="O144" s="82">
        <v>1540</v>
      </c>
      <c r="P144" s="82">
        <v>572</v>
      </c>
    </row>
    <row r="145" spans="1:16" x14ac:dyDescent="0.25">
      <c r="A145" s="9" t="s">
        <v>4</v>
      </c>
      <c r="B145" s="9" t="s">
        <v>4</v>
      </c>
      <c r="C145" s="9" t="s">
        <v>4</v>
      </c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</row>
    <row r="146" spans="1:16" x14ac:dyDescent="0.25">
      <c r="A146" s="9" t="s">
        <v>292</v>
      </c>
      <c r="B146" s="9" t="s">
        <v>293</v>
      </c>
      <c r="C146" s="9" t="s">
        <v>294</v>
      </c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</row>
    <row r="147" spans="1:16" x14ac:dyDescent="0.25">
      <c r="A147" s="9" t="s">
        <v>4</v>
      </c>
      <c r="B147" s="9" t="s">
        <v>295</v>
      </c>
      <c r="C147" s="9" t="s">
        <v>4</v>
      </c>
      <c r="D147" s="82">
        <v>10571</v>
      </c>
      <c r="E147" s="82"/>
      <c r="F147" s="82">
        <v>208</v>
      </c>
      <c r="G147" s="82">
        <v>449</v>
      </c>
      <c r="H147" s="82">
        <v>271</v>
      </c>
      <c r="I147" s="82">
        <v>311</v>
      </c>
      <c r="J147" s="82">
        <v>545</v>
      </c>
      <c r="K147" s="82">
        <v>1320</v>
      </c>
      <c r="L147" s="82">
        <v>1995</v>
      </c>
      <c r="M147" s="82">
        <v>2227</v>
      </c>
      <c r="N147" s="82">
        <v>2262</v>
      </c>
      <c r="O147" s="82">
        <v>649</v>
      </c>
      <c r="P147" s="82">
        <v>315</v>
      </c>
    </row>
    <row r="148" spans="1:16" x14ac:dyDescent="0.25">
      <c r="A148" s="9" t="s">
        <v>296</v>
      </c>
      <c r="B148" s="9" t="s">
        <v>297</v>
      </c>
      <c r="C148" s="9" t="s">
        <v>298</v>
      </c>
      <c r="D148" s="82" t="s">
        <v>4</v>
      </c>
      <c r="E148" s="82"/>
      <c r="F148" s="82" t="s">
        <v>4</v>
      </c>
      <c r="G148" s="82" t="s">
        <v>4</v>
      </c>
      <c r="H148" s="82" t="s">
        <v>4</v>
      </c>
      <c r="I148" s="82" t="s">
        <v>4</v>
      </c>
      <c r="J148" s="82" t="s">
        <v>4</v>
      </c>
      <c r="K148" s="82" t="s">
        <v>4</v>
      </c>
      <c r="L148" s="82" t="s">
        <v>4</v>
      </c>
      <c r="M148" s="82" t="s">
        <v>4</v>
      </c>
      <c r="N148" s="82" t="s">
        <v>4</v>
      </c>
      <c r="O148" s="82" t="s">
        <v>4</v>
      </c>
      <c r="P148" s="82" t="s">
        <v>4</v>
      </c>
    </row>
    <row r="149" spans="1:16" x14ac:dyDescent="0.25">
      <c r="A149" s="9" t="s">
        <v>4</v>
      </c>
      <c r="B149" s="9" t="s">
        <v>4</v>
      </c>
      <c r="C149" s="9" t="s">
        <v>299</v>
      </c>
      <c r="D149" s="82">
        <v>1303</v>
      </c>
      <c r="E149" s="82"/>
      <c r="F149" s="82" t="s">
        <v>15</v>
      </c>
      <c r="G149" s="82">
        <v>56</v>
      </c>
      <c r="H149" s="82">
        <v>29</v>
      </c>
      <c r="I149" s="82">
        <v>44</v>
      </c>
      <c r="J149" s="82">
        <v>70</v>
      </c>
      <c r="K149" s="82">
        <v>164</v>
      </c>
      <c r="L149" s="82">
        <v>261</v>
      </c>
      <c r="M149" s="82">
        <v>307</v>
      </c>
      <c r="N149" s="82">
        <v>240</v>
      </c>
      <c r="O149" s="82">
        <v>60</v>
      </c>
      <c r="P149" s="82">
        <v>43</v>
      </c>
    </row>
    <row r="150" spans="1:16" x14ac:dyDescent="0.25">
      <c r="A150" s="9" t="s">
        <v>300</v>
      </c>
      <c r="B150" s="9" t="s">
        <v>301</v>
      </c>
      <c r="C150" s="9" t="s">
        <v>302</v>
      </c>
      <c r="D150" s="82">
        <v>2198</v>
      </c>
      <c r="E150" s="82"/>
      <c r="F150" s="82">
        <v>46</v>
      </c>
      <c r="G150" s="82">
        <v>86</v>
      </c>
      <c r="H150" s="82">
        <v>58</v>
      </c>
      <c r="I150" s="82">
        <v>55</v>
      </c>
      <c r="J150" s="82">
        <v>107</v>
      </c>
      <c r="K150" s="82">
        <v>252</v>
      </c>
      <c r="L150" s="82">
        <v>423</v>
      </c>
      <c r="M150" s="82">
        <v>525</v>
      </c>
      <c r="N150" s="82">
        <v>487</v>
      </c>
      <c r="O150" s="82">
        <v>115</v>
      </c>
      <c r="P150" s="82">
        <v>39</v>
      </c>
    </row>
    <row r="151" spans="1:16" x14ac:dyDescent="0.25">
      <c r="A151" s="9" t="s">
        <v>303</v>
      </c>
      <c r="B151" s="9" t="s">
        <v>304</v>
      </c>
      <c r="C151" s="9" t="s">
        <v>305</v>
      </c>
      <c r="D151" s="82" t="s">
        <v>4</v>
      </c>
      <c r="E151" s="82"/>
      <c r="F151" s="82" t="s">
        <v>4</v>
      </c>
      <c r="G151" s="82" t="s">
        <v>4</v>
      </c>
      <c r="H151" s="82" t="s">
        <v>4</v>
      </c>
      <c r="I151" s="82" t="s">
        <v>4</v>
      </c>
      <c r="J151" s="82" t="s">
        <v>4</v>
      </c>
      <c r="K151" s="82" t="s">
        <v>4</v>
      </c>
      <c r="L151" s="82" t="s">
        <v>4</v>
      </c>
      <c r="M151" s="82" t="s">
        <v>4</v>
      </c>
      <c r="N151" s="82" t="s">
        <v>4</v>
      </c>
      <c r="O151" s="82" t="s">
        <v>4</v>
      </c>
      <c r="P151" s="82" t="s">
        <v>4</v>
      </c>
    </row>
    <row r="152" spans="1:16" x14ac:dyDescent="0.25">
      <c r="A152" s="9" t="s">
        <v>4</v>
      </c>
      <c r="B152" s="9" t="s">
        <v>4</v>
      </c>
      <c r="C152" s="9" t="s">
        <v>306</v>
      </c>
      <c r="D152" s="82">
        <v>705</v>
      </c>
      <c r="E152" s="82"/>
      <c r="F152" s="82" t="s">
        <v>15</v>
      </c>
      <c r="G152" s="82" t="s">
        <v>15</v>
      </c>
      <c r="H152" s="82" t="s">
        <v>15</v>
      </c>
      <c r="I152" s="82" t="s">
        <v>15</v>
      </c>
      <c r="J152" s="82" t="s">
        <v>15</v>
      </c>
      <c r="K152" s="82">
        <v>44</v>
      </c>
      <c r="L152" s="82">
        <v>99</v>
      </c>
      <c r="M152" s="82">
        <v>172</v>
      </c>
      <c r="N152" s="82">
        <v>237</v>
      </c>
      <c r="O152" s="82">
        <v>72</v>
      </c>
      <c r="P152" s="82">
        <v>31</v>
      </c>
    </row>
    <row r="153" spans="1:16" x14ac:dyDescent="0.25">
      <c r="A153" s="9" t="s">
        <v>307</v>
      </c>
      <c r="B153" s="9" t="s">
        <v>308</v>
      </c>
      <c r="C153" s="9" t="s">
        <v>309</v>
      </c>
      <c r="D153" s="82">
        <v>7380</v>
      </c>
      <c r="E153" s="82"/>
      <c r="F153" s="82">
        <v>140</v>
      </c>
      <c r="G153" s="82">
        <v>321</v>
      </c>
      <c r="H153" s="82">
        <v>189</v>
      </c>
      <c r="I153" s="82">
        <v>219</v>
      </c>
      <c r="J153" s="82">
        <v>386</v>
      </c>
      <c r="K153" s="82">
        <v>950</v>
      </c>
      <c r="L153" s="82">
        <v>1365</v>
      </c>
      <c r="M153" s="82">
        <v>1453</v>
      </c>
      <c r="N153" s="82">
        <v>1579</v>
      </c>
      <c r="O153" s="82">
        <v>506</v>
      </c>
      <c r="P153" s="82">
        <v>261</v>
      </c>
    </row>
    <row r="154" spans="1:16" x14ac:dyDescent="0.25">
      <c r="A154" s="9" t="s">
        <v>4</v>
      </c>
      <c r="B154" s="9" t="s">
        <v>4</v>
      </c>
      <c r="C154" s="9" t="s">
        <v>4</v>
      </c>
      <c r="D154" s="82" t="s">
        <v>4</v>
      </c>
      <c r="E154" s="82"/>
      <c r="F154" s="82" t="s">
        <v>4</v>
      </c>
      <c r="G154" s="82" t="s">
        <v>4</v>
      </c>
      <c r="H154" s="82" t="s">
        <v>4</v>
      </c>
      <c r="I154" s="82" t="s">
        <v>4</v>
      </c>
      <c r="J154" s="82" t="s">
        <v>4</v>
      </c>
      <c r="K154" s="82" t="s">
        <v>4</v>
      </c>
      <c r="L154" s="82" t="s">
        <v>4</v>
      </c>
      <c r="M154" s="82" t="s">
        <v>4</v>
      </c>
      <c r="N154" s="82" t="s">
        <v>4</v>
      </c>
      <c r="O154" s="82" t="s">
        <v>4</v>
      </c>
      <c r="P154" s="82" t="s">
        <v>4</v>
      </c>
    </row>
    <row r="155" spans="1:16" x14ac:dyDescent="0.25">
      <c r="A155" s="9" t="s">
        <v>310</v>
      </c>
      <c r="B155" s="9" t="s">
        <v>311</v>
      </c>
      <c r="C155" s="9" t="s">
        <v>312</v>
      </c>
      <c r="D155" s="82">
        <v>49267</v>
      </c>
      <c r="E155" s="82"/>
      <c r="F155" s="82">
        <v>1901</v>
      </c>
      <c r="G155" s="82">
        <v>3179</v>
      </c>
      <c r="H155" s="82">
        <v>1828</v>
      </c>
      <c r="I155" s="82">
        <v>2003</v>
      </c>
      <c r="J155" s="82">
        <v>3269</v>
      </c>
      <c r="K155" s="82">
        <v>6878</v>
      </c>
      <c r="L155" s="82">
        <v>9925</v>
      </c>
      <c r="M155" s="82">
        <v>9863</v>
      </c>
      <c r="N155" s="82">
        <v>7895</v>
      </c>
      <c r="O155" s="82">
        <v>1738</v>
      </c>
      <c r="P155" s="82">
        <v>651</v>
      </c>
    </row>
    <row r="156" spans="1:16" x14ac:dyDescent="0.25">
      <c r="A156" s="9" t="s">
        <v>313</v>
      </c>
      <c r="B156" s="9" t="s">
        <v>314</v>
      </c>
      <c r="C156" s="9" t="s">
        <v>315</v>
      </c>
      <c r="D156" s="82">
        <v>47213</v>
      </c>
      <c r="E156" s="82"/>
      <c r="F156" s="82">
        <v>1796</v>
      </c>
      <c r="G156" s="82">
        <v>3020</v>
      </c>
      <c r="H156" s="82">
        <v>1734</v>
      </c>
      <c r="I156" s="82">
        <v>1884</v>
      </c>
      <c r="J156" s="82">
        <v>3121</v>
      </c>
      <c r="K156" s="82">
        <v>6596</v>
      </c>
      <c r="L156" s="82">
        <v>9535</v>
      </c>
      <c r="M156" s="82">
        <v>9471</v>
      </c>
      <c r="N156" s="82">
        <v>7618</v>
      </c>
      <c r="O156" s="82">
        <v>1682</v>
      </c>
      <c r="P156" s="82">
        <v>630</v>
      </c>
    </row>
    <row r="157" spans="1:16" x14ac:dyDescent="0.25">
      <c r="A157" s="9" t="s">
        <v>316</v>
      </c>
      <c r="B157" s="9" t="s">
        <v>317</v>
      </c>
      <c r="C157" s="9" t="s">
        <v>318</v>
      </c>
      <c r="D157" s="82" t="s">
        <v>4</v>
      </c>
      <c r="E157" s="82"/>
      <c r="F157" s="82" t="s">
        <v>4</v>
      </c>
      <c r="G157" s="82" t="s">
        <v>4</v>
      </c>
      <c r="H157" s="82" t="s">
        <v>4</v>
      </c>
      <c r="I157" s="82" t="s">
        <v>4</v>
      </c>
      <c r="J157" s="82" t="s">
        <v>4</v>
      </c>
      <c r="K157" s="82" t="s">
        <v>4</v>
      </c>
      <c r="L157" s="82" t="s">
        <v>4</v>
      </c>
      <c r="M157" s="82" t="s">
        <v>4</v>
      </c>
      <c r="N157" s="82" t="s">
        <v>4</v>
      </c>
      <c r="O157" s="82" t="s">
        <v>4</v>
      </c>
      <c r="P157" s="82" t="s">
        <v>4</v>
      </c>
    </row>
    <row r="158" spans="1:16" x14ac:dyDescent="0.25">
      <c r="A158" s="9" t="s">
        <v>4</v>
      </c>
      <c r="B158" s="9" t="s">
        <v>4</v>
      </c>
      <c r="C158" s="9" t="s">
        <v>319</v>
      </c>
      <c r="D158" s="82">
        <v>26707</v>
      </c>
      <c r="E158" s="82"/>
      <c r="F158" s="82">
        <v>973</v>
      </c>
      <c r="G158" s="82">
        <v>1748</v>
      </c>
      <c r="H158" s="82">
        <v>1034</v>
      </c>
      <c r="I158" s="82">
        <v>1126</v>
      </c>
      <c r="J158" s="82">
        <v>1930</v>
      </c>
      <c r="K158" s="82">
        <v>4030</v>
      </c>
      <c r="L158" s="82">
        <v>5682</v>
      </c>
      <c r="M158" s="82">
        <v>5360</v>
      </c>
      <c r="N158" s="82">
        <v>3760</v>
      </c>
      <c r="O158" s="82">
        <v>720</v>
      </c>
      <c r="P158" s="82">
        <v>287</v>
      </c>
    </row>
    <row r="159" spans="1:16" x14ac:dyDescent="0.25">
      <c r="A159" s="9" t="s">
        <v>320</v>
      </c>
      <c r="B159" s="9" t="s">
        <v>321</v>
      </c>
      <c r="C159" s="9" t="s">
        <v>322</v>
      </c>
      <c r="D159" s="82" t="s">
        <v>4</v>
      </c>
      <c r="E159" s="82"/>
      <c r="F159" s="82" t="s">
        <v>4</v>
      </c>
      <c r="G159" s="82" t="s">
        <v>4</v>
      </c>
      <c r="H159" s="82" t="s">
        <v>4</v>
      </c>
      <c r="I159" s="82" t="s">
        <v>4</v>
      </c>
      <c r="J159" s="82" t="s">
        <v>4</v>
      </c>
      <c r="K159" s="82" t="s">
        <v>4</v>
      </c>
      <c r="L159" s="82" t="s">
        <v>4</v>
      </c>
      <c r="M159" s="82" t="s">
        <v>4</v>
      </c>
      <c r="N159" s="82" t="s">
        <v>4</v>
      </c>
      <c r="O159" s="82" t="s">
        <v>4</v>
      </c>
      <c r="P159" s="82" t="s">
        <v>4</v>
      </c>
    </row>
    <row r="160" spans="1:16" x14ac:dyDescent="0.25">
      <c r="A160" s="9" t="s">
        <v>4</v>
      </c>
      <c r="B160" s="9" t="s">
        <v>4</v>
      </c>
      <c r="C160" s="9" t="s">
        <v>323</v>
      </c>
      <c r="D160" s="82">
        <v>38344</v>
      </c>
      <c r="E160" s="82"/>
      <c r="F160" s="82">
        <v>1179</v>
      </c>
      <c r="G160" s="82">
        <v>2125</v>
      </c>
      <c r="H160" s="82">
        <v>1265</v>
      </c>
      <c r="I160" s="82">
        <v>1423</v>
      </c>
      <c r="J160" s="82">
        <v>2361</v>
      </c>
      <c r="K160" s="82">
        <v>5229</v>
      </c>
      <c r="L160" s="82">
        <v>7819</v>
      </c>
      <c r="M160" s="82">
        <v>8067</v>
      </c>
      <c r="N160" s="82">
        <v>6716</v>
      </c>
      <c r="O160" s="82">
        <v>1511</v>
      </c>
      <c r="P160" s="82">
        <v>556</v>
      </c>
    </row>
    <row r="161" spans="1:16" x14ac:dyDescent="0.25">
      <c r="A161" s="9" t="s">
        <v>324</v>
      </c>
      <c r="B161" s="9" t="s">
        <v>325</v>
      </c>
      <c r="C161" s="9" t="s">
        <v>326</v>
      </c>
      <c r="D161" s="82" t="s">
        <v>4</v>
      </c>
      <c r="E161" s="82"/>
      <c r="F161" s="82" t="s">
        <v>4</v>
      </c>
      <c r="G161" s="82" t="s">
        <v>4</v>
      </c>
      <c r="H161" s="82" t="s">
        <v>4</v>
      </c>
      <c r="I161" s="82" t="s">
        <v>4</v>
      </c>
      <c r="J161" s="82" t="s">
        <v>4</v>
      </c>
      <c r="K161" s="82" t="s">
        <v>4</v>
      </c>
      <c r="L161" s="82" t="s">
        <v>4</v>
      </c>
      <c r="M161" s="82" t="s">
        <v>4</v>
      </c>
      <c r="N161" s="82" t="s">
        <v>4</v>
      </c>
      <c r="O161" s="82" t="s">
        <v>4</v>
      </c>
      <c r="P161" s="82" t="s">
        <v>4</v>
      </c>
    </row>
    <row r="162" spans="1:16" x14ac:dyDescent="0.25">
      <c r="A162" s="9" t="s">
        <v>4</v>
      </c>
      <c r="B162" s="9" t="s">
        <v>4</v>
      </c>
      <c r="C162" s="9" t="s">
        <v>319</v>
      </c>
      <c r="D162" s="82">
        <v>4974</v>
      </c>
      <c r="E162" s="82"/>
      <c r="F162" s="82">
        <v>149</v>
      </c>
      <c r="G162" s="82">
        <v>275</v>
      </c>
      <c r="H162" s="82">
        <v>199</v>
      </c>
      <c r="I162" s="82">
        <v>191</v>
      </c>
      <c r="J162" s="82">
        <v>338</v>
      </c>
      <c r="K162" s="82">
        <v>786</v>
      </c>
      <c r="L162" s="82">
        <v>1129</v>
      </c>
      <c r="M162" s="82">
        <v>962</v>
      </c>
      <c r="N162" s="82">
        <v>742</v>
      </c>
      <c r="O162" s="82">
        <v>142</v>
      </c>
      <c r="P162" s="82">
        <v>55</v>
      </c>
    </row>
    <row r="163" spans="1:16" x14ac:dyDescent="0.25">
      <c r="A163" s="9" t="s">
        <v>327</v>
      </c>
      <c r="B163" s="9" t="s">
        <v>328</v>
      </c>
      <c r="C163" s="9" t="s">
        <v>329</v>
      </c>
      <c r="D163" s="82" t="s">
        <v>4</v>
      </c>
      <c r="E163" s="82"/>
      <c r="F163" s="82" t="s">
        <v>4</v>
      </c>
      <c r="G163" s="82" t="s">
        <v>4</v>
      </c>
      <c r="H163" s="82" t="s">
        <v>4</v>
      </c>
      <c r="I163" s="82" t="s">
        <v>4</v>
      </c>
      <c r="J163" s="82" t="s">
        <v>4</v>
      </c>
      <c r="K163" s="82" t="s">
        <v>4</v>
      </c>
      <c r="L163" s="82" t="s">
        <v>4</v>
      </c>
      <c r="M163" s="82" t="s">
        <v>4</v>
      </c>
      <c r="N163" s="82" t="s">
        <v>4</v>
      </c>
      <c r="O163" s="82" t="s">
        <v>4</v>
      </c>
      <c r="P163" s="82" t="s">
        <v>4</v>
      </c>
    </row>
    <row r="164" spans="1:16" x14ac:dyDescent="0.25">
      <c r="A164" s="9" t="s">
        <v>4</v>
      </c>
      <c r="B164" s="9" t="s">
        <v>4</v>
      </c>
      <c r="C164" s="9" t="s">
        <v>323</v>
      </c>
      <c r="D164" s="82">
        <v>17520</v>
      </c>
      <c r="E164" s="82"/>
      <c r="F164" s="82">
        <v>466</v>
      </c>
      <c r="G164" s="82">
        <v>865</v>
      </c>
      <c r="H164" s="82">
        <v>530</v>
      </c>
      <c r="I164" s="82">
        <v>607</v>
      </c>
      <c r="J164" s="82">
        <v>1034</v>
      </c>
      <c r="K164" s="82">
        <v>2408</v>
      </c>
      <c r="L164" s="82">
        <v>3525</v>
      </c>
      <c r="M164" s="82">
        <v>3833</v>
      </c>
      <c r="N164" s="82">
        <v>3196</v>
      </c>
      <c r="O164" s="82">
        <v>764</v>
      </c>
      <c r="P164" s="82">
        <v>255</v>
      </c>
    </row>
    <row r="165" spans="1:16" x14ac:dyDescent="0.25">
      <c r="A165" s="9" t="s">
        <v>330</v>
      </c>
      <c r="B165" s="9" t="s">
        <v>331</v>
      </c>
      <c r="C165" s="9" t="s">
        <v>332</v>
      </c>
      <c r="D165" s="82">
        <v>16297</v>
      </c>
      <c r="E165" s="82"/>
      <c r="F165" s="82">
        <v>323</v>
      </c>
      <c r="G165" s="82">
        <v>659</v>
      </c>
      <c r="H165" s="82">
        <v>488</v>
      </c>
      <c r="I165" s="82">
        <v>567</v>
      </c>
      <c r="J165" s="82">
        <v>936</v>
      </c>
      <c r="K165" s="82">
        <v>2166</v>
      </c>
      <c r="L165" s="82">
        <v>3296</v>
      </c>
      <c r="M165" s="82">
        <v>3728</v>
      </c>
      <c r="N165" s="82">
        <v>3134</v>
      </c>
      <c r="O165" s="82">
        <v>703</v>
      </c>
      <c r="P165" s="82">
        <v>273</v>
      </c>
    </row>
    <row r="166" spans="1:16" x14ac:dyDescent="0.25">
      <c r="A166" s="9" t="s">
        <v>333</v>
      </c>
      <c r="B166" s="9" t="s">
        <v>334</v>
      </c>
      <c r="C166" s="9" t="s">
        <v>335</v>
      </c>
      <c r="D166" s="82">
        <v>899</v>
      </c>
      <c r="E166" s="82"/>
      <c r="F166" s="82">
        <v>36</v>
      </c>
      <c r="G166" s="82">
        <v>48</v>
      </c>
      <c r="H166" s="82">
        <v>44</v>
      </c>
      <c r="I166" s="82">
        <v>45</v>
      </c>
      <c r="J166" s="82">
        <v>68</v>
      </c>
      <c r="K166" s="82">
        <v>130</v>
      </c>
      <c r="L166" s="82">
        <v>157</v>
      </c>
      <c r="M166" s="82">
        <v>186</v>
      </c>
      <c r="N166" s="82">
        <v>145</v>
      </c>
      <c r="O166" s="82">
        <v>30</v>
      </c>
      <c r="P166" s="82" t="s">
        <v>15</v>
      </c>
    </row>
    <row r="167" spans="1:16" x14ac:dyDescent="0.25">
      <c r="A167" s="9" t="s">
        <v>336</v>
      </c>
      <c r="B167" s="9" t="s">
        <v>337</v>
      </c>
      <c r="C167" s="9" t="s">
        <v>338</v>
      </c>
      <c r="D167" s="82">
        <v>3182</v>
      </c>
      <c r="E167" s="82"/>
      <c r="F167" s="82">
        <v>44</v>
      </c>
      <c r="G167" s="82">
        <v>136</v>
      </c>
      <c r="H167" s="82">
        <v>97</v>
      </c>
      <c r="I167" s="82">
        <v>117</v>
      </c>
      <c r="J167" s="82">
        <v>200</v>
      </c>
      <c r="K167" s="82">
        <v>446</v>
      </c>
      <c r="L167" s="82">
        <v>631</v>
      </c>
      <c r="M167" s="82">
        <v>736</v>
      </c>
      <c r="N167" s="82">
        <v>579</v>
      </c>
      <c r="O167" s="82">
        <v>125</v>
      </c>
      <c r="P167" s="82">
        <v>68</v>
      </c>
    </row>
    <row r="168" spans="1:16" x14ac:dyDescent="0.25">
      <c r="A168" s="9" t="s">
        <v>339</v>
      </c>
      <c r="B168" s="9" t="s">
        <v>340</v>
      </c>
      <c r="C168" s="9" t="s">
        <v>341</v>
      </c>
      <c r="D168" s="82" t="s">
        <v>4</v>
      </c>
      <c r="E168" s="82"/>
      <c r="F168" s="82" t="s">
        <v>4</v>
      </c>
      <c r="G168" s="82" t="s">
        <v>4</v>
      </c>
      <c r="H168" s="82" t="s">
        <v>4</v>
      </c>
      <c r="I168" s="82" t="s">
        <v>4</v>
      </c>
      <c r="J168" s="82" t="s">
        <v>4</v>
      </c>
      <c r="K168" s="82" t="s">
        <v>4</v>
      </c>
      <c r="L168" s="82" t="s">
        <v>4</v>
      </c>
      <c r="M168" s="82" t="s">
        <v>4</v>
      </c>
      <c r="N168" s="82" t="s">
        <v>4</v>
      </c>
      <c r="O168" s="82" t="s">
        <v>4</v>
      </c>
      <c r="P168" s="82" t="s">
        <v>4</v>
      </c>
    </row>
    <row r="169" spans="1:16" x14ac:dyDescent="0.25">
      <c r="A169" s="9" t="s">
        <v>4</v>
      </c>
      <c r="B169" s="9" t="s">
        <v>4</v>
      </c>
      <c r="C169" s="9" t="s">
        <v>342</v>
      </c>
      <c r="D169" s="82">
        <v>1097</v>
      </c>
      <c r="E169" s="82"/>
      <c r="F169" s="82" t="s">
        <v>15</v>
      </c>
      <c r="G169" s="82">
        <v>38</v>
      </c>
      <c r="H169" s="82" t="s">
        <v>15</v>
      </c>
      <c r="I169" s="82">
        <v>40</v>
      </c>
      <c r="J169" s="82">
        <v>62</v>
      </c>
      <c r="K169" s="82">
        <v>150</v>
      </c>
      <c r="L169" s="82">
        <v>218</v>
      </c>
      <c r="M169" s="82">
        <v>266</v>
      </c>
      <c r="N169" s="82">
        <v>215</v>
      </c>
      <c r="O169" s="82">
        <v>58</v>
      </c>
      <c r="P169" s="82" t="s">
        <v>15</v>
      </c>
    </row>
    <row r="170" spans="1:16" x14ac:dyDescent="0.25">
      <c r="A170" s="9" t="s">
        <v>343</v>
      </c>
      <c r="B170" s="9" t="s">
        <v>344</v>
      </c>
      <c r="C170" s="9" t="s">
        <v>345</v>
      </c>
      <c r="D170" s="82">
        <v>12863</v>
      </c>
      <c r="E170" s="82"/>
      <c r="F170" s="82">
        <v>246</v>
      </c>
      <c r="G170" s="82">
        <v>485</v>
      </c>
      <c r="H170" s="82">
        <v>364</v>
      </c>
      <c r="I170" s="82">
        <v>430</v>
      </c>
      <c r="J170" s="82">
        <v>698</v>
      </c>
      <c r="K170" s="82">
        <v>1664</v>
      </c>
      <c r="L170" s="82">
        <v>2608</v>
      </c>
      <c r="M170" s="82">
        <v>2974</v>
      </c>
      <c r="N170" s="82">
        <v>2573</v>
      </c>
      <c r="O170" s="82">
        <v>579</v>
      </c>
      <c r="P170" s="82">
        <v>223</v>
      </c>
    </row>
    <row r="171" spans="1:16" x14ac:dyDescent="0.25">
      <c r="A171" s="9" t="s">
        <v>346</v>
      </c>
      <c r="B171" s="9" t="s">
        <v>347</v>
      </c>
      <c r="C171" s="9" t="s">
        <v>348</v>
      </c>
      <c r="D171" s="82">
        <v>22210</v>
      </c>
      <c r="E171" s="82"/>
      <c r="F171" s="82">
        <v>400</v>
      </c>
      <c r="G171" s="82">
        <v>835</v>
      </c>
      <c r="H171" s="82">
        <v>560</v>
      </c>
      <c r="I171" s="82">
        <v>643</v>
      </c>
      <c r="J171" s="82">
        <v>1155</v>
      </c>
      <c r="K171" s="82">
        <v>2756</v>
      </c>
      <c r="L171" s="82">
        <v>4505</v>
      </c>
      <c r="M171" s="82">
        <v>5031</v>
      </c>
      <c r="N171" s="82">
        <v>4690</v>
      </c>
      <c r="O171" s="82">
        <v>1150</v>
      </c>
      <c r="P171" s="82">
        <v>450</v>
      </c>
    </row>
    <row r="172" spans="1:16" x14ac:dyDescent="0.25">
      <c r="A172" s="9" t="s">
        <v>349</v>
      </c>
      <c r="B172" s="9" t="s">
        <v>350</v>
      </c>
      <c r="C172" s="9" t="s">
        <v>351</v>
      </c>
      <c r="D172" s="82">
        <v>316</v>
      </c>
      <c r="E172" s="82"/>
      <c r="F172" s="82" t="s">
        <v>15</v>
      </c>
      <c r="G172" s="82" t="s">
        <v>15</v>
      </c>
      <c r="H172" s="82" t="s">
        <v>15</v>
      </c>
      <c r="I172" s="82" t="s">
        <v>15</v>
      </c>
      <c r="J172" s="82" t="s">
        <v>15</v>
      </c>
      <c r="K172" s="82">
        <v>41</v>
      </c>
      <c r="L172" s="82">
        <v>57</v>
      </c>
      <c r="M172" s="82">
        <v>65</v>
      </c>
      <c r="N172" s="82">
        <v>65</v>
      </c>
      <c r="O172" s="82" t="s">
        <v>15</v>
      </c>
      <c r="P172" s="82" t="s">
        <v>15</v>
      </c>
    </row>
    <row r="173" spans="1:16" x14ac:dyDescent="0.25">
      <c r="A173" s="9" t="s">
        <v>352</v>
      </c>
      <c r="B173" s="9" t="s">
        <v>353</v>
      </c>
      <c r="C173" s="9" t="s">
        <v>354</v>
      </c>
      <c r="D173" s="82">
        <v>10653</v>
      </c>
      <c r="E173" s="82"/>
      <c r="F173" s="82">
        <v>98</v>
      </c>
      <c r="G173" s="82">
        <v>262</v>
      </c>
      <c r="H173" s="82">
        <v>172</v>
      </c>
      <c r="I173" s="82">
        <v>190</v>
      </c>
      <c r="J173" s="82">
        <v>377</v>
      </c>
      <c r="K173" s="82">
        <v>996</v>
      </c>
      <c r="L173" s="82">
        <v>2008</v>
      </c>
      <c r="M173" s="82">
        <v>2597</v>
      </c>
      <c r="N173" s="82">
        <v>2820</v>
      </c>
      <c r="O173" s="82">
        <v>798</v>
      </c>
      <c r="P173" s="82">
        <v>321</v>
      </c>
    </row>
    <row r="174" spans="1:16" x14ac:dyDescent="0.25">
      <c r="A174" s="9" t="s">
        <v>355</v>
      </c>
      <c r="B174" s="9" t="s">
        <v>356</v>
      </c>
      <c r="C174" s="9" t="s">
        <v>357</v>
      </c>
      <c r="D174" s="82">
        <v>10149</v>
      </c>
      <c r="E174" s="82"/>
      <c r="F174" s="82">
        <v>167</v>
      </c>
      <c r="G174" s="82">
        <v>326</v>
      </c>
      <c r="H174" s="82">
        <v>219</v>
      </c>
      <c r="I174" s="82">
        <v>279</v>
      </c>
      <c r="J174" s="82">
        <v>506</v>
      </c>
      <c r="K174" s="82">
        <v>1190</v>
      </c>
      <c r="L174" s="82">
        <v>2013</v>
      </c>
      <c r="M174" s="82">
        <v>2400</v>
      </c>
      <c r="N174" s="82">
        <v>2281</v>
      </c>
      <c r="O174" s="82">
        <v>537</v>
      </c>
      <c r="P174" s="82">
        <v>215</v>
      </c>
    </row>
    <row r="175" spans="1:16" x14ac:dyDescent="0.25">
      <c r="A175" s="9" t="s">
        <v>358</v>
      </c>
      <c r="B175" s="9" t="s">
        <v>359</v>
      </c>
      <c r="C175" s="9" t="s">
        <v>360</v>
      </c>
      <c r="D175" s="82">
        <v>285</v>
      </c>
      <c r="E175" s="82"/>
      <c r="F175" s="82" t="s">
        <v>15</v>
      </c>
      <c r="G175" s="82" t="s">
        <v>15</v>
      </c>
      <c r="H175" s="82" t="s">
        <v>15</v>
      </c>
      <c r="I175" s="82" t="s">
        <v>15</v>
      </c>
      <c r="J175" s="82" t="s">
        <v>15</v>
      </c>
      <c r="K175" s="82">
        <v>48</v>
      </c>
      <c r="L175" s="82">
        <v>62</v>
      </c>
      <c r="M175" s="82">
        <v>54</v>
      </c>
      <c r="N175" s="82">
        <v>53</v>
      </c>
      <c r="O175" s="82" t="s">
        <v>15</v>
      </c>
      <c r="P175" s="82" t="s">
        <v>15</v>
      </c>
    </row>
    <row r="176" spans="1:16" x14ac:dyDescent="0.25">
      <c r="A176" s="9" t="s">
        <v>361</v>
      </c>
      <c r="B176" s="9" t="s">
        <v>362</v>
      </c>
      <c r="C176" s="9" t="s">
        <v>363</v>
      </c>
      <c r="D176" s="82" t="s">
        <v>4</v>
      </c>
      <c r="E176" s="82"/>
      <c r="F176" s="82" t="s">
        <v>4</v>
      </c>
      <c r="G176" s="82" t="s">
        <v>4</v>
      </c>
      <c r="H176" s="82" t="s">
        <v>4</v>
      </c>
      <c r="I176" s="82" t="s">
        <v>4</v>
      </c>
      <c r="J176" s="82" t="s">
        <v>4</v>
      </c>
      <c r="K176" s="82" t="s">
        <v>4</v>
      </c>
      <c r="L176" s="82" t="s">
        <v>4</v>
      </c>
      <c r="M176" s="82" t="s">
        <v>4</v>
      </c>
      <c r="N176" s="82" t="s">
        <v>4</v>
      </c>
      <c r="O176" s="82" t="s">
        <v>4</v>
      </c>
      <c r="P176" s="82" t="s">
        <v>4</v>
      </c>
    </row>
    <row r="177" spans="1:16" x14ac:dyDescent="0.25">
      <c r="A177" s="9" t="s">
        <v>4</v>
      </c>
      <c r="B177" s="9" t="s">
        <v>4</v>
      </c>
      <c r="C177" s="9" t="s">
        <v>364</v>
      </c>
      <c r="D177" s="82">
        <v>6695</v>
      </c>
      <c r="E177" s="82"/>
      <c r="F177" s="82">
        <v>113</v>
      </c>
      <c r="G177" s="82">
        <v>246</v>
      </c>
      <c r="H177" s="82">
        <v>186</v>
      </c>
      <c r="I177" s="82">
        <v>200</v>
      </c>
      <c r="J177" s="82">
        <v>350</v>
      </c>
      <c r="K177" s="82">
        <v>874</v>
      </c>
      <c r="L177" s="82">
        <v>1333</v>
      </c>
      <c r="M177" s="82">
        <v>1464</v>
      </c>
      <c r="N177" s="82">
        <v>1420</v>
      </c>
      <c r="O177" s="82">
        <v>364</v>
      </c>
      <c r="P177" s="82">
        <v>133</v>
      </c>
    </row>
    <row r="178" spans="1:16" x14ac:dyDescent="0.25">
      <c r="A178" s="9" t="s">
        <v>365</v>
      </c>
      <c r="B178" s="9" t="s">
        <v>366</v>
      </c>
      <c r="C178" s="9" t="s">
        <v>367</v>
      </c>
      <c r="D178" s="82" t="s">
        <v>4</v>
      </c>
      <c r="E178" s="82"/>
      <c r="F178" s="82" t="s">
        <v>4</v>
      </c>
      <c r="G178" s="82" t="s">
        <v>4</v>
      </c>
      <c r="H178" s="82" t="s">
        <v>4</v>
      </c>
      <c r="I178" s="82" t="s">
        <v>4</v>
      </c>
      <c r="J178" s="82" t="s">
        <v>4</v>
      </c>
      <c r="K178" s="82" t="s">
        <v>4</v>
      </c>
      <c r="L178" s="82" t="s">
        <v>4</v>
      </c>
      <c r="M178" s="82" t="s">
        <v>4</v>
      </c>
      <c r="N178" s="82" t="s">
        <v>4</v>
      </c>
      <c r="O178" s="82" t="s">
        <v>4</v>
      </c>
      <c r="P178" s="82" t="s">
        <v>4</v>
      </c>
    </row>
    <row r="179" spans="1:16" x14ac:dyDescent="0.25">
      <c r="A179" s="9" t="s">
        <v>4</v>
      </c>
      <c r="B179" s="9" t="s">
        <v>4</v>
      </c>
      <c r="C179" s="9" t="s">
        <v>368</v>
      </c>
      <c r="D179" s="82">
        <v>2771</v>
      </c>
      <c r="E179" s="82"/>
      <c r="F179" s="82">
        <v>70</v>
      </c>
      <c r="G179" s="82">
        <v>109</v>
      </c>
      <c r="H179" s="82">
        <v>74</v>
      </c>
      <c r="I179" s="82">
        <v>86</v>
      </c>
      <c r="J179" s="82">
        <v>160</v>
      </c>
      <c r="K179" s="82">
        <v>367</v>
      </c>
      <c r="L179" s="82">
        <v>599</v>
      </c>
      <c r="M179" s="82">
        <v>570</v>
      </c>
      <c r="N179" s="82">
        <v>523</v>
      </c>
      <c r="O179" s="82">
        <v>147</v>
      </c>
      <c r="P179" s="82">
        <v>64</v>
      </c>
    </row>
    <row r="180" spans="1:16" x14ac:dyDescent="0.25">
      <c r="A180" s="9" t="s">
        <v>4</v>
      </c>
      <c r="B180" s="9" t="s">
        <v>4</v>
      </c>
      <c r="C180" s="9" t="s">
        <v>4</v>
      </c>
      <c r="D180" s="82" t="s">
        <v>4</v>
      </c>
      <c r="E180" s="82"/>
      <c r="F180" s="82" t="s">
        <v>4</v>
      </c>
      <c r="G180" s="82" t="s">
        <v>4</v>
      </c>
      <c r="H180" s="82" t="s">
        <v>4</v>
      </c>
      <c r="I180" s="82" t="s">
        <v>4</v>
      </c>
      <c r="J180" s="82" t="s">
        <v>4</v>
      </c>
      <c r="K180" s="82" t="s">
        <v>4</v>
      </c>
      <c r="L180" s="82" t="s">
        <v>4</v>
      </c>
      <c r="M180" s="82" t="s">
        <v>4</v>
      </c>
      <c r="N180" s="82" t="s">
        <v>4</v>
      </c>
      <c r="O180" s="82" t="s">
        <v>4</v>
      </c>
      <c r="P180" s="82" t="s">
        <v>4</v>
      </c>
    </row>
    <row r="181" spans="1:16" x14ac:dyDescent="0.25">
      <c r="A181" s="9" t="s">
        <v>369</v>
      </c>
      <c r="B181" s="9" t="s">
        <v>370</v>
      </c>
      <c r="C181" s="9" t="s">
        <v>371</v>
      </c>
      <c r="D181" s="82">
        <v>51116</v>
      </c>
      <c r="E181" s="82"/>
      <c r="F181" s="82">
        <v>1766</v>
      </c>
      <c r="G181" s="82">
        <v>3181</v>
      </c>
      <c r="H181" s="82">
        <v>1895</v>
      </c>
      <c r="I181" s="82">
        <v>2132</v>
      </c>
      <c r="J181" s="82">
        <v>3456</v>
      </c>
      <c r="K181" s="82">
        <v>7318</v>
      </c>
      <c r="L181" s="82">
        <v>10417</v>
      </c>
      <c r="M181" s="82">
        <v>10237</v>
      </c>
      <c r="N181" s="82">
        <v>8139</v>
      </c>
      <c r="O181" s="82">
        <v>1769</v>
      </c>
      <c r="P181" s="82">
        <v>666</v>
      </c>
    </row>
    <row r="182" spans="1:16" x14ac:dyDescent="0.25">
      <c r="A182" s="9" t="s">
        <v>372</v>
      </c>
      <c r="B182" s="9" t="s">
        <v>373</v>
      </c>
      <c r="C182" s="9" t="s">
        <v>374</v>
      </c>
      <c r="D182" s="82">
        <v>4987</v>
      </c>
      <c r="E182" s="82"/>
      <c r="F182" s="82" t="s">
        <v>15</v>
      </c>
      <c r="G182" s="82">
        <v>110</v>
      </c>
      <c r="H182" s="82">
        <v>88</v>
      </c>
      <c r="I182" s="82">
        <v>118</v>
      </c>
      <c r="J182" s="82">
        <v>251</v>
      </c>
      <c r="K182" s="82">
        <v>570</v>
      </c>
      <c r="L182" s="82">
        <v>994</v>
      </c>
      <c r="M182" s="82">
        <v>1342</v>
      </c>
      <c r="N182" s="82">
        <v>1102</v>
      </c>
      <c r="O182" s="82">
        <v>255</v>
      </c>
      <c r="P182" s="82">
        <v>135</v>
      </c>
    </row>
    <row r="183" spans="1:16" x14ac:dyDescent="0.25">
      <c r="A183" s="9" t="s">
        <v>375</v>
      </c>
      <c r="B183" s="9" t="s">
        <v>376</v>
      </c>
      <c r="C183" s="9" t="s">
        <v>377</v>
      </c>
      <c r="D183" s="82">
        <v>2816</v>
      </c>
      <c r="E183" s="82"/>
      <c r="F183" s="82" t="s">
        <v>15</v>
      </c>
      <c r="G183" s="82">
        <v>52</v>
      </c>
      <c r="H183" s="82">
        <v>36</v>
      </c>
      <c r="I183" s="82">
        <v>54</v>
      </c>
      <c r="J183" s="82">
        <v>141</v>
      </c>
      <c r="K183" s="82">
        <v>315</v>
      </c>
      <c r="L183" s="82">
        <v>521</v>
      </c>
      <c r="M183" s="82">
        <v>755</v>
      </c>
      <c r="N183" s="82">
        <v>670</v>
      </c>
      <c r="O183" s="82">
        <v>170</v>
      </c>
      <c r="P183" s="82">
        <v>94</v>
      </c>
    </row>
    <row r="184" spans="1:16" x14ac:dyDescent="0.25">
      <c r="A184" s="9" t="s">
        <v>378</v>
      </c>
      <c r="B184" s="9" t="s">
        <v>379</v>
      </c>
      <c r="C184" s="9" t="s">
        <v>380</v>
      </c>
      <c r="D184" s="82">
        <v>2299</v>
      </c>
      <c r="E184" s="82"/>
      <c r="F184" s="82" t="s">
        <v>15</v>
      </c>
      <c r="G184" s="82">
        <v>58</v>
      </c>
      <c r="H184" s="82">
        <v>52</v>
      </c>
      <c r="I184" s="82">
        <v>64</v>
      </c>
      <c r="J184" s="82">
        <v>113</v>
      </c>
      <c r="K184" s="82">
        <v>262</v>
      </c>
      <c r="L184" s="82">
        <v>499</v>
      </c>
      <c r="M184" s="82">
        <v>633</v>
      </c>
      <c r="N184" s="82">
        <v>466</v>
      </c>
      <c r="O184" s="82">
        <v>94</v>
      </c>
      <c r="P184" s="82">
        <v>45</v>
      </c>
    </row>
    <row r="185" spans="1:16" x14ac:dyDescent="0.25">
      <c r="A185" s="9" t="s">
        <v>381</v>
      </c>
      <c r="B185" s="9" t="s">
        <v>382</v>
      </c>
      <c r="C185" s="9" t="s">
        <v>383</v>
      </c>
      <c r="D185" s="82" t="s">
        <v>4</v>
      </c>
      <c r="E185" s="82"/>
      <c r="F185" s="82" t="s">
        <v>4</v>
      </c>
      <c r="G185" s="82" t="s">
        <v>4</v>
      </c>
      <c r="H185" s="82" t="s">
        <v>4</v>
      </c>
      <c r="I185" s="82" t="s">
        <v>4</v>
      </c>
      <c r="J185" s="82" t="s">
        <v>4</v>
      </c>
      <c r="K185" s="82" t="s">
        <v>4</v>
      </c>
      <c r="L185" s="82" t="s">
        <v>4</v>
      </c>
      <c r="M185" s="82" t="s">
        <v>4</v>
      </c>
      <c r="N185" s="82" t="s">
        <v>4</v>
      </c>
      <c r="O185" s="82" t="s">
        <v>4</v>
      </c>
      <c r="P185" s="82" t="s">
        <v>4</v>
      </c>
    </row>
    <row r="186" spans="1:16" x14ac:dyDescent="0.25">
      <c r="A186" s="9" t="s">
        <v>4</v>
      </c>
      <c r="B186" s="9" t="s">
        <v>4</v>
      </c>
      <c r="C186" s="9" t="s">
        <v>384</v>
      </c>
      <c r="D186" s="82" t="s">
        <v>15</v>
      </c>
      <c r="E186" s="82"/>
      <c r="F186" s="82" t="s">
        <v>15</v>
      </c>
      <c r="G186" s="82" t="s">
        <v>16</v>
      </c>
      <c r="H186" s="82" t="s">
        <v>16</v>
      </c>
      <c r="I186" s="82" t="s">
        <v>16</v>
      </c>
      <c r="J186" s="82" t="s">
        <v>16</v>
      </c>
      <c r="K186" s="82" t="s">
        <v>16</v>
      </c>
      <c r="L186" s="82" t="s">
        <v>15</v>
      </c>
      <c r="M186" s="82" t="s">
        <v>15</v>
      </c>
      <c r="N186" s="82" t="s">
        <v>15</v>
      </c>
      <c r="O186" s="82" t="s">
        <v>16</v>
      </c>
      <c r="P186" s="82" t="s">
        <v>16</v>
      </c>
    </row>
    <row r="187" spans="1:16" x14ac:dyDescent="0.25">
      <c r="A187" s="9" t="s">
        <v>385</v>
      </c>
      <c r="B187" s="9" t="s">
        <v>386</v>
      </c>
      <c r="C187" s="9" t="s">
        <v>387</v>
      </c>
      <c r="D187" s="82">
        <v>2077</v>
      </c>
      <c r="E187" s="82"/>
      <c r="F187" s="82">
        <v>47</v>
      </c>
      <c r="G187" s="82">
        <v>74</v>
      </c>
      <c r="H187" s="82">
        <v>55</v>
      </c>
      <c r="I187" s="82">
        <v>64</v>
      </c>
      <c r="J187" s="82">
        <v>93</v>
      </c>
      <c r="K187" s="82">
        <v>210</v>
      </c>
      <c r="L187" s="82">
        <v>379</v>
      </c>
      <c r="M187" s="82">
        <v>482</v>
      </c>
      <c r="N187" s="82">
        <v>531</v>
      </c>
      <c r="O187" s="82">
        <v>101</v>
      </c>
      <c r="P187" s="82">
        <v>37</v>
      </c>
    </row>
    <row r="188" spans="1:16" x14ac:dyDescent="0.25">
      <c r="A188" s="9" t="s">
        <v>388</v>
      </c>
      <c r="B188" s="9" t="s">
        <v>389</v>
      </c>
      <c r="C188" s="9" t="s">
        <v>390</v>
      </c>
      <c r="D188" s="82">
        <v>304</v>
      </c>
      <c r="E188" s="82"/>
      <c r="F188" s="82" t="s">
        <v>15</v>
      </c>
      <c r="G188" s="82" t="s">
        <v>15</v>
      </c>
      <c r="H188" s="82" t="s">
        <v>15</v>
      </c>
      <c r="I188" s="82" t="s">
        <v>15</v>
      </c>
      <c r="J188" s="82" t="s">
        <v>15</v>
      </c>
      <c r="K188" s="82">
        <v>29</v>
      </c>
      <c r="L188" s="82">
        <v>56</v>
      </c>
      <c r="M188" s="82">
        <v>77</v>
      </c>
      <c r="N188" s="82">
        <v>80</v>
      </c>
      <c r="O188" s="82" t="s">
        <v>15</v>
      </c>
      <c r="P188" s="82" t="s">
        <v>15</v>
      </c>
    </row>
    <row r="189" spans="1:16" x14ac:dyDescent="0.25">
      <c r="A189" s="9" t="s">
        <v>391</v>
      </c>
      <c r="B189" s="9" t="s">
        <v>392</v>
      </c>
      <c r="C189" s="9" t="s">
        <v>393</v>
      </c>
      <c r="D189" s="82">
        <v>1795</v>
      </c>
      <c r="E189" s="82"/>
      <c r="F189" s="82">
        <v>39</v>
      </c>
      <c r="G189" s="82">
        <v>67</v>
      </c>
      <c r="H189" s="82">
        <v>51</v>
      </c>
      <c r="I189" s="82">
        <v>57</v>
      </c>
      <c r="J189" s="82">
        <v>83</v>
      </c>
      <c r="K189" s="82">
        <v>183</v>
      </c>
      <c r="L189" s="82">
        <v>325</v>
      </c>
      <c r="M189" s="82">
        <v>411</v>
      </c>
      <c r="N189" s="82">
        <v>461</v>
      </c>
      <c r="O189" s="82">
        <v>87</v>
      </c>
      <c r="P189" s="82">
        <v>27</v>
      </c>
    </row>
    <row r="190" spans="1:16" x14ac:dyDescent="0.25">
      <c r="A190" s="9" t="s">
        <v>394</v>
      </c>
      <c r="B190" s="9" t="s">
        <v>395</v>
      </c>
      <c r="C190" s="9" t="s">
        <v>396</v>
      </c>
      <c r="D190" s="82">
        <v>21726</v>
      </c>
      <c r="E190" s="82"/>
      <c r="F190" s="82">
        <v>421</v>
      </c>
      <c r="G190" s="82">
        <v>836</v>
      </c>
      <c r="H190" s="82">
        <v>561</v>
      </c>
      <c r="I190" s="82">
        <v>646</v>
      </c>
      <c r="J190" s="82">
        <v>1177</v>
      </c>
      <c r="K190" s="82">
        <v>2696</v>
      </c>
      <c r="L190" s="82">
        <v>4430</v>
      </c>
      <c r="M190" s="82">
        <v>5154</v>
      </c>
      <c r="N190" s="82">
        <v>4437</v>
      </c>
      <c r="O190" s="82">
        <v>966</v>
      </c>
      <c r="P190" s="82">
        <v>361</v>
      </c>
    </row>
    <row r="191" spans="1:16" x14ac:dyDescent="0.25">
      <c r="A191" s="9" t="s">
        <v>397</v>
      </c>
      <c r="B191" s="9" t="s">
        <v>398</v>
      </c>
      <c r="C191" s="9" t="s">
        <v>399</v>
      </c>
      <c r="D191" s="82">
        <v>9812</v>
      </c>
      <c r="E191" s="82"/>
      <c r="F191" s="82">
        <v>297</v>
      </c>
      <c r="G191" s="82">
        <v>449</v>
      </c>
      <c r="H191" s="82">
        <v>280</v>
      </c>
      <c r="I191" s="82">
        <v>301</v>
      </c>
      <c r="J191" s="82">
        <v>521</v>
      </c>
      <c r="K191" s="82">
        <v>1130</v>
      </c>
      <c r="L191" s="82">
        <v>1876</v>
      </c>
      <c r="M191" s="82">
        <v>2249</v>
      </c>
      <c r="N191" s="82">
        <v>2086</v>
      </c>
      <c r="O191" s="82">
        <v>453</v>
      </c>
      <c r="P191" s="82">
        <v>150</v>
      </c>
    </row>
    <row r="192" spans="1:16" x14ac:dyDescent="0.25">
      <c r="A192" s="9" t="s">
        <v>400</v>
      </c>
      <c r="B192" s="9" t="s">
        <v>401</v>
      </c>
      <c r="C192" s="9" t="s">
        <v>402</v>
      </c>
      <c r="D192" s="82" t="s">
        <v>4</v>
      </c>
      <c r="E192" s="82"/>
      <c r="F192" s="82" t="s">
        <v>4</v>
      </c>
      <c r="G192" s="82" t="s">
        <v>4</v>
      </c>
      <c r="H192" s="82" t="s">
        <v>4</v>
      </c>
      <c r="I192" s="82" t="s">
        <v>4</v>
      </c>
      <c r="J192" s="82" t="s">
        <v>4</v>
      </c>
      <c r="K192" s="82" t="s">
        <v>4</v>
      </c>
      <c r="L192" s="82" t="s">
        <v>4</v>
      </c>
      <c r="M192" s="82" t="s">
        <v>4</v>
      </c>
      <c r="N192" s="82" t="s">
        <v>4</v>
      </c>
      <c r="O192" s="82" t="s">
        <v>4</v>
      </c>
      <c r="P192" s="82" t="s">
        <v>4</v>
      </c>
    </row>
    <row r="193" spans="1:16" x14ac:dyDescent="0.25">
      <c r="A193" s="9" t="s">
        <v>4</v>
      </c>
      <c r="B193" s="9" t="s">
        <v>4</v>
      </c>
      <c r="C193" s="9" t="s">
        <v>403</v>
      </c>
      <c r="D193" s="82">
        <v>15550</v>
      </c>
      <c r="E193" s="82"/>
      <c r="F193" s="82">
        <v>140</v>
      </c>
      <c r="G193" s="82">
        <v>448</v>
      </c>
      <c r="H193" s="82">
        <v>332</v>
      </c>
      <c r="I193" s="82">
        <v>415</v>
      </c>
      <c r="J193" s="82">
        <v>794</v>
      </c>
      <c r="K193" s="82">
        <v>1911</v>
      </c>
      <c r="L193" s="82">
        <v>3251</v>
      </c>
      <c r="M193" s="82">
        <v>3895</v>
      </c>
      <c r="N193" s="82">
        <v>3313</v>
      </c>
      <c r="O193" s="82">
        <v>747</v>
      </c>
      <c r="P193" s="82">
        <v>282</v>
      </c>
    </row>
    <row r="194" spans="1:16" x14ac:dyDescent="0.25">
      <c r="A194" s="9" t="s">
        <v>404</v>
      </c>
      <c r="B194" s="9" t="s">
        <v>405</v>
      </c>
      <c r="C194" s="9" t="s">
        <v>406</v>
      </c>
      <c r="D194" s="82" t="s">
        <v>4</v>
      </c>
      <c r="E194" s="82"/>
      <c r="F194" s="82" t="s">
        <v>4</v>
      </c>
      <c r="G194" s="82" t="s">
        <v>4</v>
      </c>
      <c r="H194" s="82" t="s">
        <v>4</v>
      </c>
      <c r="I194" s="82" t="s">
        <v>4</v>
      </c>
      <c r="J194" s="82" t="s">
        <v>4</v>
      </c>
      <c r="K194" s="82" t="s">
        <v>4</v>
      </c>
      <c r="L194" s="82" t="s">
        <v>4</v>
      </c>
      <c r="M194" s="82" t="s">
        <v>4</v>
      </c>
      <c r="N194" s="82" t="s">
        <v>4</v>
      </c>
      <c r="O194" s="82" t="s">
        <v>4</v>
      </c>
      <c r="P194" s="82" t="s">
        <v>4</v>
      </c>
    </row>
    <row r="195" spans="1:16" x14ac:dyDescent="0.25">
      <c r="A195" s="9" t="s">
        <v>4</v>
      </c>
      <c r="B195" s="9" t="s">
        <v>4</v>
      </c>
      <c r="C195" s="9" t="s">
        <v>407</v>
      </c>
      <c r="D195" s="82">
        <v>44200</v>
      </c>
      <c r="E195" s="82"/>
      <c r="F195" s="82">
        <v>686</v>
      </c>
      <c r="G195" s="82">
        <v>1793</v>
      </c>
      <c r="H195" s="82">
        <v>1266</v>
      </c>
      <c r="I195" s="82">
        <v>1600</v>
      </c>
      <c r="J195" s="82">
        <v>2771</v>
      </c>
      <c r="K195" s="82">
        <v>6344</v>
      </c>
      <c r="L195" s="82">
        <v>9614</v>
      </c>
      <c r="M195" s="82">
        <v>9818</v>
      </c>
      <c r="N195" s="82">
        <v>7879</v>
      </c>
      <c r="O195" s="82">
        <v>1713</v>
      </c>
      <c r="P195" s="82">
        <v>631</v>
      </c>
    </row>
    <row r="196" spans="1:16" x14ac:dyDescent="0.25">
      <c r="A196" s="9" t="s">
        <v>408</v>
      </c>
      <c r="B196" s="9" t="s">
        <v>409</v>
      </c>
      <c r="C196" s="9" t="s">
        <v>410</v>
      </c>
      <c r="D196" s="82">
        <v>29420</v>
      </c>
      <c r="E196" s="82"/>
      <c r="F196" s="82">
        <v>339</v>
      </c>
      <c r="G196" s="82">
        <v>908</v>
      </c>
      <c r="H196" s="82">
        <v>680</v>
      </c>
      <c r="I196" s="82">
        <v>922</v>
      </c>
      <c r="J196" s="82">
        <v>1691</v>
      </c>
      <c r="K196" s="82">
        <v>3977</v>
      </c>
      <c r="L196" s="82">
        <v>6327</v>
      </c>
      <c r="M196" s="82">
        <v>6925</v>
      </c>
      <c r="N196" s="82">
        <v>5795</v>
      </c>
      <c r="O196" s="82">
        <v>1334</v>
      </c>
      <c r="P196" s="82">
        <v>479</v>
      </c>
    </row>
    <row r="197" spans="1:16" x14ac:dyDescent="0.25">
      <c r="A197" s="9" t="s">
        <v>411</v>
      </c>
      <c r="B197" s="9" t="s">
        <v>412</v>
      </c>
      <c r="C197" s="9" t="s">
        <v>413</v>
      </c>
      <c r="D197" s="82" t="s">
        <v>4</v>
      </c>
      <c r="E197" s="82"/>
      <c r="F197" s="82" t="s">
        <v>4</v>
      </c>
      <c r="G197" s="82" t="s">
        <v>4</v>
      </c>
      <c r="H197" s="82" t="s">
        <v>4</v>
      </c>
      <c r="I197" s="82" t="s">
        <v>4</v>
      </c>
      <c r="J197" s="82" t="s">
        <v>4</v>
      </c>
      <c r="K197" s="82" t="s">
        <v>4</v>
      </c>
      <c r="L197" s="82" t="s">
        <v>4</v>
      </c>
      <c r="M197" s="82" t="s">
        <v>4</v>
      </c>
      <c r="N197" s="82" t="s">
        <v>4</v>
      </c>
      <c r="O197" s="82" t="s">
        <v>4</v>
      </c>
      <c r="P197" s="82" t="s">
        <v>4</v>
      </c>
    </row>
    <row r="198" spans="1:16" x14ac:dyDescent="0.25">
      <c r="A198" s="9" t="s">
        <v>4</v>
      </c>
      <c r="B198" s="9" t="s">
        <v>4</v>
      </c>
      <c r="C198" s="9" t="s">
        <v>414</v>
      </c>
      <c r="D198" s="82">
        <v>31232</v>
      </c>
      <c r="E198" s="82"/>
      <c r="F198" s="82">
        <v>344</v>
      </c>
      <c r="G198" s="82">
        <v>953</v>
      </c>
      <c r="H198" s="82">
        <v>714</v>
      </c>
      <c r="I198" s="82">
        <v>912</v>
      </c>
      <c r="J198" s="82">
        <v>1663</v>
      </c>
      <c r="K198" s="82">
        <v>4091</v>
      </c>
      <c r="L198" s="82">
        <v>6704</v>
      </c>
      <c r="M198" s="82">
        <v>7338</v>
      </c>
      <c r="N198" s="82">
        <v>6392</v>
      </c>
      <c r="O198" s="82">
        <v>1492</v>
      </c>
      <c r="P198" s="82">
        <v>567</v>
      </c>
    </row>
    <row r="199" spans="1:16" x14ac:dyDescent="0.25">
      <c r="A199" s="9" t="s">
        <v>415</v>
      </c>
      <c r="B199" s="9" t="s">
        <v>416</v>
      </c>
      <c r="C199" s="9" t="s">
        <v>417</v>
      </c>
      <c r="D199" s="82">
        <v>28763</v>
      </c>
      <c r="E199" s="82"/>
      <c r="F199" s="82">
        <v>1141</v>
      </c>
      <c r="G199" s="82">
        <v>1873</v>
      </c>
      <c r="H199" s="82">
        <v>1062</v>
      </c>
      <c r="I199" s="82">
        <v>1080</v>
      </c>
      <c r="J199" s="82">
        <v>1773</v>
      </c>
      <c r="K199" s="82">
        <v>3835</v>
      </c>
      <c r="L199" s="82">
        <v>5392</v>
      </c>
      <c r="M199" s="82">
        <v>5658</v>
      </c>
      <c r="N199" s="82">
        <v>5136</v>
      </c>
      <c r="O199" s="82">
        <v>1242</v>
      </c>
      <c r="P199" s="82">
        <v>485</v>
      </c>
    </row>
    <row r="200" spans="1:16" x14ac:dyDescent="0.25">
      <c r="A200" s="9" t="s">
        <v>418</v>
      </c>
      <c r="B200" s="9" t="s">
        <v>419</v>
      </c>
      <c r="C200" s="9" t="s">
        <v>420</v>
      </c>
      <c r="D200" s="82" t="s">
        <v>4</v>
      </c>
      <c r="E200" s="82"/>
      <c r="F200" s="82" t="s">
        <v>4</v>
      </c>
      <c r="G200" s="82" t="s">
        <v>4</v>
      </c>
      <c r="H200" s="82" t="s">
        <v>4</v>
      </c>
      <c r="I200" s="82" t="s">
        <v>4</v>
      </c>
      <c r="J200" s="82" t="s">
        <v>4</v>
      </c>
      <c r="K200" s="82" t="s">
        <v>4</v>
      </c>
      <c r="L200" s="82" t="s">
        <v>4</v>
      </c>
      <c r="M200" s="82" t="s">
        <v>4</v>
      </c>
      <c r="N200" s="82" t="s">
        <v>4</v>
      </c>
      <c r="O200" s="82" t="s">
        <v>4</v>
      </c>
      <c r="P200" s="82" t="s">
        <v>4</v>
      </c>
    </row>
    <row r="201" spans="1:16" x14ac:dyDescent="0.25">
      <c r="A201" s="9" t="s">
        <v>4</v>
      </c>
      <c r="B201" s="9" t="s">
        <v>4</v>
      </c>
      <c r="C201" s="9" t="s">
        <v>421</v>
      </c>
      <c r="D201" s="82">
        <v>26998</v>
      </c>
      <c r="E201" s="82"/>
      <c r="F201" s="82">
        <v>1092</v>
      </c>
      <c r="G201" s="82">
        <v>1779</v>
      </c>
      <c r="H201" s="82">
        <v>1010</v>
      </c>
      <c r="I201" s="82">
        <v>1023</v>
      </c>
      <c r="J201" s="82">
        <v>1680</v>
      </c>
      <c r="K201" s="82">
        <v>3614</v>
      </c>
      <c r="L201" s="82">
        <v>5023</v>
      </c>
      <c r="M201" s="82">
        <v>5277</v>
      </c>
      <c r="N201" s="82">
        <v>4816</v>
      </c>
      <c r="O201" s="82">
        <v>1165</v>
      </c>
      <c r="P201" s="82">
        <v>439</v>
      </c>
    </row>
    <row r="202" spans="1:16" x14ac:dyDescent="0.25">
      <c r="A202" s="9" t="s">
        <v>422</v>
      </c>
      <c r="B202" s="9" t="s">
        <v>423</v>
      </c>
      <c r="C202" s="9" t="s">
        <v>424</v>
      </c>
      <c r="D202" s="82" t="s">
        <v>4</v>
      </c>
      <c r="E202" s="82"/>
      <c r="F202" s="82" t="s">
        <v>4</v>
      </c>
      <c r="G202" s="82" t="s">
        <v>4</v>
      </c>
      <c r="H202" s="82" t="s">
        <v>4</v>
      </c>
      <c r="I202" s="82" t="s">
        <v>4</v>
      </c>
      <c r="J202" s="82" t="s">
        <v>4</v>
      </c>
      <c r="K202" s="82" t="s">
        <v>4</v>
      </c>
      <c r="L202" s="82" t="s">
        <v>4</v>
      </c>
      <c r="M202" s="82" t="s">
        <v>4</v>
      </c>
      <c r="N202" s="82" t="s">
        <v>4</v>
      </c>
      <c r="O202" s="82" t="s">
        <v>4</v>
      </c>
      <c r="P202" s="82" t="s">
        <v>4</v>
      </c>
    </row>
    <row r="203" spans="1:16" x14ac:dyDescent="0.25">
      <c r="A203" s="9" t="s">
        <v>4</v>
      </c>
      <c r="B203" s="9" t="s">
        <v>4</v>
      </c>
      <c r="C203" s="9" t="s">
        <v>421</v>
      </c>
      <c r="D203" s="82">
        <v>3573</v>
      </c>
      <c r="E203" s="82"/>
      <c r="F203" s="82">
        <v>85</v>
      </c>
      <c r="G203" s="82">
        <v>166</v>
      </c>
      <c r="H203" s="82">
        <v>82</v>
      </c>
      <c r="I203" s="82">
        <v>111</v>
      </c>
      <c r="J203" s="82">
        <v>200</v>
      </c>
      <c r="K203" s="82">
        <v>433</v>
      </c>
      <c r="L203" s="82">
        <v>704</v>
      </c>
      <c r="M203" s="82">
        <v>748</v>
      </c>
      <c r="N203" s="82">
        <v>743</v>
      </c>
      <c r="O203" s="82">
        <v>207</v>
      </c>
      <c r="P203" s="82">
        <v>79</v>
      </c>
    </row>
    <row r="204" spans="1:16" x14ac:dyDescent="0.25">
      <c r="A204" s="9" t="s">
        <v>425</v>
      </c>
      <c r="B204" s="9" t="s">
        <v>426</v>
      </c>
      <c r="C204" s="9" t="s">
        <v>420</v>
      </c>
      <c r="D204" s="82" t="s">
        <v>4</v>
      </c>
      <c r="E204" s="82"/>
      <c r="F204" s="82" t="s">
        <v>4</v>
      </c>
      <c r="G204" s="82" t="s">
        <v>4</v>
      </c>
      <c r="H204" s="82" t="s">
        <v>4</v>
      </c>
      <c r="I204" s="82" t="s">
        <v>4</v>
      </c>
      <c r="J204" s="82" t="s">
        <v>4</v>
      </c>
      <c r="K204" s="82" t="s">
        <v>4</v>
      </c>
      <c r="L204" s="82" t="s">
        <v>4</v>
      </c>
      <c r="M204" s="82" t="s">
        <v>4</v>
      </c>
      <c r="N204" s="82" t="s">
        <v>4</v>
      </c>
      <c r="O204" s="82" t="s">
        <v>4</v>
      </c>
      <c r="P204" s="82" t="s">
        <v>4</v>
      </c>
    </row>
    <row r="205" spans="1:16" x14ac:dyDescent="0.25">
      <c r="A205" s="9" t="s">
        <v>4</v>
      </c>
      <c r="B205" s="9" t="s">
        <v>4</v>
      </c>
      <c r="C205" s="9" t="s">
        <v>427</v>
      </c>
      <c r="D205" s="82">
        <v>2465</v>
      </c>
      <c r="E205" s="82"/>
      <c r="F205" s="82">
        <v>41</v>
      </c>
      <c r="G205" s="82">
        <v>83</v>
      </c>
      <c r="H205" s="82">
        <v>56</v>
      </c>
      <c r="I205" s="82">
        <v>67</v>
      </c>
      <c r="J205" s="82">
        <v>121</v>
      </c>
      <c r="K205" s="82">
        <v>289</v>
      </c>
      <c r="L205" s="82">
        <v>459</v>
      </c>
      <c r="M205" s="82">
        <v>540</v>
      </c>
      <c r="N205" s="82">
        <v>537</v>
      </c>
      <c r="O205" s="82">
        <v>169</v>
      </c>
      <c r="P205" s="82">
        <v>93</v>
      </c>
    </row>
    <row r="206" spans="1:16" x14ac:dyDescent="0.25">
      <c r="A206" s="9" t="s">
        <v>428</v>
      </c>
      <c r="B206" s="9" t="s">
        <v>419</v>
      </c>
      <c r="C206" s="9" t="s">
        <v>424</v>
      </c>
      <c r="D206" s="82" t="s">
        <v>4</v>
      </c>
      <c r="E206" s="82"/>
      <c r="F206" s="82" t="s">
        <v>4</v>
      </c>
      <c r="G206" s="82" t="s">
        <v>4</v>
      </c>
      <c r="H206" s="82" t="s">
        <v>4</v>
      </c>
      <c r="I206" s="82" t="s">
        <v>4</v>
      </c>
      <c r="J206" s="82" t="s">
        <v>4</v>
      </c>
      <c r="K206" s="82" t="s">
        <v>4</v>
      </c>
      <c r="L206" s="82" t="s">
        <v>4</v>
      </c>
      <c r="M206" s="82" t="s">
        <v>4</v>
      </c>
      <c r="N206" s="82" t="s">
        <v>4</v>
      </c>
      <c r="O206" s="82" t="s">
        <v>4</v>
      </c>
      <c r="P206" s="82" t="s">
        <v>4</v>
      </c>
    </row>
    <row r="207" spans="1:16" x14ac:dyDescent="0.25">
      <c r="A207" s="9" t="s">
        <v>4</v>
      </c>
      <c r="B207" s="9" t="s">
        <v>4</v>
      </c>
      <c r="C207" s="9" t="s">
        <v>427</v>
      </c>
      <c r="D207" s="82">
        <v>1088</v>
      </c>
      <c r="E207" s="82"/>
      <c r="F207" s="82" t="s">
        <v>15</v>
      </c>
      <c r="G207" s="82">
        <v>35</v>
      </c>
      <c r="H207" s="82">
        <v>31</v>
      </c>
      <c r="I207" s="82">
        <v>26</v>
      </c>
      <c r="J207" s="82">
        <v>56</v>
      </c>
      <c r="K207" s="82">
        <v>118</v>
      </c>
      <c r="L207" s="82">
        <v>186</v>
      </c>
      <c r="M207" s="82">
        <v>205</v>
      </c>
      <c r="N207" s="82">
        <v>267</v>
      </c>
      <c r="O207" s="82">
        <v>91</v>
      </c>
      <c r="P207" s="82">
        <v>46</v>
      </c>
    </row>
    <row r="208" spans="1:16" x14ac:dyDescent="0.25">
      <c r="A208" s="9" t="s">
        <v>4</v>
      </c>
      <c r="B208" s="9" t="s">
        <v>4</v>
      </c>
      <c r="C208" s="9" t="s">
        <v>4</v>
      </c>
      <c r="D208" s="82" t="s">
        <v>4</v>
      </c>
      <c r="E208" s="82"/>
      <c r="F208" s="82" t="s">
        <v>4</v>
      </c>
      <c r="G208" s="82" t="s">
        <v>4</v>
      </c>
      <c r="H208" s="82" t="s">
        <v>4</v>
      </c>
      <c r="I208" s="82" t="s">
        <v>4</v>
      </c>
      <c r="J208" s="82" t="s">
        <v>4</v>
      </c>
      <c r="K208" s="82" t="s">
        <v>4</v>
      </c>
      <c r="L208" s="82" t="s">
        <v>4</v>
      </c>
      <c r="M208" s="82" t="s">
        <v>4</v>
      </c>
      <c r="N208" s="82" t="s">
        <v>4</v>
      </c>
      <c r="O208" s="82" t="s">
        <v>4</v>
      </c>
      <c r="P208" s="82" t="s">
        <v>4</v>
      </c>
    </row>
    <row r="209" spans="1:16" x14ac:dyDescent="0.25">
      <c r="A209" s="9" t="s">
        <v>429</v>
      </c>
      <c r="B209" s="9" t="s">
        <v>430</v>
      </c>
      <c r="C209" s="9" t="s">
        <v>431</v>
      </c>
      <c r="D209" s="82">
        <v>53283</v>
      </c>
      <c r="E209" s="82"/>
      <c r="F209" s="82">
        <v>2446</v>
      </c>
      <c r="G209" s="82">
        <v>3742</v>
      </c>
      <c r="H209" s="82">
        <v>2088</v>
      </c>
      <c r="I209" s="82">
        <v>2274</v>
      </c>
      <c r="J209" s="82">
        <v>3622</v>
      </c>
      <c r="K209" s="82">
        <v>7492</v>
      </c>
      <c r="L209" s="82">
        <v>10564</v>
      </c>
      <c r="M209" s="82">
        <v>10290</v>
      </c>
      <c r="N209" s="82">
        <v>8146</v>
      </c>
      <c r="O209" s="82">
        <v>1780</v>
      </c>
      <c r="P209" s="82">
        <v>665</v>
      </c>
    </row>
    <row r="210" spans="1:16" x14ac:dyDescent="0.25">
      <c r="A210" s="9" t="s">
        <v>432</v>
      </c>
      <c r="B210" s="9" t="s">
        <v>433</v>
      </c>
      <c r="C210" s="9" t="s">
        <v>434</v>
      </c>
      <c r="D210" s="82" t="s">
        <v>4</v>
      </c>
      <c r="E210" s="82"/>
      <c r="F210" s="82" t="s">
        <v>4</v>
      </c>
      <c r="G210" s="82" t="s">
        <v>4</v>
      </c>
      <c r="H210" s="82" t="s">
        <v>4</v>
      </c>
      <c r="I210" s="82" t="s">
        <v>4</v>
      </c>
      <c r="J210" s="82" t="s">
        <v>4</v>
      </c>
      <c r="K210" s="82" t="s">
        <v>4</v>
      </c>
      <c r="L210" s="82" t="s">
        <v>4</v>
      </c>
      <c r="M210" s="82" t="s">
        <v>4</v>
      </c>
      <c r="N210" s="82" t="s">
        <v>4</v>
      </c>
      <c r="O210" s="82" t="s">
        <v>4</v>
      </c>
      <c r="P210" s="82" t="s">
        <v>4</v>
      </c>
    </row>
    <row r="211" spans="1:16" x14ac:dyDescent="0.25">
      <c r="A211" s="9" t="s">
        <v>4</v>
      </c>
      <c r="B211" s="9" t="s">
        <v>4</v>
      </c>
      <c r="C211" s="9" t="s">
        <v>435</v>
      </c>
      <c r="D211" s="82">
        <v>8144</v>
      </c>
      <c r="E211" s="82"/>
      <c r="F211" s="82">
        <v>201</v>
      </c>
      <c r="G211" s="82">
        <v>293</v>
      </c>
      <c r="H211" s="82">
        <v>186</v>
      </c>
      <c r="I211" s="82">
        <v>244</v>
      </c>
      <c r="J211" s="82">
        <v>449</v>
      </c>
      <c r="K211" s="82">
        <v>987</v>
      </c>
      <c r="L211" s="82">
        <v>1617</v>
      </c>
      <c r="M211" s="82">
        <v>1866</v>
      </c>
      <c r="N211" s="82">
        <v>1730</v>
      </c>
      <c r="O211" s="82">
        <v>404</v>
      </c>
      <c r="P211" s="82">
        <v>147</v>
      </c>
    </row>
    <row r="212" spans="1:16" x14ac:dyDescent="0.25">
      <c r="A212" s="9" t="s">
        <v>436</v>
      </c>
      <c r="B212" s="9" t="s">
        <v>437</v>
      </c>
      <c r="C212" s="9" t="s">
        <v>438</v>
      </c>
      <c r="D212" s="82">
        <v>53276</v>
      </c>
      <c r="E212" s="82"/>
      <c r="F212" s="82">
        <v>2445</v>
      </c>
      <c r="G212" s="82">
        <v>3740</v>
      </c>
      <c r="H212" s="82">
        <v>2087</v>
      </c>
      <c r="I212" s="82">
        <v>2274</v>
      </c>
      <c r="J212" s="82">
        <v>3621</v>
      </c>
      <c r="K212" s="82">
        <v>7492</v>
      </c>
      <c r="L212" s="82">
        <v>10562</v>
      </c>
      <c r="M212" s="82">
        <v>10290</v>
      </c>
      <c r="N212" s="82">
        <v>8146</v>
      </c>
      <c r="O212" s="82">
        <v>1780</v>
      </c>
      <c r="P212" s="82">
        <v>665</v>
      </c>
    </row>
    <row r="213" spans="1:16" x14ac:dyDescent="0.25">
      <c r="A213" s="9" t="s">
        <v>439</v>
      </c>
      <c r="B213" s="9" t="s">
        <v>440</v>
      </c>
      <c r="C213" s="9" t="s">
        <v>441</v>
      </c>
      <c r="D213" s="82" t="s">
        <v>4</v>
      </c>
      <c r="E213" s="82"/>
      <c r="F213" s="82" t="s">
        <v>4</v>
      </c>
      <c r="G213" s="82" t="s">
        <v>4</v>
      </c>
      <c r="H213" s="82" t="s">
        <v>4</v>
      </c>
      <c r="I213" s="82" t="s">
        <v>4</v>
      </c>
      <c r="J213" s="82" t="s">
        <v>4</v>
      </c>
      <c r="K213" s="82" t="s">
        <v>4</v>
      </c>
      <c r="L213" s="82" t="s">
        <v>4</v>
      </c>
      <c r="M213" s="82" t="s">
        <v>4</v>
      </c>
      <c r="N213" s="82" t="s">
        <v>4</v>
      </c>
      <c r="O213" s="82" t="s">
        <v>4</v>
      </c>
      <c r="P213" s="82" t="s">
        <v>4</v>
      </c>
    </row>
    <row r="214" spans="1:16" x14ac:dyDescent="0.25">
      <c r="A214" s="9" t="s">
        <v>4</v>
      </c>
      <c r="B214" s="9" t="s">
        <v>4</v>
      </c>
      <c r="C214" s="9" t="s">
        <v>442</v>
      </c>
      <c r="D214" s="82" t="s">
        <v>4</v>
      </c>
      <c r="E214" s="82"/>
      <c r="F214" s="82" t="s">
        <v>4</v>
      </c>
      <c r="G214" s="82" t="s">
        <v>4</v>
      </c>
      <c r="H214" s="82" t="s">
        <v>4</v>
      </c>
      <c r="I214" s="82" t="s">
        <v>4</v>
      </c>
      <c r="J214" s="82" t="s">
        <v>4</v>
      </c>
      <c r="K214" s="82" t="s">
        <v>4</v>
      </c>
      <c r="L214" s="82" t="s">
        <v>4</v>
      </c>
      <c r="M214" s="82" t="s">
        <v>4</v>
      </c>
      <c r="N214" s="82" t="s">
        <v>4</v>
      </c>
      <c r="O214" s="82" t="s">
        <v>4</v>
      </c>
      <c r="P214" s="82" t="s">
        <v>4</v>
      </c>
    </row>
    <row r="215" spans="1:16" x14ac:dyDescent="0.25">
      <c r="A215" s="9" t="s">
        <v>4</v>
      </c>
      <c r="B215" s="9" t="s">
        <v>4</v>
      </c>
      <c r="C215" s="9" t="s">
        <v>443</v>
      </c>
      <c r="D215" s="82">
        <v>37909</v>
      </c>
      <c r="E215" s="82"/>
      <c r="F215" s="82">
        <v>1343</v>
      </c>
      <c r="G215" s="82">
        <v>2267</v>
      </c>
      <c r="H215" s="82">
        <v>1337</v>
      </c>
      <c r="I215" s="82">
        <v>1452</v>
      </c>
      <c r="J215" s="82">
        <v>2364</v>
      </c>
      <c r="K215" s="82">
        <v>5158</v>
      </c>
      <c r="L215" s="82">
        <v>7675</v>
      </c>
      <c r="M215" s="82">
        <v>7776</v>
      </c>
      <c r="N215" s="82">
        <v>6456</v>
      </c>
      <c r="O215" s="82">
        <v>1435</v>
      </c>
      <c r="P215" s="82">
        <v>541</v>
      </c>
    </row>
    <row r="216" spans="1:16" x14ac:dyDescent="0.25">
      <c r="A216" s="9" t="s">
        <v>444</v>
      </c>
      <c r="B216" s="9" t="s">
        <v>445</v>
      </c>
      <c r="C216" s="9" t="s">
        <v>446</v>
      </c>
      <c r="D216" s="82" t="s">
        <v>4</v>
      </c>
      <c r="E216" s="82"/>
      <c r="F216" s="82" t="s">
        <v>4</v>
      </c>
      <c r="G216" s="82" t="s">
        <v>4</v>
      </c>
      <c r="H216" s="82" t="s">
        <v>4</v>
      </c>
      <c r="I216" s="82" t="s">
        <v>4</v>
      </c>
      <c r="J216" s="82" t="s">
        <v>4</v>
      </c>
      <c r="K216" s="82" t="s">
        <v>4</v>
      </c>
      <c r="L216" s="82" t="s">
        <v>4</v>
      </c>
      <c r="M216" s="82" t="s">
        <v>4</v>
      </c>
      <c r="N216" s="82" t="s">
        <v>4</v>
      </c>
      <c r="O216" s="82" t="s">
        <v>4</v>
      </c>
      <c r="P216" s="82" t="s">
        <v>4</v>
      </c>
    </row>
    <row r="217" spans="1:16" x14ac:dyDescent="0.25">
      <c r="A217" s="9" t="s">
        <v>4</v>
      </c>
      <c r="B217" s="9" t="s">
        <v>4</v>
      </c>
      <c r="C217" s="9" t="s">
        <v>447</v>
      </c>
      <c r="D217" s="82">
        <v>35143</v>
      </c>
      <c r="E217" s="82"/>
      <c r="F217" s="82">
        <v>1335</v>
      </c>
      <c r="G217" s="82">
        <v>2084</v>
      </c>
      <c r="H217" s="82">
        <v>1225</v>
      </c>
      <c r="I217" s="82">
        <v>1366</v>
      </c>
      <c r="J217" s="82">
        <v>2257</v>
      </c>
      <c r="K217" s="82">
        <v>4718</v>
      </c>
      <c r="L217" s="82">
        <v>6940</v>
      </c>
      <c r="M217" s="82">
        <v>7257</v>
      </c>
      <c r="N217" s="82">
        <v>6042</v>
      </c>
      <c r="O217" s="82">
        <v>1342</v>
      </c>
      <c r="P217" s="82">
        <v>478</v>
      </c>
    </row>
    <row r="218" spans="1:16" x14ac:dyDescent="0.25">
      <c r="A218" s="9" t="s">
        <v>448</v>
      </c>
      <c r="B218" s="9" t="s">
        <v>449</v>
      </c>
      <c r="C218" s="9" t="s">
        <v>450</v>
      </c>
      <c r="D218" s="82" t="s">
        <v>4</v>
      </c>
      <c r="E218" s="82"/>
      <c r="F218" s="82" t="s">
        <v>4</v>
      </c>
      <c r="G218" s="82" t="s">
        <v>4</v>
      </c>
      <c r="H218" s="82" t="s">
        <v>4</v>
      </c>
      <c r="I218" s="82" t="s">
        <v>4</v>
      </c>
      <c r="J218" s="82" t="s">
        <v>4</v>
      </c>
      <c r="K218" s="82" t="s">
        <v>4</v>
      </c>
      <c r="L218" s="82" t="s">
        <v>4</v>
      </c>
      <c r="M218" s="82" t="s">
        <v>4</v>
      </c>
      <c r="N218" s="82" t="s">
        <v>4</v>
      </c>
      <c r="O218" s="82" t="s">
        <v>4</v>
      </c>
      <c r="P218" s="82" t="s">
        <v>4</v>
      </c>
    </row>
    <row r="219" spans="1:16" x14ac:dyDescent="0.25">
      <c r="A219" s="9" t="s">
        <v>4</v>
      </c>
      <c r="B219" s="9" t="s">
        <v>4</v>
      </c>
      <c r="C219" s="9" t="s">
        <v>447</v>
      </c>
      <c r="D219" s="82">
        <v>7231</v>
      </c>
      <c r="E219" s="82"/>
      <c r="F219" s="82">
        <v>316</v>
      </c>
      <c r="G219" s="82">
        <v>425</v>
      </c>
      <c r="H219" s="82">
        <v>257</v>
      </c>
      <c r="I219" s="82">
        <v>276</v>
      </c>
      <c r="J219" s="82">
        <v>458</v>
      </c>
      <c r="K219" s="82">
        <v>943</v>
      </c>
      <c r="L219" s="82">
        <v>1352</v>
      </c>
      <c r="M219" s="82">
        <v>1390</v>
      </c>
      <c r="N219" s="82">
        <v>1305</v>
      </c>
      <c r="O219" s="82">
        <v>353</v>
      </c>
      <c r="P219" s="82">
        <v>119</v>
      </c>
    </row>
    <row r="220" spans="1:16" x14ac:dyDescent="0.25">
      <c r="A220" s="9" t="s">
        <v>451</v>
      </c>
      <c r="B220" s="9" t="s">
        <v>452</v>
      </c>
      <c r="C220" s="9" t="s">
        <v>453</v>
      </c>
      <c r="D220" s="82" t="s">
        <v>4</v>
      </c>
      <c r="E220" s="82"/>
      <c r="F220" s="82" t="s">
        <v>4</v>
      </c>
      <c r="G220" s="82" t="s">
        <v>4</v>
      </c>
      <c r="H220" s="82" t="s">
        <v>4</v>
      </c>
      <c r="I220" s="82" t="s">
        <v>4</v>
      </c>
      <c r="J220" s="82" t="s">
        <v>4</v>
      </c>
      <c r="K220" s="82" t="s">
        <v>4</v>
      </c>
      <c r="L220" s="82" t="s">
        <v>4</v>
      </c>
      <c r="M220" s="82" t="s">
        <v>4</v>
      </c>
      <c r="N220" s="82" t="s">
        <v>4</v>
      </c>
      <c r="O220" s="82" t="s">
        <v>4</v>
      </c>
      <c r="P220" s="82" t="s">
        <v>4</v>
      </c>
    </row>
    <row r="221" spans="1:16" x14ac:dyDescent="0.25">
      <c r="A221" s="9" t="s">
        <v>4</v>
      </c>
      <c r="B221" s="9" t="s">
        <v>4</v>
      </c>
      <c r="C221" s="9" t="s">
        <v>454</v>
      </c>
      <c r="D221" s="82">
        <v>34394</v>
      </c>
      <c r="E221" s="82"/>
      <c r="F221" s="82">
        <v>964</v>
      </c>
      <c r="G221" s="82">
        <v>1781</v>
      </c>
      <c r="H221" s="82">
        <v>1076</v>
      </c>
      <c r="I221" s="82">
        <v>1248</v>
      </c>
      <c r="J221" s="82">
        <v>2048</v>
      </c>
      <c r="K221" s="82">
        <v>4611</v>
      </c>
      <c r="L221" s="82">
        <v>7076</v>
      </c>
      <c r="M221" s="82">
        <v>7486</v>
      </c>
      <c r="N221" s="82">
        <v>6171</v>
      </c>
      <c r="O221" s="82">
        <v>1350</v>
      </c>
      <c r="P221" s="82">
        <v>498</v>
      </c>
    </row>
    <row r="222" spans="1:16" x14ac:dyDescent="0.25">
      <c r="A222" s="9" t="s">
        <v>455</v>
      </c>
      <c r="B222" s="9" t="s">
        <v>456</v>
      </c>
      <c r="C222" s="9" t="s">
        <v>446</v>
      </c>
      <c r="D222" s="82" t="s">
        <v>4</v>
      </c>
      <c r="E222" s="82"/>
      <c r="F222" s="82" t="s">
        <v>4</v>
      </c>
      <c r="G222" s="82" t="s">
        <v>4</v>
      </c>
      <c r="H222" s="82" t="s">
        <v>4</v>
      </c>
      <c r="I222" s="82" t="s">
        <v>4</v>
      </c>
      <c r="J222" s="82" t="s">
        <v>4</v>
      </c>
      <c r="K222" s="82" t="s">
        <v>4</v>
      </c>
      <c r="L222" s="82" t="s">
        <v>4</v>
      </c>
      <c r="M222" s="82" t="s">
        <v>4</v>
      </c>
      <c r="N222" s="82" t="s">
        <v>4</v>
      </c>
      <c r="O222" s="82" t="s">
        <v>4</v>
      </c>
      <c r="P222" s="82" t="s">
        <v>4</v>
      </c>
    </row>
    <row r="223" spans="1:16" x14ac:dyDescent="0.25">
      <c r="A223" s="9" t="s">
        <v>4</v>
      </c>
      <c r="B223" s="9" t="s">
        <v>4</v>
      </c>
      <c r="C223" s="9" t="s">
        <v>457</v>
      </c>
      <c r="D223" s="82">
        <v>7738</v>
      </c>
      <c r="E223" s="82"/>
      <c r="F223" s="82">
        <v>211</v>
      </c>
      <c r="G223" s="82">
        <v>361</v>
      </c>
      <c r="H223" s="82">
        <v>223</v>
      </c>
      <c r="I223" s="82">
        <v>271</v>
      </c>
      <c r="J223" s="82">
        <v>459</v>
      </c>
      <c r="K223" s="82">
        <v>946</v>
      </c>
      <c r="L223" s="82">
        <v>1482</v>
      </c>
      <c r="M223" s="82">
        <v>1706</v>
      </c>
      <c r="N223" s="82">
        <v>1570</v>
      </c>
      <c r="O223" s="82">
        <v>358</v>
      </c>
      <c r="P223" s="82">
        <v>131</v>
      </c>
    </row>
    <row r="224" spans="1:16" x14ac:dyDescent="0.25">
      <c r="A224" s="9" t="s">
        <v>458</v>
      </c>
      <c r="B224" s="9" t="s">
        <v>459</v>
      </c>
      <c r="C224" s="9" t="s">
        <v>460</v>
      </c>
      <c r="D224" s="82" t="s">
        <v>4</v>
      </c>
      <c r="E224" s="82"/>
      <c r="F224" s="82" t="s">
        <v>4</v>
      </c>
      <c r="G224" s="82" t="s">
        <v>4</v>
      </c>
      <c r="H224" s="82" t="s">
        <v>4</v>
      </c>
      <c r="I224" s="82" t="s">
        <v>4</v>
      </c>
      <c r="J224" s="82" t="s">
        <v>4</v>
      </c>
      <c r="K224" s="82" t="s">
        <v>4</v>
      </c>
      <c r="L224" s="82" t="s">
        <v>4</v>
      </c>
      <c r="M224" s="82" t="s">
        <v>4</v>
      </c>
      <c r="N224" s="82" t="s">
        <v>4</v>
      </c>
      <c r="O224" s="82" t="s">
        <v>4</v>
      </c>
      <c r="P224" s="82" t="s">
        <v>4</v>
      </c>
    </row>
    <row r="225" spans="1:16" x14ac:dyDescent="0.25">
      <c r="A225" s="9" t="s">
        <v>4</v>
      </c>
      <c r="B225" s="9" t="s">
        <v>4</v>
      </c>
      <c r="C225" s="9" t="s">
        <v>461</v>
      </c>
      <c r="D225" s="82">
        <v>4480</v>
      </c>
      <c r="E225" s="82"/>
      <c r="F225" s="82">
        <v>174</v>
      </c>
      <c r="G225" s="82">
        <v>263</v>
      </c>
      <c r="H225" s="82">
        <v>155</v>
      </c>
      <c r="I225" s="82">
        <v>161</v>
      </c>
      <c r="J225" s="82">
        <v>272</v>
      </c>
      <c r="K225" s="82">
        <v>563</v>
      </c>
      <c r="L225" s="82">
        <v>945</v>
      </c>
      <c r="M225" s="82">
        <v>903</v>
      </c>
      <c r="N225" s="82">
        <v>778</v>
      </c>
      <c r="O225" s="82">
        <v>187</v>
      </c>
      <c r="P225" s="82">
        <v>71</v>
      </c>
    </row>
    <row r="226" spans="1:16" x14ac:dyDescent="0.25">
      <c r="A226" s="9" t="s">
        <v>462</v>
      </c>
      <c r="B226" s="9" t="s">
        <v>463</v>
      </c>
      <c r="C226" s="9" t="s">
        <v>464</v>
      </c>
      <c r="D226" s="82" t="s">
        <v>4</v>
      </c>
      <c r="E226" s="82"/>
      <c r="F226" s="82" t="s">
        <v>4</v>
      </c>
      <c r="G226" s="82" t="s">
        <v>4</v>
      </c>
      <c r="H226" s="82" t="s">
        <v>4</v>
      </c>
      <c r="I226" s="82" t="s">
        <v>4</v>
      </c>
      <c r="J226" s="82" t="s">
        <v>4</v>
      </c>
      <c r="K226" s="82" t="s">
        <v>4</v>
      </c>
      <c r="L226" s="82" t="s">
        <v>4</v>
      </c>
      <c r="M226" s="82" t="s">
        <v>4</v>
      </c>
      <c r="N226" s="82" t="s">
        <v>4</v>
      </c>
      <c r="O226" s="82" t="s">
        <v>4</v>
      </c>
      <c r="P226" s="82" t="s">
        <v>4</v>
      </c>
    </row>
    <row r="227" spans="1:16" x14ac:dyDescent="0.25">
      <c r="A227" s="9" t="s">
        <v>4</v>
      </c>
      <c r="B227" s="9" t="s">
        <v>4</v>
      </c>
      <c r="C227" s="9" t="s">
        <v>465</v>
      </c>
      <c r="D227" s="82">
        <v>13902</v>
      </c>
      <c r="E227" s="82"/>
      <c r="F227" s="82">
        <v>717</v>
      </c>
      <c r="G227" s="82">
        <v>1192</v>
      </c>
      <c r="H227" s="82">
        <v>660</v>
      </c>
      <c r="I227" s="82">
        <v>681</v>
      </c>
      <c r="J227" s="82">
        <v>1099</v>
      </c>
      <c r="K227" s="82">
        <v>2146</v>
      </c>
      <c r="L227" s="82">
        <v>2701</v>
      </c>
      <c r="M227" s="82">
        <v>2348</v>
      </c>
      <c r="N227" s="82">
        <v>1758</v>
      </c>
      <c r="O227" s="82">
        <v>412</v>
      </c>
      <c r="P227" s="82">
        <v>153</v>
      </c>
    </row>
    <row r="228" spans="1:16" x14ac:dyDescent="0.25">
      <c r="A228" s="9" t="s">
        <v>4</v>
      </c>
      <c r="B228" s="9" t="s">
        <v>4</v>
      </c>
      <c r="C228" s="9" t="s">
        <v>4</v>
      </c>
      <c r="D228" s="82" t="s">
        <v>4</v>
      </c>
      <c r="E228" s="82"/>
      <c r="F228" s="82" t="s">
        <v>4</v>
      </c>
      <c r="G228" s="82" t="s">
        <v>4</v>
      </c>
      <c r="H228" s="82" t="s">
        <v>4</v>
      </c>
      <c r="I228" s="82" t="s">
        <v>4</v>
      </c>
      <c r="J228" s="82" t="s">
        <v>4</v>
      </c>
      <c r="K228" s="82" t="s">
        <v>4</v>
      </c>
      <c r="L228" s="82" t="s">
        <v>4</v>
      </c>
      <c r="M228" s="82" t="s">
        <v>4</v>
      </c>
      <c r="N228" s="82" t="s">
        <v>4</v>
      </c>
      <c r="O228" s="82" t="s">
        <v>4</v>
      </c>
      <c r="P228" s="82" t="s">
        <v>4</v>
      </c>
    </row>
    <row r="229" spans="1:16" x14ac:dyDescent="0.25">
      <c r="A229" s="9" t="s">
        <v>466</v>
      </c>
      <c r="B229" s="9" t="s">
        <v>467</v>
      </c>
      <c r="C229" s="9" t="s">
        <v>468</v>
      </c>
      <c r="D229" s="82">
        <v>53266</v>
      </c>
      <c r="E229" s="82"/>
      <c r="F229" s="82">
        <v>2389</v>
      </c>
      <c r="G229" s="82">
        <v>3723</v>
      </c>
      <c r="H229" s="82">
        <v>2070</v>
      </c>
      <c r="I229" s="82">
        <v>2280</v>
      </c>
      <c r="J229" s="82">
        <v>3632</v>
      </c>
      <c r="K229" s="82">
        <v>7515</v>
      </c>
      <c r="L229" s="82">
        <v>10579</v>
      </c>
      <c r="M229" s="82">
        <v>10297</v>
      </c>
      <c r="N229" s="82">
        <v>8159</v>
      </c>
      <c r="O229" s="82">
        <v>1781</v>
      </c>
      <c r="P229" s="82">
        <v>668</v>
      </c>
    </row>
    <row r="230" spans="1:16" x14ac:dyDescent="0.25">
      <c r="A230" s="9" t="s">
        <v>469</v>
      </c>
      <c r="B230" s="9" t="s">
        <v>470</v>
      </c>
      <c r="C230" s="9" t="s">
        <v>471</v>
      </c>
      <c r="D230" s="82">
        <v>3452</v>
      </c>
      <c r="E230" s="82"/>
      <c r="F230" s="82">
        <v>71</v>
      </c>
      <c r="G230" s="82">
        <v>107</v>
      </c>
      <c r="H230" s="82">
        <v>96</v>
      </c>
      <c r="I230" s="82">
        <v>115</v>
      </c>
      <c r="J230" s="82">
        <v>147</v>
      </c>
      <c r="K230" s="82">
        <v>364</v>
      </c>
      <c r="L230" s="82">
        <v>665</v>
      </c>
      <c r="M230" s="82">
        <v>797</v>
      </c>
      <c r="N230" s="82">
        <v>777</v>
      </c>
      <c r="O230" s="82">
        <v>226</v>
      </c>
      <c r="P230" s="82">
        <v>80</v>
      </c>
    </row>
    <row r="231" spans="1:16" x14ac:dyDescent="0.25">
      <c r="A231" s="9" t="s">
        <v>472</v>
      </c>
      <c r="B231" s="9" t="s">
        <v>473</v>
      </c>
      <c r="C231" s="9" t="s">
        <v>474</v>
      </c>
      <c r="D231" s="82">
        <v>3277</v>
      </c>
      <c r="E231" s="82"/>
      <c r="F231" s="82">
        <v>74</v>
      </c>
      <c r="G231" s="82">
        <v>136</v>
      </c>
      <c r="H231" s="82">
        <v>85</v>
      </c>
      <c r="I231" s="82">
        <v>100</v>
      </c>
      <c r="J231" s="82">
        <v>165</v>
      </c>
      <c r="K231" s="82">
        <v>410</v>
      </c>
      <c r="L231" s="82">
        <v>628</v>
      </c>
      <c r="M231" s="82">
        <v>765</v>
      </c>
      <c r="N231" s="82">
        <v>671</v>
      </c>
      <c r="O231" s="82">
        <v>165</v>
      </c>
      <c r="P231" s="82">
        <v>68</v>
      </c>
    </row>
    <row r="232" spans="1:16" x14ac:dyDescent="0.25">
      <c r="A232" s="9" t="s">
        <v>475</v>
      </c>
      <c r="B232" s="9" t="s">
        <v>476</v>
      </c>
      <c r="C232" s="9" t="s">
        <v>477</v>
      </c>
      <c r="D232" s="82">
        <v>3365</v>
      </c>
      <c r="E232" s="82"/>
      <c r="F232" s="82">
        <v>87</v>
      </c>
      <c r="G232" s="82">
        <v>129</v>
      </c>
      <c r="H232" s="82">
        <v>95</v>
      </c>
      <c r="I232" s="82">
        <v>98</v>
      </c>
      <c r="J232" s="82">
        <v>183</v>
      </c>
      <c r="K232" s="82">
        <v>403</v>
      </c>
      <c r="L232" s="82">
        <v>673</v>
      </c>
      <c r="M232" s="82">
        <v>732</v>
      </c>
      <c r="N232" s="82">
        <v>721</v>
      </c>
      <c r="O232" s="82">
        <v>182</v>
      </c>
      <c r="P232" s="82">
        <v>53</v>
      </c>
    </row>
    <row r="233" spans="1:16" x14ac:dyDescent="0.25">
      <c r="A233" s="9" t="s">
        <v>478</v>
      </c>
      <c r="B233" s="9" t="s">
        <v>479</v>
      </c>
      <c r="C233" s="9" t="s">
        <v>480</v>
      </c>
      <c r="D233" s="82" t="s">
        <v>4</v>
      </c>
      <c r="E233" s="82"/>
      <c r="F233" s="82" t="s">
        <v>4</v>
      </c>
      <c r="G233" s="82" t="s">
        <v>4</v>
      </c>
      <c r="H233" s="82" t="s">
        <v>4</v>
      </c>
      <c r="I233" s="82" t="s">
        <v>4</v>
      </c>
      <c r="J233" s="82" t="s">
        <v>4</v>
      </c>
      <c r="K233" s="82" t="s">
        <v>4</v>
      </c>
      <c r="L233" s="82" t="s">
        <v>4</v>
      </c>
      <c r="M233" s="82" t="s">
        <v>4</v>
      </c>
      <c r="N233" s="82" t="s">
        <v>4</v>
      </c>
      <c r="O233" s="82" t="s">
        <v>4</v>
      </c>
      <c r="P233" s="82" t="s">
        <v>4</v>
      </c>
    </row>
    <row r="234" spans="1:16" x14ac:dyDescent="0.25">
      <c r="A234" s="9" t="s">
        <v>4</v>
      </c>
      <c r="B234" s="9" t="s">
        <v>4</v>
      </c>
      <c r="C234" s="9" t="s">
        <v>481</v>
      </c>
      <c r="D234" s="82">
        <v>11556</v>
      </c>
      <c r="E234" s="82"/>
      <c r="F234" s="82">
        <v>248</v>
      </c>
      <c r="G234" s="82">
        <v>381</v>
      </c>
      <c r="H234" s="82">
        <v>249</v>
      </c>
      <c r="I234" s="82">
        <v>280</v>
      </c>
      <c r="J234" s="82">
        <v>510</v>
      </c>
      <c r="K234" s="82">
        <v>1258</v>
      </c>
      <c r="L234" s="82">
        <v>2211</v>
      </c>
      <c r="M234" s="82">
        <v>2759</v>
      </c>
      <c r="N234" s="82">
        <v>2684</v>
      </c>
      <c r="O234" s="82">
        <v>691</v>
      </c>
      <c r="P234" s="82">
        <v>265</v>
      </c>
    </row>
    <row r="235" spans="1:16" x14ac:dyDescent="0.25">
      <c r="A235" s="9" t="s">
        <v>482</v>
      </c>
      <c r="B235" s="9" t="s">
        <v>483</v>
      </c>
      <c r="C235" s="9" t="s">
        <v>484</v>
      </c>
      <c r="D235" s="82" t="s">
        <v>4</v>
      </c>
      <c r="E235" s="82"/>
      <c r="F235" s="82" t="s">
        <v>4</v>
      </c>
      <c r="G235" s="82" t="s">
        <v>4</v>
      </c>
      <c r="H235" s="82" t="s">
        <v>4</v>
      </c>
      <c r="I235" s="82" t="s">
        <v>4</v>
      </c>
      <c r="J235" s="82" t="s">
        <v>4</v>
      </c>
      <c r="K235" s="82" t="s">
        <v>4</v>
      </c>
      <c r="L235" s="82" t="s">
        <v>4</v>
      </c>
      <c r="M235" s="82" t="s">
        <v>4</v>
      </c>
      <c r="N235" s="82" t="s">
        <v>4</v>
      </c>
      <c r="O235" s="82" t="s">
        <v>4</v>
      </c>
      <c r="P235" s="82" t="s">
        <v>4</v>
      </c>
    </row>
    <row r="236" spans="1:16" x14ac:dyDescent="0.25">
      <c r="A236" s="9" t="s">
        <v>4</v>
      </c>
      <c r="B236" s="9" t="s">
        <v>4</v>
      </c>
      <c r="C236" s="9" t="s">
        <v>485</v>
      </c>
      <c r="D236" s="82">
        <v>21829</v>
      </c>
      <c r="E236" s="82"/>
      <c r="F236" s="82">
        <v>548</v>
      </c>
      <c r="G236" s="82">
        <v>930</v>
      </c>
      <c r="H236" s="82">
        <v>612</v>
      </c>
      <c r="I236" s="82">
        <v>645</v>
      </c>
      <c r="J236" s="82">
        <v>1211</v>
      </c>
      <c r="K236" s="82">
        <v>2630</v>
      </c>
      <c r="L236" s="82">
        <v>4257</v>
      </c>
      <c r="M236" s="82">
        <v>4985</v>
      </c>
      <c r="N236" s="82">
        <v>4521</v>
      </c>
      <c r="O236" s="82">
        <v>1057</v>
      </c>
      <c r="P236" s="82">
        <v>391</v>
      </c>
    </row>
    <row r="237" spans="1:16" x14ac:dyDescent="0.25">
      <c r="A237" s="9" t="s">
        <v>4</v>
      </c>
      <c r="B237" s="9" t="s">
        <v>4</v>
      </c>
      <c r="C237" s="9" t="s">
        <v>4</v>
      </c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</row>
    <row r="238" spans="1:16" x14ac:dyDescent="0.25">
      <c r="A238" s="9" t="s">
        <v>486</v>
      </c>
      <c r="B238" s="9" t="s">
        <v>487</v>
      </c>
      <c r="C238" s="9" t="s">
        <v>488</v>
      </c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</row>
    <row r="239" spans="1:16" x14ac:dyDescent="0.25">
      <c r="A239" s="9" t="s">
        <v>4</v>
      </c>
      <c r="B239" s="9" t="s">
        <v>4</v>
      </c>
      <c r="C239" s="9" t="s">
        <v>489</v>
      </c>
      <c r="D239" s="82">
        <v>14110</v>
      </c>
      <c r="E239" s="82"/>
      <c r="F239" s="82">
        <v>280</v>
      </c>
      <c r="G239" s="82">
        <v>454</v>
      </c>
      <c r="H239" s="82">
        <v>329</v>
      </c>
      <c r="I239" s="82">
        <v>404</v>
      </c>
      <c r="J239" s="82">
        <v>658</v>
      </c>
      <c r="K239" s="82">
        <v>1555</v>
      </c>
      <c r="L239" s="82">
        <v>2722</v>
      </c>
      <c r="M239" s="82">
        <v>3392</v>
      </c>
      <c r="N239" s="82">
        <v>3248</v>
      </c>
      <c r="O239" s="82">
        <v>755</v>
      </c>
      <c r="P239" s="82">
        <v>287</v>
      </c>
    </row>
    <row r="240" spans="1:16" x14ac:dyDescent="0.25">
      <c r="A240" s="9" t="s">
        <v>490</v>
      </c>
      <c r="B240" s="9" t="s">
        <v>491</v>
      </c>
      <c r="C240" s="9" t="s">
        <v>492</v>
      </c>
      <c r="D240" s="82" t="s">
        <v>4</v>
      </c>
      <c r="E240" s="82"/>
      <c r="F240" s="82" t="s">
        <v>4</v>
      </c>
      <c r="G240" s="82" t="s">
        <v>4</v>
      </c>
      <c r="H240" s="82" t="s">
        <v>4</v>
      </c>
      <c r="I240" s="82" t="s">
        <v>4</v>
      </c>
      <c r="J240" s="82" t="s">
        <v>4</v>
      </c>
      <c r="K240" s="82" t="s">
        <v>4</v>
      </c>
      <c r="L240" s="82" t="s">
        <v>4</v>
      </c>
      <c r="M240" s="82" t="s">
        <v>4</v>
      </c>
      <c r="N240" s="82" t="s">
        <v>4</v>
      </c>
      <c r="O240" s="82" t="s">
        <v>4</v>
      </c>
      <c r="P240" s="82" t="s">
        <v>4</v>
      </c>
    </row>
    <row r="241" spans="1:16" x14ac:dyDescent="0.25">
      <c r="A241" s="9" t="s">
        <v>4</v>
      </c>
      <c r="B241" s="9" t="s">
        <v>4</v>
      </c>
      <c r="C241" s="9" t="s">
        <v>493</v>
      </c>
      <c r="D241" s="82">
        <v>2479</v>
      </c>
      <c r="E241" s="82"/>
      <c r="F241" s="82">
        <v>49</v>
      </c>
      <c r="G241" s="82">
        <v>65</v>
      </c>
      <c r="H241" s="82">
        <v>63</v>
      </c>
      <c r="I241" s="82">
        <v>59</v>
      </c>
      <c r="J241" s="82">
        <v>108</v>
      </c>
      <c r="K241" s="82">
        <v>238</v>
      </c>
      <c r="L241" s="82">
        <v>446</v>
      </c>
      <c r="M241" s="82">
        <v>616</v>
      </c>
      <c r="N241" s="82">
        <v>622</v>
      </c>
      <c r="O241" s="82">
        <v>148</v>
      </c>
      <c r="P241" s="82">
        <v>59</v>
      </c>
    </row>
    <row r="242" spans="1:16" x14ac:dyDescent="0.25">
      <c r="A242" s="9" t="s">
        <v>494</v>
      </c>
      <c r="B242" s="9" t="s">
        <v>495</v>
      </c>
      <c r="C242" s="9" t="s">
        <v>496</v>
      </c>
      <c r="D242" s="82">
        <v>11368</v>
      </c>
      <c r="E242" s="82"/>
      <c r="F242" s="82">
        <v>221</v>
      </c>
      <c r="G242" s="82">
        <v>353</v>
      </c>
      <c r="H242" s="82">
        <v>236</v>
      </c>
      <c r="I242" s="82">
        <v>319</v>
      </c>
      <c r="J242" s="82">
        <v>502</v>
      </c>
      <c r="K242" s="82">
        <v>1225</v>
      </c>
      <c r="L242" s="82">
        <v>2188</v>
      </c>
      <c r="M242" s="82">
        <v>2722</v>
      </c>
      <c r="N242" s="82">
        <v>2700</v>
      </c>
      <c r="O242" s="82">
        <v>647</v>
      </c>
      <c r="P242" s="82">
        <v>236</v>
      </c>
    </row>
    <row r="243" spans="1:16" x14ac:dyDescent="0.25">
      <c r="A243" s="9" t="s">
        <v>497</v>
      </c>
      <c r="B243" s="9" t="s">
        <v>498</v>
      </c>
      <c r="C243" s="9" t="s">
        <v>499</v>
      </c>
      <c r="D243" s="82">
        <v>2179</v>
      </c>
      <c r="E243" s="82"/>
      <c r="F243" s="82">
        <v>37</v>
      </c>
      <c r="G243" s="82">
        <v>83</v>
      </c>
      <c r="H243" s="82">
        <v>67</v>
      </c>
      <c r="I243" s="82">
        <v>58</v>
      </c>
      <c r="J243" s="82">
        <v>110</v>
      </c>
      <c r="K243" s="82">
        <v>247</v>
      </c>
      <c r="L243" s="82">
        <v>418</v>
      </c>
      <c r="M243" s="82">
        <v>543</v>
      </c>
      <c r="N243" s="82">
        <v>483</v>
      </c>
      <c r="O243" s="82">
        <v>91</v>
      </c>
      <c r="P243" s="82">
        <v>37</v>
      </c>
    </row>
    <row r="244" spans="1:16" x14ac:dyDescent="0.25">
      <c r="A244" s="9" t="s">
        <v>500</v>
      </c>
      <c r="B244" s="9" t="s">
        <v>501</v>
      </c>
      <c r="C244" s="9" t="s">
        <v>502</v>
      </c>
      <c r="D244" s="82" t="s">
        <v>4</v>
      </c>
      <c r="E244" s="82"/>
      <c r="F244" s="82" t="s">
        <v>4</v>
      </c>
      <c r="G244" s="82" t="s">
        <v>4</v>
      </c>
      <c r="H244" s="82" t="s">
        <v>4</v>
      </c>
      <c r="I244" s="82" t="s">
        <v>4</v>
      </c>
      <c r="J244" s="82" t="s">
        <v>4</v>
      </c>
      <c r="K244" s="82" t="s">
        <v>4</v>
      </c>
      <c r="L244" s="82" t="s">
        <v>4</v>
      </c>
      <c r="M244" s="82" t="s">
        <v>4</v>
      </c>
      <c r="N244" s="82" t="s">
        <v>4</v>
      </c>
      <c r="O244" s="82" t="s">
        <v>4</v>
      </c>
      <c r="P244" s="82" t="s">
        <v>4</v>
      </c>
    </row>
    <row r="245" spans="1:16" x14ac:dyDescent="0.25">
      <c r="A245" s="9" t="s">
        <v>4</v>
      </c>
      <c r="B245" s="9" t="s">
        <v>4</v>
      </c>
      <c r="C245" s="9" t="s">
        <v>503</v>
      </c>
      <c r="D245" s="82">
        <v>20040</v>
      </c>
      <c r="E245" s="82"/>
      <c r="F245" s="82">
        <v>362</v>
      </c>
      <c r="G245" s="82">
        <v>722</v>
      </c>
      <c r="H245" s="82">
        <v>540</v>
      </c>
      <c r="I245" s="82">
        <v>589</v>
      </c>
      <c r="J245" s="82">
        <v>1025</v>
      </c>
      <c r="K245" s="82">
        <v>2453</v>
      </c>
      <c r="L245" s="82">
        <v>4054</v>
      </c>
      <c r="M245" s="82">
        <v>4767</v>
      </c>
      <c r="N245" s="82">
        <v>4245</v>
      </c>
      <c r="O245" s="82">
        <v>924</v>
      </c>
      <c r="P245" s="82">
        <v>318</v>
      </c>
    </row>
    <row r="246" spans="1:16" x14ac:dyDescent="0.25">
      <c r="A246" s="9" t="s">
        <v>504</v>
      </c>
      <c r="B246" s="9" t="s">
        <v>505</v>
      </c>
      <c r="C246" s="9" t="s">
        <v>506</v>
      </c>
      <c r="D246" s="82">
        <v>41806</v>
      </c>
      <c r="E246" s="82"/>
      <c r="F246" s="82">
        <v>1172</v>
      </c>
      <c r="G246" s="82">
        <v>2296</v>
      </c>
      <c r="H246" s="82">
        <v>1432</v>
      </c>
      <c r="I246" s="82">
        <v>1583</v>
      </c>
      <c r="J246" s="82">
        <v>2679</v>
      </c>
      <c r="K246" s="82">
        <v>5798</v>
      </c>
      <c r="L246" s="82">
        <v>8666</v>
      </c>
      <c r="M246" s="82">
        <v>8722</v>
      </c>
      <c r="N246" s="82">
        <v>7206</v>
      </c>
      <c r="O246" s="82">
        <v>1584</v>
      </c>
      <c r="P246" s="82">
        <v>592</v>
      </c>
    </row>
    <row r="247" spans="1:16" x14ac:dyDescent="0.25">
      <c r="A247" s="9" t="s">
        <v>507</v>
      </c>
      <c r="B247" s="9" t="s">
        <v>508</v>
      </c>
      <c r="C247" s="9" t="s">
        <v>509</v>
      </c>
      <c r="D247" s="82" t="s">
        <v>4</v>
      </c>
      <c r="E247" s="82"/>
      <c r="F247" s="82" t="s">
        <v>4</v>
      </c>
      <c r="G247" s="82" t="s">
        <v>4</v>
      </c>
      <c r="H247" s="82" t="s">
        <v>4</v>
      </c>
      <c r="I247" s="82" t="s">
        <v>4</v>
      </c>
      <c r="J247" s="82" t="s">
        <v>4</v>
      </c>
      <c r="K247" s="82" t="s">
        <v>4</v>
      </c>
      <c r="L247" s="82" t="s">
        <v>4</v>
      </c>
      <c r="M247" s="82" t="s">
        <v>4</v>
      </c>
      <c r="N247" s="82" t="s">
        <v>4</v>
      </c>
      <c r="O247" s="82" t="s">
        <v>4</v>
      </c>
      <c r="P247" s="82" t="s">
        <v>4</v>
      </c>
    </row>
    <row r="248" spans="1:16" x14ac:dyDescent="0.25">
      <c r="A248" s="9" t="s">
        <v>4</v>
      </c>
      <c r="B248" s="9" t="s">
        <v>4</v>
      </c>
      <c r="C248" s="9" t="s">
        <v>510</v>
      </c>
      <c r="D248" s="82">
        <v>25080</v>
      </c>
      <c r="E248" s="82"/>
      <c r="F248" s="82">
        <v>437</v>
      </c>
      <c r="G248" s="82">
        <v>923</v>
      </c>
      <c r="H248" s="82">
        <v>650</v>
      </c>
      <c r="I248" s="82">
        <v>760</v>
      </c>
      <c r="J248" s="82">
        <v>1351</v>
      </c>
      <c r="K248" s="82">
        <v>3291</v>
      </c>
      <c r="L248" s="82">
        <v>5318</v>
      </c>
      <c r="M248" s="82">
        <v>5766</v>
      </c>
      <c r="N248" s="82">
        <v>5024</v>
      </c>
      <c r="O248" s="82">
        <v>1105</v>
      </c>
      <c r="P248" s="82">
        <v>419</v>
      </c>
    </row>
    <row r="249" spans="1:16" x14ac:dyDescent="0.25">
      <c r="A249" s="9" t="s">
        <v>511</v>
      </c>
      <c r="B249" s="9" t="s">
        <v>512</v>
      </c>
      <c r="C249" s="9" t="s">
        <v>513</v>
      </c>
      <c r="D249" s="82">
        <v>37063</v>
      </c>
      <c r="E249" s="82"/>
      <c r="F249" s="82">
        <v>1018</v>
      </c>
      <c r="G249" s="82">
        <v>2050</v>
      </c>
      <c r="H249" s="82">
        <v>1275</v>
      </c>
      <c r="I249" s="82">
        <v>1410</v>
      </c>
      <c r="J249" s="82">
        <v>2388</v>
      </c>
      <c r="K249" s="82">
        <v>5161</v>
      </c>
      <c r="L249" s="82">
        <v>7748</v>
      </c>
      <c r="M249" s="82">
        <v>7733</v>
      </c>
      <c r="N249" s="82">
        <v>6318</v>
      </c>
      <c r="O249" s="82">
        <v>1381</v>
      </c>
      <c r="P249" s="82">
        <v>519</v>
      </c>
    </row>
    <row r="250" spans="1:16" x14ac:dyDescent="0.25">
      <c r="A250" s="9" t="s">
        <v>514</v>
      </c>
      <c r="B250" s="9" t="s">
        <v>515</v>
      </c>
      <c r="C250" s="9" t="s">
        <v>516</v>
      </c>
      <c r="D250" s="82">
        <v>18563</v>
      </c>
      <c r="E250" s="82"/>
      <c r="F250" s="82">
        <v>471</v>
      </c>
      <c r="G250" s="82">
        <v>944</v>
      </c>
      <c r="H250" s="82">
        <v>574</v>
      </c>
      <c r="I250" s="82">
        <v>666</v>
      </c>
      <c r="J250" s="82">
        <v>1079</v>
      </c>
      <c r="K250" s="82">
        <v>2339</v>
      </c>
      <c r="L250" s="82">
        <v>3773</v>
      </c>
      <c r="M250" s="82">
        <v>4278</v>
      </c>
      <c r="N250" s="82">
        <v>3425</v>
      </c>
      <c r="O250" s="82">
        <v>720</v>
      </c>
      <c r="P250" s="82">
        <v>270</v>
      </c>
    </row>
    <row r="251" spans="1:16" x14ac:dyDescent="0.25">
      <c r="A251" s="9" t="s">
        <v>517</v>
      </c>
      <c r="B251" s="9" t="s">
        <v>518</v>
      </c>
      <c r="C251" s="9" t="s">
        <v>519</v>
      </c>
      <c r="D251" s="82">
        <v>51877</v>
      </c>
      <c r="E251" s="82"/>
      <c r="F251" s="82">
        <v>1963</v>
      </c>
      <c r="G251" s="82">
        <v>3447</v>
      </c>
      <c r="H251" s="82">
        <v>1951</v>
      </c>
      <c r="I251" s="82">
        <v>2207</v>
      </c>
      <c r="J251" s="82">
        <v>3534</v>
      </c>
      <c r="K251" s="82">
        <v>7400</v>
      </c>
      <c r="L251" s="82">
        <v>10465</v>
      </c>
      <c r="M251" s="82">
        <v>10212</v>
      </c>
      <c r="N251" s="82">
        <v>8113</v>
      </c>
      <c r="O251" s="82">
        <v>1770</v>
      </c>
      <c r="P251" s="82">
        <v>663</v>
      </c>
    </row>
    <row r="252" spans="1:16" x14ac:dyDescent="0.25">
      <c r="A252" s="9" t="s">
        <v>520</v>
      </c>
      <c r="B252" s="9" t="s">
        <v>521</v>
      </c>
      <c r="C252" s="9" t="s">
        <v>522</v>
      </c>
      <c r="D252" s="82">
        <v>11122</v>
      </c>
      <c r="E252" s="82"/>
      <c r="F252" s="82">
        <v>159</v>
      </c>
      <c r="G252" s="82">
        <v>312</v>
      </c>
      <c r="H252" s="82">
        <v>229</v>
      </c>
      <c r="I252" s="82">
        <v>247</v>
      </c>
      <c r="J252" s="82">
        <v>455</v>
      </c>
      <c r="K252" s="82">
        <v>1095</v>
      </c>
      <c r="L252" s="82">
        <v>2002</v>
      </c>
      <c r="M252" s="82">
        <v>2616</v>
      </c>
      <c r="N252" s="82">
        <v>2979</v>
      </c>
      <c r="O252" s="82">
        <v>744</v>
      </c>
      <c r="P252" s="82">
        <v>272</v>
      </c>
    </row>
    <row r="253" spans="1:16" x14ac:dyDescent="0.25">
      <c r="A253" s="9" t="s">
        <v>523</v>
      </c>
      <c r="B253" s="9" t="s">
        <v>524</v>
      </c>
      <c r="C253" s="9" t="s">
        <v>525</v>
      </c>
      <c r="D253" s="82">
        <v>3206</v>
      </c>
      <c r="E253" s="82"/>
      <c r="F253" s="82">
        <v>40</v>
      </c>
      <c r="G253" s="82">
        <v>78</v>
      </c>
      <c r="H253" s="82">
        <v>52</v>
      </c>
      <c r="I253" s="82">
        <v>82</v>
      </c>
      <c r="J253" s="82">
        <v>130</v>
      </c>
      <c r="K253" s="82">
        <v>362</v>
      </c>
      <c r="L253" s="82">
        <v>594</v>
      </c>
      <c r="M253" s="82">
        <v>773</v>
      </c>
      <c r="N253" s="82">
        <v>823</v>
      </c>
      <c r="O253" s="82">
        <v>211</v>
      </c>
      <c r="P253" s="82">
        <v>59</v>
      </c>
    </row>
    <row r="254" spans="1:16" x14ac:dyDescent="0.25">
      <c r="A254" s="9" t="s">
        <v>526</v>
      </c>
      <c r="B254" s="9" t="s">
        <v>527</v>
      </c>
      <c r="C254" s="9" t="s">
        <v>528</v>
      </c>
      <c r="D254" s="82" t="s">
        <v>4</v>
      </c>
      <c r="E254" s="82"/>
      <c r="F254" s="82" t="s">
        <v>4</v>
      </c>
      <c r="G254" s="82" t="s">
        <v>4</v>
      </c>
      <c r="H254" s="82" t="s">
        <v>4</v>
      </c>
      <c r="I254" s="82" t="s">
        <v>4</v>
      </c>
      <c r="J254" s="82" t="s">
        <v>4</v>
      </c>
      <c r="K254" s="82" t="s">
        <v>4</v>
      </c>
      <c r="L254" s="82" t="s">
        <v>4</v>
      </c>
      <c r="M254" s="82" t="s">
        <v>4</v>
      </c>
      <c r="N254" s="82" t="s">
        <v>4</v>
      </c>
      <c r="O254" s="82" t="s">
        <v>4</v>
      </c>
      <c r="P254" s="82" t="s">
        <v>4</v>
      </c>
    </row>
    <row r="255" spans="1:16" x14ac:dyDescent="0.25">
      <c r="A255" s="9" t="s">
        <v>4</v>
      </c>
      <c r="B255" s="9" t="s">
        <v>4</v>
      </c>
      <c r="C255" s="9" t="s">
        <v>529</v>
      </c>
      <c r="D255" s="82">
        <v>26592</v>
      </c>
      <c r="E255" s="82"/>
      <c r="F255" s="82">
        <v>614</v>
      </c>
      <c r="G255" s="82">
        <v>1153</v>
      </c>
      <c r="H255" s="82">
        <v>738</v>
      </c>
      <c r="I255" s="82">
        <v>885</v>
      </c>
      <c r="J255" s="82">
        <v>1508</v>
      </c>
      <c r="K255" s="82">
        <v>3432</v>
      </c>
      <c r="L255" s="82">
        <v>5314</v>
      </c>
      <c r="M255" s="82">
        <v>5940</v>
      </c>
      <c r="N255" s="82">
        <v>5357</v>
      </c>
      <c r="O255" s="82">
        <v>1176</v>
      </c>
      <c r="P255" s="82">
        <v>410</v>
      </c>
    </row>
    <row r="256" spans="1:16" x14ac:dyDescent="0.25">
      <c r="A256" s="9" t="s">
        <v>530</v>
      </c>
      <c r="B256" s="9" t="s">
        <v>531</v>
      </c>
      <c r="C256" s="9" t="s">
        <v>532</v>
      </c>
      <c r="D256" s="82">
        <v>44357</v>
      </c>
      <c r="E256" s="82"/>
      <c r="F256" s="82">
        <v>1001</v>
      </c>
      <c r="G256" s="82">
        <v>2446</v>
      </c>
      <c r="H256" s="82">
        <v>1551</v>
      </c>
      <c r="I256" s="82">
        <v>1800</v>
      </c>
      <c r="J256" s="82">
        <v>3022</v>
      </c>
      <c r="K256" s="82">
        <v>6544</v>
      </c>
      <c r="L256" s="82">
        <v>9319</v>
      </c>
      <c r="M256" s="82">
        <v>9184</v>
      </c>
      <c r="N256" s="82">
        <v>7253</v>
      </c>
      <c r="O256" s="82">
        <v>1543</v>
      </c>
      <c r="P256" s="82">
        <v>597</v>
      </c>
    </row>
    <row r="257" spans="1:16" x14ac:dyDescent="0.25">
      <c r="A257" s="9" t="s">
        <v>533</v>
      </c>
      <c r="B257" s="9" t="s">
        <v>534</v>
      </c>
      <c r="C257" s="9" t="s">
        <v>535</v>
      </c>
      <c r="D257" s="82">
        <v>11278</v>
      </c>
      <c r="E257" s="82"/>
      <c r="F257" s="82">
        <v>529</v>
      </c>
      <c r="G257" s="82">
        <v>883</v>
      </c>
      <c r="H257" s="82">
        <v>532</v>
      </c>
      <c r="I257" s="82">
        <v>555</v>
      </c>
      <c r="J257" s="82">
        <v>891</v>
      </c>
      <c r="K257" s="82">
        <v>1815</v>
      </c>
      <c r="L257" s="82">
        <v>2196</v>
      </c>
      <c r="M257" s="82">
        <v>1929</v>
      </c>
      <c r="N257" s="82">
        <v>1436</v>
      </c>
      <c r="O257" s="82">
        <v>353</v>
      </c>
      <c r="P257" s="82">
        <v>134</v>
      </c>
    </row>
    <row r="258" spans="1:16" x14ac:dyDescent="0.25">
      <c r="A258" s="9" t="s">
        <v>536</v>
      </c>
      <c r="B258" s="9" t="s">
        <v>537</v>
      </c>
      <c r="C258" s="9" t="s">
        <v>538</v>
      </c>
      <c r="D258" s="82">
        <v>3741</v>
      </c>
      <c r="E258" s="82"/>
      <c r="F258" s="82">
        <v>64</v>
      </c>
      <c r="G258" s="82">
        <v>108</v>
      </c>
      <c r="H258" s="82">
        <v>83</v>
      </c>
      <c r="I258" s="82">
        <v>92</v>
      </c>
      <c r="J258" s="82">
        <v>180</v>
      </c>
      <c r="K258" s="82">
        <v>421</v>
      </c>
      <c r="L258" s="82">
        <v>737</v>
      </c>
      <c r="M258" s="82">
        <v>936</v>
      </c>
      <c r="N258" s="82">
        <v>837</v>
      </c>
      <c r="O258" s="82">
        <v>207</v>
      </c>
      <c r="P258" s="82">
        <v>75</v>
      </c>
    </row>
    <row r="259" spans="1:16" x14ac:dyDescent="0.25">
      <c r="A259" s="9" t="s">
        <v>539</v>
      </c>
      <c r="B259" s="9" t="s">
        <v>540</v>
      </c>
      <c r="C259" s="9" t="s">
        <v>541</v>
      </c>
      <c r="D259" s="82" t="s">
        <v>4</v>
      </c>
      <c r="E259" s="82"/>
      <c r="F259" s="82" t="s">
        <v>4</v>
      </c>
      <c r="G259" s="82" t="s">
        <v>4</v>
      </c>
      <c r="H259" s="82" t="s">
        <v>4</v>
      </c>
      <c r="I259" s="82" t="s">
        <v>4</v>
      </c>
      <c r="J259" s="82" t="s">
        <v>4</v>
      </c>
      <c r="K259" s="82" t="s">
        <v>4</v>
      </c>
      <c r="L259" s="82" t="s">
        <v>4</v>
      </c>
      <c r="M259" s="82" t="s">
        <v>4</v>
      </c>
      <c r="N259" s="82" t="s">
        <v>4</v>
      </c>
      <c r="O259" s="82" t="s">
        <v>4</v>
      </c>
      <c r="P259" s="82" t="s">
        <v>4</v>
      </c>
    </row>
    <row r="260" spans="1:16" x14ac:dyDescent="0.25">
      <c r="A260" s="9" t="s">
        <v>4</v>
      </c>
      <c r="B260" s="9" t="s">
        <v>4</v>
      </c>
      <c r="C260" s="9" t="s">
        <v>542</v>
      </c>
      <c r="D260" s="82">
        <v>9653</v>
      </c>
      <c r="E260" s="82"/>
      <c r="F260" s="82">
        <v>236</v>
      </c>
      <c r="G260" s="82">
        <v>439</v>
      </c>
      <c r="H260" s="82">
        <v>272</v>
      </c>
      <c r="I260" s="82">
        <v>274</v>
      </c>
      <c r="J260" s="82">
        <v>502</v>
      </c>
      <c r="K260" s="82">
        <v>1226</v>
      </c>
      <c r="L260" s="82">
        <v>1875</v>
      </c>
      <c r="M260" s="82">
        <v>2200</v>
      </c>
      <c r="N260" s="82">
        <v>1985</v>
      </c>
      <c r="O260" s="82">
        <v>466</v>
      </c>
      <c r="P260" s="82">
        <v>162</v>
      </c>
    </row>
    <row r="261" spans="1:16" x14ac:dyDescent="0.25">
      <c r="A261" s="9" t="s">
        <v>543</v>
      </c>
      <c r="B261" s="9" t="s">
        <v>544</v>
      </c>
      <c r="C261" s="9" t="s">
        <v>545</v>
      </c>
      <c r="D261" s="82" t="s">
        <v>4</v>
      </c>
      <c r="E261" s="82"/>
      <c r="F261" s="82" t="s">
        <v>4</v>
      </c>
      <c r="G261" s="82" t="s">
        <v>4</v>
      </c>
      <c r="H261" s="82" t="s">
        <v>4</v>
      </c>
      <c r="I261" s="82" t="s">
        <v>4</v>
      </c>
      <c r="J261" s="82" t="s">
        <v>4</v>
      </c>
      <c r="K261" s="82" t="s">
        <v>4</v>
      </c>
      <c r="L261" s="82" t="s">
        <v>4</v>
      </c>
      <c r="M261" s="82" t="s">
        <v>4</v>
      </c>
      <c r="N261" s="82" t="s">
        <v>4</v>
      </c>
      <c r="O261" s="82" t="s">
        <v>4</v>
      </c>
      <c r="P261" s="82" t="s">
        <v>4</v>
      </c>
    </row>
    <row r="262" spans="1:16" x14ac:dyDescent="0.25">
      <c r="A262" s="9" t="s">
        <v>4</v>
      </c>
      <c r="B262" s="9" t="s">
        <v>4</v>
      </c>
      <c r="C262" s="9" t="s">
        <v>546</v>
      </c>
      <c r="D262" s="82">
        <v>3970</v>
      </c>
      <c r="E262" s="82"/>
      <c r="F262" s="82">
        <v>100</v>
      </c>
      <c r="G262" s="82">
        <v>157</v>
      </c>
      <c r="H262" s="82">
        <v>94</v>
      </c>
      <c r="I262" s="82">
        <v>138</v>
      </c>
      <c r="J262" s="82">
        <v>198</v>
      </c>
      <c r="K262" s="82">
        <v>489</v>
      </c>
      <c r="L262" s="82">
        <v>788</v>
      </c>
      <c r="M262" s="82">
        <v>931</v>
      </c>
      <c r="N262" s="82">
        <v>825</v>
      </c>
      <c r="O262" s="82">
        <v>184</v>
      </c>
      <c r="P262" s="82">
        <v>58</v>
      </c>
    </row>
    <row r="263" spans="1:16" x14ac:dyDescent="0.25">
      <c r="A263" s="9" t="s">
        <v>547</v>
      </c>
      <c r="B263" s="9" t="s">
        <v>548</v>
      </c>
      <c r="C263" s="9" t="s">
        <v>549</v>
      </c>
      <c r="D263" s="82" t="s">
        <v>4</v>
      </c>
      <c r="E263" s="82"/>
      <c r="F263" s="82" t="s">
        <v>4</v>
      </c>
      <c r="G263" s="82" t="s">
        <v>4</v>
      </c>
      <c r="H263" s="82" t="s">
        <v>4</v>
      </c>
      <c r="I263" s="82" t="s">
        <v>4</v>
      </c>
      <c r="J263" s="82" t="s">
        <v>4</v>
      </c>
      <c r="K263" s="82" t="s">
        <v>4</v>
      </c>
      <c r="L263" s="82" t="s">
        <v>4</v>
      </c>
      <c r="M263" s="82" t="s">
        <v>4</v>
      </c>
      <c r="N263" s="82" t="s">
        <v>4</v>
      </c>
      <c r="O263" s="82" t="s">
        <v>4</v>
      </c>
      <c r="P263" s="82" t="s">
        <v>4</v>
      </c>
    </row>
    <row r="264" spans="1:16" x14ac:dyDescent="0.25">
      <c r="A264" s="9" t="s">
        <v>4</v>
      </c>
      <c r="B264" s="9" t="s">
        <v>4</v>
      </c>
      <c r="C264" s="9" t="s">
        <v>550</v>
      </c>
      <c r="D264" s="82">
        <v>27659</v>
      </c>
      <c r="E264" s="82"/>
      <c r="F264" s="82">
        <v>746</v>
      </c>
      <c r="G264" s="82">
        <v>1339</v>
      </c>
      <c r="H264" s="82">
        <v>824</v>
      </c>
      <c r="I264" s="82">
        <v>950</v>
      </c>
      <c r="J264" s="82">
        <v>1621</v>
      </c>
      <c r="K264" s="82">
        <v>3674</v>
      </c>
      <c r="L264" s="82">
        <v>5472</v>
      </c>
      <c r="M264" s="82">
        <v>5909</v>
      </c>
      <c r="N264" s="82">
        <v>5324</v>
      </c>
      <c r="O264" s="82">
        <v>1256</v>
      </c>
      <c r="P264" s="82">
        <v>472</v>
      </c>
    </row>
    <row r="265" spans="1:16" x14ac:dyDescent="0.25">
      <c r="A265" s="9" t="s">
        <v>551</v>
      </c>
      <c r="B265" s="9" t="s">
        <v>552</v>
      </c>
      <c r="C265" s="9" t="s">
        <v>553</v>
      </c>
      <c r="D265" s="82">
        <v>11074</v>
      </c>
      <c r="E265" s="82"/>
      <c r="F265" s="82">
        <v>208</v>
      </c>
      <c r="G265" s="82">
        <v>442</v>
      </c>
      <c r="H265" s="82">
        <v>294</v>
      </c>
      <c r="I265" s="82">
        <v>346</v>
      </c>
      <c r="J265" s="82">
        <v>637</v>
      </c>
      <c r="K265" s="82">
        <v>1389</v>
      </c>
      <c r="L265" s="82">
        <v>2287</v>
      </c>
      <c r="M265" s="82">
        <v>2471</v>
      </c>
      <c r="N265" s="82">
        <v>2240</v>
      </c>
      <c r="O265" s="82">
        <v>541</v>
      </c>
      <c r="P265" s="82">
        <v>198</v>
      </c>
    </row>
    <row r="266" spans="1:16" x14ac:dyDescent="0.25">
      <c r="A266" s="9" t="s">
        <v>554</v>
      </c>
      <c r="B266" s="9" t="s">
        <v>555</v>
      </c>
      <c r="C266" s="9" t="s">
        <v>556</v>
      </c>
      <c r="D266" s="82">
        <v>21939</v>
      </c>
      <c r="E266" s="82"/>
      <c r="F266" s="82">
        <v>503</v>
      </c>
      <c r="G266" s="82">
        <v>1034</v>
      </c>
      <c r="H266" s="82">
        <v>617</v>
      </c>
      <c r="I266" s="82">
        <v>781</v>
      </c>
      <c r="J266" s="82">
        <v>1372</v>
      </c>
      <c r="K266" s="82">
        <v>3057</v>
      </c>
      <c r="L266" s="82">
        <v>4709</v>
      </c>
      <c r="M266" s="82">
        <v>4800</v>
      </c>
      <c r="N266" s="82">
        <v>3936</v>
      </c>
      <c r="O266" s="82">
        <v>810</v>
      </c>
      <c r="P266" s="82">
        <v>284</v>
      </c>
    </row>
    <row r="267" spans="1:16" x14ac:dyDescent="0.25">
      <c r="A267" s="9" t="s">
        <v>557</v>
      </c>
      <c r="B267" s="9" t="s">
        <v>558</v>
      </c>
      <c r="C267" s="9" t="s">
        <v>559</v>
      </c>
      <c r="D267" s="82">
        <v>32272</v>
      </c>
      <c r="E267" s="82"/>
      <c r="F267" s="82">
        <v>881</v>
      </c>
      <c r="G267" s="82">
        <v>1540</v>
      </c>
      <c r="H267" s="82">
        <v>988</v>
      </c>
      <c r="I267" s="82">
        <v>1068</v>
      </c>
      <c r="J267" s="82">
        <v>1804</v>
      </c>
      <c r="K267" s="82">
        <v>4180</v>
      </c>
      <c r="L267" s="82">
        <v>6431</v>
      </c>
      <c r="M267" s="82">
        <v>7077</v>
      </c>
      <c r="N267" s="82">
        <v>6258</v>
      </c>
      <c r="O267" s="82">
        <v>1439</v>
      </c>
      <c r="P267" s="82">
        <v>537</v>
      </c>
    </row>
    <row r="268" spans="1:16" x14ac:dyDescent="0.25">
      <c r="A268" s="9" t="s">
        <v>560</v>
      </c>
      <c r="B268" s="9" t="s">
        <v>561</v>
      </c>
      <c r="C268" s="9" t="s">
        <v>562</v>
      </c>
      <c r="D268" s="82">
        <v>46007</v>
      </c>
      <c r="E268" s="82"/>
      <c r="F268" s="82">
        <v>1635</v>
      </c>
      <c r="G268" s="82">
        <v>2833</v>
      </c>
      <c r="H268" s="82">
        <v>1630</v>
      </c>
      <c r="I268" s="82">
        <v>1822</v>
      </c>
      <c r="J268" s="82">
        <v>3008</v>
      </c>
      <c r="K268" s="82">
        <v>6449</v>
      </c>
      <c r="L268" s="82">
        <v>9334</v>
      </c>
      <c r="M268" s="82">
        <v>9276</v>
      </c>
      <c r="N268" s="82">
        <v>7600</v>
      </c>
      <c r="O268" s="82">
        <v>1680</v>
      </c>
      <c r="P268" s="82">
        <v>625</v>
      </c>
    </row>
    <row r="269" spans="1:16" x14ac:dyDescent="0.25">
      <c r="A269" s="9" t="s">
        <v>563</v>
      </c>
      <c r="B269" s="9" t="s">
        <v>564</v>
      </c>
      <c r="C269" s="9" t="s">
        <v>565</v>
      </c>
      <c r="D269" s="82">
        <v>7206</v>
      </c>
      <c r="E269" s="82"/>
      <c r="F269" s="82">
        <v>275</v>
      </c>
      <c r="G269" s="82">
        <v>455</v>
      </c>
      <c r="H269" s="82">
        <v>274</v>
      </c>
      <c r="I269" s="82">
        <v>291</v>
      </c>
      <c r="J269" s="82">
        <v>465</v>
      </c>
      <c r="K269" s="82">
        <v>978</v>
      </c>
      <c r="L269" s="82">
        <v>1416</v>
      </c>
      <c r="M269" s="82">
        <v>1429</v>
      </c>
      <c r="N269" s="82">
        <v>1227</v>
      </c>
      <c r="O269" s="82">
        <v>285</v>
      </c>
      <c r="P269" s="82">
        <v>88</v>
      </c>
    </row>
    <row r="270" spans="1:16" x14ac:dyDescent="0.25">
      <c r="A270" s="9" t="s">
        <v>566</v>
      </c>
      <c r="B270" s="9" t="s">
        <v>567</v>
      </c>
      <c r="C270" s="9" t="s">
        <v>568</v>
      </c>
      <c r="D270" s="82" t="s">
        <v>4</v>
      </c>
      <c r="E270" s="82"/>
      <c r="F270" s="82" t="s">
        <v>4</v>
      </c>
      <c r="G270" s="82" t="s">
        <v>4</v>
      </c>
      <c r="H270" s="82" t="s">
        <v>4</v>
      </c>
      <c r="I270" s="82" t="s">
        <v>4</v>
      </c>
      <c r="J270" s="82" t="s">
        <v>4</v>
      </c>
      <c r="K270" s="82" t="s">
        <v>4</v>
      </c>
      <c r="L270" s="82" t="s">
        <v>4</v>
      </c>
      <c r="M270" s="82" t="s">
        <v>4</v>
      </c>
      <c r="N270" s="82" t="s">
        <v>4</v>
      </c>
      <c r="O270" s="82" t="s">
        <v>4</v>
      </c>
      <c r="P270" s="82" t="s">
        <v>4</v>
      </c>
    </row>
    <row r="271" spans="1:16" x14ac:dyDescent="0.25">
      <c r="A271" s="9" t="s">
        <v>4</v>
      </c>
      <c r="B271" s="9" t="s">
        <v>4</v>
      </c>
      <c r="C271" s="9" t="s">
        <v>569</v>
      </c>
      <c r="D271" s="82">
        <v>39500</v>
      </c>
      <c r="E271" s="82"/>
      <c r="F271" s="82">
        <v>1241</v>
      </c>
      <c r="G271" s="82">
        <v>2246</v>
      </c>
      <c r="H271" s="82">
        <v>1314</v>
      </c>
      <c r="I271" s="82">
        <v>1492</v>
      </c>
      <c r="J271" s="82">
        <v>2504</v>
      </c>
      <c r="K271" s="82">
        <v>5534</v>
      </c>
      <c r="L271" s="82">
        <v>8080</v>
      </c>
      <c r="M271" s="82">
        <v>8161</v>
      </c>
      <c r="N271" s="82">
        <v>6754</v>
      </c>
      <c r="O271" s="82">
        <v>1523</v>
      </c>
      <c r="P271" s="82">
        <v>579</v>
      </c>
    </row>
    <row r="272" spans="1:16" x14ac:dyDescent="0.25">
      <c r="A272" s="9" t="s">
        <v>570</v>
      </c>
      <c r="B272" s="9" t="s">
        <v>571</v>
      </c>
      <c r="C272" s="9" t="s">
        <v>572</v>
      </c>
      <c r="D272" s="82" t="s">
        <v>4</v>
      </c>
      <c r="E272" s="82"/>
      <c r="F272" s="82" t="s">
        <v>4</v>
      </c>
      <c r="G272" s="82" t="s">
        <v>4</v>
      </c>
      <c r="H272" s="82" t="s">
        <v>4</v>
      </c>
      <c r="I272" s="82" t="s">
        <v>4</v>
      </c>
      <c r="J272" s="82" t="s">
        <v>4</v>
      </c>
      <c r="K272" s="82" t="s">
        <v>4</v>
      </c>
      <c r="L272" s="82" t="s">
        <v>4</v>
      </c>
      <c r="M272" s="82" t="s">
        <v>4</v>
      </c>
      <c r="N272" s="82" t="s">
        <v>4</v>
      </c>
      <c r="O272" s="82" t="s">
        <v>4</v>
      </c>
      <c r="P272" s="82" t="s">
        <v>4</v>
      </c>
    </row>
    <row r="273" spans="1:16" x14ac:dyDescent="0.25">
      <c r="A273" s="9" t="s">
        <v>4</v>
      </c>
      <c r="B273" s="9" t="s">
        <v>4</v>
      </c>
      <c r="C273" s="9" t="s">
        <v>573</v>
      </c>
      <c r="D273" s="82">
        <v>27631</v>
      </c>
      <c r="E273" s="82"/>
      <c r="F273" s="82">
        <v>728</v>
      </c>
      <c r="G273" s="82">
        <v>1354</v>
      </c>
      <c r="H273" s="82">
        <v>824</v>
      </c>
      <c r="I273" s="82">
        <v>927</v>
      </c>
      <c r="J273" s="82">
        <v>1584</v>
      </c>
      <c r="K273" s="82">
        <v>3542</v>
      </c>
      <c r="L273" s="82">
        <v>5583</v>
      </c>
      <c r="M273" s="82">
        <v>6100</v>
      </c>
      <c r="N273" s="82">
        <v>5316</v>
      </c>
      <c r="O273" s="82">
        <v>1191</v>
      </c>
      <c r="P273" s="82">
        <v>419</v>
      </c>
    </row>
    <row r="274" spans="1:16" x14ac:dyDescent="0.25">
      <c r="A274" s="9" t="s">
        <v>574</v>
      </c>
      <c r="B274" s="9" t="s">
        <v>575</v>
      </c>
      <c r="C274" s="9" t="s">
        <v>576</v>
      </c>
      <c r="D274" s="82">
        <v>33976</v>
      </c>
      <c r="E274" s="82"/>
      <c r="F274" s="82">
        <v>1079</v>
      </c>
      <c r="G274" s="82">
        <v>1855</v>
      </c>
      <c r="H274" s="82">
        <v>1075</v>
      </c>
      <c r="I274" s="82">
        <v>1215</v>
      </c>
      <c r="J274" s="82">
        <v>1995</v>
      </c>
      <c r="K274" s="82">
        <v>4476</v>
      </c>
      <c r="L274" s="82">
        <v>6807</v>
      </c>
      <c r="M274" s="82">
        <v>7249</v>
      </c>
      <c r="N274" s="82">
        <v>6221</v>
      </c>
      <c r="O274" s="82">
        <v>1399</v>
      </c>
      <c r="P274" s="82">
        <v>522</v>
      </c>
    </row>
    <row r="275" spans="1:16" x14ac:dyDescent="0.25">
      <c r="A275" s="9" t="s">
        <v>577</v>
      </c>
      <c r="B275" s="9" t="s">
        <v>578</v>
      </c>
      <c r="C275" s="9" t="s">
        <v>579</v>
      </c>
      <c r="D275" s="82">
        <v>2486</v>
      </c>
      <c r="E275" s="82"/>
      <c r="F275" s="82">
        <v>46</v>
      </c>
      <c r="G275" s="82">
        <v>84</v>
      </c>
      <c r="H275" s="82">
        <v>77</v>
      </c>
      <c r="I275" s="82">
        <v>61</v>
      </c>
      <c r="J275" s="82">
        <v>130</v>
      </c>
      <c r="K275" s="82">
        <v>315</v>
      </c>
      <c r="L275" s="82">
        <v>542</v>
      </c>
      <c r="M275" s="82">
        <v>519</v>
      </c>
      <c r="N275" s="82">
        <v>519</v>
      </c>
      <c r="O275" s="82">
        <v>133</v>
      </c>
      <c r="P275" s="82">
        <v>51</v>
      </c>
    </row>
    <row r="276" spans="1:16" x14ac:dyDescent="0.25">
      <c r="A276" s="9" t="s">
        <v>580</v>
      </c>
      <c r="B276" s="9" t="s">
        <v>581</v>
      </c>
      <c r="C276" s="9" t="s">
        <v>582</v>
      </c>
      <c r="D276" s="82" t="s">
        <v>4</v>
      </c>
      <c r="E276" s="82"/>
      <c r="F276" s="82" t="s">
        <v>4</v>
      </c>
      <c r="G276" s="82" t="s">
        <v>4</v>
      </c>
      <c r="H276" s="82" t="s">
        <v>4</v>
      </c>
      <c r="I276" s="82" t="s">
        <v>4</v>
      </c>
      <c r="J276" s="82" t="s">
        <v>4</v>
      </c>
      <c r="K276" s="82" t="s">
        <v>4</v>
      </c>
      <c r="L276" s="82" t="s">
        <v>4</v>
      </c>
      <c r="M276" s="82" t="s">
        <v>4</v>
      </c>
      <c r="N276" s="82" t="s">
        <v>4</v>
      </c>
      <c r="O276" s="82" t="s">
        <v>4</v>
      </c>
      <c r="P276" s="82" t="s">
        <v>4</v>
      </c>
    </row>
    <row r="277" spans="1:16" x14ac:dyDescent="0.25">
      <c r="A277" s="9" t="s">
        <v>4</v>
      </c>
      <c r="B277" s="9" t="s">
        <v>4</v>
      </c>
      <c r="C277" s="9" t="s">
        <v>583</v>
      </c>
      <c r="D277" s="82" t="s">
        <v>4</v>
      </c>
      <c r="E277" s="82"/>
      <c r="F277" s="82" t="s">
        <v>4</v>
      </c>
      <c r="G277" s="82" t="s">
        <v>4</v>
      </c>
      <c r="H277" s="82" t="s">
        <v>4</v>
      </c>
      <c r="I277" s="82" t="s">
        <v>4</v>
      </c>
      <c r="J277" s="82" t="s">
        <v>4</v>
      </c>
      <c r="K277" s="82" t="s">
        <v>4</v>
      </c>
      <c r="L277" s="82" t="s">
        <v>4</v>
      </c>
      <c r="M277" s="82" t="s">
        <v>4</v>
      </c>
      <c r="N277" s="82" t="s">
        <v>4</v>
      </c>
      <c r="O277" s="82" t="s">
        <v>4</v>
      </c>
      <c r="P277" s="82" t="s">
        <v>4</v>
      </c>
    </row>
    <row r="278" spans="1:16" x14ac:dyDescent="0.25">
      <c r="A278" s="9" t="s">
        <v>4</v>
      </c>
      <c r="B278" s="9" t="s">
        <v>4</v>
      </c>
      <c r="C278" s="9" t="s">
        <v>584</v>
      </c>
      <c r="D278" s="82" t="s">
        <v>4</v>
      </c>
      <c r="E278" s="82"/>
      <c r="F278" s="82" t="s">
        <v>4</v>
      </c>
      <c r="G278" s="82" t="s">
        <v>4</v>
      </c>
      <c r="H278" s="82"/>
      <c r="I278" s="82"/>
      <c r="J278" s="82"/>
      <c r="K278" s="82"/>
      <c r="L278" s="82"/>
      <c r="M278" s="82"/>
      <c r="N278" s="82"/>
      <c r="O278" s="82"/>
      <c r="P278" s="82"/>
    </row>
    <row r="279" spans="1:16" x14ac:dyDescent="0.25">
      <c r="A279" s="9" t="s">
        <v>4</v>
      </c>
      <c r="B279" s="9" t="s">
        <v>4</v>
      </c>
      <c r="C279" s="9" t="s">
        <v>585</v>
      </c>
      <c r="D279" s="82">
        <v>1463</v>
      </c>
      <c r="E279" s="82"/>
      <c r="F279" s="82">
        <v>32</v>
      </c>
      <c r="G279" s="82">
        <v>60</v>
      </c>
      <c r="H279" s="82">
        <v>57</v>
      </c>
      <c r="I279" s="82">
        <v>42</v>
      </c>
      <c r="J279" s="82">
        <v>89</v>
      </c>
      <c r="K279" s="82">
        <v>194</v>
      </c>
      <c r="L279" s="82">
        <v>329</v>
      </c>
      <c r="M279" s="82">
        <v>313</v>
      </c>
      <c r="N279" s="82">
        <v>253</v>
      </c>
      <c r="O279" s="82">
        <v>63</v>
      </c>
      <c r="P279" s="82" t="s">
        <v>15</v>
      </c>
    </row>
    <row r="280" spans="1:16" x14ac:dyDescent="0.25">
      <c r="A280" s="9" t="s">
        <v>586</v>
      </c>
      <c r="B280" s="9" t="s">
        <v>587</v>
      </c>
      <c r="C280" s="9" t="s">
        <v>588</v>
      </c>
      <c r="D280" s="82" t="s">
        <v>4</v>
      </c>
      <c r="E280" s="82"/>
      <c r="F280" s="82" t="s">
        <v>4</v>
      </c>
      <c r="G280" s="82" t="s">
        <v>4</v>
      </c>
      <c r="H280" s="82" t="s">
        <v>4</v>
      </c>
      <c r="I280" s="82" t="s">
        <v>4</v>
      </c>
      <c r="J280" s="82" t="s">
        <v>4</v>
      </c>
      <c r="K280" s="82" t="s">
        <v>4</v>
      </c>
      <c r="L280" s="82" t="s">
        <v>4</v>
      </c>
      <c r="M280" s="82" t="s">
        <v>4</v>
      </c>
      <c r="N280" s="82" t="s">
        <v>4</v>
      </c>
      <c r="O280" s="82" t="s">
        <v>4</v>
      </c>
      <c r="P280" s="82" t="s">
        <v>4</v>
      </c>
    </row>
    <row r="281" spans="1:16" x14ac:dyDescent="0.25">
      <c r="A281" s="9" t="s">
        <v>4</v>
      </c>
      <c r="B281" s="9" t="s">
        <v>4</v>
      </c>
      <c r="C281" s="9" t="s">
        <v>589</v>
      </c>
      <c r="D281" s="82" t="s">
        <v>4</v>
      </c>
      <c r="E281" s="82"/>
      <c r="F281" s="82" t="s">
        <v>4</v>
      </c>
      <c r="G281" s="82" t="s">
        <v>4</v>
      </c>
      <c r="H281" s="82" t="s">
        <v>4</v>
      </c>
      <c r="I281" s="82" t="s">
        <v>4</v>
      </c>
      <c r="J281" s="82" t="s">
        <v>4</v>
      </c>
      <c r="K281" s="82" t="s">
        <v>4</v>
      </c>
      <c r="L281" s="82" t="s">
        <v>4</v>
      </c>
      <c r="M281" s="82" t="s">
        <v>4</v>
      </c>
      <c r="N281" s="82" t="s">
        <v>4</v>
      </c>
      <c r="O281" s="82" t="s">
        <v>4</v>
      </c>
      <c r="P281" s="82" t="s">
        <v>4</v>
      </c>
    </row>
    <row r="282" spans="1:16" x14ac:dyDescent="0.25">
      <c r="A282" s="9" t="s">
        <v>4</v>
      </c>
      <c r="B282" s="9" t="s">
        <v>4</v>
      </c>
      <c r="C282" s="9" t="s">
        <v>590</v>
      </c>
      <c r="D282" s="82" t="s">
        <v>4</v>
      </c>
      <c r="E282" s="82"/>
      <c r="F282" s="82" t="s">
        <v>4</v>
      </c>
      <c r="G282" s="82" t="s">
        <v>4</v>
      </c>
      <c r="H282" s="82" t="s">
        <v>4</v>
      </c>
      <c r="I282" s="82" t="s">
        <v>4</v>
      </c>
      <c r="J282" s="82" t="s">
        <v>4</v>
      </c>
      <c r="K282" s="82" t="s">
        <v>4</v>
      </c>
      <c r="L282" s="82" t="s">
        <v>4</v>
      </c>
      <c r="M282" s="82" t="s">
        <v>4</v>
      </c>
      <c r="N282" s="82" t="s">
        <v>4</v>
      </c>
      <c r="O282" s="82" t="s">
        <v>4</v>
      </c>
      <c r="P282" s="82" t="s">
        <v>4</v>
      </c>
    </row>
    <row r="283" spans="1:16" x14ac:dyDescent="0.25">
      <c r="A283" s="9" t="s">
        <v>4</v>
      </c>
      <c r="B283" s="9" t="s">
        <v>4</v>
      </c>
      <c r="C283" s="9" t="s">
        <v>591</v>
      </c>
      <c r="D283" s="82">
        <v>1090</v>
      </c>
      <c r="E283" s="82"/>
      <c r="F283" s="82" t="s">
        <v>15</v>
      </c>
      <c r="G283" s="82">
        <v>26</v>
      </c>
      <c r="H283" s="82" t="s">
        <v>15</v>
      </c>
      <c r="I283" s="82" t="s">
        <v>15</v>
      </c>
      <c r="J283" s="82">
        <v>43</v>
      </c>
      <c r="K283" s="82">
        <v>132</v>
      </c>
      <c r="L283" s="82">
        <v>222</v>
      </c>
      <c r="M283" s="82">
        <v>215</v>
      </c>
      <c r="N283" s="82">
        <v>284</v>
      </c>
      <c r="O283" s="82">
        <v>74</v>
      </c>
      <c r="P283" s="82">
        <v>33</v>
      </c>
    </row>
    <row r="284" spans="1:16" x14ac:dyDescent="0.25">
      <c r="A284" s="9" t="s">
        <v>592</v>
      </c>
      <c r="B284" s="9" t="s">
        <v>593</v>
      </c>
      <c r="C284" s="9" t="s">
        <v>594</v>
      </c>
      <c r="D284" s="82">
        <v>10439</v>
      </c>
      <c r="E284" s="82"/>
      <c r="F284" s="82">
        <v>133</v>
      </c>
      <c r="G284" s="82">
        <v>327</v>
      </c>
      <c r="H284" s="82">
        <v>258</v>
      </c>
      <c r="I284" s="82">
        <v>311</v>
      </c>
      <c r="J284" s="82">
        <v>527</v>
      </c>
      <c r="K284" s="82">
        <v>1352</v>
      </c>
      <c r="L284" s="82">
        <v>2192</v>
      </c>
      <c r="M284" s="82">
        <v>2438</v>
      </c>
      <c r="N284" s="82">
        <v>2160</v>
      </c>
      <c r="O284" s="82">
        <v>521</v>
      </c>
      <c r="P284" s="82">
        <v>202</v>
      </c>
    </row>
    <row r="285" spans="1:16" x14ac:dyDescent="0.25">
      <c r="A285" s="9" t="s">
        <v>595</v>
      </c>
      <c r="B285" s="9" t="s">
        <v>596</v>
      </c>
      <c r="C285" s="9" t="s">
        <v>597</v>
      </c>
      <c r="D285" s="82">
        <v>4821</v>
      </c>
      <c r="E285" s="82"/>
      <c r="F285" s="82">
        <v>63</v>
      </c>
      <c r="G285" s="82">
        <v>169</v>
      </c>
      <c r="H285" s="82">
        <v>130</v>
      </c>
      <c r="I285" s="82">
        <v>145</v>
      </c>
      <c r="J285" s="82">
        <v>262</v>
      </c>
      <c r="K285" s="82">
        <v>666</v>
      </c>
      <c r="L285" s="82">
        <v>1041</v>
      </c>
      <c r="M285" s="82">
        <v>1095</v>
      </c>
      <c r="N285" s="82">
        <v>953</v>
      </c>
      <c r="O285" s="82">
        <v>218</v>
      </c>
      <c r="P285" s="82">
        <v>71</v>
      </c>
    </row>
    <row r="286" spans="1:16" x14ac:dyDescent="0.25">
      <c r="A286" s="9" t="s">
        <v>598</v>
      </c>
      <c r="B286" s="9" t="s">
        <v>599</v>
      </c>
      <c r="C286" s="9" t="s">
        <v>600</v>
      </c>
      <c r="D286" s="82">
        <v>6706</v>
      </c>
      <c r="E286" s="82"/>
      <c r="F286" s="82">
        <v>75</v>
      </c>
      <c r="G286" s="82">
        <v>177</v>
      </c>
      <c r="H286" s="82">
        <v>151</v>
      </c>
      <c r="I286" s="82">
        <v>183</v>
      </c>
      <c r="J286" s="82">
        <v>301</v>
      </c>
      <c r="K286" s="82">
        <v>825</v>
      </c>
      <c r="L286" s="82">
        <v>1367</v>
      </c>
      <c r="M286" s="82">
        <v>1596</v>
      </c>
      <c r="N286" s="82">
        <v>1465</v>
      </c>
      <c r="O286" s="82">
        <v>392</v>
      </c>
      <c r="P286" s="82">
        <v>163</v>
      </c>
    </row>
    <row r="287" spans="1:16" x14ac:dyDescent="0.25">
      <c r="A287" s="9" t="s">
        <v>4</v>
      </c>
      <c r="B287" s="9" t="s">
        <v>4</v>
      </c>
      <c r="C287" s="9" t="s">
        <v>4</v>
      </c>
      <c r="D287" s="82" t="s">
        <v>4</v>
      </c>
      <c r="E287" s="82"/>
      <c r="F287" s="82" t="s">
        <v>4</v>
      </c>
      <c r="G287" s="82" t="s">
        <v>4</v>
      </c>
      <c r="H287" s="82" t="s">
        <v>4</v>
      </c>
      <c r="I287" s="82" t="s">
        <v>4</v>
      </c>
      <c r="J287" s="82" t="s">
        <v>4</v>
      </c>
      <c r="K287" s="82" t="s">
        <v>4</v>
      </c>
      <c r="L287" s="82" t="s">
        <v>4</v>
      </c>
      <c r="M287" s="82" t="s">
        <v>4</v>
      </c>
      <c r="N287" s="82" t="s">
        <v>4</v>
      </c>
      <c r="O287" s="82" t="s">
        <v>4</v>
      </c>
      <c r="P287" s="82" t="s">
        <v>4</v>
      </c>
    </row>
    <row r="288" spans="1:16" x14ac:dyDescent="0.25">
      <c r="A288" s="9" t="s">
        <v>601</v>
      </c>
      <c r="B288" s="9" t="s">
        <v>602</v>
      </c>
      <c r="C288" s="9" t="s">
        <v>603</v>
      </c>
      <c r="D288" s="82">
        <v>10974</v>
      </c>
      <c r="E288" s="82"/>
      <c r="F288" s="82">
        <v>232</v>
      </c>
      <c r="G288" s="82">
        <v>378</v>
      </c>
      <c r="H288" s="82">
        <v>239</v>
      </c>
      <c r="I288" s="82">
        <v>282</v>
      </c>
      <c r="J288" s="82">
        <v>456</v>
      </c>
      <c r="K288" s="82">
        <v>1087</v>
      </c>
      <c r="L288" s="82">
        <v>1941</v>
      </c>
      <c r="M288" s="82">
        <v>2738</v>
      </c>
      <c r="N288" s="82">
        <v>2714</v>
      </c>
      <c r="O288" s="82">
        <v>649</v>
      </c>
      <c r="P288" s="82">
        <v>234</v>
      </c>
    </row>
    <row r="289" spans="1:16" x14ac:dyDescent="0.25">
      <c r="A289" s="9" t="s">
        <v>604</v>
      </c>
      <c r="B289" s="9" t="s">
        <v>605</v>
      </c>
      <c r="C289" s="9" t="s">
        <v>606</v>
      </c>
      <c r="D289" s="82">
        <v>1237</v>
      </c>
      <c r="E289" s="82"/>
      <c r="F289" s="82" t="s">
        <v>15</v>
      </c>
      <c r="G289" s="82" t="s">
        <v>15</v>
      </c>
      <c r="H289" s="82" t="s">
        <v>15</v>
      </c>
      <c r="I289" s="82" t="s">
        <v>15</v>
      </c>
      <c r="J289" s="82">
        <v>30</v>
      </c>
      <c r="K289" s="82">
        <v>91</v>
      </c>
      <c r="L289" s="82">
        <v>192</v>
      </c>
      <c r="M289" s="82">
        <v>336</v>
      </c>
      <c r="N289" s="82">
        <v>371</v>
      </c>
      <c r="O289" s="82">
        <v>116</v>
      </c>
      <c r="P289" s="82">
        <v>42</v>
      </c>
    </row>
    <row r="290" spans="1:16" x14ac:dyDescent="0.25">
      <c r="A290" s="9" t="s">
        <v>607</v>
      </c>
      <c r="B290" s="9" t="s">
        <v>608</v>
      </c>
      <c r="C290" s="9" t="s">
        <v>609</v>
      </c>
      <c r="D290" s="82" t="s">
        <v>4</v>
      </c>
      <c r="E290" s="82"/>
      <c r="F290" s="82" t="s">
        <v>4</v>
      </c>
      <c r="G290" s="82" t="s">
        <v>4</v>
      </c>
      <c r="H290" s="82" t="s">
        <v>4</v>
      </c>
      <c r="I290" s="82" t="s">
        <v>4</v>
      </c>
      <c r="J290" s="82" t="s">
        <v>4</v>
      </c>
      <c r="K290" s="82" t="s">
        <v>4</v>
      </c>
      <c r="L290" s="82" t="s">
        <v>4</v>
      </c>
      <c r="M290" s="82" t="s">
        <v>4</v>
      </c>
      <c r="N290" s="82" t="s">
        <v>4</v>
      </c>
      <c r="O290" s="82" t="s">
        <v>4</v>
      </c>
      <c r="P290" s="82" t="s">
        <v>4</v>
      </c>
    </row>
    <row r="291" spans="1:16" x14ac:dyDescent="0.25">
      <c r="A291" s="9" t="s">
        <v>4</v>
      </c>
      <c r="B291" s="9" t="s">
        <v>610</v>
      </c>
      <c r="C291" s="9" t="s">
        <v>4</v>
      </c>
      <c r="D291" s="82">
        <v>10244</v>
      </c>
      <c r="E291" s="82"/>
      <c r="F291" s="82">
        <v>228</v>
      </c>
      <c r="G291" s="82">
        <v>368</v>
      </c>
      <c r="H291" s="82">
        <v>229</v>
      </c>
      <c r="I291" s="82">
        <v>268</v>
      </c>
      <c r="J291" s="82">
        <v>436</v>
      </c>
      <c r="K291" s="82">
        <v>1027</v>
      </c>
      <c r="L291" s="82">
        <v>1822</v>
      </c>
      <c r="M291" s="82">
        <v>2527</v>
      </c>
      <c r="N291" s="82">
        <v>2519</v>
      </c>
      <c r="O291" s="82">
        <v>589</v>
      </c>
      <c r="P291" s="82">
        <v>210</v>
      </c>
    </row>
    <row r="292" spans="1:16" x14ac:dyDescent="0.25">
      <c r="A292" s="9" t="s">
        <v>611</v>
      </c>
      <c r="B292" s="9" t="s">
        <v>612</v>
      </c>
      <c r="C292" s="9" t="s">
        <v>613</v>
      </c>
      <c r="D292" s="82">
        <v>3150</v>
      </c>
      <c r="E292" s="82"/>
      <c r="F292" s="82" t="s">
        <v>15</v>
      </c>
      <c r="G292" s="82" t="s">
        <v>15</v>
      </c>
      <c r="H292" s="82">
        <v>30</v>
      </c>
      <c r="I292" s="82">
        <v>40</v>
      </c>
      <c r="J292" s="82">
        <v>95</v>
      </c>
      <c r="K292" s="82">
        <v>245</v>
      </c>
      <c r="L292" s="82">
        <v>595</v>
      </c>
      <c r="M292" s="82">
        <v>964</v>
      </c>
      <c r="N292" s="82">
        <v>926</v>
      </c>
      <c r="O292" s="82">
        <v>168</v>
      </c>
      <c r="P292" s="82">
        <v>55</v>
      </c>
    </row>
    <row r="293" spans="1:16" x14ac:dyDescent="0.25">
      <c r="A293" s="9" t="s">
        <v>614</v>
      </c>
      <c r="B293" s="9" t="s">
        <v>615</v>
      </c>
      <c r="C293" s="9" t="s">
        <v>616</v>
      </c>
      <c r="D293" s="82">
        <v>148</v>
      </c>
      <c r="E293" s="82"/>
      <c r="F293" s="82" t="s">
        <v>15</v>
      </c>
      <c r="G293" s="82" t="s">
        <v>15</v>
      </c>
      <c r="H293" s="82" t="s">
        <v>15</v>
      </c>
      <c r="I293" s="82" t="s">
        <v>15</v>
      </c>
      <c r="J293" s="82" t="s">
        <v>15</v>
      </c>
      <c r="K293" s="82" t="s">
        <v>15</v>
      </c>
      <c r="L293" s="82">
        <v>34</v>
      </c>
      <c r="M293" s="82">
        <v>35</v>
      </c>
      <c r="N293" s="82">
        <v>40</v>
      </c>
      <c r="O293" s="82" t="s">
        <v>15</v>
      </c>
      <c r="P293" s="82" t="s">
        <v>15</v>
      </c>
    </row>
    <row r="294" spans="1:16" x14ac:dyDescent="0.25">
      <c r="A294" s="9" t="s">
        <v>617</v>
      </c>
      <c r="B294" s="9" t="s">
        <v>618</v>
      </c>
      <c r="C294" s="9" t="s">
        <v>619</v>
      </c>
      <c r="D294" s="82" t="s">
        <v>4</v>
      </c>
      <c r="E294" s="82"/>
      <c r="F294" s="82" t="s">
        <v>4</v>
      </c>
      <c r="G294" s="82" t="s">
        <v>4</v>
      </c>
      <c r="H294" s="82" t="s">
        <v>4</v>
      </c>
      <c r="I294" s="82" t="s">
        <v>4</v>
      </c>
      <c r="J294" s="82" t="s">
        <v>4</v>
      </c>
      <c r="K294" s="82" t="s">
        <v>4</v>
      </c>
      <c r="L294" s="82" t="s">
        <v>4</v>
      </c>
      <c r="M294" s="82" t="s">
        <v>4</v>
      </c>
      <c r="N294" s="82" t="s">
        <v>4</v>
      </c>
      <c r="O294" s="82" t="s">
        <v>4</v>
      </c>
      <c r="P294" s="82" t="s">
        <v>4</v>
      </c>
    </row>
    <row r="295" spans="1:16" x14ac:dyDescent="0.25">
      <c r="A295" s="9" t="s">
        <v>4</v>
      </c>
      <c r="B295" s="9" t="s">
        <v>4</v>
      </c>
      <c r="C295" s="9" t="s">
        <v>620</v>
      </c>
      <c r="D295" s="82">
        <v>4927</v>
      </c>
      <c r="E295" s="82"/>
      <c r="F295" s="82">
        <v>155</v>
      </c>
      <c r="G295" s="82">
        <v>252</v>
      </c>
      <c r="H295" s="82">
        <v>136</v>
      </c>
      <c r="I295" s="82">
        <v>136</v>
      </c>
      <c r="J295" s="82">
        <v>215</v>
      </c>
      <c r="K295" s="82">
        <v>495</v>
      </c>
      <c r="L295" s="82">
        <v>818</v>
      </c>
      <c r="M295" s="82">
        <v>1101</v>
      </c>
      <c r="N295" s="82">
        <v>1183</v>
      </c>
      <c r="O295" s="82">
        <v>315</v>
      </c>
      <c r="P295" s="82">
        <v>103</v>
      </c>
    </row>
    <row r="296" spans="1:16" x14ac:dyDescent="0.25">
      <c r="A296" s="9" t="s">
        <v>621</v>
      </c>
      <c r="B296" s="9" t="s">
        <v>622</v>
      </c>
      <c r="C296" s="9" t="s">
        <v>623</v>
      </c>
      <c r="D296" s="82" t="s">
        <v>4</v>
      </c>
      <c r="E296" s="82"/>
      <c r="F296" s="82" t="s">
        <v>4</v>
      </c>
      <c r="G296" s="82" t="s">
        <v>4</v>
      </c>
      <c r="H296" s="82" t="s">
        <v>4</v>
      </c>
      <c r="I296" s="82" t="s">
        <v>4</v>
      </c>
      <c r="J296" s="82" t="s">
        <v>4</v>
      </c>
      <c r="K296" s="82" t="s">
        <v>4</v>
      </c>
      <c r="L296" s="82" t="s">
        <v>4</v>
      </c>
      <c r="M296" s="82" t="s">
        <v>4</v>
      </c>
      <c r="N296" s="82" t="s">
        <v>4</v>
      </c>
      <c r="O296" s="82" t="s">
        <v>4</v>
      </c>
      <c r="P296" s="82" t="s">
        <v>4</v>
      </c>
    </row>
    <row r="297" spans="1:16" x14ac:dyDescent="0.25">
      <c r="A297" s="9" t="s">
        <v>4</v>
      </c>
      <c r="B297" s="9" t="s">
        <v>4</v>
      </c>
      <c r="C297" s="9" t="s">
        <v>624</v>
      </c>
      <c r="D297" s="82">
        <v>3373</v>
      </c>
      <c r="E297" s="82"/>
      <c r="F297" s="82">
        <v>75</v>
      </c>
      <c r="G297" s="82">
        <v>114</v>
      </c>
      <c r="H297" s="82">
        <v>78</v>
      </c>
      <c r="I297" s="82">
        <v>110</v>
      </c>
      <c r="J297" s="82">
        <v>158</v>
      </c>
      <c r="K297" s="82">
        <v>380</v>
      </c>
      <c r="L297" s="82">
        <v>608</v>
      </c>
      <c r="M297" s="82">
        <v>783</v>
      </c>
      <c r="N297" s="82">
        <v>781</v>
      </c>
      <c r="O297" s="82">
        <v>193</v>
      </c>
      <c r="P297" s="82">
        <v>89</v>
      </c>
    </row>
    <row r="298" spans="1:16" x14ac:dyDescent="0.25">
      <c r="A298" s="9" t="s">
        <v>4</v>
      </c>
      <c r="B298" s="9" t="s">
        <v>4</v>
      </c>
      <c r="C298" s="9" t="s">
        <v>4</v>
      </c>
      <c r="D298" s="82" t="s">
        <v>4</v>
      </c>
      <c r="E298" s="82"/>
      <c r="F298" s="82" t="s">
        <v>4</v>
      </c>
      <c r="G298" s="82" t="s">
        <v>4</v>
      </c>
      <c r="H298" s="82" t="s">
        <v>4</v>
      </c>
      <c r="I298" s="82" t="s">
        <v>4</v>
      </c>
      <c r="J298" s="82" t="s">
        <v>4</v>
      </c>
      <c r="K298" s="82" t="s">
        <v>4</v>
      </c>
      <c r="L298" s="82" t="s">
        <v>4</v>
      </c>
      <c r="M298" s="82" t="s">
        <v>4</v>
      </c>
      <c r="N298" s="82" t="s">
        <v>4</v>
      </c>
      <c r="O298" s="82" t="s">
        <v>4</v>
      </c>
      <c r="P298" s="82" t="s">
        <v>4</v>
      </c>
    </row>
    <row r="299" spans="1:16" x14ac:dyDescent="0.25">
      <c r="A299" s="9" t="s">
        <v>625</v>
      </c>
      <c r="B299" s="9" t="s">
        <v>626</v>
      </c>
      <c r="C299" s="9" t="s">
        <v>627</v>
      </c>
      <c r="D299" s="82">
        <v>49905</v>
      </c>
      <c r="E299" s="82"/>
      <c r="F299" s="82">
        <v>1796</v>
      </c>
      <c r="G299" s="82">
        <v>3100</v>
      </c>
      <c r="H299" s="82">
        <v>1812</v>
      </c>
      <c r="I299" s="82">
        <v>2037</v>
      </c>
      <c r="J299" s="82">
        <v>3319</v>
      </c>
      <c r="K299" s="82">
        <v>7057</v>
      </c>
      <c r="L299" s="82">
        <v>10106</v>
      </c>
      <c r="M299" s="82">
        <v>10053</v>
      </c>
      <c r="N299" s="82">
        <v>8050</v>
      </c>
      <c r="O299" s="82">
        <v>1768</v>
      </c>
      <c r="P299" s="82">
        <v>660</v>
      </c>
    </row>
    <row r="300" spans="1:16" x14ac:dyDescent="0.25">
      <c r="A300" s="9" t="s">
        <v>628</v>
      </c>
      <c r="B300" s="9" t="s">
        <v>629</v>
      </c>
      <c r="C300" s="9" t="s">
        <v>630</v>
      </c>
      <c r="D300" s="82">
        <v>49754</v>
      </c>
      <c r="E300" s="82"/>
      <c r="F300" s="82">
        <v>1786</v>
      </c>
      <c r="G300" s="82">
        <v>3086</v>
      </c>
      <c r="H300" s="82">
        <v>1809</v>
      </c>
      <c r="I300" s="82">
        <v>2030</v>
      </c>
      <c r="J300" s="82">
        <v>3308</v>
      </c>
      <c r="K300" s="82">
        <v>7020</v>
      </c>
      <c r="L300" s="82">
        <v>10080</v>
      </c>
      <c r="M300" s="82">
        <v>10029</v>
      </c>
      <c r="N300" s="82">
        <v>8033</v>
      </c>
      <c r="O300" s="82">
        <v>1767</v>
      </c>
      <c r="P300" s="82">
        <v>659</v>
      </c>
    </row>
    <row r="301" spans="1:16" x14ac:dyDescent="0.25">
      <c r="A301" s="9" t="s">
        <v>631</v>
      </c>
      <c r="B301" s="9" t="s">
        <v>632</v>
      </c>
      <c r="C301" s="9" t="s">
        <v>633</v>
      </c>
      <c r="D301" s="82" t="s">
        <v>4</v>
      </c>
      <c r="E301" s="82"/>
      <c r="F301" s="82" t="s">
        <v>4</v>
      </c>
      <c r="G301" s="82" t="s">
        <v>4</v>
      </c>
      <c r="H301" s="82" t="s">
        <v>4</v>
      </c>
      <c r="I301" s="82" t="s">
        <v>4</v>
      </c>
      <c r="J301" s="82" t="s">
        <v>4</v>
      </c>
      <c r="K301" s="82" t="s">
        <v>4</v>
      </c>
      <c r="L301" s="82" t="s">
        <v>4</v>
      </c>
      <c r="M301" s="82" t="s">
        <v>4</v>
      </c>
      <c r="N301" s="82" t="s">
        <v>4</v>
      </c>
      <c r="O301" s="82" t="s">
        <v>4</v>
      </c>
      <c r="P301" s="82" t="s">
        <v>4</v>
      </c>
    </row>
    <row r="302" spans="1:16" x14ac:dyDescent="0.25">
      <c r="A302" s="9" t="s">
        <v>4</v>
      </c>
      <c r="B302" s="9" t="s">
        <v>4</v>
      </c>
      <c r="C302" s="9" t="s">
        <v>634</v>
      </c>
      <c r="D302" s="82">
        <v>48913</v>
      </c>
      <c r="E302" s="82"/>
      <c r="F302" s="82">
        <v>1734</v>
      </c>
      <c r="G302" s="82">
        <v>2994</v>
      </c>
      <c r="H302" s="82">
        <v>1756</v>
      </c>
      <c r="I302" s="82">
        <v>1978</v>
      </c>
      <c r="J302" s="82">
        <v>3238</v>
      </c>
      <c r="K302" s="82">
        <v>6898</v>
      </c>
      <c r="L302" s="82">
        <v>9929</v>
      </c>
      <c r="M302" s="82">
        <v>9887</v>
      </c>
      <c r="N302" s="82">
        <v>7951</v>
      </c>
      <c r="O302" s="82">
        <v>1755</v>
      </c>
      <c r="P302" s="82">
        <v>656</v>
      </c>
    </row>
    <row r="303" spans="1:16" x14ac:dyDescent="0.25">
      <c r="A303" s="9" t="s">
        <v>635</v>
      </c>
      <c r="B303" s="9" t="s">
        <v>636</v>
      </c>
      <c r="C303" s="9" t="s">
        <v>637</v>
      </c>
      <c r="D303" s="82">
        <v>17489</v>
      </c>
      <c r="E303" s="82"/>
      <c r="F303" s="82">
        <v>495</v>
      </c>
      <c r="G303" s="82">
        <v>777</v>
      </c>
      <c r="H303" s="82">
        <v>450</v>
      </c>
      <c r="I303" s="82">
        <v>504</v>
      </c>
      <c r="J303" s="82">
        <v>860</v>
      </c>
      <c r="K303" s="82">
        <v>1977</v>
      </c>
      <c r="L303" s="82">
        <v>3137</v>
      </c>
      <c r="M303" s="82">
        <v>3892</v>
      </c>
      <c r="N303" s="82">
        <v>4001</v>
      </c>
      <c r="O303" s="82">
        <v>1010</v>
      </c>
      <c r="P303" s="82">
        <v>334</v>
      </c>
    </row>
    <row r="304" spans="1:16" x14ac:dyDescent="0.25">
      <c r="A304" s="9" t="s">
        <v>638</v>
      </c>
      <c r="B304" s="9" t="s">
        <v>639</v>
      </c>
      <c r="C304" s="9" t="s">
        <v>640</v>
      </c>
      <c r="D304" s="82">
        <v>15038</v>
      </c>
      <c r="E304" s="82"/>
      <c r="F304" s="82">
        <v>182</v>
      </c>
      <c r="G304" s="82">
        <v>392</v>
      </c>
      <c r="H304" s="82">
        <v>283</v>
      </c>
      <c r="I304" s="82">
        <v>329</v>
      </c>
      <c r="J304" s="82">
        <v>696</v>
      </c>
      <c r="K304" s="82">
        <v>1694</v>
      </c>
      <c r="L304" s="82">
        <v>3029</v>
      </c>
      <c r="M304" s="82">
        <v>3524</v>
      </c>
      <c r="N304" s="82">
        <v>3573</v>
      </c>
      <c r="O304" s="82">
        <v>953</v>
      </c>
      <c r="P304" s="82">
        <v>349</v>
      </c>
    </row>
    <row r="305" spans="1:16" x14ac:dyDescent="0.25">
      <c r="A305" s="9" t="s">
        <v>4</v>
      </c>
      <c r="B305" s="9" t="s">
        <v>4</v>
      </c>
      <c r="C305" s="9" t="s">
        <v>4</v>
      </c>
      <c r="D305" s="82" t="s">
        <v>4</v>
      </c>
      <c r="E305" s="82"/>
      <c r="F305" s="82" t="s">
        <v>4</v>
      </c>
      <c r="G305" s="82" t="s">
        <v>4</v>
      </c>
      <c r="H305" s="82" t="s">
        <v>4</v>
      </c>
      <c r="I305" s="82" t="s">
        <v>4</v>
      </c>
      <c r="J305" s="82" t="s">
        <v>4</v>
      </c>
      <c r="K305" s="82" t="s">
        <v>4</v>
      </c>
      <c r="L305" s="82" t="s">
        <v>4</v>
      </c>
      <c r="M305" s="82" t="s">
        <v>4</v>
      </c>
      <c r="N305" s="82" t="s">
        <v>4</v>
      </c>
      <c r="O305" s="82" t="s">
        <v>4</v>
      </c>
      <c r="P305" s="82" t="s">
        <v>4</v>
      </c>
    </row>
    <row r="306" spans="1:16" x14ac:dyDescent="0.25">
      <c r="A306" s="9" t="s">
        <v>641</v>
      </c>
      <c r="B306" s="9" t="s">
        <v>642</v>
      </c>
      <c r="C306" s="9" t="s">
        <v>643</v>
      </c>
      <c r="D306" s="82">
        <v>53198</v>
      </c>
      <c r="E306" s="82"/>
      <c r="F306" s="82">
        <v>2424</v>
      </c>
      <c r="G306" s="82">
        <v>3723</v>
      </c>
      <c r="H306" s="82">
        <v>2076</v>
      </c>
      <c r="I306" s="82">
        <v>2267</v>
      </c>
      <c r="J306" s="82">
        <v>3625</v>
      </c>
      <c r="K306" s="82">
        <v>7487</v>
      </c>
      <c r="L306" s="82">
        <v>10556</v>
      </c>
      <c r="M306" s="82">
        <v>10265</v>
      </c>
      <c r="N306" s="82">
        <v>8153</v>
      </c>
      <c r="O306" s="82">
        <v>1780</v>
      </c>
      <c r="P306" s="82">
        <v>668</v>
      </c>
    </row>
    <row r="307" spans="1:16" x14ac:dyDescent="0.25">
      <c r="A307" s="9" t="s">
        <v>644</v>
      </c>
      <c r="B307" s="9" t="s">
        <v>645</v>
      </c>
      <c r="C307" s="9" t="s">
        <v>646</v>
      </c>
      <c r="D307" s="82">
        <v>12572</v>
      </c>
      <c r="E307" s="82"/>
      <c r="F307" s="82">
        <v>268</v>
      </c>
      <c r="G307" s="82">
        <v>528</v>
      </c>
      <c r="H307" s="82">
        <v>347</v>
      </c>
      <c r="I307" s="82">
        <v>377</v>
      </c>
      <c r="J307" s="82">
        <v>681</v>
      </c>
      <c r="K307" s="82">
        <v>1537</v>
      </c>
      <c r="L307" s="82">
        <v>2400</v>
      </c>
      <c r="M307" s="82">
        <v>2882</v>
      </c>
      <c r="N307" s="82">
        <v>2689</v>
      </c>
      <c r="O307" s="82">
        <v>617</v>
      </c>
      <c r="P307" s="82">
        <v>222</v>
      </c>
    </row>
    <row r="308" spans="1:16" x14ac:dyDescent="0.25">
      <c r="A308" s="9" t="s">
        <v>647</v>
      </c>
      <c r="B308" s="9" t="s">
        <v>648</v>
      </c>
      <c r="C308" s="9" t="s">
        <v>649</v>
      </c>
      <c r="D308" s="82">
        <v>10794</v>
      </c>
      <c r="E308" s="82"/>
      <c r="F308" s="82">
        <v>254</v>
      </c>
      <c r="G308" s="82">
        <v>518</v>
      </c>
      <c r="H308" s="82">
        <v>323</v>
      </c>
      <c r="I308" s="82">
        <v>376</v>
      </c>
      <c r="J308" s="82">
        <v>615</v>
      </c>
      <c r="K308" s="82">
        <v>1388</v>
      </c>
      <c r="L308" s="82">
        <v>2237</v>
      </c>
      <c r="M308" s="82">
        <v>2313</v>
      </c>
      <c r="N308" s="82">
        <v>2069</v>
      </c>
      <c r="O308" s="82">
        <v>513</v>
      </c>
      <c r="P308" s="82">
        <v>173</v>
      </c>
    </row>
    <row r="309" spans="1:16" x14ac:dyDescent="0.25">
      <c r="A309" s="9" t="s">
        <v>650</v>
      </c>
      <c r="B309" s="9" t="s">
        <v>651</v>
      </c>
      <c r="C309" s="9" t="s">
        <v>652</v>
      </c>
      <c r="D309" s="82">
        <v>16605</v>
      </c>
      <c r="E309" s="82"/>
      <c r="F309" s="82">
        <v>362</v>
      </c>
      <c r="G309" s="82">
        <v>713</v>
      </c>
      <c r="H309" s="82">
        <v>451</v>
      </c>
      <c r="I309" s="82">
        <v>519</v>
      </c>
      <c r="J309" s="82">
        <v>915</v>
      </c>
      <c r="K309" s="82">
        <v>2088</v>
      </c>
      <c r="L309" s="82">
        <v>3320</v>
      </c>
      <c r="M309" s="82">
        <v>3772</v>
      </c>
      <c r="N309" s="82">
        <v>3364</v>
      </c>
      <c r="O309" s="82">
        <v>792</v>
      </c>
      <c r="P309" s="82">
        <v>280</v>
      </c>
    </row>
    <row r="310" spans="1:16" x14ac:dyDescent="0.25">
      <c r="A310" s="9" t="s">
        <v>653</v>
      </c>
      <c r="B310" s="9" t="s">
        <v>654</v>
      </c>
      <c r="C310" s="9" t="s">
        <v>655</v>
      </c>
      <c r="D310" s="82">
        <v>45444</v>
      </c>
      <c r="E310" s="82"/>
      <c r="F310" s="82">
        <v>1564</v>
      </c>
      <c r="G310" s="82">
        <v>2725</v>
      </c>
      <c r="H310" s="82">
        <v>1569</v>
      </c>
      <c r="I310" s="82">
        <v>1823</v>
      </c>
      <c r="J310" s="82">
        <v>3013</v>
      </c>
      <c r="K310" s="82">
        <v>6403</v>
      </c>
      <c r="L310" s="82">
        <v>9260</v>
      </c>
      <c r="M310" s="82">
        <v>9231</v>
      </c>
      <c r="N310" s="82">
        <v>7487</v>
      </c>
      <c r="O310" s="82">
        <v>1650</v>
      </c>
      <c r="P310" s="82">
        <v>607</v>
      </c>
    </row>
    <row r="311" spans="1:16" x14ac:dyDescent="0.25">
      <c r="A311" s="9" t="s">
        <v>656</v>
      </c>
      <c r="B311" s="9" t="s">
        <v>657</v>
      </c>
      <c r="C311" s="9" t="s">
        <v>658</v>
      </c>
      <c r="D311" s="82">
        <v>18317</v>
      </c>
      <c r="E311" s="82"/>
      <c r="F311" s="82">
        <v>398</v>
      </c>
      <c r="G311" s="82">
        <v>937</v>
      </c>
      <c r="H311" s="82">
        <v>564</v>
      </c>
      <c r="I311" s="82">
        <v>718</v>
      </c>
      <c r="J311" s="82">
        <v>1216</v>
      </c>
      <c r="K311" s="82">
        <v>2664</v>
      </c>
      <c r="L311" s="82">
        <v>3848</v>
      </c>
      <c r="M311" s="82">
        <v>3821</v>
      </c>
      <c r="N311" s="82">
        <v>3097</v>
      </c>
      <c r="O311" s="82">
        <v>733</v>
      </c>
      <c r="P311" s="82">
        <v>294</v>
      </c>
    </row>
    <row r="312" spans="1:16" x14ac:dyDescent="0.25">
      <c r="A312" s="9" t="s">
        <v>659</v>
      </c>
      <c r="B312" s="9" t="s">
        <v>660</v>
      </c>
      <c r="C312" s="9" t="s">
        <v>661</v>
      </c>
      <c r="D312" s="82" t="s">
        <v>4</v>
      </c>
      <c r="E312" s="82"/>
      <c r="F312" s="82" t="s">
        <v>4</v>
      </c>
      <c r="G312" s="82" t="s">
        <v>4</v>
      </c>
      <c r="H312" s="82" t="s">
        <v>4</v>
      </c>
      <c r="I312" s="82" t="s">
        <v>4</v>
      </c>
      <c r="J312" s="82" t="s">
        <v>4</v>
      </c>
      <c r="K312" s="82" t="s">
        <v>4</v>
      </c>
      <c r="L312" s="82" t="s">
        <v>4</v>
      </c>
      <c r="M312" s="82" t="s">
        <v>4</v>
      </c>
      <c r="N312" s="82" t="s">
        <v>4</v>
      </c>
      <c r="O312" s="82" t="s">
        <v>4</v>
      </c>
      <c r="P312" s="82" t="s">
        <v>4</v>
      </c>
    </row>
    <row r="313" spans="1:16" x14ac:dyDescent="0.25">
      <c r="A313" s="9" t="s">
        <v>4</v>
      </c>
      <c r="B313" s="9" t="s">
        <v>4</v>
      </c>
      <c r="C313" s="9" t="s">
        <v>662</v>
      </c>
      <c r="D313" s="82">
        <v>25478</v>
      </c>
      <c r="E313" s="82"/>
      <c r="F313" s="82">
        <v>615</v>
      </c>
      <c r="G313" s="82">
        <v>881</v>
      </c>
      <c r="H313" s="82">
        <v>519</v>
      </c>
      <c r="I313" s="82">
        <v>663</v>
      </c>
      <c r="J313" s="82">
        <v>1210</v>
      </c>
      <c r="K313" s="82">
        <v>3090</v>
      </c>
      <c r="L313" s="82">
        <v>5394</v>
      </c>
      <c r="M313" s="82">
        <v>6127</v>
      </c>
      <c r="N313" s="82">
        <v>5293</v>
      </c>
      <c r="O313" s="82">
        <v>1183</v>
      </c>
      <c r="P313" s="82">
        <v>450</v>
      </c>
    </row>
    <row r="314" spans="1:16" x14ac:dyDescent="0.25">
      <c r="A314" s="9" t="s">
        <v>663</v>
      </c>
      <c r="B314" s="9" t="s">
        <v>664</v>
      </c>
      <c r="C314" s="9" t="s">
        <v>665</v>
      </c>
      <c r="D314" s="82" t="s">
        <v>4</v>
      </c>
      <c r="E314" s="82"/>
      <c r="F314" s="82" t="s">
        <v>4</v>
      </c>
      <c r="G314" s="82" t="s">
        <v>4</v>
      </c>
      <c r="H314" s="82" t="s">
        <v>4</v>
      </c>
      <c r="I314" s="82" t="s">
        <v>4</v>
      </c>
      <c r="J314" s="82" t="s">
        <v>4</v>
      </c>
      <c r="K314" s="82" t="s">
        <v>4</v>
      </c>
      <c r="L314" s="82" t="s">
        <v>4</v>
      </c>
      <c r="M314" s="82" t="s">
        <v>4</v>
      </c>
      <c r="N314" s="82" t="s">
        <v>4</v>
      </c>
      <c r="O314" s="82" t="s">
        <v>4</v>
      </c>
      <c r="P314" s="82" t="s">
        <v>4</v>
      </c>
    </row>
    <row r="315" spans="1:16" x14ac:dyDescent="0.25">
      <c r="A315" s="9" t="s">
        <v>4</v>
      </c>
      <c r="B315" s="9" t="s">
        <v>4</v>
      </c>
      <c r="C315" s="9" t="s">
        <v>662</v>
      </c>
      <c r="D315" s="82">
        <v>6029</v>
      </c>
      <c r="E315" s="82"/>
      <c r="F315" s="82" t="s">
        <v>15</v>
      </c>
      <c r="G315" s="82">
        <v>92</v>
      </c>
      <c r="H315" s="82">
        <v>76</v>
      </c>
      <c r="I315" s="82">
        <v>97</v>
      </c>
      <c r="J315" s="82">
        <v>223</v>
      </c>
      <c r="K315" s="82">
        <v>455</v>
      </c>
      <c r="L315" s="82">
        <v>1062</v>
      </c>
      <c r="M315" s="82">
        <v>1673</v>
      </c>
      <c r="N315" s="82">
        <v>1819</v>
      </c>
      <c r="O315" s="82">
        <v>397</v>
      </c>
      <c r="P315" s="82">
        <v>120</v>
      </c>
    </row>
    <row r="316" spans="1:16" x14ac:dyDescent="0.25">
      <c r="A316" s="9" t="s">
        <v>666</v>
      </c>
      <c r="B316" s="9" t="s">
        <v>667</v>
      </c>
      <c r="C316" s="9" t="s">
        <v>668</v>
      </c>
      <c r="D316" s="82" t="s">
        <v>4</v>
      </c>
      <c r="E316" s="82"/>
      <c r="F316" s="82" t="s">
        <v>4</v>
      </c>
      <c r="G316" s="82" t="s">
        <v>4</v>
      </c>
      <c r="H316" s="82" t="s">
        <v>4</v>
      </c>
      <c r="I316" s="82" t="s">
        <v>4</v>
      </c>
      <c r="J316" s="82" t="s">
        <v>4</v>
      </c>
      <c r="K316" s="82" t="s">
        <v>4</v>
      </c>
      <c r="L316" s="82" t="s">
        <v>4</v>
      </c>
      <c r="M316" s="82" t="s">
        <v>4</v>
      </c>
      <c r="N316" s="82" t="s">
        <v>4</v>
      </c>
      <c r="O316" s="82" t="s">
        <v>4</v>
      </c>
      <c r="P316" s="82" t="s">
        <v>4</v>
      </c>
    </row>
    <row r="317" spans="1:16" x14ac:dyDescent="0.25">
      <c r="A317" s="9" t="s">
        <v>4</v>
      </c>
      <c r="B317" s="9" t="s">
        <v>4</v>
      </c>
      <c r="C317" s="9" t="s">
        <v>662</v>
      </c>
      <c r="D317" s="82">
        <v>34851</v>
      </c>
      <c r="E317" s="82"/>
      <c r="F317" s="82">
        <v>866</v>
      </c>
      <c r="G317" s="82">
        <v>1812</v>
      </c>
      <c r="H317" s="82">
        <v>1117</v>
      </c>
      <c r="I317" s="82">
        <v>1319</v>
      </c>
      <c r="J317" s="82">
        <v>2211</v>
      </c>
      <c r="K317" s="82">
        <v>4781</v>
      </c>
      <c r="L317" s="82">
        <v>7122</v>
      </c>
      <c r="M317" s="82">
        <v>7463</v>
      </c>
      <c r="N317" s="82">
        <v>6197</v>
      </c>
      <c r="O317" s="82">
        <v>1401</v>
      </c>
      <c r="P317" s="82">
        <v>503</v>
      </c>
    </row>
    <row r="318" spans="1:16" x14ac:dyDescent="0.25">
      <c r="A318" s="9" t="s">
        <v>669</v>
      </c>
      <c r="B318" s="9" t="s">
        <v>670</v>
      </c>
      <c r="C318" s="9" t="s">
        <v>671</v>
      </c>
      <c r="D318" s="82">
        <v>52334</v>
      </c>
      <c r="E318" s="82"/>
      <c r="F318" s="82">
        <v>2342</v>
      </c>
      <c r="G318" s="82">
        <v>3622</v>
      </c>
      <c r="H318" s="82">
        <v>2027</v>
      </c>
      <c r="I318" s="82">
        <v>2220</v>
      </c>
      <c r="J318" s="82">
        <v>3550</v>
      </c>
      <c r="K318" s="82">
        <v>7352</v>
      </c>
      <c r="L318" s="82">
        <v>10401</v>
      </c>
      <c r="M318" s="82">
        <v>10150</v>
      </c>
      <c r="N318" s="82">
        <v>8082</v>
      </c>
      <c r="O318" s="82">
        <v>1758</v>
      </c>
      <c r="P318" s="82">
        <v>663</v>
      </c>
    </row>
    <row r="319" spans="1:16" x14ac:dyDescent="0.25">
      <c r="A319" s="9" t="s">
        <v>672</v>
      </c>
      <c r="B319" s="9" t="s">
        <v>673</v>
      </c>
      <c r="C319" s="9" t="s">
        <v>674</v>
      </c>
      <c r="D319" s="82" t="s">
        <v>4</v>
      </c>
      <c r="E319" s="82"/>
      <c r="F319" s="82" t="s">
        <v>4</v>
      </c>
      <c r="G319" s="82" t="s">
        <v>4</v>
      </c>
      <c r="H319" s="82" t="s">
        <v>4</v>
      </c>
      <c r="I319" s="82" t="s">
        <v>4</v>
      </c>
      <c r="J319" s="82" t="s">
        <v>4</v>
      </c>
      <c r="K319" s="82" t="s">
        <v>4</v>
      </c>
      <c r="L319" s="82" t="s">
        <v>4</v>
      </c>
      <c r="M319" s="82" t="s">
        <v>4</v>
      </c>
      <c r="N319" s="82" t="s">
        <v>4</v>
      </c>
      <c r="O319" s="82" t="s">
        <v>4</v>
      </c>
      <c r="P319" s="82" t="s">
        <v>4</v>
      </c>
    </row>
    <row r="320" spans="1:16" x14ac:dyDescent="0.25">
      <c r="A320" s="9" t="s">
        <v>4</v>
      </c>
      <c r="B320" s="9" t="s">
        <v>4</v>
      </c>
      <c r="C320" s="9" t="s">
        <v>675</v>
      </c>
      <c r="D320" s="82">
        <v>4884</v>
      </c>
      <c r="E320" s="82"/>
      <c r="F320" s="82">
        <v>114</v>
      </c>
      <c r="G320" s="82">
        <v>235</v>
      </c>
      <c r="H320" s="82">
        <v>133</v>
      </c>
      <c r="I320" s="82">
        <v>146</v>
      </c>
      <c r="J320" s="82">
        <v>269</v>
      </c>
      <c r="K320" s="82">
        <v>596</v>
      </c>
      <c r="L320" s="82">
        <v>989</v>
      </c>
      <c r="M320" s="82">
        <v>1072</v>
      </c>
      <c r="N320" s="82">
        <v>1026</v>
      </c>
      <c r="O320" s="82">
        <v>214</v>
      </c>
      <c r="P320" s="82">
        <v>79</v>
      </c>
    </row>
    <row r="321" spans="1:16" x14ac:dyDescent="0.25">
      <c r="A321" s="9" t="s">
        <v>676</v>
      </c>
      <c r="B321" s="9" t="s">
        <v>677</v>
      </c>
      <c r="C321" s="9" t="s">
        <v>678</v>
      </c>
      <c r="D321" s="82">
        <v>20553</v>
      </c>
      <c r="E321" s="82"/>
      <c r="F321" s="82">
        <v>747</v>
      </c>
      <c r="G321" s="82">
        <v>1107</v>
      </c>
      <c r="H321" s="82">
        <v>663</v>
      </c>
      <c r="I321" s="82">
        <v>752</v>
      </c>
      <c r="J321" s="82">
        <v>1221</v>
      </c>
      <c r="K321" s="82">
        <v>2746</v>
      </c>
      <c r="L321" s="82">
        <v>4036</v>
      </c>
      <c r="M321" s="82">
        <v>4415</v>
      </c>
      <c r="N321" s="82">
        <v>3747</v>
      </c>
      <c r="O321" s="82">
        <v>791</v>
      </c>
      <c r="P321" s="82">
        <v>279</v>
      </c>
    </row>
    <row r="322" spans="1:16" x14ac:dyDescent="0.25">
      <c r="A322" s="9" t="s">
        <v>679</v>
      </c>
      <c r="B322" s="9" t="s">
        <v>680</v>
      </c>
      <c r="C322" s="9" t="s">
        <v>681</v>
      </c>
      <c r="D322" s="82" t="s">
        <v>4</v>
      </c>
      <c r="E322" s="82"/>
      <c r="F322" s="82" t="s">
        <v>4</v>
      </c>
      <c r="G322" s="82" t="s">
        <v>4</v>
      </c>
      <c r="H322" s="82" t="s">
        <v>4</v>
      </c>
      <c r="I322" s="82" t="s">
        <v>4</v>
      </c>
      <c r="J322" s="82" t="s">
        <v>4</v>
      </c>
      <c r="K322" s="82" t="s">
        <v>4</v>
      </c>
      <c r="L322" s="82" t="s">
        <v>4</v>
      </c>
      <c r="M322" s="82" t="s">
        <v>4</v>
      </c>
      <c r="N322" s="82" t="s">
        <v>4</v>
      </c>
      <c r="O322" s="82" t="s">
        <v>4</v>
      </c>
      <c r="P322" s="82" t="s">
        <v>4</v>
      </c>
    </row>
    <row r="323" spans="1:16" x14ac:dyDescent="0.25">
      <c r="A323" s="9" t="s">
        <v>4</v>
      </c>
      <c r="B323" s="9" t="s">
        <v>4</v>
      </c>
      <c r="C323" s="9" t="s">
        <v>682</v>
      </c>
      <c r="D323" s="82">
        <v>49717</v>
      </c>
      <c r="E323" s="82"/>
      <c r="F323" s="82">
        <v>2184</v>
      </c>
      <c r="G323" s="82">
        <v>3385</v>
      </c>
      <c r="H323" s="82">
        <v>1897</v>
      </c>
      <c r="I323" s="82">
        <v>2072</v>
      </c>
      <c r="J323" s="82">
        <v>3362</v>
      </c>
      <c r="K323" s="82">
        <v>6947</v>
      </c>
      <c r="L323" s="82">
        <v>9887</v>
      </c>
      <c r="M323" s="82">
        <v>9739</v>
      </c>
      <c r="N323" s="82">
        <v>7788</v>
      </c>
      <c r="O323" s="82">
        <v>1685</v>
      </c>
      <c r="P323" s="82">
        <v>633</v>
      </c>
    </row>
    <row r="324" spans="1:16" x14ac:dyDescent="0.25">
      <c r="A324" s="9" t="s">
        <v>683</v>
      </c>
      <c r="B324" s="9" t="s">
        <v>684</v>
      </c>
      <c r="C324" s="9" t="s">
        <v>685</v>
      </c>
      <c r="D324" s="82">
        <v>49254</v>
      </c>
      <c r="E324" s="82"/>
      <c r="F324" s="82">
        <v>2050</v>
      </c>
      <c r="G324" s="82">
        <v>3260</v>
      </c>
      <c r="H324" s="82">
        <v>1849</v>
      </c>
      <c r="I324" s="82">
        <v>2024</v>
      </c>
      <c r="J324" s="82">
        <v>3294</v>
      </c>
      <c r="K324" s="82">
        <v>6896</v>
      </c>
      <c r="L324" s="82">
        <v>9829</v>
      </c>
      <c r="M324" s="82">
        <v>9733</v>
      </c>
      <c r="N324" s="82">
        <v>7826</v>
      </c>
      <c r="O324" s="82">
        <v>1708</v>
      </c>
      <c r="P324" s="82">
        <v>642</v>
      </c>
    </row>
    <row r="325" spans="1:16" x14ac:dyDescent="0.25">
      <c r="A325" s="9" t="s">
        <v>4</v>
      </c>
      <c r="B325" s="9" t="s">
        <v>4</v>
      </c>
      <c r="C325" s="9" t="s">
        <v>4</v>
      </c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</row>
    <row r="326" spans="1:16" x14ac:dyDescent="0.25">
      <c r="A326" s="9" t="s">
        <v>686</v>
      </c>
      <c r="B326" s="9" t="s">
        <v>687</v>
      </c>
      <c r="C326" s="9" t="s">
        <v>688</v>
      </c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</row>
    <row r="327" spans="1:16" x14ac:dyDescent="0.25">
      <c r="A327" s="9" t="s">
        <v>4</v>
      </c>
      <c r="B327" s="9" t="s">
        <v>689</v>
      </c>
      <c r="C327" s="9" t="s">
        <v>4</v>
      </c>
      <c r="D327" s="82">
        <v>29809</v>
      </c>
      <c r="E327" s="82"/>
      <c r="F327" s="82">
        <v>918</v>
      </c>
      <c r="G327" s="82">
        <v>1577</v>
      </c>
      <c r="H327" s="82">
        <v>968</v>
      </c>
      <c r="I327" s="82">
        <v>1079</v>
      </c>
      <c r="J327" s="82">
        <v>1807</v>
      </c>
      <c r="K327" s="82">
        <v>3998</v>
      </c>
      <c r="L327" s="82">
        <v>6109</v>
      </c>
      <c r="M327" s="82">
        <v>6255</v>
      </c>
      <c r="N327" s="82">
        <v>5310</v>
      </c>
      <c r="O327" s="82">
        <v>1224</v>
      </c>
      <c r="P327" s="82">
        <v>492</v>
      </c>
    </row>
    <row r="328" spans="1:16" x14ac:dyDescent="0.25">
      <c r="A328" s="9" t="s">
        <v>690</v>
      </c>
      <c r="B328" s="9" t="s">
        <v>691</v>
      </c>
      <c r="C328" s="9" t="s">
        <v>692</v>
      </c>
      <c r="D328" s="82" t="s">
        <v>15</v>
      </c>
      <c r="E328" s="82"/>
      <c r="F328" s="82" t="s">
        <v>16</v>
      </c>
      <c r="G328" s="82" t="s">
        <v>15</v>
      </c>
      <c r="H328" s="82" t="s">
        <v>16</v>
      </c>
      <c r="I328" s="82" t="s">
        <v>15</v>
      </c>
      <c r="J328" s="82" t="s">
        <v>15</v>
      </c>
      <c r="K328" s="82" t="s">
        <v>15</v>
      </c>
      <c r="L328" s="82" t="s">
        <v>15</v>
      </c>
      <c r="M328" s="82" t="s">
        <v>15</v>
      </c>
      <c r="N328" s="82" t="s">
        <v>15</v>
      </c>
      <c r="O328" s="82" t="s">
        <v>15</v>
      </c>
      <c r="P328" s="82" t="s">
        <v>16</v>
      </c>
    </row>
    <row r="329" spans="1:16" x14ac:dyDescent="0.25">
      <c r="A329" s="9" t="s">
        <v>693</v>
      </c>
      <c r="B329" s="9" t="s">
        <v>694</v>
      </c>
      <c r="C329" s="9" t="s">
        <v>695</v>
      </c>
      <c r="D329" s="82" t="s">
        <v>4</v>
      </c>
      <c r="E329" s="82"/>
      <c r="F329" s="82" t="s">
        <v>4</v>
      </c>
      <c r="G329" s="82" t="s">
        <v>4</v>
      </c>
      <c r="H329" s="82" t="s">
        <v>4</v>
      </c>
      <c r="I329" s="82" t="s">
        <v>4</v>
      </c>
      <c r="J329" s="82" t="s">
        <v>4</v>
      </c>
      <c r="K329" s="82" t="s">
        <v>4</v>
      </c>
      <c r="L329" s="82" t="s">
        <v>4</v>
      </c>
      <c r="M329" s="82" t="s">
        <v>4</v>
      </c>
      <c r="N329" s="82" t="s">
        <v>4</v>
      </c>
      <c r="O329" s="82" t="s">
        <v>4</v>
      </c>
      <c r="P329" s="82" t="s">
        <v>4</v>
      </c>
    </row>
    <row r="330" spans="1:16" x14ac:dyDescent="0.25">
      <c r="A330" s="9" t="s">
        <v>4</v>
      </c>
      <c r="B330" s="9" t="s">
        <v>4</v>
      </c>
      <c r="C330" s="9" t="s">
        <v>696</v>
      </c>
      <c r="D330" s="82">
        <v>2136</v>
      </c>
      <c r="E330" s="82"/>
      <c r="F330" s="82" t="s">
        <v>15</v>
      </c>
      <c r="G330" s="82">
        <v>25</v>
      </c>
      <c r="H330" s="82">
        <v>34</v>
      </c>
      <c r="I330" s="82">
        <v>31</v>
      </c>
      <c r="J330" s="82">
        <v>76</v>
      </c>
      <c r="K330" s="82">
        <v>190</v>
      </c>
      <c r="L330" s="82">
        <v>411</v>
      </c>
      <c r="M330" s="82">
        <v>595</v>
      </c>
      <c r="N330" s="82">
        <v>605</v>
      </c>
      <c r="O330" s="82">
        <v>120</v>
      </c>
      <c r="P330" s="82">
        <v>43</v>
      </c>
    </row>
    <row r="331" spans="1:16" x14ac:dyDescent="0.25">
      <c r="A331" s="9" t="s">
        <v>697</v>
      </c>
      <c r="B331" s="9" t="s">
        <v>698</v>
      </c>
      <c r="C331" s="9" t="s">
        <v>699</v>
      </c>
      <c r="D331" s="82">
        <v>953</v>
      </c>
      <c r="E331" s="82"/>
      <c r="F331" s="82" t="s">
        <v>15</v>
      </c>
      <c r="G331" s="82" t="s">
        <v>15</v>
      </c>
      <c r="H331" s="82" t="s">
        <v>15</v>
      </c>
      <c r="I331" s="82" t="s">
        <v>15</v>
      </c>
      <c r="J331" s="82" t="s">
        <v>15</v>
      </c>
      <c r="K331" s="82">
        <v>75</v>
      </c>
      <c r="L331" s="82">
        <v>170</v>
      </c>
      <c r="M331" s="82">
        <v>253</v>
      </c>
      <c r="N331" s="82">
        <v>285</v>
      </c>
      <c r="O331" s="82">
        <v>58</v>
      </c>
      <c r="P331" s="82">
        <v>27</v>
      </c>
    </row>
    <row r="332" spans="1:16" x14ac:dyDescent="0.25">
      <c r="A332" s="9" t="s">
        <v>700</v>
      </c>
      <c r="B332" s="9" t="s">
        <v>701</v>
      </c>
      <c r="C332" s="9" t="s">
        <v>702</v>
      </c>
      <c r="D332" s="82" t="s">
        <v>4</v>
      </c>
      <c r="E332" s="82"/>
      <c r="F332" s="82" t="s">
        <v>4</v>
      </c>
      <c r="G332" s="82" t="s">
        <v>4</v>
      </c>
      <c r="H332" s="82" t="s">
        <v>4</v>
      </c>
      <c r="I332" s="82" t="s">
        <v>4</v>
      </c>
      <c r="J332" s="82" t="s">
        <v>4</v>
      </c>
      <c r="K332" s="82" t="s">
        <v>4</v>
      </c>
      <c r="L332" s="82" t="s">
        <v>4</v>
      </c>
      <c r="M332" s="82" t="s">
        <v>4</v>
      </c>
      <c r="N332" s="82" t="s">
        <v>4</v>
      </c>
      <c r="O332" s="82" t="s">
        <v>4</v>
      </c>
      <c r="P332" s="82" t="s">
        <v>4</v>
      </c>
    </row>
    <row r="333" spans="1:16" x14ac:dyDescent="0.25">
      <c r="A333" s="9" t="s">
        <v>4</v>
      </c>
      <c r="B333" s="9" t="s">
        <v>4</v>
      </c>
      <c r="C333" s="9" t="s">
        <v>703</v>
      </c>
      <c r="D333" s="82" t="s">
        <v>4</v>
      </c>
      <c r="E333" s="82"/>
      <c r="F333" s="82" t="s">
        <v>4</v>
      </c>
      <c r="G333" s="82" t="s">
        <v>4</v>
      </c>
      <c r="H333" s="82" t="s">
        <v>4</v>
      </c>
      <c r="I333" s="82" t="s">
        <v>4</v>
      </c>
      <c r="J333" s="82" t="s">
        <v>4</v>
      </c>
      <c r="K333" s="82" t="s">
        <v>4</v>
      </c>
      <c r="L333" s="82" t="s">
        <v>4</v>
      </c>
      <c r="M333" s="82" t="s">
        <v>4</v>
      </c>
      <c r="N333" s="82" t="s">
        <v>4</v>
      </c>
      <c r="O333" s="82" t="s">
        <v>4</v>
      </c>
      <c r="P333" s="82" t="s">
        <v>4</v>
      </c>
    </row>
    <row r="334" spans="1:16" x14ac:dyDescent="0.25">
      <c r="A334" s="9" t="s">
        <v>4</v>
      </c>
      <c r="B334" s="9" t="s">
        <v>4</v>
      </c>
      <c r="C334" s="9" t="s">
        <v>704</v>
      </c>
      <c r="D334" s="82">
        <v>151</v>
      </c>
      <c r="E334" s="82"/>
      <c r="F334" s="82" t="s">
        <v>15</v>
      </c>
      <c r="G334" s="82" t="s">
        <v>15</v>
      </c>
      <c r="H334" s="82" t="s">
        <v>15</v>
      </c>
      <c r="I334" s="82" t="s">
        <v>15</v>
      </c>
      <c r="J334" s="82" t="s">
        <v>15</v>
      </c>
      <c r="K334" s="82">
        <v>28</v>
      </c>
      <c r="L334" s="82">
        <v>29</v>
      </c>
      <c r="M334" s="82">
        <v>29</v>
      </c>
      <c r="N334" s="82" t="s">
        <v>15</v>
      </c>
      <c r="O334" s="82" t="s">
        <v>15</v>
      </c>
      <c r="P334" s="82" t="s">
        <v>15</v>
      </c>
    </row>
    <row r="335" spans="1:16" x14ac:dyDescent="0.25">
      <c r="A335" s="9" t="s">
        <v>705</v>
      </c>
      <c r="B335" s="9" t="s">
        <v>706</v>
      </c>
      <c r="C335" s="9" t="s">
        <v>702</v>
      </c>
      <c r="D335" s="82" t="s">
        <v>4</v>
      </c>
      <c r="E335" s="82"/>
      <c r="F335" s="82" t="s">
        <v>4</v>
      </c>
      <c r="G335" s="82" t="s">
        <v>4</v>
      </c>
      <c r="H335" s="82" t="s">
        <v>4</v>
      </c>
      <c r="I335" s="82" t="s">
        <v>4</v>
      </c>
      <c r="J335" s="82" t="s">
        <v>4</v>
      </c>
      <c r="K335" s="82" t="s">
        <v>4</v>
      </c>
      <c r="L335" s="82" t="s">
        <v>4</v>
      </c>
      <c r="M335" s="82" t="s">
        <v>4</v>
      </c>
      <c r="N335" s="82" t="s">
        <v>4</v>
      </c>
      <c r="O335" s="82" t="s">
        <v>4</v>
      </c>
      <c r="P335" s="82" t="s">
        <v>4</v>
      </c>
    </row>
    <row r="336" spans="1:16" x14ac:dyDescent="0.25">
      <c r="A336" s="9" t="s">
        <v>4</v>
      </c>
      <c r="B336" s="9" t="s">
        <v>4</v>
      </c>
      <c r="C336" s="9" t="s">
        <v>707</v>
      </c>
      <c r="D336" s="82">
        <v>333</v>
      </c>
      <c r="E336" s="82"/>
      <c r="F336" s="82" t="s">
        <v>15</v>
      </c>
      <c r="G336" s="82" t="s">
        <v>15</v>
      </c>
      <c r="H336" s="82" t="s">
        <v>15</v>
      </c>
      <c r="I336" s="82" t="s">
        <v>15</v>
      </c>
      <c r="J336" s="82">
        <v>30</v>
      </c>
      <c r="K336" s="82">
        <v>62</v>
      </c>
      <c r="L336" s="82">
        <v>66</v>
      </c>
      <c r="M336" s="82">
        <v>47</v>
      </c>
      <c r="N336" s="82">
        <v>43</v>
      </c>
      <c r="O336" s="82" t="s">
        <v>15</v>
      </c>
      <c r="P336" s="82" t="s">
        <v>15</v>
      </c>
    </row>
    <row r="337" spans="1:16" x14ac:dyDescent="0.25">
      <c r="A337" s="9" t="s">
        <v>708</v>
      </c>
      <c r="B337" s="9" t="s">
        <v>709</v>
      </c>
      <c r="C337" s="9" t="s">
        <v>710</v>
      </c>
      <c r="D337" s="82" t="s">
        <v>15</v>
      </c>
      <c r="E337" s="82"/>
      <c r="F337" s="82" t="s">
        <v>16</v>
      </c>
      <c r="G337" s="82" t="s">
        <v>15</v>
      </c>
      <c r="H337" s="82" t="s">
        <v>15</v>
      </c>
      <c r="I337" s="82" t="s">
        <v>15</v>
      </c>
      <c r="J337" s="82" t="s">
        <v>15</v>
      </c>
      <c r="K337" s="82" t="s">
        <v>15</v>
      </c>
      <c r="L337" s="82" t="s">
        <v>15</v>
      </c>
      <c r="M337" s="82" t="s">
        <v>15</v>
      </c>
      <c r="N337" s="82" t="s">
        <v>15</v>
      </c>
      <c r="O337" s="82" t="s">
        <v>15</v>
      </c>
      <c r="P337" s="82" t="s">
        <v>16</v>
      </c>
    </row>
    <row r="338" spans="1:16" x14ac:dyDescent="0.25">
      <c r="A338" s="9" t="s">
        <v>711</v>
      </c>
      <c r="B338" s="9" t="s">
        <v>712</v>
      </c>
      <c r="C338" s="9" t="s">
        <v>713</v>
      </c>
      <c r="D338" s="82">
        <v>19972</v>
      </c>
      <c r="E338" s="82"/>
      <c r="F338" s="82">
        <v>681</v>
      </c>
      <c r="G338" s="82">
        <v>1112</v>
      </c>
      <c r="H338" s="82">
        <v>702</v>
      </c>
      <c r="I338" s="82">
        <v>753</v>
      </c>
      <c r="J338" s="82">
        <v>1221</v>
      </c>
      <c r="K338" s="82">
        <v>2772</v>
      </c>
      <c r="L338" s="82">
        <v>4071</v>
      </c>
      <c r="M338" s="82">
        <v>4095</v>
      </c>
      <c r="N338" s="82">
        <v>3394</v>
      </c>
      <c r="O338" s="82">
        <v>799</v>
      </c>
      <c r="P338" s="82">
        <v>322</v>
      </c>
    </row>
    <row r="339" spans="1:16" x14ac:dyDescent="0.25">
      <c r="A339" s="9" t="s">
        <v>714</v>
      </c>
      <c r="B339" s="9" t="s">
        <v>715</v>
      </c>
      <c r="C339" s="9" t="s">
        <v>716</v>
      </c>
      <c r="D339" s="82">
        <v>16671</v>
      </c>
      <c r="E339" s="82"/>
      <c r="F339" s="82">
        <v>388</v>
      </c>
      <c r="G339" s="82">
        <v>739</v>
      </c>
      <c r="H339" s="82">
        <v>459</v>
      </c>
      <c r="I339" s="82">
        <v>527</v>
      </c>
      <c r="J339" s="82">
        <v>936</v>
      </c>
      <c r="K339" s="82">
        <v>2120</v>
      </c>
      <c r="L339" s="82">
        <v>3405</v>
      </c>
      <c r="M339" s="82">
        <v>3661</v>
      </c>
      <c r="N339" s="82">
        <v>3260</v>
      </c>
      <c r="O339" s="82">
        <v>812</v>
      </c>
      <c r="P339" s="82">
        <v>321</v>
      </c>
    </row>
    <row r="340" spans="1:16" x14ac:dyDescent="0.25">
      <c r="A340" s="9" t="s">
        <v>4</v>
      </c>
      <c r="B340" s="9" t="s">
        <v>4</v>
      </c>
      <c r="C340" s="9" t="s">
        <v>4</v>
      </c>
      <c r="D340" s="82" t="s">
        <v>4</v>
      </c>
      <c r="E340" s="82"/>
      <c r="F340" s="82" t="s">
        <v>4</v>
      </c>
      <c r="G340" s="82" t="s">
        <v>4</v>
      </c>
      <c r="H340" s="82" t="s">
        <v>4</v>
      </c>
      <c r="I340" s="82" t="s">
        <v>4</v>
      </c>
      <c r="J340" s="82" t="s">
        <v>4</v>
      </c>
      <c r="K340" s="82" t="s">
        <v>4</v>
      </c>
      <c r="L340" s="82" t="s">
        <v>4</v>
      </c>
      <c r="M340" s="82" t="s">
        <v>4</v>
      </c>
      <c r="N340" s="82" t="s">
        <v>4</v>
      </c>
      <c r="O340" s="82" t="s">
        <v>4</v>
      </c>
      <c r="P340" s="82" t="s">
        <v>4</v>
      </c>
    </row>
    <row r="341" spans="1:16" x14ac:dyDescent="0.25">
      <c r="A341" s="9" t="s">
        <v>717</v>
      </c>
      <c r="B341" s="9" t="s">
        <v>4</v>
      </c>
      <c r="C341" s="9" t="s">
        <v>718</v>
      </c>
      <c r="D341" s="82">
        <v>53490</v>
      </c>
      <c r="E341" s="82"/>
      <c r="F341" s="82">
        <v>2488</v>
      </c>
      <c r="G341" s="82">
        <v>3773</v>
      </c>
      <c r="H341" s="82">
        <v>2094</v>
      </c>
      <c r="I341" s="82">
        <v>2288</v>
      </c>
      <c r="J341" s="82">
        <v>3645</v>
      </c>
      <c r="K341" s="82">
        <v>7521</v>
      </c>
      <c r="L341" s="82">
        <v>10597</v>
      </c>
      <c r="M341" s="82">
        <v>10297</v>
      </c>
      <c r="N341" s="82">
        <v>8160</v>
      </c>
      <c r="O341" s="82">
        <v>1781</v>
      </c>
      <c r="P341" s="82">
        <v>668</v>
      </c>
    </row>
    <row r="342" spans="1:16" x14ac:dyDescent="0.25">
      <c r="A342" s="9" t="s">
        <v>4</v>
      </c>
      <c r="B342" s="9" t="s">
        <v>4</v>
      </c>
      <c r="C342" s="9" t="s">
        <v>4</v>
      </c>
      <c r="D342" s="82" t="s">
        <v>4</v>
      </c>
      <c r="E342" s="82"/>
      <c r="F342" s="82" t="s">
        <v>4</v>
      </c>
      <c r="G342" s="82" t="s">
        <v>4</v>
      </c>
      <c r="H342" s="82" t="s">
        <v>4</v>
      </c>
      <c r="I342" s="82" t="s">
        <v>4</v>
      </c>
      <c r="J342" s="82" t="s">
        <v>4</v>
      </c>
      <c r="K342" s="82" t="s">
        <v>4</v>
      </c>
      <c r="L342" s="82" t="s">
        <v>4</v>
      </c>
      <c r="M342" s="82" t="s">
        <v>4</v>
      </c>
      <c r="N342" s="82" t="s">
        <v>4</v>
      </c>
      <c r="O342" s="82" t="s">
        <v>4</v>
      </c>
      <c r="P342" s="82" t="s">
        <v>4</v>
      </c>
    </row>
    <row r="343" spans="1:16" x14ac:dyDescent="0.25">
      <c r="A343" s="9" t="s">
        <v>719</v>
      </c>
      <c r="B343" s="9" t="s">
        <v>4</v>
      </c>
      <c r="C343" s="9" t="s">
        <v>720</v>
      </c>
      <c r="D343" s="82" t="s">
        <v>4</v>
      </c>
      <c r="E343" s="82"/>
      <c r="F343" s="82" t="s">
        <v>4</v>
      </c>
      <c r="G343" s="82" t="s">
        <v>4</v>
      </c>
      <c r="H343" s="82" t="s">
        <v>4</v>
      </c>
      <c r="I343" s="82" t="s">
        <v>4</v>
      </c>
      <c r="J343" s="82" t="s">
        <v>4</v>
      </c>
      <c r="K343" s="82" t="s">
        <v>4</v>
      </c>
      <c r="L343" s="82" t="s">
        <v>4</v>
      </c>
      <c r="M343" s="82" t="s">
        <v>4</v>
      </c>
      <c r="N343" s="82" t="s">
        <v>4</v>
      </c>
      <c r="O343" s="82" t="s">
        <v>4</v>
      </c>
      <c r="P343" s="82" t="s">
        <v>4</v>
      </c>
    </row>
    <row r="344" spans="1:16" x14ac:dyDescent="0.25">
      <c r="A344" s="9" t="s">
        <v>4</v>
      </c>
      <c r="B344" s="9" t="s">
        <v>4</v>
      </c>
      <c r="C344" s="9" t="s">
        <v>721</v>
      </c>
      <c r="D344" s="82">
        <v>52672</v>
      </c>
      <c r="E344" s="82"/>
      <c r="F344" s="82">
        <v>2085</v>
      </c>
      <c r="G344" s="82">
        <v>3549</v>
      </c>
      <c r="H344" s="82">
        <v>2052</v>
      </c>
      <c r="I344" s="82">
        <v>2251</v>
      </c>
      <c r="J344" s="82">
        <v>3620</v>
      </c>
      <c r="K344" s="82">
        <v>7485</v>
      </c>
      <c r="L344" s="82">
        <v>10581</v>
      </c>
      <c r="M344" s="82">
        <v>10292</v>
      </c>
      <c r="N344" s="82">
        <v>8158</v>
      </c>
      <c r="O344" s="82">
        <v>1781</v>
      </c>
      <c r="P344" s="82">
        <v>668</v>
      </c>
    </row>
    <row r="345" spans="1:16" x14ac:dyDescent="0.25">
      <c r="A345" s="9" t="s">
        <v>722</v>
      </c>
      <c r="B345" s="9" t="s">
        <v>723</v>
      </c>
      <c r="C345" s="9" t="s">
        <v>724</v>
      </c>
      <c r="D345" s="82">
        <v>14172</v>
      </c>
      <c r="E345" s="82"/>
      <c r="F345" s="82">
        <v>181</v>
      </c>
      <c r="G345" s="82">
        <v>443</v>
      </c>
      <c r="H345" s="82">
        <v>354</v>
      </c>
      <c r="I345" s="82">
        <v>445</v>
      </c>
      <c r="J345" s="82">
        <v>790</v>
      </c>
      <c r="K345" s="82">
        <v>1821</v>
      </c>
      <c r="L345" s="82">
        <v>3058</v>
      </c>
      <c r="M345" s="82">
        <v>3313</v>
      </c>
      <c r="N345" s="82">
        <v>2891</v>
      </c>
      <c r="O345" s="82">
        <v>607</v>
      </c>
      <c r="P345" s="82">
        <v>235</v>
      </c>
    </row>
    <row r="346" spans="1:16" x14ac:dyDescent="0.25">
      <c r="A346" s="9" t="s">
        <v>725</v>
      </c>
      <c r="B346" s="9" t="s">
        <v>726</v>
      </c>
      <c r="C346" s="9" t="s">
        <v>727</v>
      </c>
      <c r="D346" s="82" t="s">
        <v>1847</v>
      </c>
      <c r="E346" s="82"/>
      <c r="F346" s="82" t="s">
        <v>15</v>
      </c>
      <c r="G346" s="82" t="s">
        <v>15</v>
      </c>
      <c r="H346" s="82" t="s">
        <v>15</v>
      </c>
      <c r="I346" s="82" t="s">
        <v>15</v>
      </c>
      <c r="J346" s="82" t="s">
        <v>15</v>
      </c>
      <c r="K346" s="82" t="s">
        <v>15</v>
      </c>
      <c r="L346" s="82" t="s">
        <v>15</v>
      </c>
      <c r="M346" s="82" t="s">
        <v>15</v>
      </c>
      <c r="N346" s="82" t="s">
        <v>15</v>
      </c>
      <c r="O346" s="82" t="s">
        <v>15</v>
      </c>
      <c r="P346" s="82" t="s">
        <v>15</v>
      </c>
    </row>
    <row r="347" spans="1:16" x14ac:dyDescent="0.25">
      <c r="A347" s="9" t="s">
        <v>728</v>
      </c>
      <c r="B347" s="9" t="s">
        <v>729</v>
      </c>
      <c r="C347" s="9" t="s">
        <v>730</v>
      </c>
      <c r="D347" s="82">
        <v>143</v>
      </c>
      <c r="E347" s="82"/>
      <c r="F347" s="82" t="s">
        <v>15</v>
      </c>
      <c r="G347" s="82" t="s">
        <v>15</v>
      </c>
      <c r="H347" s="82" t="s">
        <v>15</v>
      </c>
      <c r="I347" s="82" t="s">
        <v>15</v>
      </c>
      <c r="J347" s="82" t="s">
        <v>15</v>
      </c>
      <c r="K347" s="82">
        <v>26</v>
      </c>
      <c r="L347" s="82" t="s">
        <v>15</v>
      </c>
      <c r="M347" s="82" t="s">
        <v>15</v>
      </c>
      <c r="N347" s="82" t="s">
        <v>15</v>
      </c>
      <c r="O347" s="82" t="s">
        <v>15</v>
      </c>
      <c r="P347" s="82" t="s">
        <v>16</v>
      </c>
    </row>
    <row r="348" spans="1:16" x14ac:dyDescent="0.25">
      <c r="A348" s="9" t="s">
        <v>731</v>
      </c>
      <c r="B348" s="9" t="s">
        <v>732</v>
      </c>
      <c r="C348" s="9" t="s">
        <v>733</v>
      </c>
      <c r="D348" s="82">
        <v>13119</v>
      </c>
      <c r="E348" s="82"/>
      <c r="F348" s="82">
        <v>145</v>
      </c>
      <c r="G348" s="82">
        <v>385</v>
      </c>
      <c r="H348" s="82">
        <v>314</v>
      </c>
      <c r="I348" s="82">
        <v>404</v>
      </c>
      <c r="J348" s="82">
        <v>733</v>
      </c>
      <c r="K348" s="82">
        <v>1698</v>
      </c>
      <c r="L348" s="82">
        <v>2850</v>
      </c>
      <c r="M348" s="82">
        <v>3082</v>
      </c>
      <c r="N348" s="82">
        <v>2686</v>
      </c>
      <c r="O348" s="82">
        <v>569</v>
      </c>
      <c r="P348" s="82">
        <v>223</v>
      </c>
    </row>
    <row r="349" spans="1:16" x14ac:dyDescent="0.25">
      <c r="A349" s="9" t="s">
        <v>734</v>
      </c>
      <c r="B349" s="9" t="s">
        <v>735</v>
      </c>
      <c r="C349" s="9" t="s">
        <v>736</v>
      </c>
      <c r="D349" s="82">
        <v>1011</v>
      </c>
      <c r="E349" s="82"/>
      <c r="F349" s="82" t="s">
        <v>15</v>
      </c>
      <c r="G349" s="82">
        <v>36</v>
      </c>
      <c r="H349" s="82" t="s">
        <v>15</v>
      </c>
      <c r="I349" s="82">
        <v>37</v>
      </c>
      <c r="J349" s="82">
        <v>55</v>
      </c>
      <c r="K349" s="82">
        <v>109</v>
      </c>
      <c r="L349" s="82">
        <v>218</v>
      </c>
      <c r="M349" s="82">
        <v>250</v>
      </c>
      <c r="N349" s="82">
        <v>210</v>
      </c>
      <c r="O349" s="82">
        <v>39</v>
      </c>
      <c r="P349" s="82" t="s">
        <v>15</v>
      </c>
    </row>
    <row r="350" spans="1:16" x14ac:dyDescent="0.25">
      <c r="A350" s="9" t="s">
        <v>737</v>
      </c>
      <c r="B350" s="9" t="s">
        <v>738</v>
      </c>
      <c r="C350" s="9" t="s">
        <v>739</v>
      </c>
      <c r="D350" s="82" t="s">
        <v>4</v>
      </c>
      <c r="E350" s="82"/>
      <c r="F350" s="82" t="s">
        <v>4</v>
      </c>
      <c r="G350" s="82" t="s">
        <v>4</v>
      </c>
      <c r="H350" s="82" t="s">
        <v>4</v>
      </c>
      <c r="I350" s="82" t="s">
        <v>4</v>
      </c>
      <c r="J350" s="82" t="s">
        <v>4</v>
      </c>
      <c r="K350" s="82" t="s">
        <v>4</v>
      </c>
      <c r="L350" s="82" t="s">
        <v>4</v>
      </c>
      <c r="M350" s="82" t="s">
        <v>4</v>
      </c>
      <c r="N350" s="82" t="s">
        <v>4</v>
      </c>
      <c r="O350" s="82" t="s">
        <v>4</v>
      </c>
      <c r="P350" s="82" t="s">
        <v>4</v>
      </c>
    </row>
    <row r="351" spans="1:16" x14ac:dyDescent="0.25">
      <c r="A351" s="9" t="s">
        <v>4</v>
      </c>
      <c r="B351" s="9" t="s">
        <v>4</v>
      </c>
      <c r="C351" s="9" t="s">
        <v>740</v>
      </c>
      <c r="D351" s="82">
        <v>403</v>
      </c>
      <c r="E351" s="82"/>
      <c r="F351" s="82" t="s">
        <v>15</v>
      </c>
      <c r="G351" s="82" t="s">
        <v>15</v>
      </c>
      <c r="H351" s="82" t="s">
        <v>15</v>
      </c>
      <c r="I351" s="82" t="s">
        <v>15</v>
      </c>
      <c r="J351" s="82" t="s">
        <v>15</v>
      </c>
      <c r="K351" s="82">
        <v>48</v>
      </c>
      <c r="L351" s="82">
        <v>71</v>
      </c>
      <c r="M351" s="82">
        <v>109</v>
      </c>
      <c r="N351" s="82">
        <v>102</v>
      </c>
      <c r="O351" s="82" t="s">
        <v>15</v>
      </c>
      <c r="P351" s="82" t="s">
        <v>15</v>
      </c>
    </row>
    <row r="352" spans="1:16" x14ac:dyDescent="0.25">
      <c r="A352" s="9" t="s">
        <v>741</v>
      </c>
      <c r="B352" s="9" t="s">
        <v>742</v>
      </c>
      <c r="C352" s="9" t="s">
        <v>743</v>
      </c>
      <c r="D352" s="82">
        <v>8176</v>
      </c>
      <c r="E352" s="82"/>
      <c r="F352" s="82">
        <v>39</v>
      </c>
      <c r="G352" s="82">
        <v>124</v>
      </c>
      <c r="H352" s="82">
        <v>122</v>
      </c>
      <c r="I352" s="82">
        <v>196</v>
      </c>
      <c r="J352" s="82">
        <v>429</v>
      </c>
      <c r="K352" s="82">
        <v>1008</v>
      </c>
      <c r="L352" s="82">
        <v>1607</v>
      </c>
      <c r="M352" s="82">
        <v>2143</v>
      </c>
      <c r="N352" s="82">
        <v>1954</v>
      </c>
      <c r="O352" s="82">
        <v>401</v>
      </c>
      <c r="P352" s="82">
        <v>145</v>
      </c>
    </row>
    <row r="353" spans="1:16" x14ac:dyDescent="0.25">
      <c r="A353" s="9" t="s">
        <v>744</v>
      </c>
      <c r="B353" s="9" t="s">
        <v>745</v>
      </c>
      <c r="C353" s="9" t="s">
        <v>746</v>
      </c>
      <c r="D353" s="82" t="s">
        <v>4</v>
      </c>
      <c r="E353" s="82"/>
      <c r="F353" s="82" t="s">
        <v>4</v>
      </c>
      <c r="G353" s="82" t="s">
        <v>4</v>
      </c>
      <c r="H353" s="82" t="s">
        <v>4</v>
      </c>
      <c r="I353" s="82" t="s">
        <v>4</v>
      </c>
      <c r="J353" s="82" t="s">
        <v>4</v>
      </c>
      <c r="K353" s="82" t="s">
        <v>4</v>
      </c>
      <c r="L353" s="82" t="s">
        <v>4</v>
      </c>
      <c r="M353" s="82" t="s">
        <v>4</v>
      </c>
      <c r="N353" s="82" t="s">
        <v>4</v>
      </c>
      <c r="O353" s="82" t="s">
        <v>4</v>
      </c>
      <c r="P353" s="82" t="s">
        <v>4</v>
      </c>
    </row>
    <row r="354" spans="1:16" x14ac:dyDescent="0.25">
      <c r="A354" s="9" t="s">
        <v>4</v>
      </c>
      <c r="B354" s="9" t="s">
        <v>4</v>
      </c>
      <c r="C354" s="9" t="s">
        <v>747</v>
      </c>
      <c r="D354" s="82">
        <v>7195</v>
      </c>
      <c r="E354" s="82"/>
      <c r="F354" s="82" t="s">
        <v>15</v>
      </c>
      <c r="G354" s="82">
        <v>82</v>
      </c>
      <c r="H354" s="82">
        <v>96</v>
      </c>
      <c r="I354" s="82">
        <v>170</v>
      </c>
      <c r="J354" s="82">
        <v>407</v>
      </c>
      <c r="K354" s="82">
        <v>943</v>
      </c>
      <c r="L354" s="82">
        <v>1468</v>
      </c>
      <c r="M354" s="82">
        <v>1941</v>
      </c>
      <c r="N354" s="82">
        <v>1702</v>
      </c>
      <c r="O354" s="82">
        <v>294</v>
      </c>
      <c r="P354" s="82">
        <v>75</v>
      </c>
    </row>
    <row r="355" spans="1:16" x14ac:dyDescent="0.25">
      <c r="A355" s="9" t="s">
        <v>748</v>
      </c>
      <c r="B355" s="9" t="s">
        <v>749</v>
      </c>
      <c r="C355" s="9" t="s">
        <v>750</v>
      </c>
      <c r="D355" s="82">
        <v>1120</v>
      </c>
      <c r="E355" s="82"/>
      <c r="F355" s="82" t="s">
        <v>15</v>
      </c>
      <c r="G355" s="82">
        <v>44</v>
      </c>
      <c r="H355" s="82">
        <v>26</v>
      </c>
      <c r="I355" s="82">
        <v>26</v>
      </c>
      <c r="J355" s="82" t="s">
        <v>15</v>
      </c>
      <c r="K355" s="82">
        <v>72</v>
      </c>
      <c r="L355" s="82">
        <v>161</v>
      </c>
      <c r="M355" s="82">
        <v>244</v>
      </c>
      <c r="N355" s="82">
        <v>295</v>
      </c>
      <c r="O355" s="82">
        <v>122</v>
      </c>
      <c r="P355" s="82">
        <v>77</v>
      </c>
    </row>
    <row r="356" spans="1:16" x14ac:dyDescent="0.25">
      <c r="A356" s="9" t="s">
        <v>751</v>
      </c>
      <c r="B356" s="9" t="s">
        <v>752</v>
      </c>
      <c r="C356" s="9" t="s">
        <v>753</v>
      </c>
      <c r="D356" s="82">
        <v>45476</v>
      </c>
      <c r="E356" s="82"/>
      <c r="F356" s="82">
        <v>1295</v>
      </c>
      <c r="G356" s="82">
        <v>2531</v>
      </c>
      <c r="H356" s="82">
        <v>1594</v>
      </c>
      <c r="I356" s="82">
        <v>1801</v>
      </c>
      <c r="J356" s="82">
        <v>2997</v>
      </c>
      <c r="K356" s="82">
        <v>6448</v>
      </c>
      <c r="L356" s="82">
        <v>9356</v>
      </c>
      <c r="M356" s="82">
        <v>9456</v>
      </c>
      <c r="N356" s="82">
        <v>7618</v>
      </c>
      <c r="O356" s="82">
        <v>1664</v>
      </c>
      <c r="P356" s="82">
        <v>628</v>
      </c>
    </row>
    <row r="357" spans="1:16" x14ac:dyDescent="0.25">
      <c r="A357" s="9" t="s">
        <v>754</v>
      </c>
      <c r="B357" s="9" t="s">
        <v>755</v>
      </c>
      <c r="C357" s="9" t="s">
        <v>756</v>
      </c>
      <c r="D357" s="82" t="s">
        <v>4</v>
      </c>
      <c r="E357" s="82"/>
      <c r="F357" s="82" t="s">
        <v>4</v>
      </c>
      <c r="G357" s="82" t="s">
        <v>4</v>
      </c>
      <c r="H357" s="82" t="s">
        <v>4</v>
      </c>
      <c r="I357" s="82" t="s">
        <v>4</v>
      </c>
      <c r="J357" s="82" t="s">
        <v>4</v>
      </c>
      <c r="K357" s="82" t="s">
        <v>4</v>
      </c>
      <c r="L357" s="82" t="s">
        <v>4</v>
      </c>
      <c r="M357" s="82" t="s">
        <v>4</v>
      </c>
      <c r="N357" s="82" t="s">
        <v>4</v>
      </c>
      <c r="O357" s="82" t="s">
        <v>4</v>
      </c>
      <c r="P357" s="82" t="s">
        <v>4</v>
      </c>
    </row>
    <row r="358" spans="1:16" x14ac:dyDescent="0.25">
      <c r="A358" s="9" t="s">
        <v>4</v>
      </c>
      <c r="B358" s="9" t="s">
        <v>4</v>
      </c>
      <c r="C358" s="9" t="s">
        <v>757</v>
      </c>
      <c r="D358" s="82" t="s">
        <v>4</v>
      </c>
      <c r="E358" s="82"/>
      <c r="F358" s="82" t="s">
        <v>4</v>
      </c>
      <c r="G358" s="82" t="s">
        <v>4</v>
      </c>
      <c r="H358" s="82" t="s">
        <v>4</v>
      </c>
      <c r="I358" s="82" t="s">
        <v>4</v>
      </c>
      <c r="J358" s="82" t="s">
        <v>4</v>
      </c>
      <c r="K358" s="82" t="s">
        <v>4</v>
      </c>
      <c r="L358" s="82" t="s">
        <v>4</v>
      </c>
      <c r="M358" s="82" t="s">
        <v>4</v>
      </c>
      <c r="N358" s="82" t="s">
        <v>4</v>
      </c>
      <c r="O358" s="82" t="s">
        <v>4</v>
      </c>
      <c r="P358" s="82" t="s">
        <v>4</v>
      </c>
    </row>
    <row r="359" spans="1:16" x14ac:dyDescent="0.25">
      <c r="A359" s="9" t="s">
        <v>4</v>
      </c>
      <c r="B359" s="9" t="s">
        <v>4</v>
      </c>
      <c r="C359" s="9" t="s">
        <v>758</v>
      </c>
      <c r="D359" s="82">
        <v>7071</v>
      </c>
      <c r="E359" s="82"/>
      <c r="F359" s="82" t="s">
        <v>15</v>
      </c>
      <c r="G359" s="82">
        <v>61</v>
      </c>
      <c r="H359" s="82">
        <v>53</v>
      </c>
      <c r="I359" s="82">
        <v>115</v>
      </c>
      <c r="J359" s="82">
        <v>243</v>
      </c>
      <c r="K359" s="82">
        <v>610</v>
      </c>
      <c r="L359" s="82">
        <v>1308</v>
      </c>
      <c r="M359" s="82">
        <v>1920</v>
      </c>
      <c r="N359" s="82">
        <v>2005</v>
      </c>
      <c r="O359" s="82">
        <v>545</v>
      </c>
      <c r="P359" s="82">
        <v>199</v>
      </c>
    </row>
    <row r="360" spans="1:16" x14ac:dyDescent="0.25">
      <c r="A360" s="9" t="s">
        <v>759</v>
      </c>
      <c r="B360" s="9" t="s">
        <v>760</v>
      </c>
      <c r="C360" s="9" t="s">
        <v>761</v>
      </c>
      <c r="D360" s="82">
        <v>19369</v>
      </c>
      <c r="E360" s="82"/>
      <c r="F360" s="82">
        <v>292</v>
      </c>
      <c r="G360" s="82">
        <v>674</v>
      </c>
      <c r="H360" s="82">
        <v>465</v>
      </c>
      <c r="I360" s="82">
        <v>611</v>
      </c>
      <c r="J360" s="82">
        <v>1083</v>
      </c>
      <c r="K360" s="82">
        <v>2470</v>
      </c>
      <c r="L360" s="82">
        <v>4007</v>
      </c>
      <c r="M360" s="82">
        <v>4586</v>
      </c>
      <c r="N360" s="82">
        <v>3964</v>
      </c>
      <c r="O360" s="82">
        <v>854</v>
      </c>
      <c r="P360" s="82">
        <v>340</v>
      </c>
    </row>
    <row r="361" spans="1:16" x14ac:dyDescent="0.25">
      <c r="A361" s="9" t="s">
        <v>762</v>
      </c>
      <c r="B361" s="9" t="s">
        <v>763</v>
      </c>
      <c r="C361" s="9" t="s">
        <v>764</v>
      </c>
      <c r="D361" s="82">
        <v>3208</v>
      </c>
      <c r="E361" s="82"/>
      <c r="F361" s="82">
        <v>33</v>
      </c>
      <c r="G361" s="82">
        <v>59</v>
      </c>
      <c r="H361" s="82">
        <v>61</v>
      </c>
      <c r="I361" s="82">
        <v>79</v>
      </c>
      <c r="J361" s="82">
        <v>136</v>
      </c>
      <c r="K361" s="82">
        <v>334</v>
      </c>
      <c r="L361" s="82">
        <v>640</v>
      </c>
      <c r="M361" s="82">
        <v>822</v>
      </c>
      <c r="N361" s="82">
        <v>765</v>
      </c>
      <c r="O361" s="82">
        <v>199</v>
      </c>
      <c r="P361" s="82">
        <v>79</v>
      </c>
    </row>
    <row r="362" spans="1:16" x14ac:dyDescent="0.25">
      <c r="A362" s="9" t="s">
        <v>765</v>
      </c>
      <c r="B362" s="9" t="s">
        <v>766</v>
      </c>
      <c r="C362" s="9" t="s">
        <v>767</v>
      </c>
      <c r="D362" s="82">
        <v>20554</v>
      </c>
      <c r="E362" s="82"/>
      <c r="F362" s="82">
        <v>278</v>
      </c>
      <c r="G362" s="82">
        <v>837</v>
      </c>
      <c r="H362" s="82">
        <v>621</v>
      </c>
      <c r="I362" s="82">
        <v>778</v>
      </c>
      <c r="J362" s="82">
        <v>1333</v>
      </c>
      <c r="K362" s="82">
        <v>3014</v>
      </c>
      <c r="L362" s="82">
        <v>4568</v>
      </c>
      <c r="M362" s="82">
        <v>4725</v>
      </c>
      <c r="N362" s="82">
        <v>3453</v>
      </c>
      <c r="O362" s="82">
        <v>672</v>
      </c>
      <c r="P362" s="82">
        <v>243</v>
      </c>
    </row>
    <row r="363" spans="1:16" x14ac:dyDescent="0.25">
      <c r="A363" s="9" t="s">
        <v>768</v>
      </c>
      <c r="B363" s="9" t="s">
        <v>769</v>
      </c>
      <c r="C363" s="9" t="s">
        <v>770</v>
      </c>
      <c r="D363" s="82">
        <v>19924</v>
      </c>
      <c r="E363" s="82"/>
      <c r="F363" s="82">
        <v>646</v>
      </c>
      <c r="G363" s="82">
        <v>1176</v>
      </c>
      <c r="H363" s="82">
        <v>759</v>
      </c>
      <c r="I363" s="82">
        <v>814</v>
      </c>
      <c r="J363" s="82">
        <v>1356</v>
      </c>
      <c r="K363" s="82">
        <v>2874</v>
      </c>
      <c r="L363" s="82">
        <v>4020</v>
      </c>
      <c r="M363" s="82">
        <v>4106</v>
      </c>
      <c r="N363" s="82">
        <v>3209</v>
      </c>
      <c r="O363" s="82">
        <v>683</v>
      </c>
      <c r="P363" s="82">
        <v>249</v>
      </c>
    </row>
    <row r="364" spans="1:16" x14ac:dyDescent="0.25">
      <c r="A364" s="9" t="s">
        <v>771</v>
      </c>
      <c r="B364" s="9" t="s">
        <v>772</v>
      </c>
      <c r="C364" s="9" t="s">
        <v>773</v>
      </c>
      <c r="D364" s="82">
        <v>17790</v>
      </c>
      <c r="E364" s="82"/>
      <c r="F364" s="82">
        <v>554</v>
      </c>
      <c r="G364" s="82">
        <v>1070</v>
      </c>
      <c r="H364" s="82">
        <v>645</v>
      </c>
      <c r="I364" s="82">
        <v>724</v>
      </c>
      <c r="J364" s="82">
        <v>1240</v>
      </c>
      <c r="K364" s="82">
        <v>2590</v>
      </c>
      <c r="L364" s="82">
        <v>3688</v>
      </c>
      <c r="M364" s="82">
        <v>3667</v>
      </c>
      <c r="N364" s="82">
        <v>2783</v>
      </c>
      <c r="O364" s="82">
        <v>596</v>
      </c>
      <c r="P364" s="82">
        <v>213</v>
      </c>
    </row>
    <row r="365" spans="1:16" x14ac:dyDescent="0.25">
      <c r="A365" s="9" t="s">
        <v>774</v>
      </c>
      <c r="B365" s="9" t="s">
        <v>775</v>
      </c>
      <c r="C365" s="9" t="s">
        <v>776</v>
      </c>
      <c r="D365" s="82" t="s">
        <v>4</v>
      </c>
      <c r="E365" s="82"/>
      <c r="F365" s="82" t="s">
        <v>4</v>
      </c>
      <c r="G365" s="82" t="s">
        <v>4</v>
      </c>
      <c r="H365" s="82" t="s">
        <v>4</v>
      </c>
      <c r="I365" s="82" t="s">
        <v>4</v>
      </c>
      <c r="J365" s="82" t="s">
        <v>4</v>
      </c>
      <c r="K365" s="82" t="s">
        <v>4</v>
      </c>
      <c r="L365" s="82" t="s">
        <v>4</v>
      </c>
      <c r="M365" s="82" t="s">
        <v>4</v>
      </c>
      <c r="N365" s="82" t="s">
        <v>4</v>
      </c>
      <c r="O365" s="82" t="s">
        <v>4</v>
      </c>
      <c r="P365" s="82" t="s">
        <v>4</v>
      </c>
    </row>
    <row r="366" spans="1:16" x14ac:dyDescent="0.25">
      <c r="A366" s="9" t="s">
        <v>4</v>
      </c>
      <c r="B366" s="9" t="s">
        <v>4</v>
      </c>
      <c r="C366" s="9" t="s">
        <v>777</v>
      </c>
      <c r="D366" s="82">
        <v>8356</v>
      </c>
      <c r="E366" s="82"/>
      <c r="F366" s="82">
        <v>56</v>
      </c>
      <c r="G366" s="82">
        <v>156</v>
      </c>
      <c r="H366" s="82">
        <v>115</v>
      </c>
      <c r="I366" s="82">
        <v>156</v>
      </c>
      <c r="J366" s="82">
        <v>349</v>
      </c>
      <c r="K366" s="82">
        <v>860</v>
      </c>
      <c r="L366" s="82">
        <v>1642</v>
      </c>
      <c r="M366" s="82">
        <v>2196</v>
      </c>
      <c r="N366" s="82">
        <v>2156</v>
      </c>
      <c r="O366" s="82">
        <v>507</v>
      </c>
      <c r="P366" s="82">
        <v>152</v>
      </c>
    </row>
    <row r="367" spans="1:16" x14ac:dyDescent="0.25">
      <c r="A367" s="9" t="s">
        <v>778</v>
      </c>
      <c r="B367" s="9" t="s">
        <v>779</v>
      </c>
      <c r="C367" s="9" t="s">
        <v>780</v>
      </c>
      <c r="D367" s="82" t="s">
        <v>4</v>
      </c>
      <c r="E367" s="82"/>
      <c r="F367" s="82" t="s">
        <v>4</v>
      </c>
      <c r="G367" s="82" t="s">
        <v>4</v>
      </c>
      <c r="H367" s="82" t="s">
        <v>4</v>
      </c>
      <c r="I367" s="82" t="s">
        <v>4</v>
      </c>
      <c r="J367" s="82" t="s">
        <v>4</v>
      </c>
      <c r="K367" s="82" t="s">
        <v>4</v>
      </c>
      <c r="L367" s="82" t="s">
        <v>4</v>
      </c>
      <c r="M367" s="82" t="s">
        <v>4</v>
      </c>
      <c r="N367" s="82" t="s">
        <v>4</v>
      </c>
      <c r="O367" s="82" t="s">
        <v>4</v>
      </c>
      <c r="P367" s="82" t="s">
        <v>4</v>
      </c>
    </row>
    <row r="368" spans="1:16" x14ac:dyDescent="0.25">
      <c r="A368" s="9" t="s">
        <v>4</v>
      </c>
      <c r="B368" s="9" t="s">
        <v>4</v>
      </c>
      <c r="C368" s="9" t="s">
        <v>781</v>
      </c>
      <c r="D368" s="82">
        <v>16519</v>
      </c>
      <c r="E368" s="82"/>
      <c r="F368" s="82">
        <v>281</v>
      </c>
      <c r="G368" s="82">
        <v>665</v>
      </c>
      <c r="H368" s="82">
        <v>458</v>
      </c>
      <c r="I368" s="82">
        <v>569</v>
      </c>
      <c r="J368" s="82">
        <v>948</v>
      </c>
      <c r="K368" s="82">
        <v>2158</v>
      </c>
      <c r="L368" s="82">
        <v>3447</v>
      </c>
      <c r="M368" s="82">
        <v>3869</v>
      </c>
      <c r="N368" s="82">
        <v>3203</v>
      </c>
      <c r="O368" s="82">
        <v>662</v>
      </c>
      <c r="P368" s="82">
        <v>238</v>
      </c>
    </row>
    <row r="369" spans="1:16" x14ac:dyDescent="0.25">
      <c r="A369" s="9" t="s">
        <v>782</v>
      </c>
      <c r="B369" s="9" t="s">
        <v>783</v>
      </c>
      <c r="C369" s="9" t="s">
        <v>784</v>
      </c>
      <c r="D369" s="82">
        <v>11851</v>
      </c>
      <c r="E369" s="82"/>
      <c r="F369" s="82">
        <v>139</v>
      </c>
      <c r="G369" s="82">
        <v>392</v>
      </c>
      <c r="H369" s="82">
        <v>284</v>
      </c>
      <c r="I369" s="82">
        <v>382</v>
      </c>
      <c r="J369" s="82">
        <v>677</v>
      </c>
      <c r="K369" s="82">
        <v>1650</v>
      </c>
      <c r="L369" s="82">
        <v>2656</v>
      </c>
      <c r="M369" s="82">
        <v>2860</v>
      </c>
      <c r="N369" s="82">
        <v>2200</v>
      </c>
      <c r="O369" s="82">
        <v>426</v>
      </c>
      <c r="P369" s="82">
        <v>171</v>
      </c>
    </row>
    <row r="370" spans="1:16" x14ac:dyDescent="0.25">
      <c r="A370" s="9" t="s">
        <v>785</v>
      </c>
      <c r="B370" s="9" t="s">
        <v>786</v>
      </c>
      <c r="C370" s="9" t="s">
        <v>787</v>
      </c>
      <c r="D370" s="82">
        <v>7860</v>
      </c>
      <c r="E370" s="82"/>
      <c r="F370" s="82">
        <v>151</v>
      </c>
      <c r="G370" s="82">
        <v>286</v>
      </c>
      <c r="H370" s="82">
        <v>215</v>
      </c>
      <c r="I370" s="82">
        <v>245</v>
      </c>
      <c r="J370" s="82">
        <v>451</v>
      </c>
      <c r="K370" s="82">
        <v>1023</v>
      </c>
      <c r="L370" s="82">
        <v>1626</v>
      </c>
      <c r="M370" s="82">
        <v>1828</v>
      </c>
      <c r="N370" s="82">
        <v>1509</v>
      </c>
      <c r="O370" s="82">
        <v>369</v>
      </c>
      <c r="P370" s="82">
        <v>145</v>
      </c>
    </row>
    <row r="371" spans="1:16" x14ac:dyDescent="0.25">
      <c r="A371" s="9" t="s">
        <v>788</v>
      </c>
      <c r="B371" s="9" t="s">
        <v>789</v>
      </c>
      <c r="C371" s="9" t="s">
        <v>790</v>
      </c>
      <c r="D371" s="82">
        <v>7356</v>
      </c>
      <c r="E371" s="82"/>
      <c r="F371" s="82">
        <v>49</v>
      </c>
      <c r="G371" s="82">
        <v>91</v>
      </c>
      <c r="H371" s="82">
        <v>89</v>
      </c>
      <c r="I371" s="82">
        <v>124</v>
      </c>
      <c r="J371" s="82">
        <v>225</v>
      </c>
      <c r="K371" s="82">
        <v>622</v>
      </c>
      <c r="L371" s="82">
        <v>1390</v>
      </c>
      <c r="M371" s="82">
        <v>2072</v>
      </c>
      <c r="N371" s="82">
        <v>2102</v>
      </c>
      <c r="O371" s="82">
        <v>444</v>
      </c>
      <c r="P371" s="82">
        <v>145</v>
      </c>
    </row>
    <row r="372" spans="1:16" x14ac:dyDescent="0.25">
      <c r="A372" s="9" t="s">
        <v>4</v>
      </c>
      <c r="B372" s="9" t="s">
        <v>4</v>
      </c>
      <c r="C372" s="9" t="s">
        <v>4</v>
      </c>
      <c r="D372" s="82" t="s">
        <v>4</v>
      </c>
      <c r="E372" s="82"/>
      <c r="F372" s="82" t="s">
        <v>4</v>
      </c>
      <c r="G372" s="82" t="s">
        <v>4</v>
      </c>
      <c r="H372" s="82" t="s">
        <v>4</v>
      </c>
      <c r="I372" s="82" t="s">
        <v>4</v>
      </c>
      <c r="J372" s="82" t="s">
        <v>4</v>
      </c>
      <c r="K372" s="82" t="s">
        <v>4</v>
      </c>
      <c r="L372" s="82" t="s">
        <v>4</v>
      </c>
      <c r="M372" s="82" t="s">
        <v>4</v>
      </c>
      <c r="N372" s="82" t="s">
        <v>4</v>
      </c>
      <c r="O372" s="82" t="s">
        <v>4</v>
      </c>
      <c r="P372" s="82" t="s">
        <v>4</v>
      </c>
    </row>
    <row r="373" spans="1:16" x14ac:dyDescent="0.25">
      <c r="A373" s="9" t="s">
        <v>791</v>
      </c>
      <c r="B373" s="9" t="s">
        <v>792</v>
      </c>
      <c r="C373" s="9" t="s">
        <v>793</v>
      </c>
      <c r="D373" s="82">
        <v>43339</v>
      </c>
      <c r="E373" s="82"/>
      <c r="F373" s="82">
        <v>1132</v>
      </c>
      <c r="G373" s="82">
        <v>2288</v>
      </c>
      <c r="H373" s="82">
        <v>1409</v>
      </c>
      <c r="I373" s="82">
        <v>1628</v>
      </c>
      <c r="J373" s="82">
        <v>2781</v>
      </c>
      <c r="K373" s="82">
        <v>6092</v>
      </c>
      <c r="L373" s="82">
        <v>8980</v>
      </c>
      <c r="M373" s="82">
        <v>9149</v>
      </c>
      <c r="N373" s="82">
        <v>7491</v>
      </c>
      <c r="O373" s="82">
        <v>1657</v>
      </c>
      <c r="P373" s="82">
        <v>626</v>
      </c>
    </row>
    <row r="374" spans="1:16" x14ac:dyDescent="0.25">
      <c r="A374" s="9" t="s">
        <v>794</v>
      </c>
      <c r="B374" s="9" t="s">
        <v>795</v>
      </c>
      <c r="C374" s="9" t="s">
        <v>796</v>
      </c>
      <c r="D374" s="82">
        <v>27285</v>
      </c>
      <c r="E374" s="82"/>
      <c r="F374" s="82">
        <v>578</v>
      </c>
      <c r="G374" s="82">
        <v>1172</v>
      </c>
      <c r="H374" s="82">
        <v>725</v>
      </c>
      <c r="I374" s="82">
        <v>864</v>
      </c>
      <c r="J374" s="82">
        <v>1551</v>
      </c>
      <c r="K374" s="82">
        <v>3587</v>
      </c>
      <c r="L374" s="82">
        <v>5553</v>
      </c>
      <c r="M374" s="82">
        <v>6148</v>
      </c>
      <c r="N374" s="82">
        <v>5377</v>
      </c>
      <c r="O374" s="82">
        <v>1224</v>
      </c>
      <c r="P374" s="82">
        <v>452</v>
      </c>
    </row>
    <row r="375" spans="1:16" x14ac:dyDescent="0.25">
      <c r="A375" s="9" t="s">
        <v>797</v>
      </c>
      <c r="B375" s="9" t="s">
        <v>798</v>
      </c>
      <c r="C375" s="9" t="s">
        <v>799</v>
      </c>
      <c r="D375" s="82" t="s">
        <v>4</v>
      </c>
      <c r="E375" s="82"/>
      <c r="F375" s="82" t="s">
        <v>4</v>
      </c>
      <c r="G375" s="82" t="s">
        <v>4</v>
      </c>
      <c r="H375" s="82" t="s">
        <v>4</v>
      </c>
      <c r="I375" s="82" t="s">
        <v>4</v>
      </c>
      <c r="J375" s="82" t="s">
        <v>4</v>
      </c>
      <c r="K375" s="82" t="s">
        <v>4</v>
      </c>
      <c r="L375" s="82" t="s">
        <v>4</v>
      </c>
      <c r="M375" s="82" t="s">
        <v>4</v>
      </c>
      <c r="N375" s="82" t="s">
        <v>4</v>
      </c>
      <c r="O375" s="82" t="s">
        <v>4</v>
      </c>
      <c r="P375" s="82" t="s">
        <v>4</v>
      </c>
    </row>
    <row r="376" spans="1:16" x14ac:dyDescent="0.25">
      <c r="A376" s="9" t="s">
        <v>4</v>
      </c>
      <c r="B376" s="9" t="s">
        <v>4</v>
      </c>
      <c r="C376" s="9" t="s">
        <v>800</v>
      </c>
      <c r="D376" s="82">
        <v>11423</v>
      </c>
      <c r="E376" s="82"/>
      <c r="F376" s="82">
        <v>177</v>
      </c>
      <c r="G376" s="82">
        <v>390</v>
      </c>
      <c r="H376" s="82">
        <v>277</v>
      </c>
      <c r="I376" s="82">
        <v>277</v>
      </c>
      <c r="J376" s="82">
        <v>550</v>
      </c>
      <c r="K376" s="82">
        <v>1373</v>
      </c>
      <c r="L376" s="82">
        <v>2272</v>
      </c>
      <c r="M376" s="82">
        <v>2606</v>
      </c>
      <c r="N376" s="82">
        <v>2501</v>
      </c>
      <c r="O376" s="82">
        <v>697</v>
      </c>
      <c r="P376" s="82">
        <v>280</v>
      </c>
    </row>
    <row r="377" spans="1:16" x14ac:dyDescent="0.25">
      <c r="A377" s="9" t="s">
        <v>801</v>
      </c>
      <c r="B377" s="9" t="s">
        <v>802</v>
      </c>
      <c r="C377" s="9" t="s">
        <v>803</v>
      </c>
      <c r="D377" s="82" t="s">
        <v>4</v>
      </c>
      <c r="E377" s="82"/>
      <c r="F377" s="82" t="s">
        <v>4</v>
      </c>
      <c r="G377" s="82" t="s">
        <v>4</v>
      </c>
      <c r="H377" s="82" t="s">
        <v>4</v>
      </c>
      <c r="I377" s="82" t="s">
        <v>4</v>
      </c>
      <c r="J377" s="82" t="s">
        <v>4</v>
      </c>
      <c r="K377" s="82" t="s">
        <v>4</v>
      </c>
      <c r="L377" s="82" t="s">
        <v>4</v>
      </c>
      <c r="M377" s="82" t="s">
        <v>4</v>
      </c>
      <c r="N377" s="82" t="s">
        <v>4</v>
      </c>
      <c r="O377" s="82" t="s">
        <v>4</v>
      </c>
      <c r="P377" s="82" t="s">
        <v>4</v>
      </c>
    </row>
    <row r="378" spans="1:16" x14ac:dyDescent="0.25">
      <c r="A378" s="9" t="s">
        <v>4</v>
      </c>
      <c r="B378" s="9" t="s">
        <v>4</v>
      </c>
      <c r="C378" s="9" t="s">
        <v>804</v>
      </c>
      <c r="D378" s="82">
        <v>1663</v>
      </c>
      <c r="E378" s="82"/>
      <c r="F378" s="82" t="s">
        <v>15</v>
      </c>
      <c r="G378" s="82">
        <v>39</v>
      </c>
      <c r="H378" s="82">
        <v>31</v>
      </c>
      <c r="I378" s="82">
        <v>46</v>
      </c>
      <c r="J378" s="82">
        <v>61</v>
      </c>
      <c r="K378" s="82">
        <v>192</v>
      </c>
      <c r="L378" s="82">
        <v>394</v>
      </c>
      <c r="M378" s="82">
        <v>391</v>
      </c>
      <c r="N378" s="82">
        <v>366</v>
      </c>
      <c r="O378" s="82">
        <v>87</v>
      </c>
      <c r="P378" s="82">
        <v>47</v>
      </c>
    </row>
    <row r="379" spans="1:16" x14ac:dyDescent="0.25">
      <c r="A379" s="9" t="s">
        <v>805</v>
      </c>
      <c r="B379" s="9" t="s">
        <v>806</v>
      </c>
      <c r="C379" s="9" t="s">
        <v>807</v>
      </c>
      <c r="D379" s="82">
        <v>32461</v>
      </c>
      <c r="E379" s="82"/>
      <c r="F379" s="82">
        <v>640</v>
      </c>
      <c r="G379" s="82">
        <v>1473</v>
      </c>
      <c r="H379" s="82">
        <v>1002</v>
      </c>
      <c r="I379" s="82">
        <v>1128</v>
      </c>
      <c r="J379" s="82">
        <v>2022</v>
      </c>
      <c r="K379" s="82">
        <v>4561</v>
      </c>
      <c r="L379" s="82">
        <v>6828</v>
      </c>
      <c r="M379" s="82">
        <v>7050</v>
      </c>
      <c r="N379" s="82">
        <v>5882</v>
      </c>
      <c r="O379" s="82">
        <v>1320</v>
      </c>
      <c r="P379" s="82">
        <v>484</v>
      </c>
    </row>
    <row r="380" spans="1:16" x14ac:dyDescent="0.25">
      <c r="A380" s="9" t="s">
        <v>808</v>
      </c>
      <c r="B380" s="9" t="s">
        <v>809</v>
      </c>
      <c r="C380" s="9" t="s">
        <v>810</v>
      </c>
      <c r="D380" s="82" t="s">
        <v>4</v>
      </c>
      <c r="E380" s="82"/>
      <c r="F380" s="82" t="s">
        <v>4</v>
      </c>
      <c r="G380" s="82" t="s">
        <v>4</v>
      </c>
      <c r="H380" s="82" t="s">
        <v>4</v>
      </c>
      <c r="I380" s="82" t="s">
        <v>4</v>
      </c>
      <c r="J380" s="82" t="s">
        <v>4</v>
      </c>
      <c r="K380" s="82" t="s">
        <v>4</v>
      </c>
      <c r="L380" s="82" t="s">
        <v>4</v>
      </c>
      <c r="M380" s="82" t="s">
        <v>4</v>
      </c>
      <c r="N380" s="82" t="s">
        <v>4</v>
      </c>
      <c r="O380" s="82" t="s">
        <v>4</v>
      </c>
      <c r="P380" s="82" t="s">
        <v>4</v>
      </c>
    </row>
    <row r="381" spans="1:16" x14ac:dyDescent="0.25">
      <c r="A381" s="9" t="s">
        <v>4</v>
      </c>
      <c r="B381" s="9" t="s">
        <v>4</v>
      </c>
      <c r="C381" s="9" t="s">
        <v>811</v>
      </c>
      <c r="D381" s="82">
        <v>3901</v>
      </c>
      <c r="E381" s="82"/>
      <c r="F381" s="82">
        <v>41</v>
      </c>
      <c r="G381" s="82">
        <v>111</v>
      </c>
      <c r="H381" s="82">
        <v>65</v>
      </c>
      <c r="I381" s="82">
        <v>104</v>
      </c>
      <c r="J381" s="82">
        <v>169</v>
      </c>
      <c r="K381" s="82">
        <v>444</v>
      </c>
      <c r="L381" s="82">
        <v>733</v>
      </c>
      <c r="M381" s="82">
        <v>914</v>
      </c>
      <c r="N381" s="82">
        <v>918</v>
      </c>
      <c r="O381" s="82">
        <v>274</v>
      </c>
      <c r="P381" s="82">
        <v>118</v>
      </c>
    </row>
    <row r="382" spans="1:16" x14ac:dyDescent="0.25">
      <c r="A382" s="9" t="s">
        <v>812</v>
      </c>
      <c r="B382" s="9" t="s">
        <v>813</v>
      </c>
      <c r="C382" s="9" t="s">
        <v>814</v>
      </c>
      <c r="D382" s="82">
        <v>176</v>
      </c>
      <c r="E382" s="82"/>
      <c r="F382" s="82" t="s">
        <v>15</v>
      </c>
      <c r="G382" s="82" t="s">
        <v>15</v>
      </c>
      <c r="H382" s="82" t="s">
        <v>15</v>
      </c>
      <c r="I382" s="82" t="s">
        <v>15</v>
      </c>
      <c r="J382" s="82" t="s">
        <v>15</v>
      </c>
      <c r="K382" s="82">
        <v>31</v>
      </c>
      <c r="L382" s="82">
        <v>32</v>
      </c>
      <c r="M382" s="82">
        <v>37</v>
      </c>
      <c r="N382" s="82">
        <v>36</v>
      </c>
      <c r="O382" s="82" t="s">
        <v>15</v>
      </c>
      <c r="P382" s="82" t="s">
        <v>15</v>
      </c>
    </row>
    <row r="383" spans="1:16" x14ac:dyDescent="0.25">
      <c r="A383" s="9" t="s">
        <v>815</v>
      </c>
      <c r="B383" s="9" t="s">
        <v>816</v>
      </c>
      <c r="C383" s="9" t="s">
        <v>817</v>
      </c>
      <c r="D383" s="82" t="s">
        <v>4</v>
      </c>
      <c r="E383" s="82"/>
      <c r="F383" s="82" t="s">
        <v>4</v>
      </c>
      <c r="G383" s="82" t="s">
        <v>4</v>
      </c>
      <c r="H383" s="82" t="s">
        <v>4</v>
      </c>
      <c r="I383" s="82" t="s">
        <v>4</v>
      </c>
      <c r="J383" s="82" t="s">
        <v>4</v>
      </c>
      <c r="K383" s="82" t="s">
        <v>4</v>
      </c>
      <c r="L383" s="82" t="s">
        <v>4</v>
      </c>
      <c r="M383" s="82" t="s">
        <v>4</v>
      </c>
      <c r="N383" s="82" t="s">
        <v>4</v>
      </c>
      <c r="O383" s="82" t="s">
        <v>4</v>
      </c>
      <c r="P383" s="82" t="s">
        <v>4</v>
      </c>
    </row>
    <row r="384" spans="1:16" x14ac:dyDescent="0.25">
      <c r="A384" s="9" t="s">
        <v>4</v>
      </c>
      <c r="B384" s="9" t="s">
        <v>4</v>
      </c>
      <c r="C384" s="9" t="s">
        <v>818</v>
      </c>
      <c r="D384" s="82">
        <v>380</v>
      </c>
      <c r="E384" s="82"/>
      <c r="F384" s="82" t="s">
        <v>15</v>
      </c>
      <c r="G384" s="82">
        <v>34</v>
      </c>
      <c r="H384" s="82" t="s">
        <v>15</v>
      </c>
      <c r="I384" s="82" t="s">
        <v>15</v>
      </c>
      <c r="J384" s="82" t="s">
        <v>15</v>
      </c>
      <c r="K384" s="82">
        <v>55</v>
      </c>
      <c r="L384" s="82">
        <v>65</v>
      </c>
      <c r="M384" s="82">
        <v>74</v>
      </c>
      <c r="N384" s="82">
        <v>65</v>
      </c>
      <c r="O384" s="82" t="s">
        <v>15</v>
      </c>
      <c r="P384" s="82" t="s">
        <v>15</v>
      </c>
    </row>
    <row r="385" spans="1:16" x14ac:dyDescent="0.25">
      <c r="A385" s="9" t="s">
        <v>819</v>
      </c>
      <c r="B385" s="9" t="s">
        <v>820</v>
      </c>
      <c r="C385" s="9" t="s">
        <v>821</v>
      </c>
      <c r="D385" s="82" t="s">
        <v>4</v>
      </c>
      <c r="E385" s="82"/>
      <c r="F385" s="82" t="s">
        <v>4</v>
      </c>
      <c r="G385" s="82" t="s">
        <v>4</v>
      </c>
      <c r="H385" s="82" t="s">
        <v>4</v>
      </c>
      <c r="I385" s="82" t="s">
        <v>4</v>
      </c>
      <c r="J385" s="82" t="s">
        <v>4</v>
      </c>
      <c r="K385" s="82" t="s">
        <v>4</v>
      </c>
      <c r="L385" s="82" t="s">
        <v>4</v>
      </c>
      <c r="M385" s="82" t="s">
        <v>4</v>
      </c>
      <c r="N385" s="82" t="s">
        <v>4</v>
      </c>
      <c r="O385" s="82" t="s">
        <v>4</v>
      </c>
      <c r="P385" s="82" t="s">
        <v>4</v>
      </c>
    </row>
    <row r="386" spans="1:16" x14ac:dyDescent="0.25">
      <c r="A386" s="9" t="s">
        <v>4</v>
      </c>
      <c r="B386" s="9" t="s">
        <v>4</v>
      </c>
      <c r="C386" s="9" t="s">
        <v>822</v>
      </c>
      <c r="D386" s="82">
        <v>2960</v>
      </c>
      <c r="E386" s="82"/>
      <c r="F386" s="82" t="s">
        <v>15</v>
      </c>
      <c r="G386" s="82">
        <v>55</v>
      </c>
      <c r="H386" s="82">
        <v>25</v>
      </c>
      <c r="I386" s="82">
        <v>50</v>
      </c>
      <c r="J386" s="82">
        <v>86</v>
      </c>
      <c r="K386" s="82">
        <v>260</v>
      </c>
      <c r="L386" s="82">
        <v>466</v>
      </c>
      <c r="M386" s="82">
        <v>774</v>
      </c>
      <c r="N386" s="82">
        <v>849</v>
      </c>
      <c r="O386" s="82">
        <v>279</v>
      </c>
      <c r="P386" s="82">
        <v>103</v>
      </c>
    </row>
    <row r="387" spans="1:16" x14ac:dyDescent="0.25">
      <c r="A387" s="9" t="s">
        <v>4</v>
      </c>
      <c r="B387" s="9" t="s">
        <v>4</v>
      </c>
      <c r="C387" s="9" t="s">
        <v>4</v>
      </c>
      <c r="D387" s="82" t="s">
        <v>4</v>
      </c>
      <c r="E387" s="82"/>
      <c r="F387" s="82" t="s">
        <v>4</v>
      </c>
      <c r="G387" s="82" t="s">
        <v>4</v>
      </c>
      <c r="H387" s="82" t="s">
        <v>4</v>
      </c>
      <c r="I387" s="82" t="s">
        <v>4</v>
      </c>
      <c r="J387" s="82" t="s">
        <v>4</v>
      </c>
      <c r="K387" s="82" t="s">
        <v>4</v>
      </c>
      <c r="L387" s="82" t="s">
        <v>4</v>
      </c>
      <c r="M387" s="82" t="s">
        <v>4</v>
      </c>
      <c r="N387" s="82" t="s">
        <v>4</v>
      </c>
      <c r="O387" s="82" t="s">
        <v>4</v>
      </c>
      <c r="P387" s="82" t="s">
        <v>4</v>
      </c>
    </row>
    <row r="388" spans="1:16" x14ac:dyDescent="0.25">
      <c r="A388" s="9" t="s">
        <v>823</v>
      </c>
      <c r="B388" s="9" t="s">
        <v>824</v>
      </c>
      <c r="C388" s="9" t="s">
        <v>825</v>
      </c>
      <c r="D388" s="82">
        <v>16178</v>
      </c>
      <c r="E388" s="82"/>
      <c r="F388" s="82">
        <v>466</v>
      </c>
      <c r="G388" s="82">
        <v>808</v>
      </c>
      <c r="H388" s="82">
        <v>485</v>
      </c>
      <c r="I388" s="82">
        <v>559</v>
      </c>
      <c r="J388" s="82">
        <v>930</v>
      </c>
      <c r="K388" s="82">
        <v>2209</v>
      </c>
      <c r="L388" s="82">
        <v>3190</v>
      </c>
      <c r="M388" s="82">
        <v>3559</v>
      </c>
      <c r="N388" s="82">
        <v>3011</v>
      </c>
      <c r="O388" s="82">
        <v>700</v>
      </c>
      <c r="P388" s="82">
        <v>220</v>
      </c>
    </row>
    <row r="389" spans="1:16" x14ac:dyDescent="0.25">
      <c r="A389" s="9" t="s">
        <v>826</v>
      </c>
      <c r="B389" s="9" t="s">
        <v>827</v>
      </c>
      <c r="C389" s="9" t="s">
        <v>828</v>
      </c>
      <c r="D389" s="82">
        <v>157</v>
      </c>
      <c r="E389" s="82"/>
      <c r="F389" s="82" t="s">
        <v>15</v>
      </c>
      <c r="G389" s="82" t="s">
        <v>15</v>
      </c>
      <c r="H389" s="82" t="s">
        <v>15</v>
      </c>
      <c r="I389" s="82" t="s">
        <v>15</v>
      </c>
      <c r="J389" s="82" t="s">
        <v>15</v>
      </c>
      <c r="K389" s="82" t="s">
        <v>15</v>
      </c>
      <c r="L389" s="82">
        <v>35</v>
      </c>
      <c r="M389" s="82">
        <v>31</v>
      </c>
      <c r="N389" s="82">
        <v>41</v>
      </c>
      <c r="O389" s="82" t="s">
        <v>15</v>
      </c>
      <c r="P389" s="82" t="s">
        <v>15</v>
      </c>
    </row>
    <row r="390" spans="1:16" x14ac:dyDescent="0.25">
      <c r="A390" s="9" t="s">
        <v>829</v>
      </c>
      <c r="B390" s="9" t="s">
        <v>830</v>
      </c>
      <c r="C390" s="9" t="s">
        <v>831</v>
      </c>
      <c r="D390" s="82">
        <v>1092</v>
      </c>
      <c r="E390" s="82"/>
      <c r="F390" s="82" t="s">
        <v>15</v>
      </c>
      <c r="G390" s="82">
        <v>44</v>
      </c>
      <c r="H390" s="82" t="s">
        <v>15</v>
      </c>
      <c r="I390" s="82">
        <v>37</v>
      </c>
      <c r="J390" s="82">
        <v>70</v>
      </c>
      <c r="K390" s="82">
        <v>145</v>
      </c>
      <c r="L390" s="82">
        <v>232</v>
      </c>
      <c r="M390" s="82">
        <v>240</v>
      </c>
      <c r="N390" s="82">
        <v>208</v>
      </c>
      <c r="O390" s="82">
        <v>53</v>
      </c>
      <c r="P390" s="82" t="s">
        <v>15</v>
      </c>
    </row>
    <row r="391" spans="1:16" x14ac:dyDescent="0.25">
      <c r="A391" s="9" t="s">
        <v>832</v>
      </c>
      <c r="B391" s="9" t="s">
        <v>833</v>
      </c>
      <c r="C391" s="9" t="s">
        <v>834</v>
      </c>
      <c r="D391" s="82">
        <v>15412</v>
      </c>
      <c r="E391" s="82"/>
      <c r="F391" s="82">
        <v>454</v>
      </c>
      <c r="G391" s="82">
        <v>772</v>
      </c>
      <c r="H391" s="82">
        <v>466</v>
      </c>
      <c r="I391" s="82">
        <v>529</v>
      </c>
      <c r="J391" s="82">
        <v>884</v>
      </c>
      <c r="K391" s="82">
        <v>2113</v>
      </c>
      <c r="L391" s="82">
        <v>3021</v>
      </c>
      <c r="M391" s="82">
        <v>3419</v>
      </c>
      <c r="N391" s="82">
        <v>2850</v>
      </c>
      <c r="O391" s="82">
        <v>660</v>
      </c>
      <c r="P391" s="82">
        <v>204</v>
      </c>
    </row>
    <row r="392" spans="1:16" x14ac:dyDescent="0.25">
      <c r="A392" s="9" t="s">
        <v>4</v>
      </c>
      <c r="B392" s="9" t="s">
        <v>4</v>
      </c>
      <c r="C392" s="9" t="s">
        <v>4</v>
      </c>
      <c r="D392" s="82" t="s">
        <v>4</v>
      </c>
      <c r="E392" s="82"/>
      <c r="F392" s="82" t="s">
        <v>4</v>
      </c>
      <c r="G392" s="82" t="s">
        <v>4</v>
      </c>
      <c r="H392" s="82" t="s">
        <v>4</v>
      </c>
      <c r="I392" s="82" t="s">
        <v>4</v>
      </c>
      <c r="J392" s="82" t="s">
        <v>4</v>
      </c>
      <c r="K392" s="82" t="s">
        <v>4</v>
      </c>
      <c r="L392" s="82" t="s">
        <v>4</v>
      </c>
      <c r="M392" s="82" t="s">
        <v>4</v>
      </c>
      <c r="N392" s="82" t="s">
        <v>4</v>
      </c>
      <c r="O392" s="82" t="s">
        <v>4</v>
      </c>
      <c r="P392" s="82" t="s">
        <v>4</v>
      </c>
    </row>
    <row r="393" spans="1:16" x14ac:dyDescent="0.25">
      <c r="A393" s="9" t="s">
        <v>835</v>
      </c>
      <c r="B393" s="9" t="s">
        <v>836</v>
      </c>
      <c r="C393" s="9" t="s">
        <v>837</v>
      </c>
      <c r="D393" s="82">
        <v>24499</v>
      </c>
      <c r="E393" s="82"/>
      <c r="F393" s="82">
        <v>358</v>
      </c>
      <c r="G393" s="82">
        <v>837</v>
      </c>
      <c r="H393" s="82">
        <v>560</v>
      </c>
      <c r="I393" s="82">
        <v>684</v>
      </c>
      <c r="J393" s="82">
        <v>1153</v>
      </c>
      <c r="K393" s="82">
        <v>2714</v>
      </c>
      <c r="L393" s="82">
        <v>4855</v>
      </c>
      <c r="M393" s="82">
        <v>6054</v>
      </c>
      <c r="N393" s="82">
        <v>5544</v>
      </c>
      <c r="O393" s="82">
        <v>1255</v>
      </c>
      <c r="P393" s="82">
        <v>462</v>
      </c>
    </row>
    <row r="394" spans="1:16" x14ac:dyDescent="0.25">
      <c r="A394" s="9" t="s">
        <v>838</v>
      </c>
      <c r="B394" s="9" t="s">
        <v>839</v>
      </c>
      <c r="C394" s="9" t="s">
        <v>840</v>
      </c>
      <c r="D394" s="82">
        <v>7976</v>
      </c>
      <c r="E394" s="82"/>
      <c r="F394" s="82">
        <v>185</v>
      </c>
      <c r="G394" s="82">
        <v>429</v>
      </c>
      <c r="H394" s="82">
        <v>270</v>
      </c>
      <c r="I394" s="82">
        <v>315</v>
      </c>
      <c r="J394" s="82">
        <v>436</v>
      </c>
      <c r="K394" s="82">
        <v>1015</v>
      </c>
      <c r="L394" s="82">
        <v>1584</v>
      </c>
      <c r="M394" s="82">
        <v>1803</v>
      </c>
      <c r="N394" s="82">
        <v>1497</v>
      </c>
      <c r="O394" s="82">
        <v>324</v>
      </c>
      <c r="P394" s="82">
        <v>106</v>
      </c>
    </row>
    <row r="395" spans="1:16" x14ac:dyDescent="0.25">
      <c r="A395" s="9" t="s">
        <v>841</v>
      </c>
      <c r="B395" s="9" t="s">
        <v>842</v>
      </c>
      <c r="C395" s="9" t="s">
        <v>843</v>
      </c>
      <c r="D395" s="82" t="s">
        <v>4</v>
      </c>
      <c r="E395" s="82"/>
      <c r="F395" s="82" t="s">
        <v>4</v>
      </c>
      <c r="G395" s="82" t="s">
        <v>4</v>
      </c>
      <c r="H395" s="82" t="s">
        <v>4</v>
      </c>
      <c r="I395" s="82" t="s">
        <v>4</v>
      </c>
      <c r="J395" s="82" t="s">
        <v>4</v>
      </c>
      <c r="K395" s="82" t="s">
        <v>4</v>
      </c>
      <c r="L395" s="82" t="s">
        <v>4</v>
      </c>
      <c r="M395" s="82" t="s">
        <v>4</v>
      </c>
      <c r="N395" s="82" t="s">
        <v>4</v>
      </c>
      <c r="O395" s="82" t="s">
        <v>4</v>
      </c>
      <c r="P395" s="82" t="s">
        <v>4</v>
      </c>
    </row>
    <row r="396" spans="1:16" x14ac:dyDescent="0.25">
      <c r="A396" s="9" t="s">
        <v>4</v>
      </c>
      <c r="B396" s="9" t="s">
        <v>4</v>
      </c>
      <c r="C396" s="9" t="s">
        <v>844</v>
      </c>
      <c r="D396" s="82">
        <v>13551</v>
      </c>
      <c r="E396" s="82"/>
      <c r="F396" s="82" t="s">
        <v>15</v>
      </c>
      <c r="G396" s="82">
        <v>67</v>
      </c>
      <c r="H396" s="82">
        <v>69</v>
      </c>
      <c r="I396" s="82">
        <v>109</v>
      </c>
      <c r="J396" s="82">
        <v>241</v>
      </c>
      <c r="K396" s="82">
        <v>832</v>
      </c>
      <c r="L396" s="82">
        <v>2462</v>
      </c>
      <c r="M396" s="82">
        <v>4115</v>
      </c>
      <c r="N396" s="82">
        <v>4362</v>
      </c>
      <c r="O396" s="82">
        <v>956</v>
      </c>
      <c r="P396" s="82">
        <v>322</v>
      </c>
    </row>
    <row r="397" spans="1:16" x14ac:dyDescent="0.25">
      <c r="A397" s="9" t="s">
        <v>845</v>
      </c>
      <c r="B397" s="9" t="s">
        <v>846</v>
      </c>
      <c r="C397" s="9" t="s">
        <v>843</v>
      </c>
      <c r="D397" s="82" t="s">
        <v>4</v>
      </c>
      <c r="E397" s="82"/>
      <c r="F397" s="82" t="s">
        <v>4</v>
      </c>
      <c r="G397" s="82" t="s">
        <v>4</v>
      </c>
      <c r="H397" s="82" t="s">
        <v>4</v>
      </c>
      <c r="I397" s="82" t="s">
        <v>4</v>
      </c>
      <c r="J397" s="82" t="s">
        <v>4</v>
      </c>
      <c r="K397" s="82" t="s">
        <v>4</v>
      </c>
      <c r="L397" s="82" t="s">
        <v>4</v>
      </c>
      <c r="M397" s="82" t="s">
        <v>4</v>
      </c>
      <c r="N397" s="82" t="s">
        <v>4</v>
      </c>
      <c r="O397" s="82" t="s">
        <v>4</v>
      </c>
      <c r="P397" s="82" t="s">
        <v>4</v>
      </c>
    </row>
    <row r="398" spans="1:16" x14ac:dyDescent="0.25">
      <c r="A398" s="9" t="s">
        <v>4</v>
      </c>
      <c r="B398" s="9" t="s">
        <v>4</v>
      </c>
      <c r="C398" s="9" t="s">
        <v>847</v>
      </c>
      <c r="D398" s="82">
        <v>2517</v>
      </c>
      <c r="E398" s="82"/>
      <c r="F398" s="82" t="s">
        <v>15</v>
      </c>
      <c r="G398" s="82" t="s">
        <v>15</v>
      </c>
      <c r="H398" s="82" t="s">
        <v>15</v>
      </c>
      <c r="I398" s="82" t="s">
        <v>15</v>
      </c>
      <c r="J398" s="82">
        <v>28</v>
      </c>
      <c r="K398" s="82">
        <v>112</v>
      </c>
      <c r="L398" s="82">
        <v>308</v>
      </c>
      <c r="M398" s="82">
        <v>582</v>
      </c>
      <c r="N398" s="82">
        <v>892</v>
      </c>
      <c r="O398" s="82">
        <v>364</v>
      </c>
      <c r="P398" s="82">
        <v>188</v>
      </c>
    </row>
    <row r="399" spans="1:16" x14ac:dyDescent="0.25">
      <c r="A399" s="9" t="s">
        <v>848</v>
      </c>
      <c r="B399" s="9" t="s">
        <v>849</v>
      </c>
      <c r="C399" s="9" t="s">
        <v>850</v>
      </c>
      <c r="D399" s="82" t="s">
        <v>4</v>
      </c>
      <c r="E399" s="82"/>
      <c r="F399" s="82" t="s">
        <v>4</v>
      </c>
      <c r="G399" s="82" t="s">
        <v>4</v>
      </c>
      <c r="H399" s="82" t="s">
        <v>4</v>
      </c>
      <c r="I399" s="82" t="s">
        <v>4</v>
      </c>
      <c r="J399" s="82" t="s">
        <v>4</v>
      </c>
      <c r="K399" s="82" t="s">
        <v>4</v>
      </c>
      <c r="L399" s="82" t="s">
        <v>4</v>
      </c>
      <c r="M399" s="82" t="s">
        <v>4</v>
      </c>
      <c r="N399" s="82" t="s">
        <v>4</v>
      </c>
      <c r="O399" s="82" t="s">
        <v>4</v>
      </c>
      <c r="P399" s="82" t="s">
        <v>4</v>
      </c>
    </row>
    <row r="400" spans="1:16" x14ac:dyDescent="0.25">
      <c r="A400" s="9" t="s">
        <v>4</v>
      </c>
      <c r="B400" s="9" t="s">
        <v>4</v>
      </c>
      <c r="C400" s="9" t="s">
        <v>851</v>
      </c>
      <c r="D400" s="82">
        <v>11477</v>
      </c>
      <c r="E400" s="82"/>
      <c r="F400" s="82">
        <v>207</v>
      </c>
      <c r="G400" s="82">
        <v>503</v>
      </c>
      <c r="H400" s="82">
        <v>344</v>
      </c>
      <c r="I400" s="82">
        <v>435</v>
      </c>
      <c r="J400" s="82">
        <v>758</v>
      </c>
      <c r="K400" s="82">
        <v>1631</v>
      </c>
      <c r="L400" s="82">
        <v>2518</v>
      </c>
      <c r="M400" s="82">
        <v>2603</v>
      </c>
      <c r="N400" s="82">
        <v>1980</v>
      </c>
      <c r="O400" s="82">
        <v>370</v>
      </c>
      <c r="P400" s="82">
        <v>116</v>
      </c>
    </row>
    <row r="401" spans="1:16" x14ac:dyDescent="0.25">
      <c r="A401" s="9" t="s">
        <v>4</v>
      </c>
      <c r="B401" s="9" t="s">
        <v>4</v>
      </c>
      <c r="C401" s="9" t="s">
        <v>4</v>
      </c>
      <c r="D401" s="82" t="s">
        <v>4</v>
      </c>
      <c r="E401" s="82"/>
      <c r="F401" s="82" t="s">
        <v>4</v>
      </c>
      <c r="G401" s="82" t="s">
        <v>4</v>
      </c>
      <c r="H401" s="82" t="s">
        <v>4</v>
      </c>
      <c r="I401" s="82" t="s">
        <v>4</v>
      </c>
      <c r="J401" s="82" t="s">
        <v>4</v>
      </c>
      <c r="K401" s="82" t="s">
        <v>4</v>
      </c>
      <c r="L401" s="82" t="s">
        <v>4</v>
      </c>
      <c r="M401" s="82" t="s">
        <v>4</v>
      </c>
      <c r="N401" s="82" t="s">
        <v>4</v>
      </c>
      <c r="O401" s="82" t="s">
        <v>4</v>
      </c>
      <c r="P401" s="82" t="s">
        <v>4</v>
      </c>
    </row>
    <row r="402" spans="1:16" x14ac:dyDescent="0.25">
      <c r="A402" s="9" t="s">
        <v>852</v>
      </c>
      <c r="B402" s="9" t="s">
        <v>853</v>
      </c>
      <c r="C402" s="9" t="s">
        <v>854</v>
      </c>
      <c r="D402" s="82">
        <v>3554</v>
      </c>
      <c r="E402" s="82"/>
      <c r="F402" s="82" t="s">
        <v>15</v>
      </c>
      <c r="G402" s="82" t="s">
        <v>15</v>
      </c>
      <c r="H402" s="82">
        <v>25</v>
      </c>
      <c r="I402" s="82">
        <v>29</v>
      </c>
      <c r="J402" s="82">
        <v>82</v>
      </c>
      <c r="K402" s="82">
        <v>238</v>
      </c>
      <c r="L402" s="82">
        <v>590</v>
      </c>
      <c r="M402" s="82">
        <v>918</v>
      </c>
      <c r="N402" s="82">
        <v>1098</v>
      </c>
      <c r="O402" s="82">
        <v>350</v>
      </c>
      <c r="P402" s="82">
        <v>182</v>
      </c>
    </row>
    <row r="403" spans="1:16" x14ac:dyDescent="0.25">
      <c r="A403" s="9" t="s">
        <v>855</v>
      </c>
      <c r="B403" s="9" t="s">
        <v>856</v>
      </c>
      <c r="C403" s="9" t="s">
        <v>857</v>
      </c>
      <c r="D403" s="82" t="s">
        <v>4</v>
      </c>
      <c r="E403" s="82"/>
      <c r="F403" s="82" t="s">
        <v>4</v>
      </c>
      <c r="G403" s="82" t="s">
        <v>4</v>
      </c>
      <c r="H403" s="82" t="s">
        <v>4</v>
      </c>
      <c r="I403" s="82" t="s">
        <v>4</v>
      </c>
      <c r="J403" s="82" t="s">
        <v>4</v>
      </c>
      <c r="K403" s="82" t="s">
        <v>4</v>
      </c>
      <c r="L403" s="82" t="s">
        <v>4</v>
      </c>
      <c r="M403" s="82" t="s">
        <v>4</v>
      </c>
      <c r="N403" s="82" t="s">
        <v>4</v>
      </c>
      <c r="O403" s="82" t="s">
        <v>4</v>
      </c>
      <c r="P403" s="82" t="s">
        <v>4</v>
      </c>
    </row>
    <row r="404" spans="1:16" x14ac:dyDescent="0.25">
      <c r="A404" s="9" t="s">
        <v>4</v>
      </c>
      <c r="B404" s="9" t="s">
        <v>4</v>
      </c>
      <c r="C404" s="9" t="s">
        <v>858</v>
      </c>
      <c r="D404" s="82" t="s">
        <v>4</v>
      </c>
      <c r="E404" s="82"/>
      <c r="F404" s="82" t="s">
        <v>4</v>
      </c>
      <c r="G404" s="82" t="s">
        <v>4</v>
      </c>
      <c r="H404" s="82" t="s">
        <v>4</v>
      </c>
      <c r="I404" s="82" t="s">
        <v>4</v>
      </c>
      <c r="J404" s="82" t="s">
        <v>4</v>
      </c>
      <c r="K404" s="82" t="s">
        <v>4</v>
      </c>
      <c r="L404" s="82" t="s">
        <v>4</v>
      </c>
      <c r="M404" s="82" t="s">
        <v>4</v>
      </c>
      <c r="N404" s="82" t="s">
        <v>4</v>
      </c>
      <c r="O404" s="82" t="s">
        <v>4</v>
      </c>
      <c r="P404" s="82" t="s">
        <v>4</v>
      </c>
    </row>
    <row r="405" spans="1:16" x14ac:dyDescent="0.25">
      <c r="A405" s="9" t="s">
        <v>4</v>
      </c>
      <c r="B405" s="9" t="s">
        <v>4</v>
      </c>
      <c r="C405" s="9" t="s">
        <v>859</v>
      </c>
      <c r="D405" s="82">
        <v>704</v>
      </c>
      <c r="E405" s="82"/>
      <c r="F405" s="82" t="s">
        <v>15</v>
      </c>
      <c r="G405" s="82" t="s">
        <v>15</v>
      </c>
      <c r="H405" s="82" t="s">
        <v>15</v>
      </c>
      <c r="I405" s="82" t="s">
        <v>15</v>
      </c>
      <c r="J405" s="82" t="s">
        <v>15</v>
      </c>
      <c r="K405" s="82">
        <v>42</v>
      </c>
      <c r="L405" s="82">
        <v>125</v>
      </c>
      <c r="M405" s="82">
        <v>170</v>
      </c>
      <c r="N405" s="82">
        <v>223</v>
      </c>
      <c r="O405" s="82">
        <v>70</v>
      </c>
      <c r="P405" s="82">
        <v>29</v>
      </c>
    </row>
    <row r="406" spans="1:16" x14ac:dyDescent="0.25">
      <c r="A406" s="9" t="s">
        <v>860</v>
      </c>
      <c r="B406" s="9" t="s">
        <v>861</v>
      </c>
      <c r="C406" s="9" t="s">
        <v>862</v>
      </c>
      <c r="D406" s="82" t="s">
        <v>4</v>
      </c>
      <c r="E406" s="82"/>
      <c r="F406" s="82" t="s">
        <v>4</v>
      </c>
      <c r="G406" s="82" t="s">
        <v>4</v>
      </c>
      <c r="H406" s="82" t="s">
        <v>4</v>
      </c>
      <c r="I406" s="82" t="s">
        <v>4</v>
      </c>
      <c r="J406" s="82" t="s">
        <v>4</v>
      </c>
      <c r="K406" s="82" t="s">
        <v>4</v>
      </c>
      <c r="L406" s="82" t="s">
        <v>4</v>
      </c>
      <c r="M406" s="82" t="s">
        <v>4</v>
      </c>
      <c r="N406" s="82" t="s">
        <v>4</v>
      </c>
      <c r="O406" s="82" t="s">
        <v>4</v>
      </c>
      <c r="P406" s="82" t="s">
        <v>4</v>
      </c>
    </row>
    <row r="407" spans="1:16" x14ac:dyDescent="0.25">
      <c r="A407" s="9" t="s">
        <v>4</v>
      </c>
      <c r="B407" s="9" t="s">
        <v>4</v>
      </c>
      <c r="C407" s="9" t="s">
        <v>863</v>
      </c>
      <c r="D407" s="82">
        <v>2071</v>
      </c>
      <c r="E407" s="82"/>
      <c r="F407" s="82" t="s">
        <v>15</v>
      </c>
      <c r="G407" s="82" t="s">
        <v>15</v>
      </c>
      <c r="H407" s="82" t="s">
        <v>15</v>
      </c>
      <c r="I407" s="82" t="s">
        <v>15</v>
      </c>
      <c r="J407" s="82">
        <v>44</v>
      </c>
      <c r="K407" s="82">
        <v>151</v>
      </c>
      <c r="L407" s="82">
        <v>349</v>
      </c>
      <c r="M407" s="82">
        <v>555</v>
      </c>
      <c r="N407" s="82">
        <v>653</v>
      </c>
      <c r="O407" s="82">
        <v>194</v>
      </c>
      <c r="P407" s="82">
        <v>84</v>
      </c>
    </row>
    <row r="408" spans="1:16" x14ac:dyDescent="0.25">
      <c r="A408" s="9" t="s">
        <v>864</v>
      </c>
      <c r="B408" s="9" t="s">
        <v>865</v>
      </c>
      <c r="C408" s="9" t="s">
        <v>866</v>
      </c>
      <c r="D408" s="82" t="s">
        <v>4</v>
      </c>
      <c r="E408" s="82"/>
      <c r="F408" s="82" t="s">
        <v>4</v>
      </c>
      <c r="G408" s="82" t="s">
        <v>4</v>
      </c>
      <c r="H408" s="82" t="s">
        <v>4</v>
      </c>
      <c r="I408" s="82" t="s">
        <v>4</v>
      </c>
      <c r="J408" s="82" t="s">
        <v>4</v>
      </c>
      <c r="K408" s="82" t="s">
        <v>4</v>
      </c>
      <c r="L408" s="82" t="s">
        <v>4</v>
      </c>
      <c r="M408" s="82" t="s">
        <v>4</v>
      </c>
      <c r="N408" s="82" t="s">
        <v>4</v>
      </c>
      <c r="O408" s="82" t="s">
        <v>4</v>
      </c>
      <c r="P408" s="82" t="s">
        <v>4</v>
      </c>
    </row>
    <row r="409" spans="1:16" x14ac:dyDescent="0.25">
      <c r="A409" s="9" t="s">
        <v>4</v>
      </c>
      <c r="B409" s="9" t="s">
        <v>4</v>
      </c>
      <c r="C409" s="9" t="s">
        <v>867</v>
      </c>
      <c r="D409" s="82">
        <v>273</v>
      </c>
      <c r="E409" s="82"/>
      <c r="F409" s="82" t="s">
        <v>16</v>
      </c>
      <c r="G409" s="82" t="s">
        <v>15</v>
      </c>
      <c r="H409" s="82" t="s">
        <v>15</v>
      </c>
      <c r="I409" s="82" t="s">
        <v>15</v>
      </c>
      <c r="J409" s="82" t="s">
        <v>15</v>
      </c>
      <c r="K409" s="82" t="s">
        <v>15</v>
      </c>
      <c r="L409" s="82">
        <v>40</v>
      </c>
      <c r="M409" s="82">
        <v>63</v>
      </c>
      <c r="N409" s="82">
        <v>80</v>
      </c>
      <c r="O409" s="82">
        <v>33</v>
      </c>
      <c r="P409" s="82">
        <v>30</v>
      </c>
    </row>
    <row r="410" spans="1:16" x14ac:dyDescent="0.25">
      <c r="A410" s="9" t="s">
        <v>868</v>
      </c>
      <c r="B410" s="9" t="s">
        <v>869</v>
      </c>
      <c r="C410" s="9" t="s">
        <v>870</v>
      </c>
      <c r="D410" s="82">
        <v>464</v>
      </c>
      <c r="E410" s="82"/>
      <c r="F410" s="82" t="s">
        <v>16</v>
      </c>
      <c r="G410" s="82" t="s">
        <v>15</v>
      </c>
      <c r="H410" s="82" t="s">
        <v>15</v>
      </c>
      <c r="I410" s="82" t="s">
        <v>15</v>
      </c>
      <c r="J410" s="82" t="s">
        <v>15</v>
      </c>
      <c r="K410" s="82" t="s">
        <v>15</v>
      </c>
      <c r="L410" s="82">
        <v>52</v>
      </c>
      <c r="M410" s="82">
        <v>100</v>
      </c>
      <c r="N410" s="82">
        <v>162</v>
      </c>
      <c r="O410" s="82">
        <v>69</v>
      </c>
      <c r="P410" s="82">
        <v>57</v>
      </c>
    </row>
    <row r="411" spans="1:16" x14ac:dyDescent="0.25">
      <c r="A411" s="9" t="s">
        <v>871</v>
      </c>
      <c r="B411" s="9" t="s">
        <v>872</v>
      </c>
      <c r="C411" s="9" t="s">
        <v>873</v>
      </c>
      <c r="D411" s="82">
        <v>219</v>
      </c>
      <c r="E411" s="82"/>
      <c r="F411" s="82" t="s">
        <v>15</v>
      </c>
      <c r="G411" s="82" t="s">
        <v>15</v>
      </c>
      <c r="H411" s="82" t="s">
        <v>15</v>
      </c>
      <c r="I411" s="82" t="s">
        <v>15</v>
      </c>
      <c r="J411" s="82" t="s">
        <v>15</v>
      </c>
      <c r="K411" s="82" t="s">
        <v>15</v>
      </c>
      <c r="L411" s="82">
        <v>43</v>
      </c>
      <c r="M411" s="82">
        <v>62</v>
      </c>
      <c r="N411" s="82">
        <v>48</v>
      </c>
      <c r="O411" s="82" t="s">
        <v>15</v>
      </c>
      <c r="P411" s="82" t="s">
        <v>15</v>
      </c>
    </row>
    <row r="412" spans="1:16" x14ac:dyDescent="0.25">
      <c r="A412" s="9" t="s">
        <v>4</v>
      </c>
      <c r="B412" s="9" t="s">
        <v>4</v>
      </c>
      <c r="C412" s="9" t="s">
        <v>4</v>
      </c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</row>
    <row r="413" spans="1:16" x14ac:dyDescent="0.25">
      <c r="A413" s="9" t="s">
        <v>874</v>
      </c>
      <c r="B413" s="9" t="s">
        <v>875</v>
      </c>
      <c r="C413" s="9" t="s">
        <v>876</v>
      </c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</row>
    <row r="414" spans="1:16" x14ac:dyDescent="0.25">
      <c r="A414" s="9" t="s">
        <v>4</v>
      </c>
      <c r="B414" s="9" t="s">
        <v>4</v>
      </c>
      <c r="C414" s="9" t="s">
        <v>877</v>
      </c>
      <c r="D414" s="82">
        <v>46263</v>
      </c>
      <c r="E414" s="82"/>
      <c r="F414" s="82">
        <v>1010</v>
      </c>
      <c r="G414" s="82">
        <v>2307</v>
      </c>
      <c r="H414" s="82">
        <v>1516</v>
      </c>
      <c r="I414" s="82">
        <v>1775</v>
      </c>
      <c r="J414" s="82">
        <v>3003</v>
      </c>
      <c r="K414" s="82">
        <v>6563</v>
      </c>
      <c r="L414" s="82">
        <v>9722</v>
      </c>
      <c r="M414" s="82">
        <v>9880</v>
      </c>
      <c r="N414" s="82">
        <v>8003</v>
      </c>
      <c r="O414" s="82">
        <v>1745</v>
      </c>
      <c r="P414" s="82">
        <v>655</v>
      </c>
    </row>
    <row r="415" spans="1:16" x14ac:dyDescent="0.25">
      <c r="A415" s="9" t="s">
        <v>878</v>
      </c>
      <c r="B415" s="9" t="s">
        <v>879</v>
      </c>
      <c r="C415" s="9" t="s">
        <v>880</v>
      </c>
      <c r="D415" s="82" t="s">
        <v>4</v>
      </c>
      <c r="E415" s="82"/>
      <c r="F415" s="82" t="s">
        <v>4</v>
      </c>
      <c r="G415" s="82" t="s">
        <v>4</v>
      </c>
      <c r="H415" s="82" t="s">
        <v>4</v>
      </c>
      <c r="I415" s="82" t="s">
        <v>4</v>
      </c>
      <c r="J415" s="82" t="s">
        <v>4</v>
      </c>
      <c r="K415" s="82" t="s">
        <v>4</v>
      </c>
      <c r="L415" s="82" t="s">
        <v>4</v>
      </c>
      <c r="M415" s="82" t="s">
        <v>4</v>
      </c>
      <c r="N415" s="82" t="s">
        <v>4</v>
      </c>
      <c r="O415" s="82" t="s">
        <v>4</v>
      </c>
      <c r="P415" s="82" t="s">
        <v>4</v>
      </c>
    </row>
    <row r="416" spans="1:16" x14ac:dyDescent="0.25">
      <c r="A416" s="9" t="s">
        <v>4</v>
      </c>
      <c r="B416" s="9" t="s">
        <v>4</v>
      </c>
      <c r="C416" s="9" t="s">
        <v>881</v>
      </c>
      <c r="D416" s="82">
        <v>3682</v>
      </c>
      <c r="E416" s="82"/>
      <c r="F416" s="82" t="s">
        <v>15</v>
      </c>
      <c r="G416" s="82">
        <v>69</v>
      </c>
      <c r="H416" s="82">
        <v>79</v>
      </c>
      <c r="I416" s="82">
        <v>93</v>
      </c>
      <c r="J416" s="82">
        <v>204</v>
      </c>
      <c r="K416" s="82">
        <v>583</v>
      </c>
      <c r="L416" s="82">
        <v>957</v>
      </c>
      <c r="M416" s="82">
        <v>867</v>
      </c>
      <c r="N416" s="82">
        <v>631</v>
      </c>
      <c r="O416" s="82">
        <v>134</v>
      </c>
      <c r="P416" s="82">
        <v>42</v>
      </c>
    </row>
    <row r="417" spans="1:16" x14ac:dyDescent="0.25">
      <c r="A417" s="9" t="s">
        <v>882</v>
      </c>
      <c r="B417" s="9" t="s">
        <v>883</v>
      </c>
      <c r="C417" s="9" t="s">
        <v>880</v>
      </c>
      <c r="D417" s="82" t="s">
        <v>4</v>
      </c>
      <c r="E417" s="82"/>
      <c r="F417" s="82" t="s">
        <v>4</v>
      </c>
      <c r="G417" s="82" t="s">
        <v>4</v>
      </c>
      <c r="H417" s="82" t="s">
        <v>4</v>
      </c>
      <c r="I417" s="82" t="s">
        <v>4</v>
      </c>
      <c r="J417" s="82" t="s">
        <v>4</v>
      </c>
      <c r="K417" s="82" t="s">
        <v>4</v>
      </c>
      <c r="L417" s="82" t="s">
        <v>4</v>
      </c>
      <c r="M417" s="82" t="s">
        <v>4</v>
      </c>
      <c r="N417" s="82" t="s">
        <v>4</v>
      </c>
      <c r="O417" s="82" t="s">
        <v>4</v>
      </c>
      <c r="P417" s="82" t="s">
        <v>4</v>
      </c>
    </row>
    <row r="418" spans="1:16" x14ac:dyDescent="0.25">
      <c r="A418" s="9" t="s">
        <v>4</v>
      </c>
      <c r="B418" s="9" t="s">
        <v>4</v>
      </c>
      <c r="C418" s="9" t="s">
        <v>884</v>
      </c>
      <c r="D418" s="82" t="s">
        <v>1848</v>
      </c>
      <c r="E418" s="82"/>
      <c r="F418" s="82" t="s">
        <v>15</v>
      </c>
      <c r="G418" s="82" t="s">
        <v>16</v>
      </c>
      <c r="H418" s="82" t="s">
        <v>15</v>
      </c>
      <c r="I418" s="82" t="s">
        <v>15</v>
      </c>
      <c r="J418" s="82" t="s">
        <v>15</v>
      </c>
      <c r="K418" s="82" t="s">
        <v>15</v>
      </c>
      <c r="L418" s="82" t="s">
        <v>15</v>
      </c>
      <c r="M418" s="82" t="s">
        <v>15</v>
      </c>
      <c r="N418" s="82" t="s">
        <v>15</v>
      </c>
      <c r="O418" s="82" t="s">
        <v>15</v>
      </c>
      <c r="P418" s="82" t="s">
        <v>15</v>
      </c>
    </row>
    <row r="419" spans="1:16" x14ac:dyDescent="0.25">
      <c r="A419" s="9" t="s">
        <v>885</v>
      </c>
      <c r="B419" s="9" t="s">
        <v>886</v>
      </c>
      <c r="C419" s="9" t="s">
        <v>880</v>
      </c>
      <c r="D419" s="82" t="s">
        <v>4</v>
      </c>
      <c r="E419" s="82"/>
      <c r="F419" s="82" t="s">
        <v>4</v>
      </c>
      <c r="G419" s="82" t="s">
        <v>4</v>
      </c>
      <c r="H419" s="82" t="s">
        <v>4</v>
      </c>
      <c r="I419" s="82" t="s">
        <v>4</v>
      </c>
      <c r="J419" s="82" t="s">
        <v>4</v>
      </c>
      <c r="K419" s="82" t="s">
        <v>4</v>
      </c>
      <c r="L419" s="82" t="s">
        <v>4</v>
      </c>
      <c r="M419" s="82" t="s">
        <v>4</v>
      </c>
      <c r="N419" s="82" t="s">
        <v>4</v>
      </c>
      <c r="O419" s="82" t="s">
        <v>4</v>
      </c>
      <c r="P419" s="82" t="s">
        <v>4</v>
      </c>
    </row>
    <row r="420" spans="1:16" x14ac:dyDescent="0.25">
      <c r="A420" s="9" t="s">
        <v>4</v>
      </c>
      <c r="B420" s="9" t="s">
        <v>4</v>
      </c>
      <c r="C420" s="9" t="s">
        <v>887</v>
      </c>
      <c r="D420" s="82" t="s">
        <v>1849</v>
      </c>
      <c r="E420" s="82"/>
      <c r="F420" s="82" t="s">
        <v>16</v>
      </c>
      <c r="G420" s="82" t="s">
        <v>16</v>
      </c>
      <c r="H420" s="82" t="s">
        <v>16</v>
      </c>
      <c r="I420" s="82" t="s">
        <v>15</v>
      </c>
      <c r="J420" s="82" t="s">
        <v>16</v>
      </c>
      <c r="K420" s="82" t="s">
        <v>15</v>
      </c>
      <c r="L420" s="82" t="s">
        <v>15</v>
      </c>
      <c r="M420" s="82" t="s">
        <v>15</v>
      </c>
      <c r="N420" s="82" t="s">
        <v>15</v>
      </c>
      <c r="O420" s="82" t="s">
        <v>15</v>
      </c>
      <c r="P420" s="82" t="s">
        <v>15</v>
      </c>
    </row>
    <row r="421" spans="1:16" x14ac:dyDescent="0.25">
      <c r="A421" s="9" t="s">
        <v>888</v>
      </c>
      <c r="B421" s="9" t="s">
        <v>889</v>
      </c>
      <c r="C421" s="9" t="s">
        <v>880</v>
      </c>
      <c r="D421" s="82" t="s">
        <v>4</v>
      </c>
      <c r="E421" s="82"/>
      <c r="F421" s="82" t="s">
        <v>4</v>
      </c>
      <c r="G421" s="82" t="s">
        <v>4</v>
      </c>
      <c r="H421" s="82" t="s">
        <v>4</v>
      </c>
      <c r="I421" s="82" t="s">
        <v>4</v>
      </c>
      <c r="J421" s="82" t="s">
        <v>4</v>
      </c>
      <c r="K421" s="82" t="s">
        <v>4</v>
      </c>
      <c r="L421" s="82" t="s">
        <v>4</v>
      </c>
      <c r="M421" s="82" t="s">
        <v>4</v>
      </c>
      <c r="N421" s="82" t="s">
        <v>4</v>
      </c>
      <c r="O421" s="82" t="s">
        <v>4</v>
      </c>
      <c r="P421" s="82" t="s">
        <v>4</v>
      </c>
    </row>
    <row r="422" spans="1:16" x14ac:dyDescent="0.25">
      <c r="A422" s="9" t="s">
        <v>4</v>
      </c>
      <c r="B422" s="9" t="s">
        <v>4</v>
      </c>
      <c r="C422" s="9" t="s">
        <v>890</v>
      </c>
      <c r="D422" s="82">
        <v>1480</v>
      </c>
      <c r="E422" s="82"/>
      <c r="F422" s="82" t="s">
        <v>15</v>
      </c>
      <c r="G422" s="82" t="s">
        <v>15</v>
      </c>
      <c r="H422" s="82" t="s">
        <v>15</v>
      </c>
      <c r="I422" s="82" t="s">
        <v>15</v>
      </c>
      <c r="J422" s="82" t="s">
        <v>15</v>
      </c>
      <c r="K422" s="82">
        <v>89</v>
      </c>
      <c r="L422" s="82">
        <v>229</v>
      </c>
      <c r="M422" s="82">
        <v>340</v>
      </c>
      <c r="N422" s="82">
        <v>490</v>
      </c>
      <c r="O422" s="82">
        <v>175</v>
      </c>
      <c r="P422" s="82">
        <v>91</v>
      </c>
    </row>
    <row r="423" spans="1:16" x14ac:dyDescent="0.25">
      <c r="A423" s="9" t="s">
        <v>891</v>
      </c>
      <c r="B423" s="9" t="s">
        <v>892</v>
      </c>
      <c r="C423" s="9" t="s">
        <v>893</v>
      </c>
      <c r="D423" s="82">
        <v>23571</v>
      </c>
      <c r="E423" s="82"/>
      <c r="F423" s="82">
        <v>374</v>
      </c>
      <c r="G423" s="82">
        <v>958</v>
      </c>
      <c r="H423" s="82">
        <v>642</v>
      </c>
      <c r="I423" s="82">
        <v>823</v>
      </c>
      <c r="J423" s="82">
        <v>1387</v>
      </c>
      <c r="K423" s="82">
        <v>3251</v>
      </c>
      <c r="L423" s="82">
        <v>5001</v>
      </c>
      <c r="M423" s="82">
        <v>5315</v>
      </c>
      <c r="N423" s="82">
        <v>4468</v>
      </c>
      <c r="O423" s="82">
        <v>986</v>
      </c>
      <c r="P423" s="82">
        <v>337</v>
      </c>
    </row>
    <row r="424" spans="1:16" x14ac:dyDescent="0.25">
      <c r="A424" s="9" t="s">
        <v>894</v>
      </c>
      <c r="B424" s="9" t="s">
        <v>895</v>
      </c>
      <c r="C424" s="9" t="s">
        <v>896</v>
      </c>
      <c r="D424" s="82" t="s">
        <v>4</v>
      </c>
      <c r="E424" s="82"/>
      <c r="F424" s="82" t="s">
        <v>4</v>
      </c>
      <c r="G424" s="82" t="s">
        <v>4</v>
      </c>
      <c r="H424" s="82" t="s">
        <v>4</v>
      </c>
      <c r="I424" s="82" t="s">
        <v>4</v>
      </c>
      <c r="J424" s="82" t="s">
        <v>4</v>
      </c>
      <c r="K424" s="82" t="s">
        <v>4</v>
      </c>
      <c r="L424" s="82" t="s">
        <v>4</v>
      </c>
      <c r="M424" s="82" t="s">
        <v>4</v>
      </c>
      <c r="N424" s="82" t="s">
        <v>4</v>
      </c>
      <c r="O424" s="82" t="s">
        <v>4</v>
      </c>
      <c r="P424" s="82" t="s">
        <v>4</v>
      </c>
    </row>
    <row r="425" spans="1:16" x14ac:dyDescent="0.25">
      <c r="A425" s="9" t="s">
        <v>4</v>
      </c>
      <c r="B425" s="9" t="s">
        <v>4</v>
      </c>
      <c r="C425" s="9" t="s">
        <v>897</v>
      </c>
      <c r="D425" s="82" t="s">
        <v>4</v>
      </c>
      <c r="E425" s="82"/>
      <c r="F425" s="82" t="s">
        <v>4</v>
      </c>
      <c r="G425" s="82" t="s">
        <v>4</v>
      </c>
      <c r="H425" s="82" t="s">
        <v>4</v>
      </c>
      <c r="I425" s="82" t="s">
        <v>4</v>
      </c>
      <c r="J425" s="82" t="s">
        <v>4</v>
      </c>
      <c r="K425" s="82" t="s">
        <v>4</v>
      </c>
      <c r="L425" s="82" t="s">
        <v>4</v>
      </c>
      <c r="M425" s="82" t="s">
        <v>4</v>
      </c>
      <c r="N425" s="82" t="s">
        <v>4</v>
      </c>
      <c r="O425" s="82" t="s">
        <v>4</v>
      </c>
      <c r="P425" s="82" t="s">
        <v>4</v>
      </c>
    </row>
    <row r="426" spans="1:16" x14ac:dyDescent="0.25">
      <c r="A426" s="9" t="s">
        <v>4</v>
      </c>
      <c r="B426" s="9" t="s">
        <v>4</v>
      </c>
      <c r="C426" s="9" t="s">
        <v>898</v>
      </c>
      <c r="D426" s="82">
        <v>1906</v>
      </c>
      <c r="E426" s="82"/>
      <c r="F426" s="82" t="s">
        <v>15</v>
      </c>
      <c r="G426" s="82">
        <v>25</v>
      </c>
      <c r="H426" s="82" t="s">
        <v>15</v>
      </c>
      <c r="I426" s="82">
        <v>31</v>
      </c>
      <c r="J426" s="82">
        <v>81</v>
      </c>
      <c r="K426" s="82">
        <v>222</v>
      </c>
      <c r="L426" s="82">
        <v>369</v>
      </c>
      <c r="M426" s="82">
        <v>502</v>
      </c>
      <c r="N426" s="82">
        <v>481</v>
      </c>
      <c r="O426" s="82">
        <v>123</v>
      </c>
      <c r="P426" s="82">
        <v>44</v>
      </c>
    </row>
    <row r="427" spans="1:16" x14ac:dyDescent="0.25">
      <c r="A427" s="9" t="s">
        <v>899</v>
      </c>
      <c r="B427" s="9" t="s">
        <v>900</v>
      </c>
      <c r="C427" s="9" t="s">
        <v>901</v>
      </c>
      <c r="D427" s="82" t="s">
        <v>4</v>
      </c>
      <c r="E427" s="82"/>
      <c r="F427" s="82" t="s">
        <v>4</v>
      </c>
      <c r="G427" s="82" t="s">
        <v>4</v>
      </c>
      <c r="H427" s="82" t="s">
        <v>4</v>
      </c>
      <c r="I427" s="82" t="s">
        <v>4</v>
      </c>
      <c r="J427" s="82" t="s">
        <v>4</v>
      </c>
      <c r="K427" s="82" t="s">
        <v>4</v>
      </c>
      <c r="L427" s="82" t="s">
        <v>4</v>
      </c>
      <c r="M427" s="82" t="s">
        <v>4</v>
      </c>
      <c r="N427" s="82" t="s">
        <v>4</v>
      </c>
      <c r="O427" s="82" t="s">
        <v>4</v>
      </c>
      <c r="P427" s="82" t="s">
        <v>4</v>
      </c>
    </row>
    <row r="428" spans="1:16" x14ac:dyDescent="0.25">
      <c r="A428" s="9" t="s">
        <v>4</v>
      </c>
      <c r="B428" s="9" t="s">
        <v>4</v>
      </c>
      <c r="C428" s="9" t="s">
        <v>902</v>
      </c>
      <c r="D428" s="82">
        <v>14012</v>
      </c>
      <c r="E428" s="82"/>
      <c r="F428" s="82">
        <v>118</v>
      </c>
      <c r="G428" s="82">
        <v>364</v>
      </c>
      <c r="H428" s="82">
        <v>262</v>
      </c>
      <c r="I428" s="82">
        <v>349</v>
      </c>
      <c r="J428" s="82">
        <v>677</v>
      </c>
      <c r="K428" s="82">
        <v>1685</v>
      </c>
      <c r="L428" s="82">
        <v>2856</v>
      </c>
      <c r="M428" s="82">
        <v>3434</v>
      </c>
      <c r="N428" s="82">
        <v>3142</v>
      </c>
      <c r="O428" s="82">
        <v>781</v>
      </c>
      <c r="P428" s="82">
        <v>327</v>
      </c>
    </row>
    <row r="429" spans="1:16" x14ac:dyDescent="0.25">
      <c r="A429" s="9" t="s">
        <v>903</v>
      </c>
      <c r="B429" s="9" t="s">
        <v>904</v>
      </c>
      <c r="C429" s="9" t="s">
        <v>905</v>
      </c>
      <c r="D429" s="82">
        <v>17345</v>
      </c>
      <c r="E429" s="82"/>
      <c r="F429" s="82">
        <v>117</v>
      </c>
      <c r="G429" s="82">
        <v>415</v>
      </c>
      <c r="H429" s="82">
        <v>331</v>
      </c>
      <c r="I429" s="82">
        <v>438</v>
      </c>
      <c r="J429" s="82">
        <v>783</v>
      </c>
      <c r="K429" s="82">
        <v>2082</v>
      </c>
      <c r="L429" s="82">
        <v>3685</v>
      </c>
      <c r="M429" s="82">
        <v>4549</v>
      </c>
      <c r="N429" s="82">
        <v>3907</v>
      </c>
      <c r="O429" s="82">
        <v>769</v>
      </c>
      <c r="P429" s="82">
        <v>249</v>
      </c>
    </row>
    <row r="430" spans="1:16" x14ac:dyDescent="0.25">
      <c r="A430" s="9" t="s">
        <v>906</v>
      </c>
      <c r="B430" s="9" t="s">
        <v>907</v>
      </c>
      <c r="C430" s="9" t="s">
        <v>908</v>
      </c>
      <c r="D430" s="82" t="s">
        <v>4</v>
      </c>
      <c r="E430" s="82"/>
      <c r="F430" s="82" t="s">
        <v>4</v>
      </c>
      <c r="G430" s="82" t="s">
        <v>4</v>
      </c>
      <c r="H430" s="82" t="s">
        <v>4</v>
      </c>
      <c r="I430" s="82" t="s">
        <v>4</v>
      </c>
      <c r="J430" s="82" t="s">
        <v>4</v>
      </c>
      <c r="K430" s="82" t="s">
        <v>4</v>
      </c>
      <c r="L430" s="82" t="s">
        <v>4</v>
      </c>
      <c r="M430" s="82" t="s">
        <v>4</v>
      </c>
      <c r="N430" s="82" t="s">
        <v>4</v>
      </c>
      <c r="O430" s="82" t="s">
        <v>4</v>
      </c>
      <c r="P430" s="82" t="s">
        <v>4</v>
      </c>
    </row>
    <row r="431" spans="1:16" x14ac:dyDescent="0.25">
      <c r="A431" s="9" t="s">
        <v>4</v>
      </c>
      <c r="B431" s="9" t="s">
        <v>4</v>
      </c>
      <c r="C431" s="9" t="s">
        <v>909</v>
      </c>
      <c r="D431" s="82" t="s">
        <v>4</v>
      </c>
      <c r="E431" s="82"/>
      <c r="F431" s="82" t="s">
        <v>4</v>
      </c>
      <c r="G431" s="82" t="s">
        <v>4</v>
      </c>
      <c r="H431" s="82" t="s">
        <v>4</v>
      </c>
      <c r="I431" s="82" t="s">
        <v>4</v>
      </c>
      <c r="J431" s="82" t="s">
        <v>4</v>
      </c>
      <c r="K431" s="82" t="s">
        <v>4</v>
      </c>
      <c r="L431" s="82" t="s">
        <v>4</v>
      </c>
      <c r="M431" s="82" t="s">
        <v>4</v>
      </c>
      <c r="N431" s="82" t="s">
        <v>4</v>
      </c>
      <c r="O431" s="82" t="s">
        <v>4</v>
      </c>
      <c r="P431" s="82" t="s">
        <v>4</v>
      </c>
    </row>
    <row r="432" spans="1:16" x14ac:dyDescent="0.25">
      <c r="A432" s="9" t="s">
        <v>4</v>
      </c>
      <c r="B432" s="9" t="s">
        <v>4</v>
      </c>
      <c r="C432" s="9" t="s">
        <v>898</v>
      </c>
      <c r="D432" s="82">
        <v>13451</v>
      </c>
      <c r="E432" s="82"/>
      <c r="F432" s="82" t="s">
        <v>15</v>
      </c>
      <c r="G432" s="82">
        <v>142</v>
      </c>
      <c r="H432" s="82">
        <v>147</v>
      </c>
      <c r="I432" s="82">
        <v>253</v>
      </c>
      <c r="J432" s="82">
        <v>533</v>
      </c>
      <c r="K432" s="82">
        <v>1325</v>
      </c>
      <c r="L432" s="82">
        <v>2536</v>
      </c>
      <c r="M432" s="82">
        <v>3938</v>
      </c>
      <c r="N432" s="82">
        <v>3680</v>
      </c>
      <c r="O432" s="82">
        <v>679</v>
      </c>
      <c r="P432" s="82">
        <v>196</v>
      </c>
    </row>
    <row r="433" spans="1:16" x14ac:dyDescent="0.25">
      <c r="A433" s="9" t="s">
        <v>910</v>
      </c>
      <c r="B433" s="9" t="s">
        <v>911</v>
      </c>
      <c r="C433" s="9" t="s">
        <v>912</v>
      </c>
      <c r="D433" s="82">
        <v>373</v>
      </c>
      <c r="E433" s="82"/>
      <c r="F433" s="82" t="s">
        <v>15</v>
      </c>
      <c r="G433" s="82" t="s">
        <v>15</v>
      </c>
      <c r="H433" s="82" t="s">
        <v>15</v>
      </c>
      <c r="I433" s="82" t="s">
        <v>15</v>
      </c>
      <c r="J433" s="82" t="s">
        <v>15</v>
      </c>
      <c r="K433" s="82">
        <v>30</v>
      </c>
      <c r="L433" s="82">
        <v>61</v>
      </c>
      <c r="M433" s="82">
        <v>86</v>
      </c>
      <c r="N433" s="82">
        <v>107</v>
      </c>
      <c r="O433" s="82">
        <v>32</v>
      </c>
      <c r="P433" s="82">
        <v>26</v>
      </c>
    </row>
    <row r="434" spans="1:16" x14ac:dyDescent="0.25">
      <c r="A434" s="9" t="s">
        <v>913</v>
      </c>
      <c r="B434" s="9" t="s">
        <v>914</v>
      </c>
      <c r="C434" s="9" t="s">
        <v>915</v>
      </c>
      <c r="D434" s="82">
        <v>1562</v>
      </c>
      <c r="E434" s="82"/>
      <c r="F434" s="82" t="s">
        <v>15</v>
      </c>
      <c r="G434" s="82">
        <v>26</v>
      </c>
      <c r="H434" s="82" t="s">
        <v>15</v>
      </c>
      <c r="I434" s="82" t="s">
        <v>15</v>
      </c>
      <c r="J434" s="82">
        <v>48</v>
      </c>
      <c r="K434" s="82">
        <v>109</v>
      </c>
      <c r="L434" s="82">
        <v>256</v>
      </c>
      <c r="M434" s="82">
        <v>359</v>
      </c>
      <c r="N434" s="82">
        <v>456</v>
      </c>
      <c r="O434" s="82">
        <v>178</v>
      </c>
      <c r="P434" s="82">
        <v>83</v>
      </c>
    </row>
    <row r="435" spans="1:16" x14ac:dyDescent="0.25">
      <c r="A435" s="9" t="s">
        <v>916</v>
      </c>
      <c r="B435" s="9" t="s">
        <v>917</v>
      </c>
      <c r="C435" s="9" t="s">
        <v>918</v>
      </c>
      <c r="D435" s="82">
        <v>3794</v>
      </c>
      <c r="E435" s="82"/>
      <c r="F435" s="82" t="s">
        <v>15</v>
      </c>
      <c r="G435" s="82">
        <v>51</v>
      </c>
      <c r="H435" s="82">
        <v>36</v>
      </c>
      <c r="I435" s="82">
        <v>72</v>
      </c>
      <c r="J435" s="82">
        <v>132</v>
      </c>
      <c r="K435" s="82">
        <v>312</v>
      </c>
      <c r="L435" s="82">
        <v>689</v>
      </c>
      <c r="M435" s="82">
        <v>965</v>
      </c>
      <c r="N435" s="82">
        <v>1067</v>
      </c>
      <c r="O435" s="82">
        <v>312</v>
      </c>
      <c r="P435" s="82">
        <v>136</v>
      </c>
    </row>
    <row r="436" spans="1:16" x14ac:dyDescent="0.25">
      <c r="A436" s="9" t="s">
        <v>919</v>
      </c>
      <c r="B436" s="9" t="s">
        <v>920</v>
      </c>
      <c r="C436" s="9" t="s">
        <v>921</v>
      </c>
      <c r="D436" s="82" t="s">
        <v>4</v>
      </c>
      <c r="E436" s="82"/>
      <c r="F436" s="82" t="s">
        <v>4</v>
      </c>
      <c r="G436" s="82" t="s">
        <v>4</v>
      </c>
      <c r="H436" s="82" t="s">
        <v>4</v>
      </c>
      <c r="I436" s="82" t="s">
        <v>4</v>
      </c>
      <c r="J436" s="82" t="s">
        <v>4</v>
      </c>
      <c r="K436" s="82" t="s">
        <v>4</v>
      </c>
      <c r="L436" s="82" t="s">
        <v>4</v>
      </c>
      <c r="M436" s="82" t="s">
        <v>4</v>
      </c>
      <c r="N436" s="82" t="s">
        <v>4</v>
      </c>
      <c r="O436" s="82" t="s">
        <v>4</v>
      </c>
      <c r="P436" s="82" t="s">
        <v>4</v>
      </c>
    </row>
    <row r="437" spans="1:16" x14ac:dyDescent="0.25">
      <c r="A437" s="9" t="s">
        <v>4</v>
      </c>
      <c r="B437" s="9" t="s">
        <v>4</v>
      </c>
      <c r="C437" s="9" t="s">
        <v>922</v>
      </c>
      <c r="D437" s="82">
        <v>1540</v>
      </c>
      <c r="E437" s="82"/>
      <c r="F437" s="82" t="s">
        <v>15</v>
      </c>
      <c r="G437" s="82">
        <v>31</v>
      </c>
      <c r="H437" s="82" t="s">
        <v>15</v>
      </c>
      <c r="I437" s="82">
        <v>30</v>
      </c>
      <c r="J437" s="82">
        <v>46</v>
      </c>
      <c r="K437" s="82">
        <v>127</v>
      </c>
      <c r="L437" s="82">
        <v>287</v>
      </c>
      <c r="M437" s="82">
        <v>376</v>
      </c>
      <c r="N437" s="82">
        <v>422</v>
      </c>
      <c r="O437" s="82">
        <v>139</v>
      </c>
      <c r="P437" s="82">
        <v>51</v>
      </c>
    </row>
    <row r="438" spans="1:16" x14ac:dyDescent="0.25">
      <c r="A438" s="9" t="s">
        <v>923</v>
      </c>
      <c r="B438" s="9" t="s">
        <v>924</v>
      </c>
      <c r="C438" s="9" t="s">
        <v>925</v>
      </c>
      <c r="D438" s="82" t="s">
        <v>4</v>
      </c>
      <c r="E438" s="82"/>
      <c r="F438" s="82" t="s">
        <v>4</v>
      </c>
      <c r="G438" s="82" t="s">
        <v>4</v>
      </c>
      <c r="H438" s="82" t="s">
        <v>4</v>
      </c>
      <c r="I438" s="82" t="s">
        <v>4</v>
      </c>
      <c r="J438" s="82" t="s">
        <v>4</v>
      </c>
      <c r="K438" s="82" t="s">
        <v>4</v>
      </c>
      <c r="L438" s="82" t="s">
        <v>4</v>
      </c>
      <c r="M438" s="82" t="s">
        <v>4</v>
      </c>
      <c r="N438" s="82" t="s">
        <v>4</v>
      </c>
      <c r="O438" s="82" t="s">
        <v>4</v>
      </c>
      <c r="P438" s="82" t="s">
        <v>4</v>
      </c>
    </row>
    <row r="439" spans="1:16" x14ac:dyDescent="0.25">
      <c r="A439" s="9" t="s">
        <v>4</v>
      </c>
      <c r="B439" s="9" t="s">
        <v>4</v>
      </c>
      <c r="C439" s="9" t="s">
        <v>926</v>
      </c>
      <c r="D439" s="82" t="s">
        <v>4</v>
      </c>
      <c r="E439" s="82"/>
      <c r="F439" s="82" t="s">
        <v>4</v>
      </c>
      <c r="G439" s="82" t="s">
        <v>4</v>
      </c>
      <c r="H439" s="82" t="s">
        <v>4</v>
      </c>
      <c r="I439" s="82" t="s">
        <v>4</v>
      </c>
      <c r="J439" s="82" t="s">
        <v>4</v>
      </c>
      <c r="K439" s="82" t="s">
        <v>4</v>
      </c>
      <c r="L439" s="82" t="s">
        <v>4</v>
      </c>
      <c r="M439" s="82" t="s">
        <v>4</v>
      </c>
      <c r="N439" s="82" t="s">
        <v>4</v>
      </c>
      <c r="O439" s="82" t="s">
        <v>4</v>
      </c>
      <c r="P439" s="82" t="s">
        <v>4</v>
      </c>
    </row>
    <row r="440" spans="1:16" x14ac:dyDescent="0.25">
      <c r="A440" s="9" t="s">
        <v>4</v>
      </c>
      <c r="B440" s="9" t="s">
        <v>4</v>
      </c>
      <c r="C440" s="9" t="s">
        <v>927</v>
      </c>
      <c r="D440" s="82">
        <v>3122</v>
      </c>
      <c r="E440" s="82"/>
      <c r="F440" s="82" t="s">
        <v>15</v>
      </c>
      <c r="G440" s="82" t="s">
        <v>15</v>
      </c>
      <c r="H440" s="82" t="s">
        <v>15</v>
      </c>
      <c r="I440" s="82">
        <v>42</v>
      </c>
      <c r="J440" s="82">
        <v>95</v>
      </c>
      <c r="K440" s="82">
        <v>267</v>
      </c>
      <c r="L440" s="82">
        <v>528</v>
      </c>
      <c r="M440" s="82">
        <v>826</v>
      </c>
      <c r="N440" s="82">
        <v>989</v>
      </c>
      <c r="O440" s="82">
        <v>256</v>
      </c>
      <c r="P440" s="82">
        <v>77</v>
      </c>
    </row>
    <row r="441" spans="1:16" x14ac:dyDescent="0.25">
      <c r="A441" s="9" t="s">
        <v>928</v>
      </c>
      <c r="B441" s="9" t="s">
        <v>929</v>
      </c>
      <c r="C441" s="9" t="s">
        <v>930</v>
      </c>
      <c r="D441" s="82" t="s">
        <v>4</v>
      </c>
      <c r="E441" s="82"/>
      <c r="F441" s="82" t="s">
        <v>4</v>
      </c>
      <c r="G441" s="82" t="s">
        <v>4</v>
      </c>
      <c r="H441" s="82" t="s">
        <v>4</v>
      </c>
      <c r="I441" s="82" t="s">
        <v>4</v>
      </c>
      <c r="J441" s="82" t="s">
        <v>4</v>
      </c>
      <c r="K441" s="82" t="s">
        <v>4</v>
      </c>
      <c r="L441" s="82" t="s">
        <v>4</v>
      </c>
      <c r="M441" s="82" t="s">
        <v>4</v>
      </c>
      <c r="N441" s="82" t="s">
        <v>4</v>
      </c>
      <c r="O441" s="82" t="s">
        <v>4</v>
      </c>
      <c r="P441" s="82" t="s">
        <v>4</v>
      </c>
    </row>
    <row r="442" spans="1:16" x14ac:dyDescent="0.25">
      <c r="A442" s="9" t="s">
        <v>4</v>
      </c>
      <c r="B442" s="9" t="s">
        <v>4</v>
      </c>
      <c r="C442" s="9" t="s">
        <v>931</v>
      </c>
      <c r="D442" s="82">
        <v>18697</v>
      </c>
      <c r="E442" s="82"/>
      <c r="F442" s="82">
        <v>241</v>
      </c>
      <c r="G442" s="82">
        <v>664</v>
      </c>
      <c r="H442" s="82">
        <v>470</v>
      </c>
      <c r="I442" s="82">
        <v>574</v>
      </c>
      <c r="J442" s="82">
        <v>950</v>
      </c>
      <c r="K442" s="82">
        <v>2256</v>
      </c>
      <c r="L442" s="82">
        <v>3732</v>
      </c>
      <c r="M442" s="82">
        <v>4474</v>
      </c>
      <c r="N442" s="82">
        <v>4057</v>
      </c>
      <c r="O442" s="82">
        <v>916</v>
      </c>
      <c r="P442" s="82">
        <v>346</v>
      </c>
    </row>
    <row r="443" spans="1:16" x14ac:dyDescent="0.25">
      <c r="A443" s="9" t="s">
        <v>932</v>
      </c>
      <c r="B443" s="9" t="s">
        <v>933</v>
      </c>
      <c r="C443" s="9" t="s">
        <v>934</v>
      </c>
      <c r="D443" s="82" t="s">
        <v>4</v>
      </c>
      <c r="E443" s="82"/>
      <c r="F443" s="82" t="s">
        <v>4</v>
      </c>
      <c r="G443" s="82" t="s">
        <v>4</v>
      </c>
      <c r="H443" s="82" t="s">
        <v>4</v>
      </c>
      <c r="I443" s="82" t="s">
        <v>4</v>
      </c>
      <c r="J443" s="82" t="s">
        <v>4</v>
      </c>
      <c r="K443" s="82" t="s">
        <v>4</v>
      </c>
      <c r="L443" s="82" t="s">
        <v>4</v>
      </c>
      <c r="M443" s="82" t="s">
        <v>4</v>
      </c>
      <c r="N443" s="82" t="s">
        <v>4</v>
      </c>
      <c r="O443" s="82" t="s">
        <v>4</v>
      </c>
      <c r="P443" s="82" t="s">
        <v>4</v>
      </c>
    </row>
    <row r="444" spans="1:16" x14ac:dyDescent="0.25">
      <c r="A444" s="9" t="s">
        <v>4</v>
      </c>
      <c r="B444" s="9" t="s">
        <v>4</v>
      </c>
      <c r="C444" s="9" t="s">
        <v>935</v>
      </c>
      <c r="D444" s="82">
        <v>17409</v>
      </c>
      <c r="E444" s="82"/>
      <c r="F444" s="82">
        <v>228</v>
      </c>
      <c r="G444" s="82">
        <v>504</v>
      </c>
      <c r="H444" s="82">
        <v>403</v>
      </c>
      <c r="I444" s="82">
        <v>468</v>
      </c>
      <c r="J444" s="82">
        <v>876</v>
      </c>
      <c r="K444" s="82">
        <v>1935</v>
      </c>
      <c r="L444" s="82">
        <v>3383</v>
      </c>
      <c r="M444" s="82">
        <v>4252</v>
      </c>
      <c r="N444" s="82">
        <v>4051</v>
      </c>
      <c r="O444" s="82">
        <v>961</v>
      </c>
      <c r="P444" s="82">
        <v>328</v>
      </c>
    </row>
    <row r="445" spans="1:16" x14ac:dyDescent="0.25">
      <c r="A445" s="9" t="s">
        <v>936</v>
      </c>
      <c r="B445" s="9" t="s">
        <v>937</v>
      </c>
      <c r="C445" s="9" t="s">
        <v>938</v>
      </c>
      <c r="D445" s="82" t="s">
        <v>4</v>
      </c>
      <c r="E445" s="82"/>
      <c r="F445" s="82" t="s">
        <v>4</v>
      </c>
      <c r="G445" s="82" t="s">
        <v>4</v>
      </c>
      <c r="H445" s="82" t="s">
        <v>4</v>
      </c>
      <c r="I445" s="82" t="s">
        <v>4</v>
      </c>
      <c r="J445" s="82" t="s">
        <v>4</v>
      </c>
      <c r="K445" s="82" t="s">
        <v>4</v>
      </c>
      <c r="L445" s="82" t="s">
        <v>4</v>
      </c>
      <c r="M445" s="82" t="s">
        <v>4</v>
      </c>
      <c r="N445" s="82" t="s">
        <v>4</v>
      </c>
      <c r="O445" s="82" t="s">
        <v>4</v>
      </c>
      <c r="P445" s="82" t="s">
        <v>4</v>
      </c>
    </row>
    <row r="446" spans="1:16" x14ac:dyDescent="0.25">
      <c r="A446" s="9" t="s">
        <v>4</v>
      </c>
      <c r="B446" s="9" t="s">
        <v>4</v>
      </c>
      <c r="C446" s="9" t="s">
        <v>939</v>
      </c>
      <c r="D446" s="82" t="s">
        <v>4</v>
      </c>
      <c r="E446" s="82"/>
      <c r="F446" s="82" t="s">
        <v>4</v>
      </c>
      <c r="G446" s="82" t="s">
        <v>4</v>
      </c>
      <c r="H446" s="82" t="s">
        <v>4</v>
      </c>
      <c r="I446" s="82" t="s">
        <v>4</v>
      </c>
      <c r="J446" s="82" t="s">
        <v>4</v>
      </c>
      <c r="K446" s="82" t="s">
        <v>4</v>
      </c>
      <c r="L446" s="82" t="s">
        <v>4</v>
      </c>
      <c r="M446" s="82" t="s">
        <v>4</v>
      </c>
      <c r="N446" s="82" t="s">
        <v>4</v>
      </c>
      <c r="O446" s="82" t="s">
        <v>4</v>
      </c>
      <c r="P446" s="82" t="s">
        <v>4</v>
      </c>
    </row>
    <row r="447" spans="1:16" x14ac:dyDescent="0.25">
      <c r="A447" s="9" t="s">
        <v>4</v>
      </c>
      <c r="B447" s="9" t="s">
        <v>4</v>
      </c>
      <c r="C447" s="9" t="s">
        <v>940</v>
      </c>
      <c r="D447" s="82" t="s">
        <v>4</v>
      </c>
      <c r="E447" s="82"/>
      <c r="F447" s="82" t="s">
        <v>4</v>
      </c>
      <c r="G447" s="82" t="s">
        <v>4</v>
      </c>
      <c r="H447" s="82" t="s">
        <v>4</v>
      </c>
      <c r="I447" s="82" t="s">
        <v>4</v>
      </c>
      <c r="J447" s="82" t="s">
        <v>4</v>
      </c>
      <c r="K447" s="82" t="s">
        <v>4</v>
      </c>
      <c r="L447" s="82" t="s">
        <v>4</v>
      </c>
      <c r="M447" s="82" t="s">
        <v>4</v>
      </c>
      <c r="N447" s="82" t="s">
        <v>4</v>
      </c>
      <c r="O447" s="82" t="s">
        <v>4</v>
      </c>
      <c r="P447" s="82" t="s">
        <v>4</v>
      </c>
    </row>
    <row r="448" spans="1:16" x14ac:dyDescent="0.25">
      <c r="A448" s="9" t="s">
        <v>4</v>
      </c>
      <c r="B448" s="9" t="s">
        <v>4</v>
      </c>
      <c r="C448" s="9" t="s">
        <v>941</v>
      </c>
      <c r="D448" s="82">
        <v>3551</v>
      </c>
      <c r="E448" s="82"/>
      <c r="F448" s="82" t="s">
        <v>15</v>
      </c>
      <c r="G448" s="82">
        <v>35</v>
      </c>
      <c r="H448" s="82">
        <v>38</v>
      </c>
      <c r="I448" s="82">
        <v>73</v>
      </c>
      <c r="J448" s="82">
        <v>129</v>
      </c>
      <c r="K448" s="82">
        <v>347</v>
      </c>
      <c r="L448" s="82">
        <v>699</v>
      </c>
      <c r="M448" s="82">
        <v>977</v>
      </c>
      <c r="N448" s="82">
        <v>943</v>
      </c>
      <c r="O448" s="82">
        <v>240</v>
      </c>
      <c r="P448" s="82">
        <v>64</v>
      </c>
    </row>
    <row r="449" spans="1:16" x14ac:dyDescent="0.25">
      <c r="A449" s="9" t="s">
        <v>942</v>
      </c>
      <c r="B449" s="9" t="s">
        <v>943</v>
      </c>
      <c r="C449" s="9" t="s">
        <v>944</v>
      </c>
      <c r="D449" s="82">
        <v>2378</v>
      </c>
      <c r="E449" s="82"/>
      <c r="F449" s="82">
        <v>76</v>
      </c>
      <c r="G449" s="82">
        <v>137</v>
      </c>
      <c r="H449" s="82">
        <v>96</v>
      </c>
      <c r="I449" s="82">
        <v>97</v>
      </c>
      <c r="J449" s="82">
        <v>171</v>
      </c>
      <c r="K449" s="82">
        <v>329</v>
      </c>
      <c r="L449" s="82">
        <v>479</v>
      </c>
      <c r="M449" s="82">
        <v>467</v>
      </c>
      <c r="N449" s="82">
        <v>382</v>
      </c>
      <c r="O449" s="82">
        <v>99</v>
      </c>
      <c r="P449" s="82">
        <v>33</v>
      </c>
    </row>
    <row r="450" spans="1:16" x14ac:dyDescent="0.25">
      <c r="A450" s="9" t="s">
        <v>945</v>
      </c>
      <c r="B450" s="9" t="s">
        <v>946</v>
      </c>
      <c r="C450" s="9" t="s">
        <v>947</v>
      </c>
      <c r="D450" s="82" t="s">
        <v>4</v>
      </c>
      <c r="E450" s="82"/>
      <c r="F450" s="82" t="s">
        <v>4</v>
      </c>
      <c r="G450" s="82" t="s">
        <v>4</v>
      </c>
      <c r="H450" s="82" t="s">
        <v>4</v>
      </c>
      <c r="I450" s="82" t="s">
        <v>4</v>
      </c>
      <c r="J450" s="82" t="s">
        <v>4</v>
      </c>
      <c r="K450" s="82" t="s">
        <v>4</v>
      </c>
      <c r="L450" s="82" t="s">
        <v>4</v>
      </c>
      <c r="M450" s="82" t="s">
        <v>4</v>
      </c>
      <c r="N450" s="82" t="s">
        <v>4</v>
      </c>
      <c r="O450" s="82" t="s">
        <v>4</v>
      </c>
      <c r="P450" s="82" t="s">
        <v>4</v>
      </c>
    </row>
    <row r="451" spans="1:16" x14ac:dyDescent="0.25">
      <c r="A451" s="9" t="s">
        <v>4</v>
      </c>
      <c r="B451" s="9" t="s">
        <v>4</v>
      </c>
      <c r="C451" s="9" t="s">
        <v>948</v>
      </c>
      <c r="D451" s="82">
        <v>3891</v>
      </c>
      <c r="E451" s="82"/>
      <c r="F451" s="82">
        <v>131</v>
      </c>
      <c r="G451" s="82">
        <v>264</v>
      </c>
      <c r="H451" s="82">
        <v>145</v>
      </c>
      <c r="I451" s="82">
        <v>180</v>
      </c>
      <c r="J451" s="82">
        <v>269</v>
      </c>
      <c r="K451" s="82">
        <v>570</v>
      </c>
      <c r="L451" s="82">
        <v>805</v>
      </c>
      <c r="M451" s="82">
        <v>767</v>
      </c>
      <c r="N451" s="82">
        <v>580</v>
      </c>
      <c r="O451" s="82">
        <v>133</v>
      </c>
      <c r="P451" s="82">
        <v>41</v>
      </c>
    </row>
    <row r="452" spans="1:16" x14ac:dyDescent="0.25">
      <c r="A452" s="9" t="s">
        <v>4</v>
      </c>
      <c r="B452" s="9" t="s">
        <v>4</v>
      </c>
      <c r="C452" s="9" t="s">
        <v>4</v>
      </c>
      <c r="D452" s="82" t="s">
        <v>4</v>
      </c>
      <c r="E452" s="82"/>
      <c r="F452" s="82" t="s">
        <v>4</v>
      </c>
      <c r="G452" s="82" t="s">
        <v>4</v>
      </c>
      <c r="H452" s="82" t="s">
        <v>4</v>
      </c>
      <c r="I452" s="82"/>
      <c r="J452" s="82" t="s">
        <v>4</v>
      </c>
      <c r="K452" s="82" t="s">
        <v>4</v>
      </c>
      <c r="L452" s="82" t="s">
        <v>4</v>
      </c>
      <c r="M452" s="82" t="s">
        <v>4</v>
      </c>
      <c r="N452" s="82" t="s">
        <v>4</v>
      </c>
      <c r="O452" s="82" t="s">
        <v>4</v>
      </c>
      <c r="P452" s="82" t="s">
        <v>4</v>
      </c>
    </row>
    <row r="453" spans="1:16" x14ac:dyDescent="0.25">
      <c r="A453" s="9" t="s">
        <v>4</v>
      </c>
      <c r="B453" s="9" t="s">
        <v>4</v>
      </c>
      <c r="C453" s="9" t="s">
        <v>4</v>
      </c>
      <c r="D453" s="82" t="s">
        <v>4</v>
      </c>
      <c r="E453" s="82"/>
      <c r="F453" s="82" t="s">
        <v>4</v>
      </c>
      <c r="G453" s="82" t="s">
        <v>4</v>
      </c>
      <c r="H453" s="82" t="s">
        <v>4</v>
      </c>
      <c r="I453" s="82"/>
      <c r="J453" s="82" t="s">
        <v>4</v>
      </c>
      <c r="K453" s="82" t="s">
        <v>4</v>
      </c>
      <c r="L453" s="82" t="s">
        <v>4</v>
      </c>
      <c r="M453" s="82" t="s">
        <v>4</v>
      </c>
      <c r="N453" s="82" t="s">
        <v>4</v>
      </c>
      <c r="O453" s="82" t="s">
        <v>4</v>
      </c>
      <c r="P453" s="82" t="s">
        <v>4</v>
      </c>
    </row>
    <row r="454" spans="1:16" x14ac:dyDescent="0.25">
      <c r="A454" s="9" t="s">
        <v>949</v>
      </c>
      <c r="B454" s="9" t="s">
        <v>4</v>
      </c>
      <c r="C454" s="9" t="s">
        <v>950</v>
      </c>
      <c r="D454" s="82">
        <v>53490</v>
      </c>
      <c r="E454" s="82"/>
      <c r="F454" s="82">
        <v>2488</v>
      </c>
      <c r="G454" s="82">
        <v>3773</v>
      </c>
      <c r="H454" s="82">
        <v>2094</v>
      </c>
      <c r="I454" s="82"/>
      <c r="J454" s="82">
        <v>3645</v>
      </c>
      <c r="K454" s="82">
        <v>7521</v>
      </c>
      <c r="L454" s="82">
        <v>10597</v>
      </c>
      <c r="M454" s="82">
        <v>10297</v>
      </c>
      <c r="N454" s="82">
        <v>8160</v>
      </c>
      <c r="O454" s="82">
        <v>1781</v>
      </c>
      <c r="P454" s="82">
        <v>668</v>
      </c>
    </row>
    <row r="455" spans="1:16" x14ac:dyDescent="0.25">
      <c r="A455" s="9" t="s">
        <v>4</v>
      </c>
      <c r="B455" s="9" t="s">
        <v>4</v>
      </c>
      <c r="C455" s="9" t="s">
        <v>4</v>
      </c>
      <c r="D455" s="82" t="s">
        <v>4</v>
      </c>
      <c r="E455" s="82"/>
      <c r="F455" s="82" t="s">
        <v>4</v>
      </c>
      <c r="G455" s="82" t="s">
        <v>4</v>
      </c>
      <c r="H455" s="82" t="s">
        <v>4</v>
      </c>
      <c r="I455" s="82"/>
      <c r="J455" s="82" t="s">
        <v>4</v>
      </c>
      <c r="K455" s="82" t="s">
        <v>4</v>
      </c>
      <c r="L455" s="82" t="s">
        <v>4</v>
      </c>
      <c r="M455" s="82" t="s">
        <v>4</v>
      </c>
      <c r="N455" s="82" t="s">
        <v>4</v>
      </c>
      <c r="O455" s="82" t="s">
        <v>4</v>
      </c>
      <c r="P455" s="82" t="s">
        <v>4</v>
      </c>
    </row>
    <row r="456" spans="1:16" x14ac:dyDescent="0.25">
      <c r="A456" s="9" t="s">
        <v>951</v>
      </c>
      <c r="B456" s="9" t="s">
        <v>952</v>
      </c>
      <c r="C456" s="9" t="s">
        <v>953</v>
      </c>
      <c r="D456" s="82">
        <v>53490</v>
      </c>
      <c r="E456" s="82"/>
      <c r="F456" s="82">
        <v>2488</v>
      </c>
      <c r="G456" s="82">
        <v>3773</v>
      </c>
      <c r="H456" s="82">
        <v>2094</v>
      </c>
      <c r="I456" s="82"/>
      <c r="J456" s="82">
        <v>3645</v>
      </c>
      <c r="K456" s="82">
        <v>7521</v>
      </c>
      <c r="L456" s="82">
        <v>10597</v>
      </c>
      <c r="M456" s="82">
        <v>10297</v>
      </c>
      <c r="N456" s="82">
        <v>8160</v>
      </c>
      <c r="O456" s="82">
        <v>1781</v>
      </c>
      <c r="P456" s="82">
        <v>668</v>
      </c>
    </row>
    <row r="457" spans="1:16" x14ac:dyDescent="0.25">
      <c r="A457" s="9" t="s">
        <v>4</v>
      </c>
      <c r="B457" s="9" t="s">
        <v>4</v>
      </c>
      <c r="C457" s="9" t="s">
        <v>4</v>
      </c>
      <c r="D457" s="82"/>
      <c r="E457" s="82"/>
      <c r="F457" s="82" t="s">
        <v>4</v>
      </c>
      <c r="G457" s="82"/>
      <c r="H457" s="82"/>
      <c r="I457" s="82"/>
      <c r="J457" s="82"/>
      <c r="K457" s="82"/>
      <c r="L457" s="82"/>
      <c r="M457" s="82"/>
      <c r="N457" s="82"/>
      <c r="O457" s="82"/>
      <c r="P457" s="82"/>
    </row>
    <row r="458" spans="1:16" x14ac:dyDescent="0.25">
      <c r="A458" s="9" t="s">
        <v>954</v>
      </c>
      <c r="B458" s="9" t="s">
        <v>955</v>
      </c>
      <c r="C458" s="9" t="s">
        <v>956</v>
      </c>
      <c r="D458" s="82">
        <v>49580</v>
      </c>
      <c r="E458" s="82"/>
      <c r="F458" s="82">
        <v>2184</v>
      </c>
      <c r="G458" s="82">
        <v>3423</v>
      </c>
      <c r="H458" s="82">
        <v>1899</v>
      </c>
      <c r="I458" s="82">
        <v>2097</v>
      </c>
      <c r="J458" s="82">
        <v>3368</v>
      </c>
      <c r="K458" s="82">
        <v>6975</v>
      </c>
      <c r="L458" s="82">
        <v>9851</v>
      </c>
      <c r="M458" s="82">
        <v>9657</v>
      </c>
      <c r="N458" s="82">
        <v>7679</v>
      </c>
      <c r="O458" s="82">
        <v>1668</v>
      </c>
      <c r="P458" s="82">
        <v>624</v>
      </c>
    </row>
    <row r="459" spans="1:16" x14ac:dyDescent="0.25">
      <c r="A459" s="9" t="s">
        <v>957</v>
      </c>
      <c r="B459" s="9" t="s">
        <v>958</v>
      </c>
      <c r="C459" s="9" t="s">
        <v>959</v>
      </c>
      <c r="D459" s="82">
        <v>33185</v>
      </c>
      <c r="E459" s="82"/>
      <c r="F459" s="82">
        <v>1250</v>
      </c>
      <c r="G459" s="82">
        <v>2050</v>
      </c>
      <c r="H459" s="82">
        <v>1175</v>
      </c>
      <c r="I459" s="82">
        <v>1288</v>
      </c>
      <c r="J459" s="82">
        <v>2140</v>
      </c>
      <c r="K459" s="82">
        <v>4595</v>
      </c>
      <c r="L459" s="82">
        <v>6736</v>
      </c>
      <c r="M459" s="82">
        <v>6699</v>
      </c>
      <c r="N459" s="82">
        <v>5473</v>
      </c>
      <c r="O459" s="82">
        <v>1235</v>
      </c>
      <c r="P459" s="82">
        <v>439</v>
      </c>
    </row>
    <row r="460" spans="1:16" x14ac:dyDescent="0.25">
      <c r="A460" s="9" t="s">
        <v>960</v>
      </c>
      <c r="B460" s="9" t="s">
        <v>961</v>
      </c>
      <c r="C460" s="9" t="s">
        <v>962</v>
      </c>
      <c r="D460" s="82" t="s">
        <v>4</v>
      </c>
      <c r="E460" s="82"/>
      <c r="F460" s="82" t="s">
        <v>4</v>
      </c>
      <c r="G460" s="82" t="s">
        <v>4</v>
      </c>
      <c r="H460" s="82" t="s">
        <v>4</v>
      </c>
      <c r="I460" s="82" t="s">
        <v>4</v>
      </c>
      <c r="J460" s="82" t="s">
        <v>4</v>
      </c>
      <c r="K460" s="82" t="s">
        <v>4</v>
      </c>
      <c r="L460" s="82" t="s">
        <v>4</v>
      </c>
      <c r="M460" s="82" t="s">
        <v>4</v>
      </c>
      <c r="N460" s="82" t="s">
        <v>4</v>
      </c>
      <c r="O460" s="82" t="s">
        <v>4</v>
      </c>
      <c r="P460" s="82" t="s">
        <v>4</v>
      </c>
    </row>
    <row r="461" spans="1:16" x14ac:dyDescent="0.25">
      <c r="A461" s="9" t="s">
        <v>4</v>
      </c>
      <c r="B461" s="9" t="s">
        <v>4</v>
      </c>
      <c r="C461" s="9" t="s">
        <v>963</v>
      </c>
      <c r="D461" s="82">
        <v>6511</v>
      </c>
      <c r="E461" s="82"/>
      <c r="F461" s="82" t="s">
        <v>15</v>
      </c>
      <c r="G461" s="82">
        <v>71</v>
      </c>
      <c r="H461" s="82">
        <v>40</v>
      </c>
      <c r="I461" s="82">
        <v>73</v>
      </c>
      <c r="J461" s="82">
        <v>139</v>
      </c>
      <c r="K461" s="82">
        <v>476</v>
      </c>
      <c r="L461" s="82">
        <v>1150</v>
      </c>
      <c r="M461" s="82">
        <v>1610</v>
      </c>
      <c r="N461" s="82">
        <v>1945</v>
      </c>
      <c r="O461" s="82">
        <v>664</v>
      </c>
      <c r="P461" s="82">
        <v>305</v>
      </c>
    </row>
    <row r="462" spans="1:16" x14ac:dyDescent="0.25">
      <c r="A462" s="9" t="s">
        <v>964</v>
      </c>
      <c r="B462" s="9" t="s">
        <v>965</v>
      </c>
      <c r="C462" s="9" t="s">
        <v>966</v>
      </c>
      <c r="D462" s="82">
        <v>25067</v>
      </c>
      <c r="E462" s="82"/>
      <c r="F462" s="82">
        <v>2304</v>
      </c>
      <c r="G462" s="82">
        <v>3319</v>
      </c>
      <c r="H462" s="82">
        <v>1693</v>
      </c>
      <c r="I462" s="82">
        <v>1798</v>
      </c>
      <c r="J462" s="82">
        <v>2625</v>
      </c>
      <c r="K462" s="82">
        <v>4471</v>
      </c>
      <c r="L462" s="82">
        <v>4499</v>
      </c>
      <c r="M462" s="82">
        <v>2754</v>
      </c>
      <c r="N462" s="82">
        <v>1207</v>
      </c>
      <c r="O462" s="82">
        <v>177</v>
      </c>
      <c r="P462" s="82">
        <v>88</v>
      </c>
    </row>
    <row r="463" spans="1:16" x14ac:dyDescent="0.25">
      <c r="A463" s="9" t="s">
        <v>967</v>
      </c>
      <c r="B463" s="9" t="s">
        <v>968</v>
      </c>
      <c r="C463" s="9" t="s">
        <v>969</v>
      </c>
      <c r="D463" s="82">
        <v>78</v>
      </c>
      <c r="E463" s="82"/>
      <c r="F463" s="82" t="s">
        <v>15</v>
      </c>
      <c r="G463" s="82" t="s">
        <v>15</v>
      </c>
      <c r="H463" s="82" t="s">
        <v>15</v>
      </c>
      <c r="I463" s="82" t="s">
        <v>15</v>
      </c>
      <c r="J463" s="82" t="s">
        <v>15</v>
      </c>
      <c r="K463" s="82" t="s">
        <v>15</v>
      </c>
      <c r="L463" s="82" t="s">
        <v>15</v>
      </c>
      <c r="M463" s="82" t="s">
        <v>15</v>
      </c>
      <c r="N463" s="82" t="s">
        <v>15</v>
      </c>
      <c r="O463" s="82" t="s">
        <v>15</v>
      </c>
      <c r="P463" s="82" t="s">
        <v>15</v>
      </c>
    </row>
    <row r="464" spans="1:16" x14ac:dyDescent="0.25">
      <c r="A464" s="9" t="s">
        <v>970</v>
      </c>
      <c r="B464" s="9" t="s">
        <v>971</v>
      </c>
      <c r="C464" s="9" t="s">
        <v>972</v>
      </c>
      <c r="D464" s="82">
        <v>889</v>
      </c>
      <c r="E464" s="82"/>
      <c r="F464" s="82" t="s">
        <v>15</v>
      </c>
      <c r="G464" s="82" t="s">
        <v>15</v>
      </c>
      <c r="H464" s="82" t="s">
        <v>15</v>
      </c>
      <c r="I464" s="82" t="s">
        <v>15</v>
      </c>
      <c r="J464" s="82" t="s">
        <v>15</v>
      </c>
      <c r="K464" s="82">
        <v>71</v>
      </c>
      <c r="L464" s="82">
        <v>120</v>
      </c>
      <c r="M464" s="82">
        <v>225</v>
      </c>
      <c r="N464" s="82">
        <v>283</v>
      </c>
      <c r="O464" s="82">
        <v>101</v>
      </c>
      <c r="P464" s="82">
        <v>34</v>
      </c>
    </row>
    <row r="465" spans="1:16" x14ac:dyDescent="0.25">
      <c r="A465" s="9" t="s">
        <v>973</v>
      </c>
      <c r="B465" s="9" t="s">
        <v>974</v>
      </c>
      <c r="C465" s="9" t="s">
        <v>975</v>
      </c>
      <c r="D465" s="82" t="s">
        <v>4</v>
      </c>
      <c r="E465" s="82"/>
      <c r="F465" s="82" t="s">
        <v>4</v>
      </c>
      <c r="G465" s="82" t="s">
        <v>4</v>
      </c>
      <c r="H465" s="82" t="s">
        <v>4</v>
      </c>
      <c r="I465" s="82" t="s">
        <v>4</v>
      </c>
      <c r="J465" s="82" t="s">
        <v>4</v>
      </c>
      <c r="K465" s="82" t="s">
        <v>4</v>
      </c>
      <c r="L465" s="82" t="s">
        <v>4</v>
      </c>
      <c r="M465" s="82" t="s">
        <v>4</v>
      </c>
      <c r="N465" s="82" t="s">
        <v>4</v>
      </c>
      <c r="O465" s="82" t="s">
        <v>4</v>
      </c>
      <c r="P465" s="82" t="s">
        <v>4</v>
      </c>
    </row>
    <row r="466" spans="1:16" x14ac:dyDescent="0.25">
      <c r="A466" s="9" t="s">
        <v>4</v>
      </c>
      <c r="B466" s="9" t="s">
        <v>4</v>
      </c>
      <c r="C466" s="9" t="s">
        <v>976</v>
      </c>
      <c r="D466" s="82">
        <v>8058</v>
      </c>
      <c r="E466" s="82"/>
      <c r="F466" s="82" t="s">
        <v>15</v>
      </c>
      <c r="G466" s="82">
        <v>62</v>
      </c>
      <c r="H466" s="82">
        <v>65</v>
      </c>
      <c r="I466" s="82">
        <v>84</v>
      </c>
      <c r="J466" s="82">
        <v>171</v>
      </c>
      <c r="K466" s="82">
        <v>678</v>
      </c>
      <c r="L466" s="82">
        <v>1611</v>
      </c>
      <c r="M466" s="82">
        <v>2353</v>
      </c>
      <c r="N466" s="82">
        <v>2312</v>
      </c>
      <c r="O466" s="82">
        <v>511</v>
      </c>
      <c r="P466" s="82">
        <v>183</v>
      </c>
    </row>
    <row r="467" spans="1:16" x14ac:dyDescent="0.25">
      <c r="A467" s="9" t="s">
        <v>977</v>
      </c>
      <c r="B467" s="9" t="s">
        <v>978</v>
      </c>
      <c r="C467" s="9" t="s">
        <v>975</v>
      </c>
      <c r="D467" s="82" t="s">
        <v>4</v>
      </c>
      <c r="E467" s="82"/>
      <c r="F467" s="82" t="s">
        <v>4</v>
      </c>
      <c r="G467" s="82" t="s">
        <v>4</v>
      </c>
      <c r="H467" s="82" t="s">
        <v>4</v>
      </c>
      <c r="I467" s="82" t="s">
        <v>4</v>
      </c>
      <c r="J467" s="82" t="s">
        <v>4</v>
      </c>
      <c r="K467" s="82" t="s">
        <v>4</v>
      </c>
      <c r="L467" s="82" t="s">
        <v>4</v>
      </c>
      <c r="M467" s="82" t="s">
        <v>4</v>
      </c>
      <c r="N467" s="82" t="s">
        <v>4</v>
      </c>
      <c r="O467" s="82" t="s">
        <v>4</v>
      </c>
      <c r="P467" s="82" t="s">
        <v>4</v>
      </c>
    </row>
    <row r="468" spans="1:16" x14ac:dyDescent="0.25">
      <c r="A468" s="9" t="s">
        <v>4</v>
      </c>
      <c r="B468" s="9" t="s">
        <v>4</v>
      </c>
      <c r="C468" s="9" t="s">
        <v>979</v>
      </c>
      <c r="D468" s="82">
        <v>971</v>
      </c>
      <c r="E468" s="82"/>
      <c r="F468" s="82" t="s">
        <v>15</v>
      </c>
      <c r="G468" s="82" t="s">
        <v>15</v>
      </c>
      <c r="H468" s="82" t="s">
        <v>15</v>
      </c>
      <c r="I468" s="82" t="s">
        <v>15</v>
      </c>
      <c r="J468" s="82">
        <v>39</v>
      </c>
      <c r="K468" s="82">
        <v>133</v>
      </c>
      <c r="L468" s="82">
        <v>252</v>
      </c>
      <c r="M468" s="82">
        <v>269</v>
      </c>
      <c r="N468" s="82">
        <v>178</v>
      </c>
      <c r="O468" s="82">
        <v>34</v>
      </c>
      <c r="P468" s="82" t="s">
        <v>15</v>
      </c>
    </row>
    <row r="469" spans="1:16" x14ac:dyDescent="0.25">
      <c r="A469" s="9" t="s">
        <v>980</v>
      </c>
      <c r="B469" s="9" t="s">
        <v>981</v>
      </c>
      <c r="C469" s="9" t="s">
        <v>982</v>
      </c>
      <c r="D469" s="82" t="s">
        <v>4</v>
      </c>
      <c r="E469" s="82"/>
      <c r="F469" s="82" t="s">
        <v>4</v>
      </c>
      <c r="G469" s="82" t="s">
        <v>4</v>
      </c>
      <c r="H469" s="82" t="s">
        <v>4</v>
      </c>
      <c r="I469" s="82" t="s">
        <v>4</v>
      </c>
      <c r="J469" s="82" t="s">
        <v>4</v>
      </c>
      <c r="K469" s="82" t="s">
        <v>4</v>
      </c>
      <c r="L469" s="82" t="s">
        <v>4</v>
      </c>
      <c r="M469" s="82" t="s">
        <v>4</v>
      </c>
      <c r="N469" s="82" t="s">
        <v>4</v>
      </c>
      <c r="O469" s="82" t="s">
        <v>4</v>
      </c>
      <c r="P469" s="82" t="s">
        <v>4</v>
      </c>
    </row>
    <row r="470" spans="1:16" x14ac:dyDescent="0.25">
      <c r="A470" s="9" t="s">
        <v>4</v>
      </c>
      <c r="B470" s="9" t="s">
        <v>4</v>
      </c>
      <c r="C470" s="9" t="s">
        <v>976</v>
      </c>
      <c r="D470" s="82">
        <v>4796</v>
      </c>
      <c r="E470" s="82"/>
      <c r="F470" s="82" t="s">
        <v>15</v>
      </c>
      <c r="G470" s="82">
        <v>44</v>
      </c>
      <c r="H470" s="82">
        <v>26</v>
      </c>
      <c r="I470" s="82">
        <v>44</v>
      </c>
      <c r="J470" s="82">
        <v>123</v>
      </c>
      <c r="K470" s="82">
        <v>402</v>
      </c>
      <c r="L470" s="82">
        <v>946</v>
      </c>
      <c r="M470" s="82">
        <v>1295</v>
      </c>
      <c r="N470" s="82">
        <v>1376</v>
      </c>
      <c r="O470" s="82">
        <v>375</v>
      </c>
      <c r="P470" s="82">
        <v>145</v>
      </c>
    </row>
    <row r="471" spans="1:16" x14ac:dyDescent="0.25">
      <c r="A471" s="9" t="s">
        <v>983</v>
      </c>
      <c r="B471" s="9" t="s">
        <v>984</v>
      </c>
      <c r="C471" s="9" t="s">
        <v>982</v>
      </c>
      <c r="D471" s="82" t="s">
        <v>4</v>
      </c>
      <c r="E471" s="82"/>
      <c r="F471" s="82" t="s">
        <v>4</v>
      </c>
      <c r="G471" s="82" t="s">
        <v>4</v>
      </c>
      <c r="H471" s="82" t="s">
        <v>4</v>
      </c>
      <c r="I471" s="82" t="s">
        <v>4</v>
      </c>
      <c r="J471" s="82" t="s">
        <v>4</v>
      </c>
      <c r="K471" s="82" t="s">
        <v>4</v>
      </c>
      <c r="L471" s="82" t="s">
        <v>4</v>
      </c>
      <c r="M471" s="82" t="s">
        <v>4</v>
      </c>
      <c r="N471" s="82" t="s">
        <v>4</v>
      </c>
      <c r="O471" s="82" t="s">
        <v>4</v>
      </c>
      <c r="P471" s="82" t="s">
        <v>4</v>
      </c>
    </row>
    <row r="472" spans="1:16" x14ac:dyDescent="0.25">
      <c r="A472" s="9" t="s">
        <v>4</v>
      </c>
      <c r="B472" s="9" t="s">
        <v>4</v>
      </c>
      <c r="C472" s="9" t="s">
        <v>979</v>
      </c>
      <c r="D472" s="82">
        <v>713</v>
      </c>
      <c r="E472" s="82"/>
      <c r="F472" s="82" t="s">
        <v>15</v>
      </c>
      <c r="G472" s="82" t="s">
        <v>15</v>
      </c>
      <c r="H472" s="82" t="s">
        <v>15</v>
      </c>
      <c r="I472" s="82" t="s">
        <v>15</v>
      </c>
      <c r="J472" s="82">
        <v>33</v>
      </c>
      <c r="K472" s="82">
        <v>106</v>
      </c>
      <c r="L472" s="82">
        <v>174</v>
      </c>
      <c r="M472" s="82">
        <v>168</v>
      </c>
      <c r="N472" s="82">
        <v>143</v>
      </c>
      <c r="O472" s="82" t="s">
        <v>15</v>
      </c>
      <c r="P472" s="82" t="s">
        <v>15</v>
      </c>
    </row>
    <row r="473" spans="1:16" x14ac:dyDescent="0.25">
      <c r="A473" s="9" t="s">
        <v>985</v>
      </c>
      <c r="B473" s="9" t="s">
        <v>986</v>
      </c>
      <c r="C473" s="9" t="s">
        <v>987</v>
      </c>
      <c r="D473" s="82">
        <v>18700</v>
      </c>
      <c r="E473" s="82"/>
      <c r="F473" s="82">
        <v>52</v>
      </c>
      <c r="G473" s="82">
        <v>184</v>
      </c>
      <c r="H473" s="82">
        <v>176</v>
      </c>
      <c r="I473" s="82">
        <v>214</v>
      </c>
      <c r="J473" s="82">
        <v>519</v>
      </c>
      <c r="K473" s="82">
        <v>1670</v>
      </c>
      <c r="L473" s="82">
        <v>3901</v>
      </c>
      <c r="M473" s="82">
        <v>5231</v>
      </c>
      <c r="N473" s="82">
        <v>5080</v>
      </c>
      <c r="O473" s="82">
        <v>1222</v>
      </c>
      <c r="P473" s="82">
        <v>437</v>
      </c>
    </row>
    <row r="474" spans="1:16" x14ac:dyDescent="0.25">
      <c r="A474" s="9" t="s">
        <v>988</v>
      </c>
      <c r="B474" s="9" t="s">
        <v>989</v>
      </c>
      <c r="C474" s="9" t="s">
        <v>990</v>
      </c>
      <c r="D474" s="82">
        <v>105</v>
      </c>
      <c r="E474" s="82"/>
      <c r="F474" s="82" t="s">
        <v>16</v>
      </c>
      <c r="G474" s="82" t="s">
        <v>16</v>
      </c>
      <c r="H474" s="82" t="s">
        <v>15</v>
      </c>
      <c r="I474" s="82" t="s">
        <v>16</v>
      </c>
      <c r="J474" s="82" t="s">
        <v>15</v>
      </c>
      <c r="K474" s="82" t="s">
        <v>15</v>
      </c>
      <c r="L474" s="82" t="s">
        <v>15</v>
      </c>
      <c r="M474" s="82">
        <v>31</v>
      </c>
      <c r="N474" s="82">
        <v>33</v>
      </c>
      <c r="O474" s="82" t="s">
        <v>15</v>
      </c>
      <c r="P474" s="82" t="s">
        <v>15</v>
      </c>
    </row>
    <row r="475" spans="1:16" x14ac:dyDescent="0.25">
      <c r="A475" s="9" t="s">
        <v>991</v>
      </c>
      <c r="B475" s="9" t="s">
        <v>992</v>
      </c>
      <c r="C475" s="9" t="s">
        <v>993</v>
      </c>
      <c r="D475" s="82">
        <v>247</v>
      </c>
      <c r="E475" s="82"/>
      <c r="F475" s="82" t="s">
        <v>16</v>
      </c>
      <c r="G475" s="82" t="s">
        <v>15</v>
      </c>
      <c r="H475" s="82" t="s">
        <v>15</v>
      </c>
      <c r="I475" s="82" t="s">
        <v>15</v>
      </c>
      <c r="J475" s="82" t="s">
        <v>15</v>
      </c>
      <c r="K475" s="82">
        <v>31</v>
      </c>
      <c r="L475" s="82">
        <v>55</v>
      </c>
      <c r="M475" s="82">
        <v>50</v>
      </c>
      <c r="N475" s="82">
        <v>55</v>
      </c>
      <c r="O475" s="82" t="s">
        <v>15</v>
      </c>
      <c r="P475" s="82" t="s">
        <v>15</v>
      </c>
    </row>
    <row r="476" spans="1:16" x14ac:dyDescent="0.25">
      <c r="A476" s="9" t="s">
        <v>994</v>
      </c>
      <c r="B476" s="9" t="s">
        <v>995</v>
      </c>
      <c r="C476" s="9" t="s">
        <v>996</v>
      </c>
      <c r="D476" s="82">
        <v>16310</v>
      </c>
      <c r="E476" s="82"/>
      <c r="F476" s="82">
        <v>41</v>
      </c>
      <c r="G476" s="82">
        <v>161</v>
      </c>
      <c r="H476" s="82">
        <v>152</v>
      </c>
      <c r="I476" s="82">
        <v>199</v>
      </c>
      <c r="J476" s="82">
        <v>442</v>
      </c>
      <c r="K476" s="82">
        <v>1470</v>
      </c>
      <c r="L476" s="82">
        <v>3341</v>
      </c>
      <c r="M476" s="82">
        <v>4613</v>
      </c>
      <c r="N476" s="82">
        <v>4450</v>
      </c>
      <c r="O476" s="82">
        <v>1055</v>
      </c>
      <c r="P476" s="82">
        <v>368</v>
      </c>
    </row>
    <row r="477" spans="1:16" x14ac:dyDescent="0.25">
      <c r="A477" s="9" t="s">
        <v>997</v>
      </c>
      <c r="B477" s="9" t="s">
        <v>998</v>
      </c>
      <c r="C477" s="9" t="s">
        <v>999</v>
      </c>
      <c r="D477" s="82">
        <v>112</v>
      </c>
      <c r="E477" s="82"/>
      <c r="F477" s="82" t="s">
        <v>16</v>
      </c>
      <c r="G477" s="82" t="s">
        <v>16</v>
      </c>
      <c r="H477" s="82" t="s">
        <v>15</v>
      </c>
      <c r="I477" s="82" t="s">
        <v>16</v>
      </c>
      <c r="J477" s="82" t="s">
        <v>15</v>
      </c>
      <c r="K477" s="82" t="s">
        <v>15</v>
      </c>
      <c r="L477" s="82" t="s">
        <v>15</v>
      </c>
      <c r="M477" s="82">
        <v>29</v>
      </c>
      <c r="N477" s="82">
        <v>34</v>
      </c>
      <c r="O477" s="82" t="s">
        <v>15</v>
      </c>
      <c r="P477" s="82" t="s">
        <v>15</v>
      </c>
    </row>
    <row r="478" spans="1:16" x14ac:dyDescent="0.25">
      <c r="A478" s="9" t="s">
        <v>1000</v>
      </c>
      <c r="B478" s="9" t="s">
        <v>1001</v>
      </c>
      <c r="C478" s="9" t="s">
        <v>1002</v>
      </c>
      <c r="D478" s="82">
        <v>133</v>
      </c>
      <c r="E478" s="82"/>
      <c r="F478" s="82" t="s">
        <v>16</v>
      </c>
      <c r="G478" s="82" t="s">
        <v>15</v>
      </c>
      <c r="H478" s="82" t="s">
        <v>15</v>
      </c>
      <c r="I478" s="82" t="s">
        <v>15</v>
      </c>
      <c r="J478" s="82" t="s">
        <v>15</v>
      </c>
      <c r="K478" s="82" t="s">
        <v>15</v>
      </c>
      <c r="L478" s="82">
        <v>34</v>
      </c>
      <c r="M478" s="82">
        <v>29</v>
      </c>
      <c r="N478" s="82">
        <v>29</v>
      </c>
      <c r="O478" s="82" t="s">
        <v>15</v>
      </c>
      <c r="P478" s="82" t="s">
        <v>15</v>
      </c>
    </row>
    <row r="479" spans="1:16" x14ac:dyDescent="0.25">
      <c r="A479" s="9" t="s">
        <v>1003</v>
      </c>
      <c r="B479" s="9" t="s">
        <v>1004</v>
      </c>
      <c r="C479" s="9" t="s">
        <v>1005</v>
      </c>
      <c r="D479" s="82">
        <v>15562</v>
      </c>
      <c r="E479" s="82"/>
      <c r="F479" s="82">
        <v>41</v>
      </c>
      <c r="G479" s="82">
        <v>148</v>
      </c>
      <c r="H479" s="82">
        <v>148</v>
      </c>
      <c r="I479" s="82">
        <v>179</v>
      </c>
      <c r="J479" s="82">
        <v>423</v>
      </c>
      <c r="K479" s="82">
        <v>1374</v>
      </c>
      <c r="L479" s="82">
        <v>3174</v>
      </c>
      <c r="M479" s="82">
        <v>4377</v>
      </c>
      <c r="N479" s="82">
        <v>4316</v>
      </c>
      <c r="O479" s="82">
        <v>1003</v>
      </c>
      <c r="P479" s="82">
        <v>363</v>
      </c>
    </row>
    <row r="480" spans="1:16" x14ac:dyDescent="0.25">
      <c r="A480" s="9" t="s">
        <v>1006</v>
      </c>
      <c r="B480" s="9" t="s">
        <v>1007</v>
      </c>
      <c r="C480" s="9" t="s">
        <v>1008</v>
      </c>
      <c r="D480" s="82">
        <v>86</v>
      </c>
      <c r="E480" s="82"/>
      <c r="F480" s="82" t="s">
        <v>16</v>
      </c>
      <c r="G480" s="82" t="s">
        <v>16</v>
      </c>
      <c r="H480" s="82" t="s">
        <v>15</v>
      </c>
      <c r="I480" s="82" t="s">
        <v>16</v>
      </c>
      <c r="J480" s="82" t="s">
        <v>15</v>
      </c>
      <c r="K480" s="82" t="s">
        <v>15</v>
      </c>
      <c r="L480" s="82" t="s">
        <v>15</v>
      </c>
      <c r="M480" s="82">
        <v>26</v>
      </c>
      <c r="N480" s="82" t="s">
        <v>15</v>
      </c>
      <c r="O480" s="82" t="s">
        <v>15</v>
      </c>
      <c r="P480" s="82" t="s">
        <v>15</v>
      </c>
    </row>
    <row r="481" spans="1:16" x14ac:dyDescent="0.25">
      <c r="A481" s="9" t="s">
        <v>1009</v>
      </c>
      <c r="B481" s="9" t="s">
        <v>1010</v>
      </c>
      <c r="C481" s="9" t="s">
        <v>1011</v>
      </c>
      <c r="D481" s="82">
        <v>143</v>
      </c>
      <c r="E481" s="82"/>
      <c r="F481" s="82" t="s">
        <v>16</v>
      </c>
      <c r="G481" s="82" t="s">
        <v>15</v>
      </c>
      <c r="H481" s="82" t="s">
        <v>15</v>
      </c>
      <c r="I481" s="82" t="s">
        <v>15</v>
      </c>
      <c r="J481" s="82" t="s">
        <v>15</v>
      </c>
      <c r="K481" s="82" t="s">
        <v>15</v>
      </c>
      <c r="L481" s="82">
        <v>36</v>
      </c>
      <c r="M481" s="82">
        <v>28</v>
      </c>
      <c r="N481" s="82">
        <v>36</v>
      </c>
      <c r="O481" s="82" t="s">
        <v>15</v>
      </c>
      <c r="P481" s="82" t="s">
        <v>15</v>
      </c>
    </row>
    <row r="482" spans="1:16" x14ac:dyDescent="0.25">
      <c r="A482" s="9" t="s">
        <v>1012</v>
      </c>
      <c r="B482" s="9" t="s">
        <v>1013</v>
      </c>
      <c r="C482" s="9" t="s">
        <v>1014</v>
      </c>
      <c r="D482" s="82">
        <v>7682</v>
      </c>
      <c r="E482" s="82"/>
      <c r="F482" s="82" t="s">
        <v>15</v>
      </c>
      <c r="G482" s="82">
        <v>71</v>
      </c>
      <c r="H482" s="82">
        <v>77</v>
      </c>
      <c r="I482" s="82">
        <v>91</v>
      </c>
      <c r="J482" s="82">
        <v>216</v>
      </c>
      <c r="K482" s="82">
        <v>684</v>
      </c>
      <c r="L482" s="82">
        <v>1574</v>
      </c>
      <c r="M482" s="82">
        <v>2120</v>
      </c>
      <c r="N482" s="82">
        <v>2100</v>
      </c>
      <c r="O482" s="82">
        <v>529</v>
      </c>
      <c r="P482" s="82">
        <v>192</v>
      </c>
    </row>
    <row r="483" spans="1:16" x14ac:dyDescent="0.25">
      <c r="A483" s="9" t="s">
        <v>1015</v>
      </c>
      <c r="B483" s="9" t="s">
        <v>1016</v>
      </c>
      <c r="C483" s="9" t="s">
        <v>1017</v>
      </c>
      <c r="D483" s="82">
        <v>70</v>
      </c>
      <c r="E483" s="82"/>
      <c r="F483" s="82" t="s">
        <v>16</v>
      </c>
      <c r="G483" s="82" t="s">
        <v>16</v>
      </c>
      <c r="H483" s="82" t="s">
        <v>15</v>
      </c>
      <c r="I483" s="82" t="s">
        <v>16</v>
      </c>
      <c r="J483" s="82" t="s">
        <v>15</v>
      </c>
      <c r="K483" s="82" t="s">
        <v>15</v>
      </c>
      <c r="L483" s="82" t="s">
        <v>15</v>
      </c>
      <c r="M483" s="82" t="s">
        <v>15</v>
      </c>
      <c r="N483" s="82" t="s">
        <v>15</v>
      </c>
      <c r="O483" s="82" t="s">
        <v>15</v>
      </c>
      <c r="P483" s="82" t="s">
        <v>15</v>
      </c>
    </row>
    <row r="484" spans="1:16" x14ac:dyDescent="0.25">
      <c r="A484" s="9" t="s">
        <v>1018</v>
      </c>
      <c r="B484" s="9" t="s">
        <v>1019</v>
      </c>
      <c r="C484" s="9" t="s">
        <v>1020</v>
      </c>
      <c r="D484" s="82">
        <v>188</v>
      </c>
      <c r="E484" s="82"/>
      <c r="F484" s="82" t="s">
        <v>16</v>
      </c>
      <c r="G484" s="82" t="s">
        <v>15</v>
      </c>
      <c r="H484" s="82" t="s">
        <v>15</v>
      </c>
      <c r="I484" s="82" t="s">
        <v>15</v>
      </c>
      <c r="J484" s="82" t="s">
        <v>15</v>
      </c>
      <c r="K484" s="82" t="s">
        <v>15</v>
      </c>
      <c r="L484" s="82">
        <v>44</v>
      </c>
      <c r="M484" s="82">
        <v>46</v>
      </c>
      <c r="N484" s="82">
        <v>33</v>
      </c>
      <c r="O484" s="82" t="s">
        <v>15</v>
      </c>
      <c r="P484" s="82" t="s">
        <v>15</v>
      </c>
    </row>
    <row r="485" spans="1:16" x14ac:dyDescent="0.25">
      <c r="A485" s="9" t="s">
        <v>1021</v>
      </c>
      <c r="B485" s="9" t="s">
        <v>1022</v>
      </c>
      <c r="C485" s="9" t="s">
        <v>1023</v>
      </c>
      <c r="D485" s="82" t="s">
        <v>4</v>
      </c>
      <c r="E485" s="82"/>
      <c r="F485" s="82" t="s">
        <v>4</v>
      </c>
      <c r="G485" s="82" t="s">
        <v>4</v>
      </c>
      <c r="H485" s="82" t="s">
        <v>4</v>
      </c>
      <c r="I485" s="82" t="s">
        <v>4</v>
      </c>
      <c r="J485" s="82" t="s">
        <v>4</v>
      </c>
      <c r="K485" s="82" t="s">
        <v>4</v>
      </c>
      <c r="L485" s="82" t="s">
        <v>4</v>
      </c>
      <c r="M485" s="82" t="s">
        <v>4</v>
      </c>
      <c r="N485" s="82" t="s">
        <v>4</v>
      </c>
      <c r="O485" s="82" t="s">
        <v>4</v>
      </c>
      <c r="P485" s="82" t="s">
        <v>4</v>
      </c>
    </row>
    <row r="486" spans="1:16" x14ac:dyDescent="0.25">
      <c r="A486" s="9" t="s">
        <v>4</v>
      </c>
      <c r="B486" s="9" t="s">
        <v>4</v>
      </c>
      <c r="C486" s="9" t="s">
        <v>1024</v>
      </c>
      <c r="D486" s="82">
        <v>24372</v>
      </c>
      <c r="E486" s="82"/>
      <c r="F486" s="82">
        <v>2111</v>
      </c>
      <c r="G486" s="82">
        <v>3154</v>
      </c>
      <c r="H486" s="82">
        <v>1632</v>
      </c>
      <c r="I486" s="82">
        <v>1743</v>
      </c>
      <c r="J486" s="82">
        <v>2563</v>
      </c>
      <c r="K486" s="82">
        <v>4372</v>
      </c>
      <c r="L486" s="82">
        <v>4453</v>
      </c>
      <c r="M486" s="82">
        <v>2750</v>
      </c>
      <c r="N486" s="82">
        <v>1218</v>
      </c>
      <c r="O486" s="82">
        <v>172</v>
      </c>
      <c r="P486" s="82">
        <v>86</v>
      </c>
    </row>
    <row r="487" spans="1:16" x14ac:dyDescent="0.25">
      <c r="A487" s="9" t="s">
        <v>1025</v>
      </c>
      <c r="B487" s="9" t="s">
        <v>1026</v>
      </c>
      <c r="C487" s="9" t="s">
        <v>1027</v>
      </c>
      <c r="D487" s="82" t="s">
        <v>4</v>
      </c>
      <c r="E487" s="82"/>
      <c r="F487" s="82" t="s">
        <v>4</v>
      </c>
      <c r="G487" s="82" t="s">
        <v>4</v>
      </c>
      <c r="H487" s="82" t="s">
        <v>4</v>
      </c>
      <c r="I487" s="82" t="s">
        <v>4</v>
      </c>
      <c r="J487" s="82" t="s">
        <v>4</v>
      </c>
      <c r="K487" s="82" t="s">
        <v>4</v>
      </c>
      <c r="L487" s="82" t="s">
        <v>4</v>
      </c>
      <c r="M487" s="82" t="s">
        <v>4</v>
      </c>
      <c r="N487" s="82" t="s">
        <v>4</v>
      </c>
      <c r="O487" s="82" t="s">
        <v>4</v>
      </c>
      <c r="P487" s="82" t="s">
        <v>4</v>
      </c>
    </row>
    <row r="488" spans="1:16" x14ac:dyDescent="0.25">
      <c r="A488" s="9" t="s">
        <v>4</v>
      </c>
      <c r="B488" s="9" t="s">
        <v>4</v>
      </c>
      <c r="C488" s="9" t="s">
        <v>1024</v>
      </c>
      <c r="D488" s="82">
        <v>651</v>
      </c>
      <c r="E488" s="82"/>
      <c r="F488" s="82" t="s">
        <v>16</v>
      </c>
      <c r="G488" s="82" t="s">
        <v>15</v>
      </c>
      <c r="H488" s="82" t="s">
        <v>15</v>
      </c>
      <c r="I488" s="82" t="s">
        <v>15</v>
      </c>
      <c r="J488" s="82" t="s">
        <v>15</v>
      </c>
      <c r="K488" s="82">
        <v>56</v>
      </c>
      <c r="L488" s="82">
        <v>86</v>
      </c>
      <c r="M488" s="82">
        <v>172</v>
      </c>
      <c r="N488" s="82">
        <v>206</v>
      </c>
      <c r="O488" s="82">
        <v>74</v>
      </c>
      <c r="P488" s="82" t="s">
        <v>15</v>
      </c>
    </row>
    <row r="489" spans="1:16" x14ac:dyDescent="0.25">
      <c r="A489" s="9" t="s">
        <v>1028</v>
      </c>
      <c r="B489" s="9" t="s">
        <v>1029</v>
      </c>
      <c r="C489" s="9" t="s">
        <v>1030</v>
      </c>
      <c r="D489" s="82" t="s">
        <v>4</v>
      </c>
      <c r="E489" s="82"/>
      <c r="F489" s="82" t="s">
        <v>4</v>
      </c>
      <c r="G489" s="82" t="s">
        <v>4</v>
      </c>
      <c r="H489" s="82" t="s">
        <v>4</v>
      </c>
      <c r="I489" s="82" t="s">
        <v>4</v>
      </c>
      <c r="J489" s="82" t="s">
        <v>4</v>
      </c>
      <c r="K489" s="82" t="s">
        <v>4</v>
      </c>
      <c r="L489" s="82" t="s">
        <v>4</v>
      </c>
      <c r="M489" s="82" t="s">
        <v>4</v>
      </c>
      <c r="N489" s="82" t="s">
        <v>4</v>
      </c>
      <c r="O489" s="82" t="s">
        <v>4</v>
      </c>
      <c r="P489" s="82" t="s">
        <v>4</v>
      </c>
    </row>
    <row r="490" spans="1:16" x14ac:dyDescent="0.25">
      <c r="A490" s="9" t="s">
        <v>4</v>
      </c>
      <c r="B490" s="9" t="s">
        <v>4</v>
      </c>
      <c r="C490" s="9" t="s">
        <v>1024</v>
      </c>
      <c r="D490" s="82">
        <v>104</v>
      </c>
      <c r="E490" s="82"/>
      <c r="F490" s="82" t="s">
        <v>15</v>
      </c>
      <c r="G490" s="82" t="s">
        <v>15</v>
      </c>
      <c r="H490" s="82" t="s">
        <v>15</v>
      </c>
      <c r="I490" s="82" t="s">
        <v>15</v>
      </c>
      <c r="J490" s="82" t="s">
        <v>15</v>
      </c>
      <c r="K490" s="82" t="s">
        <v>15</v>
      </c>
      <c r="L490" s="82" t="s">
        <v>15</v>
      </c>
      <c r="M490" s="82">
        <v>26</v>
      </c>
      <c r="N490" s="82" t="s">
        <v>15</v>
      </c>
      <c r="O490" s="82" t="s">
        <v>15</v>
      </c>
      <c r="P490" s="82" t="s">
        <v>15</v>
      </c>
    </row>
    <row r="491" spans="1:16" x14ac:dyDescent="0.25">
      <c r="A491" s="9" t="s">
        <v>1031</v>
      </c>
      <c r="B491" s="9" t="s">
        <v>1032</v>
      </c>
      <c r="C491" s="9" t="s">
        <v>1033</v>
      </c>
      <c r="D491" s="82" t="s">
        <v>4</v>
      </c>
      <c r="E491" s="82"/>
      <c r="F491" s="82" t="s">
        <v>4</v>
      </c>
      <c r="G491" s="82" t="s">
        <v>4</v>
      </c>
      <c r="H491" s="82" t="s">
        <v>4</v>
      </c>
      <c r="I491" s="82" t="s">
        <v>4</v>
      </c>
      <c r="J491" s="82" t="s">
        <v>4</v>
      </c>
      <c r="K491" s="82" t="s">
        <v>4</v>
      </c>
      <c r="L491" s="82" t="s">
        <v>4</v>
      </c>
      <c r="M491" s="82" t="s">
        <v>4</v>
      </c>
      <c r="N491" s="82" t="s">
        <v>4</v>
      </c>
      <c r="O491" s="82" t="s">
        <v>4</v>
      </c>
      <c r="P491" s="82" t="s">
        <v>4</v>
      </c>
    </row>
    <row r="492" spans="1:16" x14ac:dyDescent="0.25">
      <c r="A492" s="9" t="s">
        <v>4</v>
      </c>
      <c r="B492" s="9" t="s">
        <v>4</v>
      </c>
      <c r="C492" s="9" t="s">
        <v>1034</v>
      </c>
      <c r="D492" s="82" t="s">
        <v>15</v>
      </c>
      <c r="E492" s="82"/>
      <c r="F492" s="82" t="s">
        <v>16</v>
      </c>
      <c r="G492" s="82" t="s">
        <v>15</v>
      </c>
      <c r="H492" s="82" t="s">
        <v>16</v>
      </c>
      <c r="I492" s="82" t="s">
        <v>16</v>
      </c>
      <c r="J492" s="82" t="s">
        <v>16</v>
      </c>
      <c r="K492" s="82" t="s">
        <v>15</v>
      </c>
      <c r="L492" s="82" t="s">
        <v>15</v>
      </c>
      <c r="M492" s="82" t="s">
        <v>15</v>
      </c>
      <c r="N492" s="82" t="s">
        <v>15</v>
      </c>
      <c r="O492" s="82" t="s">
        <v>16</v>
      </c>
      <c r="P492" s="82" t="s">
        <v>16</v>
      </c>
    </row>
    <row r="493" spans="1:16" x14ac:dyDescent="0.25">
      <c r="A493" s="9" t="s">
        <v>1035</v>
      </c>
      <c r="B493" s="9" t="s">
        <v>1036</v>
      </c>
      <c r="C493" s="9" t="s">
        <v>1037</v>
      </c>
      <c r="D493" s="82" t="s">
        <v>4</v>
      </c>
      <c r="E493" s="82"/>
      <c r="F493" s="82" t="s">
        <v>4</v>
      </c>
      <c r="G493" s="82" t="s">
        <v>4</v>
      </c>
      <c r="H493" s="82" t="s">
        <v>4</v>
      </c>
      <c r="I493" s="82" t="s">
        <v>4</v>
      </c>
      <c r="J493" s="82" t="s">
        <v>4</v>
      </c>
      <c r="K493" s="82" t="s">
        <v>4</v>
      </c>
      <c r="L493" s="82" t="s">
        <v>4</v>
      </c>
      <c r="M493" s="82" t="s">
        <v>4</v>
      </c>
      <c r="N493" s="82" t="s">
        <v>4</v>
      </c>
      <c r="O493" s="82" t="s">
        <v>4</v>
      </c>
      <c r="P493" s="82" t="s">
        <v>4</v>
      </c>
    </row>
    <row r="494" spans="1:16" x14ac:dyDescent="0.25">
      <c r="A494" s="9" t="s">
        <v>4</v>
      </c>
      <c r="B494" s="9" t="s">
        <v>4</v>
      </c>
      <c r="C494" s="9" t="s">
        <v>1034</v>
      </c>
      <c r="D494" s="82" t="s">
        <v>15</v>
      </c>
      <c r="E494" s="82"/>
      <c r="F494" s="82" t="s">
        <v>16</v>
      </c>
      <c r="G494" s="82" t="s">
        <v>16</v>
      </c>
      <c r="H494" s="82" t="s">
        <v>16</v>
      </c>
      <c r="I494" s="82" t="s">
        <v>16</v>
      </c>
      <c r="J494" s="82" t="s">
        <v>16</v>
      </c>
      <c r="K494" s="82" t="s">
        <v>16</v>
      </c>
      <c r="L494" s="82" t="s">
        <v>16</v>
      </c>
      <c r="M494" s="82" t="s">
        <v>16</v>
      </c>
      <c r="N494" s="82" t="s">
        <v>15</v>
      </c>
      <c r="O494" s="82" t="s">
        <v>16</v>
      </c>
      <c r="P494" s="82" t="s">
        <v>16</v>
      </c>
    </row>
    <row r="495" spans="1:16" x14ac:dyDescent="0.25">
      <c r="A495" s="9" t="s">
        <v>1038</v>
      </c>
      <c r="B495" s="9" t="s">
        <v>1039</v>
      </c>
      <c r="C495" s="9" t="s">
        <v>1040</v>
      </c>
      <c r="D495" s="82" t="s">
        <v>4</v>
      </c>
      <c r="E495" s="82"/>
      <c r="F495" s="82" t="s">
        <v>4</v>
      </c>
      <c r="G495" s="82" t="s">
        <v>4</v>
      </c>
      <c r="H495" s="82" t="s">
        <v>4</v>
      </c>
      <c r="I495" s="82" t="s">
        <v>4</v>
      </c>
      <c r="J495" s="82" t="s">
        <v>4</v>
      </c>
      <c r="K495" s="82" t="s">
        <v>4</v>
      </c>
      <c r="L495" s="82" t="s">
        <v>4</v>
      </c>
      <c r="M495" s="82" t="s">
        <v>4</v>
      </c>
      <c r="N495" s="82" t="s">
        <v>4</v>
      </c>
      <c r="O495" s="82" t="s">
        <v>4</v>
      </c>
      <c r="P495" s="82" t="s">
        <v>4</v>
      </c>
    </row>
    <row r="496" spans="1:16" x14ac:dyDescent="0.25">
      <c r="A496" s="9" t="s">
        <v>4</v>
      </c>
      <c r="B496" s="9" t="s">
        <v>4</v>
      </c>
      <c r="C496" s="9" t="s">
        <v>1034</v>
      </c>
      <c r="D496" s="82" t="s">
        <v>15</v>
      </c>
      <c r="E496" s="82"/>
      <c r="F496" s="82" t="s">
        <v>16</v>
      </c>
      <c r="G496" s="82" t="s">
        <v>16</v>
      </c>
      <c r="H496" s="82" t="s">
        <v>16</v>
      </c>
      <c r="I496" s="82" t="s">
        <v>16</v>
      </c>
      <c r="J496" s="82" t="s">
        <v>16</v>
      </c>
      <c r="K496" s="82" t="s">
        <v>16</v>
      </c>
      <c r="L496" s="82" t="s">
        <v>15</v>
      </c>
      <c r="M496" s="82" t="s">
        <v>16</v>
      </c>
      <c r="N496" s="82" t="s">
        <v>16</v>
      </c>
      <c r="O496" s="82" t="s">
        <v>16</v>
      </c>
      <c r="P496" s="82" t="s">
        <v>16</v>
      </c>
    </row>
    <row r="497" spans="1:16" x14ac:dyDescent="0.25">
      <c r="A497" s="9" t="s">
        <v>1041</v>
      </c>
      <c r="B497" s="9" t="s">
        <v>1042</v>
      </c>
      <c r="C497" s="9" t="s">
        <v>1043</v>
      </c>
      <c r="D497" s="82" t="s">
        <v>4</v>
      </c>
      <c r="E497" s="82"/>
      <c r="F497" s="82" t="s">
        <v>4</v>
      </c>
      <c r="G497" s="82" t="s">
        <v>4</v>
      </c>
      <c r="H497" s="82" t="s">
        <v>4</v>
      </c>
      <c r="I497" s="82" t="s">
        <v>4</v>
      </c>
      <c r="J497" s="82" t="s">
        <v>4</v>
      </c>
      <c r="K497" s="82" t="s">
        <v>4</v>
      </c>
      <c r="L497" s="82" t="s">
        <v>4</v>
      </c>
      <c r="M497" s="82" t="s">
        <v>4</v>
      </c>
      <c r="N497" s="82" t="s">
        <v>4</v>
      </c>
      <c r="O497" s="82" t="s">
        <v>4</v>
      </c>
      <c r="P497" s="82" t="s">
        <v>4</v>
      </c>
    </row>
    <row r="498" spans="1:16" x14ac:dyDescent="0.25">
      <c r="A498" s="9" t="s">
        <v>4</v>
      </c>
      <c r="B498" s="9" t="s">
        <v>4</v>
      </c>
      <c r="C498" s="9" t="s">
        <v>1044</v>
      </c>
      <c r="D498" s="82" t="s">
        <v>1850</v>
      </c>
      <c r="E498" s="82"/>
      <c r="F498" s="82" t="s">
        <v>16</v>
      </c>
      <c r="G498" s="82" t="s">
        <v>16</v>
      </c>
      <c r="H498" s="82" t="s">
        <v>16</v>
      </c>
      <c r="I498" s="82" t="s">
        <v>16</v>
      </c>
      <c r="J498" s="82" t="s">
        <v>15</v>
      </c>
      <c r="K498" s="82" t="s">
        <v>15</v>
      </c>
      <c r="L498" s="82" t="s">
        <v>15</v>
      </c>
      <c r="M498" s="82">
        <v>25</v>
      </c>
      <c r="N498" s="82">
        <v>32</v>
      </c>
      <c r="O498" s="82" t="s">
        <v>15</v>
      </c>
      <c r="P498" s="82" t="s">
        <v>16</v>
      </c>
    </row>
    <row r="499" spans="1:16" x14ac:dyDescent="0.25">
      <c r="A499" s="9" t="s">
        <v>1045</v>
      </c>
      <c r="B499" s="9" t="s">
        <v>1046</v>
      </c>
      <c r="C499" s="9" t="s">
        <v>1047</v>
      </c>
      <c r="D499" s="82" t="s">
        <v>4</v>
      </c>
      <c r="E499" s="82"/>
      <c r="F499" s="82" t="s">
        <v>4</v>
      </c>
      <c r="G499" s="82" t="s">
        <v>4</v>
      </c>
      <c r="H499" s="82" t="s">
        <v>4</v>
      </c>
      <c r="I499" s="82" t="s">
        <v>4</v>
      </c>
      <c r="J499" s="82" t="s">
        <v>4</v>
      </c>
      <c r="K499" s="82" t="s">
        <v>4</v>
      </c>
      <c r="L499" s="82" t="s">
        <v>4</v>
      </c>
      <c r="M499" s="82" t="s">
        <v>4</v>
      </c>
      <c r="N499" s="82" t="s">
        <v>4</v>
      </c>
      <c r="O499" s="82" t="s">
        <v>4</v>
      </c>
      <c r="P499" s="82" t="s">
        <v>4</v>
      </c>
    </row>
    <row r="500" spans="1:16" x14ac:dyDescent="0.25">
      <c r="A500" s="9" t="s">
        <v>4</v>
      </c>
      <c r="B500" s="9" t="s">
        <v>4</v>
      </c>
      <c r="C500" s="9" t="s">
        <v>1044</v>
      </c>
      <c r="D500" s="82" t="s">
        <v>15</v>
      </c>
      <c r="E500" s="82"/>
      <c r="F500" s="82" t="s">
        <v>16</v>
      </c>
      <c r="G500" s="82" t="s">
        <v>16</v>
      </c>
      <c r="H500" s="82" t="s">
        <v>16</v>
      </c>
      <c r="I500" s="82" t="s">
        <v>16</v>
      </c>
      <c r="J500" s="82" t="s">
        <v>16</v>
      </c>
      <c r="K500" s="82" t="s">
        <v>16</v>
      </c>
      <c r="L500" s="82" t="s">
        <v>15</v>
      </c>
      <c r="M500" s="82" t="s">
        <v>16</v>
      </c>
      <c r="N500" s="82" t="s">
        <v>15</v>
      </c>
      <c r="O500" s="82" t="s">
        <v>16</v>
      </c>
      <c r="P500" s="82" t="s">
        <v>16</v>
      </c>
    </row>
    <row r="501" spans="1:16" x14ac:dyDescent="0.25">
      <c r="A501" s="9" t="s">
        <v>1048</v>
      </c>
      <c r="B501" s="9" t="s">
        <v>1049</v>
      </c>
      <c r="C501" s="9" t="s">
        <v>1050</v>
      </c>
      <c r="D501" s="82" t="s">
        <v>4</v>
      </c>
      <c r="E501" s="82"/>
      <c r="F501" s="82" t="s">
        <v>4</v>
      </c>
      <c r="G501" s="82" t="s">
        <v>4</v>
      </c>
      <c r="H501" s="82" t="s">
        <v>4</v>
      </c>
      <c r="I501" s="82" t="s">
        <v>4</v>
      </c>
      <c r="J501" s="82" t="s">
        <v>4</v>
      </c>
      <c r="K501" s="82" t="s">
        <v>4</v>
      </c>
      <c r="L501" s="82" t="s">
        <v>4</v>
      </c>
      <c r="M501" s="82" t="s">
        <v>4</v>
      </c>
      <c r="N501" s="82" t="s">
        <v>4</v>
      </c>
      <c r="O501" s="82" t="s">
        <v>4</v>
      </c>
      <c r="P501" s="82" t="s">
        <v>4</v>
      </c>
    </row>
    <row r="502" spans="1:16" x14ac:dyDescent="0.25">
      <c r="A502" s="9" t="s">
        <v>4</v>
      </c>
      <c r="B502" s="9" t="s">
        <v>4</v>
      </c>
      <c r="C502" s="9" t="s">
        <v>1051</v>
      </c>
      <c r="D502" s="82" t="s">
        <v>15</v>
      </c>
      <c r="E502" s="82"/>
      <c r="F502" s="82" t="s">
        <v>16</v>
      </c>
      <c r="G502" s="82" t="s">
        <v>16</v>
      </c>
      <c r="H502" s="82" t="s">
        <v>16</v>
      </c>
      <c r="I502" s="82" t="s">
        <v>16</v>
      </c>
      <c r="J502" s="82" t="s">
        <v>16</v>
      </c>
      <c r="K502" s="82" t="s">
        <v>16</v>
      </c>
      <c r="L502" s="82" t="s">
        <v>16</v>
      </c>
      <c r="M502" s="82" t="s">
        <v>15</v>
      </c>
      <c r="N502" s="82" t="s">
        <v>15</v>
      </c>
      <c r="O502" s="82" t="s">
        <v>16</v>
      </c>
      <c r="P502" s="82" t="s">
        <v>15</v>
      </c>
    </row>
    <row r="503" spans="1:16" x14ac:dyDescent="0.25">
      <c r="A503" s="9" t="s">
        <v>1052</v>
      </c>
      <c r="B503" s="9" t="s">
        <v>1053</v>
      </c>
      <c r="C503" s="9" t="s">
        <v>1054</v>
      </c>
      <c r="D503" s="82" t="s">
        <v>4</v>
      </c>
      <c r="E503" s="82"/>
      <c r="F503" s="82" t="s">
        <v>4</v>
      </c>
      <c r="G503" s="82" t="s">
        <v>4</v>
      </c>
      <c r="H503" s="82" t="s">
        <v>4</v>
      </c>
      <c r="I503" s="82" t="s">
        <v>4</v>
      </c>
      <c r="J503" s="82" t="s">
        <v>4</v>
      </c>
      <c r="K503" s="82" t="s">
        <v>4</v>
      </c>
      <c r="L503" s="82" t="s">
        <v>4</v>
      </c>
      <c r="M503" s="82" t="s">
        <v>4</v>
      </c>
      <c r="N503" s="82" t="s">
        <v>4</v>
      </c>
      <c r="O503" s="82" t="s">
        <v>4</v>
      </c>
      <c r="P503" s="82" t="s">
        <v>4</v>
      </c>
    </row>
    <row r="504" spans="1:16" x14ac:dyDescent="0.25">
      <c r="A504" s="9" t="s">
        <v>4</v>
      </c>
      <c r="B504" s="9" t="s">
        <v>4</v>
      </c>
      <c r="C504" s="9" t="s">
        <v>1055</v>
      </c>
      <c r="D504" s="82">
        <v>4775</v>
      </c>
      <c r="E504" s="82"/>
      <c r="F504" s="82" t="s">
        <v>15</v>
      </c>
      <c r="G504" s="82">
        <v>103</v>
      </c>
      <c r="H504" s="82">
        <v>103</v>
      </c>
      <c r="I504" s="82">
        <v>134</v>
      </c>
      <c r="J504" s="82">
        <v>274</v>
      </c>
      <c r="K504" s="82">
        <v>770</v>
      </c>
      <c r="L504" s="82">
        <v>1231</v>
      </c>
      <c r="M504" s="82">
        <v>1098</v>
      </c>
      <c r="N504" s="82">
        <v>794</v>
      </c>
      <c r="O504" s="82">
        <v>167</v>
      </c>
      <c r="P504" s="82">
        <v>68</v>
      </c>
    </row>
    <row r="505" spans="1:16" x14ac:dyDescent="0.25">
      <c r="A505" s="9" t="s">
        <v>1056</v>
      </c>
      <c r="B505" s="9" t="s">
        <v>1057</v>
      </c>
      <c r="C505" s="9" t="s">
        <v>1054</v>
      </c>
      <c r="D505" s="82" t="s">
        <v>4</v>
      </c>
      <c r="E505" s="82"/>
      <c r="F505" s="82" t="s">
        <v>4</v>
      </c>
      <c r="G505" s="82" t="s">
        <v>4</v>
      </c>
      <c r="H505" s="82" t="s">
        <v>4</v>
      </c>
      <c r="I505" s="82" t="s">
        <v>4</v>
      </c>
      <c r="J505" s="82" t="s">
        <v>4</v>
      </c>
      <c r="K505" s="82" t="s">
        <v>4</v>
      </c>
      <c r="L505" s="82" t="s">
        <v>4</v>
      </c>
      <c r="M505" s="82" t="s">
        <v>4</v>
      </c>
      <c r="N505" s="82" t="s">
        <v>4</v>
      </c>
      <c r="O505" s="82" t="s">
        <v>4</v>
      </c>
      <c r="P505" s="82" t="s">
        <v>4</v>
      </c>
    </row>
    <row r="506" spans="1:16" x14ac:dyDescent="0.25">
      <c r="A506" s="9" t="s">
        <v>4</v>
      </c>
      <c r="B506" s="9" t="s">
        <v>4</v>
      </c>
      <c r="C506" s="9" t="s">
        <v>1058</v>
      </c>
      <c r="D506" s="82">
        <v>137</v>
      </c>
      <c r="E506" s="82"/>
      <c r="F506" s="82" t="s">
        <v>15</v>
      </c>
      <c r="G506" s="82" t="s">
        <v>16</v>
      </c>
      <c r="H506" s="82" t="s">
        <v>15</v>
      </c>
      <c r="I506" s="82" t="s">
        <v>15</v>
      </c>
      <c r="J506" s="82" t="s">
        <v>15</v>
      </c>
      <c r="K506" s="82" t="s">
        <v>15</v>
      </c>
      <c r="L506" s="82" t="s">
        <v>15</v>
      </c>
      <c r="M506" s="82" t="s">
        <v>15</v>
      </c>
      <c r="N506" s="82">
        <v>49</v>
      </c>
      <c r="O506" s="82" t="s">
        <v>15</v>
      </c>
      <c r="P506" s="82" t="s">
        <v>15</v>
      </c>
    </row>
    <row r="507" spans="1:16" x14ac:dyDescent="0.25">
      <c r="A507" s="9" t="s">
        <v>1059</v>
      </c>
      <c r="B507" s="9" t="s">
        <v>1060</v>
      </c>
      <c r="C507" s="9" t="s">
        <v>1054</v>
      </c>
      <c r="D507" s="82" t="s">
        <v>4</v>
      </c>
      <c r="E507" s="82"/>
      <c r="F507" s="82" t="s">
        <v>4</v>
      </c>
      <c r="G507" s="82" t="s">
        <v>4</v>
      </c>
      <c r="H507" s="82" t="s">
        <v>4</v>
      </c>
      <c r="I507" s="82" t="s">
        <v>4</v>
      </c>
      <c r="J507" s="82" t="s">
        <v>4</v>
      </c>
      <c r="K507" s="82" t="s">
        <v>4</v>
      </c>
      <c r="L507" s="82" t="s">
        <v>4</v>
      </c>
      <c r="M507" s="82" t="s">
        <v>4</v>
      </c>
      <c r="N507" s="82" t="s">
        <v>4</v>
      </c>
      <c r="O507" s="82" t="s">
        <v>4</v>
      </c>
      <c r="P507" s="82" t="s">
        <v>4</v>
      </c>
    </row>
    <row r="508" spans="1:16" x14ac:dyDescent="0.25">
      <c r="A508" s="9" t="s">
        <v>4</v>
      </c>
      <c r="B508" s="9" t="s">
        <v>4</v>
      </c>
      <c r="C508" s="9" t="s">
        <v>1061</v>
      </c>
      <c r="D508" s="82">
        <v>134</v>
      </c>
      <c r="E508" s="82"/>
      <c r="F508" s="82" t="s">
        <v>16</v>
      </c>
      <c r="G508" s="82" t="s">
        <v>16</v>
      </c>
      <c r="H508" s="82" t="s">
        <v>15</v>
      </c>
      <c r="I508" s="82" t="s">
        <v>15</v>
      </c>
      <c r="J508" s="82" t="s">
        <v>16</v>
      </c>
      <c r="K508" s="82" t="s">
        <v>15</v>
      </c>
      <c r="L508" s="82">
        <v>32</v>
      </c>
      <c r="M508" s="82">
        <v>25</v>
      </c>
      <c r="N508" s="82">
        <v>37</v>
      </c>
      <c r="O508" s="82" t="s">
        <v>15</v>
      </c>
      <c r="P508" s="82" t="s">
        <v>15</v>
      </c>
    </row>
    <row r="509" spans="1:16" x14ac:dyDescent="0.25">
      <c r="A509" s="9" t="s">
        <v>1062</v>
      </c>
      <c r="B509" s="9" t="s">
        <v>1063</v>
      </c>
      <c r="C509" s="9" t="s">
        <v>1064</v>
      </c>
      <c r="D509" s="82" t="s">
        <v>4</v>
      </c>
      <c r="E509" s="82"/>
      <c r="F509" s="82" t="s">
        <v>4</v>
      </c>
      <c r="G509" s="82" t="s">
        <v>4</v>
      </c>
      <c r="H509" s="82" t="s">
        <v>4</v>
      </c>
      <c r="I509" s="82" t="s">
        <v>4</v>
      </c>
      <c r="J509" s="82" t="s">
        <v>4</v>
      </c>
      <c r="K509" s="82" t="s">
        <v>4</v>
      </c>
      <c r="L509" s="82" t="s">
        <v>4</v>
      </c>
      <c r="M509" s="82" t="s">
        <v>4</v>
      </c>
      <c r="N509" s="82" t="s">
        <v>4</v>
      </c>
      <c r="O509" s="82" t="s">
        <v>4</v>
      </c>
      <c r="P509" s="82" t="s">
        <v>4</v>
      </c>
    </row>
    <row r="510" spans="1:16" x14ac:dyDescent="0.25">
      <c r="A510" s="9" t="s">
        <v>4</v>
      </c>
      <c r="B510" s="9" t="s">
        <v>4</v>
      </c>
      <c r="C510" s="9" t="s">
        <v>1065</v>
      </c>
      <c r="D510" s="82">
        <v>2685</v>
      </c>
      <c r="E510" s="82"/>
      <c r="F510" s="82" t="s">
        <v>15</v>
      </c>
      <c r="G510" s="82" t="s">
        <v>15</v>
      </c>
      <c r="H510" s="82" t="s">
        <v>15</v>
      </c>
      <c r="I510" s="82">
        <v>27</v>
      </c>
      <c r="J510" s="82">
        <v>43</v>
      </c>
      <c r="K510" s="82">
        <v>161</v>
      </c>
      <c r="L510" s="82">
        <v>394</v>
      </c>
      <c r="M510" s="82">
        <v>636</v>
      </c>
      <c r="N510" s="82">
        <v>871</v>
      </c>
      <c r="O510" s="82">
        <v>339</v>
      </c>
      <c r="P510" s="82">
        <v>171</v>
      </c>
    </row>
    <row r="511" spans="1:16" x14ac:dyDescent="0.25">
      <c r="A511" s="9" t="s">
        <v>1066</v>
      </c>
      <c r="B511" s="9" t="s">
        <v>1067</v>
      </c>
      <c r="C511" s="9" t="s">
        <v>1068</v>
      </c>
      <c r="D511" s="82">
        <v>1124</v>
      </c>
      <c r="E511" s="82"/>
      <c r="F511" s="82" t="s">
        <v>15</v>
      </c>
      <c r="G511" s="82" t="s">
        <v>15</v>
      </c>
      <c r="H511" s="82" t="s">
        <v>15</v>
      </c>
      <c r="I511" s="82" t="s">
        <v>15</v>
      </c>
      <c r="J511" s="82" t="s">
        <v>15</v>
      </c>
      <c r="K511" s="82">
        <v>64</v>
      </c>
      <c r="L511" s="82">
        <v>167</v>
      </c>
      <c r="M511" s="82">
        <v>266</v>
      </c>
      <c r="N511" s="82">
        <v>353</v>
      </c>
      <c r="O511" s="82">
        <v>134</v>
      </c>
      <c r="P511" s="82">
        <v>74</v>
      </c>
    </row>
    <row r="512" spans="1:16" x14ac:dyDescent="0.25">
      <c r="A512" s="9" t="s">
        <v>1069</v>
      </c>
      <c r="B512" s="9" t="s">
        <v>1070</v>
      </c>
      <c r="C512" s="9" t="s">
        <v>1071</v>
      </c>
      <c r="D512" s="82">
        <v>828</v>
      </c>
      <c r="E512" s="82"/>
      <c r="F512" s="82" t="s">
        <v>15</v>
      </c>
      <c r="G512" s="82" t="s">
        <v>15</v>
      </c>
      <c r="H512" s="82">
        <v>25</v>
      </c>
      <c r="I512" s="82">
        <v>29</v>
      </c>
      <c r="J512" s="82">
        <v>49</v>
      </c>
      <c r="K512" s="82">
        <v>113</v>
      </c>
      <c r="L512" s="82">
        <v>159</v>
      </c>
      <c r="M512" s="82">
        <v>199</v>
      </c>
      <c r="N512" s="82">
        <v>177</v>
      </c>
      <c r="O512" s="82" t="s">
        <v>15</v>
      </c>
      <c r="P512" s="82" t="s">
        <v>15</v>
      </c>
    </row>
    <row r="513" spans="1:16" x14ac:dyDescent="0.25">
      <c r="A513" s="9" t="s">
        <v>1072</v>
      </c>
      <c r="B513" s="9" t="s">
        <v>1073</v>
      </c>
      <c r="C513" s="9" t="s">
        <v>1074</v>
      </c>
      <c r="D513" s="82">
        <v>20698</v>
      </c>
      <c r="E513" s="82"/>
      <c r="F513" s="82">
        <v>669</v>
      </c>
      <c r="G513" s="82">
        <v>1118</v>
      </c>
      <c r="H513" s="82">
        <v>669</v>
      </c>
      <c r="I513" s="82">
        <v>696</v>
      </c>
      <c r="J513" s="82">
        <v>1175</v>
      </c>
      <c r="K513" s="82">
        <v>2586</v>
      </c>
      <c r="L513" s="82">
        <v>4052</v>
      </c>
      <c r="M513" s="82">
        <v>4444</v>
      </c>
      <c r="N513" s="82">
        <v>3982</v>
      </c>
      <c r="O513" s="82">
        <v>910</v>
      </c>
      <c r="P513" s="82">
        <v>343</v>
      </c>
    </row>
    <row r="514" spans="1:16" x14ac:dyDescent="0.25">
      <c r="A514" s="9" t="s">
        <v>1075</v>
      </c>
      <c r="B514" s="9" t="s">
        <v>1076</v>
      </c>
      <c r="C514" s="9" t="s">
        <v>1077</v>
      </c>
      <c r="D514" s="82">
        <v>102</v>
      </c>
      <c r="E514" s="82"/>
      <c r="F514" s="82" t="s">
        <v>15</v>
      </c>
      <c r="G514" s="82" t="s">
        <v>15</v>
      </c>
      <c r="H514" s="82" t="s">
        <v>15</v>
      </c>
      <c r="I514" s="82" t="s">
        <v>15</v>
      </c>
      <c r="J514" s="82" t="s">
        <v>15</v>
      </c>
      <c r="K514" s="82" t="s">
        <v>15</v>
      </c>
      <c r="L514" s="82" t="s">
        <v>15</v>
      </c>
      <c r="M514" s="82" t="s">
        <v>15</v>
      </c>
      <c r="N514" s="82" t="s">
        <v>15</v>
      </c>
      <c r="O514" s="82" t="s">
        <v>15</v>
      </c>
      <c r="P514" s="82" t="s">
        <v>15</v>
      </c>
    </row>
    <row r="515" spans="1:16" x14ac:dyDescent="0.25">
      <c r="A515" s="9" t="s">
        <v>1078</v>
      </c>
      <c r="B515" s="9" t="s">
        <v>1079</v>
      </c>
      <c r="C515" s="9" t="s">
        <v>1080</v>
      </c>
      <c r="D515" s="82">
        <v>3612</v>
      </c>
      <c r="E515" s="82"/>
      <c r="F515" s="82">
        <v>78</v>
      </c>
      <c r="G515" s="82">
        <v>159</v>
      </c>
      <c r="H515" s="82">
        <v>80</v>
      </c>
      <c r="I515" s="82">
        <v>122</v>
      </c>
      <c r="J515" s="82">
        <v>194</v>
      </c>
      <c r="K515" s="82">
        <v>512</v>
      </c>
      <c r="L515" s="82">
        <v>824</v>
      </c>
      <c r="M515" s="82">
        <v>848</v>
      </c>
      <c r="N515" s="82">
        <v>621</v>
      </c>
      <c r="O515" s="82">
        <v>121</v>
      </c>
      <c r="P515" s="82">
        <v>48</v>
      </c>
    </row>
    <row r="516" spans="1:16" x14ac:dyDescent="0.25">
      <c r="A516" s="9" t="s">
        <v>1081</v>
      </c>
      <c r="B516" s="9" t="s">
        <v>1082</v>
      </c>
      <c r="C516" s="9" t="s">
        <v>1083</v>
      </c>
      <c r="D516" s="82">
        <v>5523</v>
      </c>
      <c r="E516" s="82"/>
      <c r="F516" s="82">
        <v>280</v>
      </c>
      <c r="G516" s="82">
        <v>503</v>
      </c>
      <c r="H516" s="82">
        <v>298</v>
      </c>
      <c r="I516" s="82">
        <v>273</v>
      </c>
      <c r="J516" s="82">
        <v>486</v>
      </c>
      <c r="K516" s="82">
        <v>903</v>
      </c>
      <c r="L516" s="82">
        <v>1100</v>
      </c>
      <c r="M516" s="82">
        <v>887</v>
      </c>
      <c r="N516" s="82">
        <v>616</v>
      </c>
      <c r="O516" s="82">
        <v>119</v>
      </c>
      <c r="P516" s="82">
        <v>41</v>
      </c>
    </row>
    <row r="517" spans="1:16" x14ac:dyDescent="0.25">
      <c r="A517" s="9" t="s">
        <v>1084</v>
      </c>
      <c r="B517" s="9" t="s">
        <v>1085</v>
      </c>
      <c r="C517" s="9" t="s">
        <v>1086</v>
      </c>
      <c r="D517" s="82">
        <v>7258</v>
      </c>
      <c r="E517" s="82"/>
      <c r="F517" s="82">
        <v>595</v>
      </c>
      <c r="G517" s="82">
        <v>912</v>
      </c>
      <c r="H517" s="82">
        <v>491</v>
      </c>
      <c r="I517" s="82">
        <v>461</v>
      </c>
      <c r="J517" s="82">
        <v>730</v>
      </c>
      <c r="K517" s="82">
        <v>1192</v>
      </c>
      <c r="L517" s="82">
        <v>1323</v>
      </c>
      <c r="M517" s="82">
        <v>852</v>
      </c>
      <c r="N517" s="82">
        <v>534</v>
      </c>
      <c r="O517" s="82">
        <v>101</v>
      </c>
      <c r="P517" s="82">
        <v>44</v>
      </c>
    </row>
    <row r="518" spans="1:16" x14ac:dyDescent="0.25">
      <c r="A518" s="9" t="s">
        <v>1087</v>
      </c>
      <c r="B518" s="9" t="s">
        <v>1088</v>
      </c>
      <c r="C518" s="9" t="s">
        <v>1089</v>
      </c>
      <c r="D518" s="82">
        <v>822</v>
      </c>
      <c r="E518" s="82"/>
      <c r="F518" s="82">
        <v>70</v>
      </c>
      <c r="G518" s="82">
        <v>97</v>
      </c>
      <c r="H518" s="82">
        <v>54</v>
      </c>
      <c r="I518" s="82">
        <v>60</v>
      </c>
      <c r="J518" s="82">
        <v>90</v>
      </c>
      <c r="K518" s="82">
        <v>141</v>
      </c>
      <c r="L518" s="82">
        <v>151</v>
      </c>
      <c r="M518" s="82">
        <v>96</v>
      </c>
      <c r="N518" s="82">
        <v>44</v>
      </c>
      <c r="O518" s="82" t="s">
        <v>15</v>
      </c>
      <c r="P518" s="82" t="s">
        <v>15</v>
      </c>
    </row>
    <row r="519" spans="1:16" x14ac:dyDescent="0.25">
      <c r="A519" s="9" t="s">
        <v>1090</v>
      </c>
      <c r="B519" s="9" t="s">
        <v>1091</v>
      </c>
      <c r="C519" s="9" t="s">
        <v>1092</v>
      </c>
      <c r="D519" s="82">
        <v>183</v>
      </c>
      <c r="E519" s="82"/>
      <c r="F519" s="82" t="s">
        <v>15</v>
      </c>
      <c r="G519" s="82" t="s">
        <v>15</v>
      </c>
      <c r="H519" s="82" t="s">
        <v>15</v>
      </c>
      <c r="I519" s="82" t="s">
        <v>15</v>
      </c>
      <c r="J519" s="82" t="s">
        <v>15</v>
      </c>
      <c r="K519" s="82">
        <v>31</v>
      </c>
      <c r="L519" s="82">
        <v>38</v>
      </c>
      <c r="M519" s="82" t="s">
        <v>15</v>
      </c>
      <c r="N519" s="82" t="s">
        <v>15</v>
      </c>
      <c r="O519" s="82" t="s">
        <v>16</v>
      </c>
      <c r="P519" s="82" t="s">
        <v>15</v>
      </c>
    </row>
    <row r="520" spans="1:16" x14ac:dyDescent="0.25">
      <c r="A520" s="9" t="s">
        <v>1093</v>
      </c>
      <c r="B520" s="9" t="s">
        <v>1094</v>
      </c>
      <c r="C520" s="9" t="s">
        <v>1095</v>
      </c>
      <c r="D520" s="82">
        <v>2438</v>
      </c>
      <c r="E520" s="82"/>
      <c r="F520" s="82">
        <v>146</v>
      </c>
      <c r="G520" s="82">
        <v>204</v>
      </c>
      <c r="H520" s="82">
        <v>119</v>
      </c>
      <c r="I520" s="82">
        <v>126</v>
      </c>
      <c r="J520" s="82">
        <v>198</v>
      </c>
      <c r="K520" s="82">
        <v>432</v>
      </c>
      <c r="L520" s="82">
        <v>500</v>
      </c>
      <c r="M520" s="82">
        <v>402</v>
      </c>
      <c r="N520" s="82">
        <v>252</v>
      </c>
      <c r="O520" s="82">
        <v>39</v>
      </c>
      <c r="P520" s="82" t="s">
        <v>15</v>
      </c>
    </row>
    <row r="521" spans="1:16" x14ac:dyDescent="0.25">
      <c r="A521" s="9" t="s">
        <v>1096</v>
      </c>
      <c r="B521" s="9" t="s">
        <v>1097</v>
      </c>
      <c r="C521" s="9" t="s">
        <v>1098</v>
      </c>
      <c r="D521" s="82">
        <v>1986</v>
      </c>
      <c r="E521" s="82"/>
      <c r="F521" s="82">
        <v>143</v>
      </c>
      <c r="G521" s="82">
        <v>220</v>
      </c>
      <c r="H521" s="82">
        <v>98</v>
      </c>
      <c r="I521" s="82">
        <v>121</v>
      </c>
      <c r="J521" s="82">
        <v>183</v>
      </c>
      <c r="K521" s="82">
        <v>340</v>
      </c>
      <c r="L521" s="82">
        <v>394</v>
      </c>
      <c r="M521" s="82">
        <v>283</v>
      </c>
      <c r="N521" s="82">
        <v>151</v>
      </c>
      <c r="O521" s="82">
        <v>34</v>
      </c>
      <c r="P521" s="82" t="s">
        <v>15</v>
      </c>
    </row>
    <row r="522" spans="1:16" x14ac:dyDescent="0.25">
      <c r="A522" s="9" t="s">
        <v>1099</v>
      </c>
      <c r="B522" s="9" t="s">
        <v>1100</v>
      </c>
      <c r="C522" s="9" t="s">
        <v>1101</v>
      </c>
      <c r="D522" s="82" t="s">
        <v>4</v>
      </c>
      <c r="E522" s="82"/>
      <c r="F522" s="82" t="s">
        <v>4</v>
      </c>
      <c r="G522" s="82" t="s">
        <v>4</v>
      </c>
      <c r="H522" s="82" t="s">
        <v>4</v>
      </c>
      <c r="I522" s="82" t="s">
        <v>4</v>
      </c>
      <c r="J522" s="82" t="s">
        <v>4</v>
      </c>
      <c r="K522" s="82" t="s">
        <v>4</v>
      </c>
      <c r="L522" s="82" t="s">
        <v>4</v>
      </c>
      <c r="M522" s="82" t="s">
        <v>4</v>
      </c>
      <c r="N522" s="82" t="s">
        <v>4</v>
      </c>
      <c r="O522" s="82" t="s">
        <v>4</v>
      </c>
      <c r="P522" s="82" t="s">
        <v>4</v>
      </c>
    </row>
    <row r="523" spans="1:16" x14ac:dyDescent="0.25">
      <c r="A523" s="9" t="s">
        <v>4</v>
      </c>
      <c r="B523" s="9" t="s">
        <v>4</v>
      </c>
      <c r="C523" s="9" t="s">
        <v>1102</v>
      </c>
      <c r="D523" s="82">
        <v>115</v>
      </c>
      <c r="E523" s="82"/>
      <c r="F523" s="82" t="s">
        <v>15</v>
      </c>
      <c r="G523" s="82" t="s">
        <v>15</v>
      </c>
      <c r="H523" s="82" t="s">
        <v>15</v>
      </c>
      <c r="I523" s="82" t="s">
        <v>15</v>
      </c>
      <c r="J523" s="82" t="s">
        <v>15</v>
      </c>
      <c r="K523" s="82" t="s">
        <v>15</v>
      </c>
      <c r="L523" s="82" t="s">
        <v>15</v>
      </c>
      <c r="M523" s="82">
        <v>25</v>
      </c>
      <c r="N523" s="82" t="s">
        <v>15</v>
      </c>
      <c r="O523" s="82" t="s">
        <v>15</v>
      </c>
      <c r="P523" s="82" t="s">
        <v>16</v>
      </c>
    </row>
    <row r="524" spans="1:16" x14ac:dyDescent="0.25">
      <c r="A524" s="9" t="s">
        <v>1103</v>
      </c>
      <c r="B524" s="9" t="s">
        <v>1104</v>
      </c>
      <c r="C524" s="9" t="s">
        <v>1105</v>
      </c>
      <c r="D524" s="82" t="s">
        <v>4</v>
      </c>
      <c r="E524" s="82"/>
      <c r="F524" s="82" t="s">
        <v>4</v>
      </c>
      <c r="G524" s="82" t="s">
        <v>4</v>
      </c>
      <c r="H524" s="82" t="s">
        <v>4</v>
      </c>
      <c r="I524" s="82" t="s">
        <v>4</v>
      </c>
      <c r="J524" s="82" t="s">
        <v>4</v>
      </c>
      <c r="K524" s="82" t="s">
        <v>4</v>
      </c>
      <c r="L524" s="82" t="s">
        <v>4</v>
      </c>
      <c r="M524" s="82" t="s">
        <v>4</v>
      </c>
      <c r="N524" s="82" t="s">
        <v>4</v>
      </c>
      <c r="O524" s="82" t="s">
        <v>4</v>
      </c>
      <c r="P524" s="82" t="s">
        <v>4</v>
      </c>
    </row>
    <row r="525" spans="1:16" x14ac:dyDescent="0.25">
      <c r="A525" s="9" t="s">
        <v>4</v>
      </c>
      <c r="B525" s="9" t="s">
        <v>4</v>
      </c>
      <c r="C525" s="9" t="s">
        <v>1102</v>
      </c>
      <c r="D525" s="82">
        <v>86</v>
      </c>
      <c r="E525" s="82"/>
      <c r="F525" s="82" t="s">
        <v>15</v>
      </c>
      <c r="G525" s="82" t="s">
        <v>15</v>
      </c>
      <c r="H525" s="82" t="s">
        <v>16</v>
      </c>
      <c r="I525" s="82" t="s">
        <v>15</v>
      </c>
      <c r="J525" s="82" t="s">
        <v>15</v>
      </c>
      <c r="K525" s="82" t="s">
        <v>15</v>
      </c>
      <c r="L525" s="82" t="s">
        <v>15</v>
      </c>
      <c r="M525" s="82" t="s">
        <v>15</v>
      </c>
      <c r="N525" s="82" t="s">
        <v>15</v>
      </c>
      <c r="O525" s="82" t="s">
        <v>15</v>
      </c>
      <c r="P525" s="82" t="s">
        <v>15</v>
      </c>
    </row>
    <row r="526" spans="1:16" x14ac:dyDescent="0.25">
      <c r="A526" s="9" t="s">
        <v>1106</v>
      </c>
      <c r="B526" s="9" t="s">
        <v>1107</v>
      </c>
      <c r="C526" s="9" t="s">
        <v>1108</v>
      </c>
      <c r="D526" s="82" t="s">
        <v>4</v>
      </c>
      <c r="E526" s="82"/>
      <c r="F526" s="82" t="s">
        <v>4</v>
      </c>
      <c r="G526" s="82" t="s">
        <v>4</v>
      </c>
      <c r="H526" s="82" t="s">
        <v>4</v>
      </c>
      <c r="I526" s="82" t="s">
        <v>4</v>
      </c>
      <c r="J526" s="82" t="s">
        <v>4</v>
      </c>
      <c r="K526" s="82" t="s">
        <v>4</v>
      </c>
      <c r="L526" s="82" t="s">
        <v>4</v>
      </c>
      <c r="M526" s="82" t="s">
        <v>4</v>
      </c>
      <c r="N526" s="82" t="s">
        <v>4</v>
      </c>
      <c r="O526" s="82" t="s">
        <v>4</v>
      </c>
      <c r="P526" s="82" t="s">
        <v>4</v>
      </c>
    </row>
    <row r="527" spans="1:16" x14ac:dyDescent="0.25">
      <c r="A527" s="9" t="s">
        <v>4</v>
      </c>
      <c r="B527" s="9" t="s">
        <v>4</v>
      </c>
      <c r="C527" s="9" t="s">
        <v>1109</v>
      </c>
      <c r="D527" s="82">
        <v>31851</v>
      </c>
      <c r="E527" s="82"/>
      <c r="F527" s="82">
        <v>1066</v>
      </c>
      <c r="G527" s="82">
        <v>1940</v>
      </c>
      <c r="H527" s="82">
        <v>1145</v>
      </c>
      <c r="I527" s="82">
        <v>1308</v>
      </c>
      <c r="J527" s="82">
        <v>2142</v>
      </c>
      <c r="K527" s="82">
        <v>4624</v>
      </c>
      <c r="L527" s="82">
        <v>6584</v>
      </c>
      <c r="M527" s="82">
        <v>6541</v>
      </c>
      <c r="N527" s="82">
        <v>5033</v>
      </c>
      <c r="O527" s="82">
        <v>1019</v>
      </c>
      <c r="P527" s="82">
        <v>377</v>
      </c>
    </row>
    <row r="528" spans="1:16" x14ac:dyDescent="0.25">
      <c r="A528" s="9" t="s">
        <v>1110</v>
      </c>
      <c r="B528" s="9" t="s">
        <v>1111</v>
      </c>
      <c r="C528" s="9" t="s">
        <v>1112</v>
      </c>
      <c r="D528" s="82" t="s">
        <v>4</v>
      </c>
      <c r="E528" s="82"/>
      <c r="F528" s="82" t="s">
        <v>4</v>
      </c>
      <c r="G528" s="82" t="s">
        <v>4</v>
      </c>
      <c r="H528" s="82" t="s">
        <v>4</v>
      </c>
      <c r="I528" s="82" t="s">
        <v>4</v>
      </c>
      <c r="J528" s="82" t="s">
        <v>4</v>
      </c>
      <c r="K528" s="82" t="s">
        <v>4</v>
      </c>
      <c r="L528" s="82" t="s">
        <v>4</v>
      </c>
      <c r="M528" s="82" t="s">
        <v>4</v>
      </c>
      <c r="N528" s="82" t="s">
        <v>4</v>
      </c>
      <c r="O528" s="82" t="s">
        <v>4</v>
      </c>
      <c r="P528" s="82" t="s">
        <v>4</v>
      </c>
    </row>
    <row r="529" spans="1:16" x14ac:dyDescent="0.25">
      <c r="A529" s="9" t="s">
        <v>4</v>
      </c>
      <c r="B529" s="9" t="s">
        <v>4</v>
      </c>
      <c r="C529" s="9" t="s">
        <v>1109</v>
      </c>
      <c r="D529" s="82">
        <v>6865</v>
      </c>
      <c r="E529" s="82"/>
      <c r="F529" s="82">
        <v>116</v>
      </c>
      <c r="G529" s="82">
        <v>206</v>
      </c>
      <c r="H529" s="82">
        <v>119</v>
      </c>
      <c r="I529" s="82">
        <v>136</v>
      </c>
      <c r="J529" s="82">
        <v>268</v>
      </c>
      <c r="K529" s="82">
        <v>645</v>
      </c>
      <c r="L529" s="82">
        <v>1257</v>
      </c>
      <c r="M529" s="82">
        <v>1622</v>
      </c>
      <c r="N529" s="82">
        <v>1799</v>
      </c>
      <c r="O529" s="82">
        <v>476</v>
      </c>
      <c r="P529" s="82">
        <v>204</v>
      </c>
    </row>
    <row r="530" spans="1:16" x14ac:dyDescent="0.25">
      <c r="A530" s="9" t="s">
        <v>1113</v>
      </c>
      <c r="B530" s="9" t="s">
        <v>1114</v>
      </c>
      <c r="C530" s="9" t="s">
        <v>1112</v>
      </c>
      <c r="D530" s="82" t="s">
        <v>4</v>
      </c>
      <c r="E530" s="82"/>
      <c r="F530" s="82" t="s">
        <v>4</v>
      </c>
      <c r="G530" s="82" t="s">
        <v>4</v>
      </c>
      <c r="H530" s="82" t="s">
        <v>4</v>
      </c>
      <c r="I530" s="82" t="s">
        <v>4</v>
      </c>
      <c r="J530" s="82" t="s">
        <v>4</v>
      </c>
      <c r="K530" s="82" t="s">
        <v>4</v>
      </c>
      <c r="L530" s="82" t="s">
        <v>4</v>
      </c>
      <c r="M530" s="82" t="s">
        <v>4</v>
      </c>
      <c r="N530" s="82" t="s">
        <v>4</v>
      </c>
      <c r="O530" s="82" t="s">
        <v>4</v>
      </c>
      <c r="P530" s="82" t="s">
        <v>4</v>
      </c>
    </row>
    <row r="531" spans="1:16" x14ac:dyDescent="0.25">
      <c r="A531" s="9" t="s">
        <v>4</v>
      </c>
      <c r="B531" s="9" t="s">
        <v>4</v>
      </c>
      <c r="C531" s="9" t="s">
        <v>1115</v>
      </c>
      <c r="D531" s="82">
        <v>6809</v>
      </c>
      <c r="E531" s="82"/>
      <c r="F531" s="82">
        <v>64</v>
      </c>
      <c r="G531" s="82">
        <v>119</v>
      </c>
      <c r="H531" s="82">
        <v>91</v>
      </c>
      <c r="I531" s="82">
        <v>86</v>
      </c>
      <c r="J531" s="82">
        <v>180</v>
      </c>
      <c r="K531" s="82">
        <v>532</v>
      </c>
      <c r="L531" s="82">
        <v>1197</v>
      </c>
      <c r="M531" s="82">
        <v>1713</v>
      </c>
      <c r="N531" s="82">
        <v>1996</v>
      </c>
      <c r="O531" s="82">
        <v>606</v>
      </c>
      <c r="P531" s="82">
        <v>210</v>
      </c>
    </row>
    <row r="532" spans="1:16" x14ac:dyDescent="0.25">
      <c r="A532" s="9" t="s">
        <v>1116</v>
      </c>
      <c r="B532" s="9" t="s">
        <v>1117</v>
      </c>
      <c r="C532" s="9" t="s">
        <v>1118</v>
      </c>
      <c r="D532" s="82" t="s">
        <v>4</v>
      </c>
      <c r="E532" s="82"/>
      <c r="F532" s="82" t="s">
        <v>4</v>
      </c>
      <c r="G532" s="82" t="s">
        <v>4</v>
      </c>
      <c r="H532" s="82" t="s">
        <v>4</v>
      </c>
      <c r="I532" s="82" t="s">
        <v>4</v>
      </c>
      <c r="J532" s="82" t="s">
        <v>4</v>
      </c>
      <c r="K532" s="82" t="s">
        <v>4</v>
      </c>
      <c r="L532" s="82" t="s">
        <v>4</v>
      </c>
      <c r="M532" s="82" t="s">
        <v>4</v>
      </c>
      <c r="N532" s="82" t="s">
        <v>4</v>
      </c>
      <c r="O532" s="82" t="s">
        <v>4</v>
      </c>
      <c r="P532" s="82" t="s">
        <v>4</v>
      </c>
    </row>
    <row r="533" spans="1:16" x14ac:dyDescent="0.25">
      <c r="A533" s="9" t="s">
        <v>4</v>
      </c>
      <c r="B533" s="9" t="s">
        <v>4</v>
      </c>
      <c r="C533" s="9" t="s">
        <v>1119</v>
      </c>
      <c r="D533" s="82">
        <v>14572</v>
      </c>
      <c r="E533" s="82"/>
      <c r="F533" s="82">
        <v>422</v>
      </c>
      <c r="G533" s="82">
        <v>791</v>
      </c>
      <c r="H533" s="82">
        <v>484</v>
      </c>
      <c r="I533" s="82">
        <v>546</v>
      </c>
      <c r="J533" s="82">
        <v>940</v>
      </c>
      <c r="K533" s="82">
        <v>2123</v>
      </c>
      <c r="L533" s="82">
        <v>2984</v>
      </c>
      <c r="M533" s="82">
        <v>3138</v>
      </c>
      <c r="N533" s="82">
        <v>2418</v>
      </c>
      <c r="O533" s="82">
        <v>520</v>
      </c>
      <c r="P533" s="82">
        <v>180</v>
      </c>
    </row>
    <row r="534" spans="1:16" x14ac:dyDescent="0.25">
      <c r="A534" s="9" t="s">
        <v>1120</v>
      </c>
      <c r="B534" s="9" t="s">
        <v>1121</v>
      </c>
      <c r="C534" s="9" t="s">
        <v>1122</v>
      </c>
      <c r="D534" s="82" t="s">
        <v>4</v>
      </c>
      <c r="E534" s="82"/>
      <c r="F534" s="82" t="s">
        <v>4</v>
      </c>
      <c r="G534" s="82" t="s">
        <v>4</v>
      </c>
      <c r="H534" s="82" t="s">
        <v>4</v>
      </c>
      <c r="I534" s="82" t="s">
        <v>4</v>
      </c>
      <c r="J534" s="82" t="s">
        <v>4</v>
      </c>
      <c r="K534" s="82" t="s">
        <v>4</v>
      </c>
      <c r="L534" s="82" t="s">
        <v>4</v>
      </c>
      <c r="M534" s="82" t="s">
        <v>4</v>
      </c>
      <c r="N534" s="82" t="s">
        <v>4</v>
      </c>
      <c r="O534" s="82" t="s">
        <v>4</v>
      </c>
      <c r="P534" s="82" t="s">
        <v>4</v>
      </c>
    </row>
    <row r="535" spans="1:16" x14ac:dyDescent="0.25">
      <c r="A535" s="9" t="s">
        <v>4</v>
      </c>
      <c r="B535" s="9" t="s">
        <v>4</v>
      </c>
      <c r="C535" s="9" t="s">
        <v>1109</v>
      </c>
      <c r="D535" s="82">
        <v>2854</v>
      </c>
      <c r="E535" s="82"/>
      <c r="F535" s="82">
        <v>43</v>
      </c>
      <c r="G535" s="82">
        <v>82</v>
      </c>
      <c r="H535" s="82">
        <v>46</v>
      </c>
      <c r="I535" s="82">
        <v>59</v>
      </c>
      <c r="J535" s="82">
        <v>107</v>
      </c>
      <c r="K535" s="82">
        <v>273</v>
      </c>
      <c r="L535" s="82">
        <v>524</v>
      </c>
      <c r="M535" s="82">
        <v>684</v>
      </c>
      <c r="N535" s="82">
        <v>718</v>
      </c>
      <c r="O535" s="82">
        <v>233</v>
      </c>
      <c r="P535" s="82">
        <v>76</v>
      </c>
    </row>
    <row r="536" spans="1:16" x14ac:dyDescent="0.25">
      <c r="A536" s="9" t="s">
        <v>1123</v>
      </c>
      <c r="B536" s="9" t="s">
        <v>1124</v>
      </c>
      <c r="C536" s="9" t="s">
        <v>1122</v>
      </c>
      <c r="D536" s="82" t="s">
        <v>4</v>
      </c>
      <c r="E536" s="82"/>
      <c r="F536" s="82" t="s">
        <v>4</v>
      </c>
      <c r="G536" s="82" t="s">
        <v>4</v>
      </c>
      <c r="H536" s="82" t="s">
        <v>4</v>
      </c>
      <c r="I536" s="82" t="s">
        <v>4</v>
      </c>
      <c r="J536" s="82" t="s">
        <v>4</v>
      </c>
      <c r="K536" s="82" t="s">
        <v>4</v>
      </c>
      <c r="L536" s="82" t="s">
        <v>4</v>
      </c>
      <c r="M536" s="82" t="s">
        <v>4</v>
      </c>
      <c r="N536" s="82" t="s">
        <v>4</v>
      </c>
      <c r="O536" s="82" t="s">
        <v>4</v>
      </c>
      <c r="P536" s="82" t="s">
        <v>4</v>
      </c>
    </row>
    <row r="537" spans="1:16" x14ac:dyDescent="0.25">
      <c r="A537" s="9" t="s">
        <v>4</v>
      </c>
      <c r="B537" s="9" t="s">
        <v>4</v>
      </c>
      <c r="C537" s="9" t="s">
        <v>1115</v>
      </c>
      <c r="D537" s="82">
        <v>1375</v>
      </c>
      <c r="E537" s="82"/>
      <c r="F537" s="82" t="s">
        <v>15</v>
      </c>
      <c r="G537" s="82" t="s">
        <v>15</v>
      </c>
      <c r="H537" s="82" t="s">
        <v>15</v>
      </c>
      <c r="I537" s="82">
        <v>26</v>
      </c>
      <c r="J537" s="82">
        <v>48</v>
      </c>
      <c r="K537" s="82">
        <v>125</v>
      </c>
      <c r="L537" s="82">
        <v>254</v>
      </c>
      <c r="M537" s="82">
        <v>354</v>
      </c>
      <c r="N537" s="82">
        <v>364</v>
      </c>
      <c r="O537" s="82">
        <v>115</v>
      </c>
      <c r="P537" s="82">
        <v>36</v>
      </c>
    </row>
    <row r="538" spans="1:16" x14ac:dyDescent="0.25">
      <c r="A538" s="9" t="s">
        <v>1125</v>
      </c>
      <c r="B538" s="9" t="s">
        <v>1126</v>
      </c>
      <c r="C538" s="9" t="s">
        <v>1127</v>
      </c>
      <c r="D538" s="82" t="s">
        <v>4</v>
      </c>
      <c r="E538" s="82"/>
      <c r="F538" s="82" t="s">
        <v>4</v>
      </c>
      <c r="G538" s="82" t="s">
        <v>4</v>
      </c>
      <c r="H538" s="82" t="s">
        <v>4</v>
      </c>
      <c r="I538" s="82" t="s">
        <v>4</v>
      </c>
      <c r="J538" s="82" t="s">
        <v>4</v>
      </c>
      <c r="K538" s="82" t="s">
        <v>4</v>
      </c>
      <c r="L538" s="82" t="s">
        <v>4</v>
      </c>
      <c r="M538" s="82" t="s">
        <v>4</v>
      </c>
      <c r="N538" s="82" t="s">
        <v>4</v>
      </c>
      <c r="O538" s="82" t="s">
        <v>4</v>
      </c>
      <c r="P538" s="82" t="s">
        <v>4</v>
      </c>
    </row>
    <row r="539" spans="1:16" x14ac:dyDescent="0.25">
      <c r="A539" s="9" t="s">
        <v>4</v>
      </c>
      <c r="B539" s="9" t="s">
        <v>4</v>
      </c>
      <c r="C539" s="9" t="s">
        <v>1065</v>
      </c>
      <c r="D539" s="82">
        <v>13500</v>
      </c>
      <c r="E539" s="82"/>
      <c r="F539" s="82" t="s">
        <v>15</v>
      </c>
      <c r="G539" s="82">
        <v>66</v>
      </c>
      <c r="H539" s="82">
        <v>68</v>
      </c>
      <c r="I539" s="82">
        <v>108</v>
      </c>
      <c r="J539" s="82">
        <v>241</v>
      </c>
      <c r="K539" s="82">
        <v>825</v>
      </c>
      <c r="L539" s="82">
        <v>2454</v>
      </c>
      <c r="M539" s="82">
        <v>4105</v>
      </c>
      <c r="N539" s="82">
        <v>4342</v>
      </c>
      <c r="O539" s="82">
        <v>953</v>
      </c>
      <c r="P539" s="82">
        <v>322</v>
      </c>
    </row>
    <row r="540" spans="1:16" x14ac:dyDescent="0.25">
      <c r="A540" s="9" t="s">
        <v>1128</v>
      </c>
      <c r="B540" s="9" t="s">
        <v>1129</v>
      </c>
      <c r="C540" s="9" t="s">
        <v>1130</v>
      </c>
      <c r="D540" s="82" t="s">
        <v>4</v>
      </c>
      <c r="E540" s="82"/>
      <c r="F540" s="82" t="s">
        <v>4</v>
      </c>
      <c r="G540" s="82" t="s">
        <v>4</v>
      </c>
      <c r="H540" s="82" t="s">
        <v>4</v>
      </c>
      <c r="I540" s="82" t="s">
        <v>4</v>
      </c>
      <c r="J540" s="82" t="s">
        <v>4</v>
      </c>
      <c r="K540" s="82" t="s">
        <v>4</v>
      </c>
      <c r="L540" s="82" t="s">
        <v>4</v>
      </c>
      <c r="M540" s="82" t="s">
        <v>4</v>
      </c>
      <c r="N540" s="82" t="s">
        <v>4</v>
      </c>
      <c r="O540" s="82" t="s">
        <v>4</v>
      </c>
      <c r="P540" s="82" t="s">
        <v>4</v>
      </c>
    </row>
    <row r="541" spans="1:16" x14ac:dyDescent="0.25">
      <c r="A541" s="9" t="s">
        <v>4</v>
      </c>
      <c r="B541" s="9" t="s">
        <v>4</v>
      </c>
      <c r="C541" s="9" t="s">
        <v>1131</v>
      </c>
      <c r="D541" s="82">
        <v>2511</v>
      </c>
      <c r="E541" s="82"/>
      <c r="F541" s="82" t="s">
        <v>15</v>
      </c>
      <c r="G541" s="82" t="s">
        <v>15</v>
      </c>
      <c r="H541" s="82" t="s">
        <v>15</v>
      </c>
      <c r="I541" s="82" t="s">
        <v>15</v>
      </c>
      <c r="J541" s="82">
        <v>28</v>
      </c>
      <c r="K541" s="82">
        <v>112</v>
      </c>
      <c r="L541" s="82">
        <v>307</v>
      </c>
      <c r="M541" s="82">
        <v>582</v>
      </c>
      <c r="N541" s="82">
        <v>890</v>
      </c>
      <c r="O541" s="82">
        <v>362</v>
      </c>
      <c r="P541" s="82">
        <v>187</v>
      </c>
    </row>
    <row r="542" spans="1:16" x14ac:dyDescent="0.25">
      <c r="A542" s="9" t="s">
        <v>1132</v>
      </c>
      <c r="B542" s="9" t="s">
        <v>1133</v>
      </c>
      <c r="C542" s="9" t="s">
        <v>1134</v>
      </c>
      <c r="D542" s="82">
        <v>10855</v>
      </c>
      <c r="E542" s="82"/>
      <c r="F542" s="82">
        <v>193</v>
      </c>
      <c r="G542" s="82">
        <v>464</v>
      </c>
      <c r="H542" s="82">
        <v>334</v>
      </c>
      <c r="I542" s="82">
        <v>406</v>
      </c>
      <c r="J542" s="82">
        <v>727</v>
      </c>
      <c r="K542" s="82">
        <v>1547</v>
      </c>
      <c r="L542" s="82">
        <v>2393</v>
      </c>
      <c r="M542" s="82">
        <v>2460</v>
      </c>
      <c r="N542" s="82">
        <v>1878</v>
      </c>
      <c r="O542" s="82">
        <v>340</v>
      </c>
      <c r="P542" s="82">
        <v>101</v>
      </c>
    </row>
    <row r="543" spans="1:16" x14ac:dyDescent="0.25">
      <c r="A543" s="9" t="s">
        <v>4</v>
      </c>
      <c r="B543" s="9" t="s">
        <v>4</v>
      </c>
      <c r="C543" s="9" t="s">
        <v>4</v>
      </c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</row>
    <row r="544" spans="1:16" x14ac:dyDescent="0.25">
      <c r="A544" s="9" t="s">
        <v>1135</v>
      </c>
      <c r="B544" s="9" t="s">
        <v>1136</v>
      </c>
      <c r="C544" s="9" t="s">
        <v>1137</v>
      </c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</row>
    <row r="545" spans="1:16" x14ac:dyDescent="0.25">
      <c r="A545" s="9" t="s">
        <v>4</v>
      </c>
      <c r="B545" s="9" t="s">
        <v>4</v>
      </c>
      <c r="C545" s="9" t="s">
        <v>1138</v>
      </c>
      <c r="D545" s="82">
        <v>1773</v>
      </c>
      <c r="E545" s="82"/>
      <c r="F545" s="82" t="s">
        <v>15</v>
      </c>
      <c r="G545" s="82" t="s">
        <v>15</v>
      </c>
      <c r="H545" s="82" t="s">
        <v>15</v>
      </c>
      <c r="I545" s="82" t="s">
        <v>15</v>
      </c>
      <c r="J545" s="82">
        <v>31</v>
      </c>
      <c r="K545" s="82">
        <v>119</v>
      </c>
      <c r="L545" s="82">
        <v>279</v>
      </c>
      <c r="M545" s="82">
        <v>486</v>
      </c>
      <c r="N545" s="82">
        <v>579</v>
      </c>
      <c r="O545" s="82">
        <v>174</v>
      </c>
      <c r="P545" s="82">
        <v>76</v>
      </c>
    </row>
    <row r="546" spans="1:16" x14ac:dyDescent="0.25">
      <c r="A546" s="9" t="s">
        <v>1139</v>
      </c>
      <c r="B546" s="9" t="s">
        <v>1140</v>
      </c>
      <c r="C546" s="9" t="s">
        <v>1137</v>
      </c>
      <c r="D546" s="82" t="s">
        <v>4</v>
      </c>
      <c r="E546" s="82"/>
      <c r="F546" s="82" t="s">
        <v>4</v>
      </c>
      <c r="G546" s="82" t="s">
        <v>4</v>
      </c>
      <c r="H546" s="82" t="s">
        <v>4</v>
      </c>
      <c r="I546" s="82" t="s">
        <v>4</v>
      </c>
      <c r="J546" s="82" t="s">
        <v>4</v>
      </c>
      <c r="K546" s="82" t="s">
        <v>4</v>
      </c>
      <c r="L546" s="82" t="s">
        <v>4</v>
      </c>
      <c r="M546" s="82" t="s">
        <v>4</v>
      </c>
      <c r="N546" s="82" t="s">
        <v>4</v>
      </c>
      <c r="O546" s="82" t="s">
        <v>4</v>
      </c>
      <c r="P546" s="82" t="s">
        <v>4</v>
      </c>
    </row>
    <row r="547" spans="1:16" x14ac:dyDescent="0.25">
      <c r="A547" s="9" t="s">
        <v>4</v>
      </c>
      <c r="B547" s="9" t="s">
        <v>4</v>
      </c>
      <c r="C547" s="9" t="s">
        <v>1141</v>
      </c>
      <c r="D547" s="82" t="s">
        <v>1851</v>
      </c>
      <c r="E547" s="82"/>
      <c r="F547" s="82" t="s">
        <v>16</v>
      </c>
      <c r="G547" s="82" t="s">
        <v>16</v>
      </c>
      <c r="H547" s="82" t="s">
        <v>16</v>
      </c>
      <c r="I547" s="82" t="s">
        <v>16</v>
      </c>
      <c r="J547" s="82" t="s">
        <v>15</v>
      </c>
      <c r="K547" s="82" t="s">
        <v>15</v>
      </c>
      <c r="L547" s="82" t="s">
        <v>15</v>
      </c>
      <c r="M547" s="82" t="s">
        <v>15</v>
      </c>
      <c r="N547" s="82" t="s">
        <v>15</v>
      </c>
      <c r="O547" s="82" t="s">
        <v>15</v>
      </c>
      <c r="P547" s="82" t="s">
        <v>15</v>
      </c>
    </row>
    <row r="548" spans="1:16" x14ac:dyDescent="0.25">
      <c r="A548" s="9" t="s">
        <v>1142</v>
      </c>
      <c r="B548" s="9" t="s">
        <v>1143</v>
      </c>
      <c r="C548" s="9" t="s">
        <v>1137</v>
      </c>
      <c r="D548" s="82" t="s">
        <v>4</v>
      </c>
      <c r="E548" s="82"/>
      <c r="F548" s="82" t="s">
        <v>4</v>
      </c>
      <c r="G548" s="82" t="s">
        <v>4</v>
      </c>
      <c r="H548" s="82" t="s">
        <v>4</v>
      </c>
      <c r="I548" s="82" t="s">
        <v>4</v>
      </c>
      <c r="J548" s="82" t="s">
        <v>4</v>
      </c>
      <c r="K548" s="82" t="s">
        <v>4</v>
      </c>
      <c r="L548" s="82" t="s">
        <v>4</v>
      </c>
      <c r="M548" s="82" t="s">
        <v>4</v>
      </c>
      <c r="N548" s="82" t="s">
        <v>4</v>
      </c>
      <c r="O548" s="82" t="s">
        <v>4</v>
      </c>
      <c r="P548" s="82" t="s">
        <v>4</v>
      </c>
    </row>
    <row r="549" spans="1:16" x14ac:dyDescent="0.25">
      <c r="A549" s="9" t="s">
        <v>4</v>
      </c>
      <c r="B549" s="9" t="s">
        <v>4</v>
      </c>
      <c r="C549" s="9" t="s">
        <v>1144</v>
      </c>
      <c r="D549" s="82">
        <v>224</v>
      </c>
      <c r="E549" s="82"/>
      <c r="F549" s="82" t="s">
        <v>16</v>
      </c>
      <c r="G549" s="82" t="s">
        <v>15</v>
      </c>
      <c r="H549" s="82" t="s">
        <v>15</v>
      </c>
      <c r="I549" s="82" t="s">
        <v>15</v>
      </c>
      <c r="J549" s="82" t="s">
        <v>15</v>
      </c>
      <c r="K549" s="82">
        <v>27</v>
      </c>
      <c r="L549" s="82">
        <v>60</v>
      </c>
      <c r="M549" s="82">
        <v>47</v>
      </c>
      <c r="N549" s="82">
        <v>56</v>
      </c>
      <c r="O549" s="82" t="s">
        <v>15</v>
      </c>
      <c r="P549" s="82" t="s">
        <v>15</v>
      </c>
    </row>
    <row r="550" spans="1:16" x14ac:dyDescent="0.25">
      <c r="A550" s="9" t="s">
        <v>1145</v>
      </c>
      <c r="B550" s="9" t="s">
        <v>1146</v>
      </c>
      <c r="C550" s="9" t="s">
        <v>1137</v>
      </c>
      <c r="D550" s="82" t="s">
        <v>4</v>
      </c>
      <c r="E550" s="82"/>
      <c r="F550" s="82" t="s">
        <v>4</v>
      </c>
      <c r="G550" s="82" t="s">
        <v>4</v>
      </c>
      <c r="H550" s="82" t="s">
        <v>4</v>
      </c>
      <c r="I550" s="82" t="s">
        <v>4</v>
      </c>
      <c r="J550" s="82" t="s">
        <v>4</v>
      </c>
      <c r="K550" s="82" t="s">
        <v>4</v>
      </c>
      <c r="L550" s="82" t="s">
        <v>4</v>
      </c>
      <c r="M550" s="82" t="s">
        <v>4</v>
      </c>
      <c r="N550" s="82" t="s">
        <v>4</v>
      </c>
      <c r="O550" s="82" t="s">
        <v>4</v>
      </c>
      <c r="P550" s="82" t="s">
        <v>4</v>
      </c>
    </row>
    <row r="551" spans="1:16" x14ac:dyDescent="0.25">
      <c r="A551" s="9" t="s">
        <v>4</v>
      </c>
      <c r="B551" s="9" t="s">
        <v>4</v>
      </c>
      <c r="C551" s="9" t="s">
        <v>1147</v>
      </c>
      <c r="D551" s="82" t="s">
        <v>15</v>
      </c>
      <c r="E551" s="82"/>
      <c r="F551" s="82" t="s">
        <v>16</v>
      </c>
      <c r="G551" s="82" t="s">
        <v>16</v>
      </c>
      <c r="H551" s="82" t="s">
        <v>16</v>
      </c>
      <c r="I551" s="82" t="s">
        <v>15</v>
      </c>
      <c r="J551" s="82" t="s">
        <v>15</v>
      </c>
      <c r="K551" s="82" t="s">
        <v>15</v>
      </c>
      <c r="L551" s="82" t="s">
        <v>15</v>
      </c>
      <c r="M551" s="82" t="s">
        <v>15</v>
      </c>
      <c r="N551" s="82" t="s">
        <v>15</v>
      </c>
      <c r="O551" s="82" t="s">
        <v>15</v>
      </c>
      <c r="P551" s="82" t="s">
        <v>15</v>
      </c>
    </row>
    <row r="552" spans="1:16" x14ac:dyDescent="0.25">
      <c r="A552" s="9" t="s">
        <v>1148</v>
      </c>
      <c r="B552" s="9" t="s">
        <v>1149</v>
      </c>
      <c r="C552" s="9" t="s">
        <v>1150</v>
      </c>
      <c r="D552" s="82">
        <v>4306</v>
      </c>
      <c r="E552" s="82"/>
      <c r="F552" s="82" t="s">
        <v>15</v>
      </c>
      <c r="G552" s="82">
        <v>89</v>
      </c>
      <c r="H552" s="82">
        <v>91</v>
      </c>
      <c r="I552" s="82">
        <v>116</v>
      </c>
      <c r="J552" s="82">
        <v>245</v>
      </c>
      <c r="K552" s="82">
        <v>695</v>
      </c>
      <c r="L552" s="82">
        <v>1121</v>
      </c>
      <c r="M552" s="82">
        <v>994</v>
      </c>
      <c r="N552" s="82">
        <v>721</v>
      </c>
      <c r="O552" s="82">
        <v>150</v>
      </c>
      <c r="P552" s="82">
        <v>55</v>
      </c>
    </row>
    <row r="553" spans="1:16" x14ac:dyDescent="0.25">
      <c r="A553" s="9" t="s">
        <v>1151</v>
      </c>
      <c r="B553" s="9" t="s">
        <v>1152</v>
      </c>
      <c r="C553" s="9" t="s">
        <v>1153</v>
      </c>
      <c r="D553" s="82">
        <v>132</v>
      </c>
      <c r="E553" s="82"/>
      <c r="F553" s="82" t="s">
        <v>16</v>
      </c>
      <c r="G553" s="82" t="s">
        <v>16</v>
      </c>
      <c r="H553" s="82" t="s">
        <v>15</v>
      </c>
      <c r="I553" s="82" t="s">
        <v>15</v>
      </c>
      <c r="J553" s="82" t="s">
        <v>15</v>
      </c>
      <c r="K553" s="82" t="s">
        <v>15</v>
      </c>
      <c r="L553" s="82">
        <v>26</v>
      </c>
      <c r="M553" s="82">
        <v>26</v>
      </c>
      <c r="N553" s="82">
        <v>43</v>
      </c>
      <c r="O553" s="82" t="s">
        <v>15</v>
      </c>
      <c r="P553" s="82" t="s">
        <v>15</v>
      </c>
    </row>
    <row r="554" spans="1:16" x14ac:dyDescent="0.25">
      <c r="A554" s="9" t="s">
        <v>1154</v>
      </c>
      <c r="B554" s="9" t="s">
        <v>1155</v>
      </c>
      <c r="C554" s="9" t="s">
        <v>1156</v>
      </c>
      <c r="D554" s="82">
        <v>127</v>
      </c>
      <c r="E554" s="82"/>
      <c r="F554" s="82" t="s">
        <v>16</v>
      </c>
      <c r="G554" s="82" t="s">
        <v>15</v>
      </c>
      <c r="H554" s="82" t="s">
        <v>15</v>
      </c>
      <c r="I554" s="82" t="s">
        <v>15</v>
      </c>
      <c r="J554" s="82" t="s">
        <v>15</v>
      </c>
      <c r="K554" s="82" t="s">
        <v>15</v>
      </c>
      <c r="L554" s="82">
        <v>31</v>
      </c>
      <c r="M554" s="82" t="s">
        <v>15</v>
      </c>
      <c r="N554" s="82">
        <v>34</v>
      </c>
      <c r="O554" s="82" t="s">
        <v>15</v>
      </c>
      <c r="P554" s="82" t="s">
        <v>15</v>
      </c>
    </row>
    <row r="555" spans="1:16" x14ac:dyDescent="0.25">
      <c r="A555" s="9" t="s">
        <v>1157</v>
      </c>
      <c r="B555" s="9" t="s">
        <v>1158</v>
      </c>
      <c r="C555" s="9" t="s">
        <v>1159</v>
      </c>
      <c r="D555" s="82">
        <v>19305</v>
      </c>
      <c r="E555" s="82"/>
      <c r="F555" s="82">
        <v>48</v>
      </c>
      <c r="G555" s="82">
        <v>179</v>
      </c>
      <c r="H555" s="82">
        <v>172</v>
      </c>
      <c r="I555" s="82">
        <v>217</v>
      </c>
      <c r="J555" s="82">
        <v>508</v>
      </c>
      <c r="K555" s="82">
        <v>1711</v>
      </c>
      <c r="L555" s="82">
        <v>3938</v>
      </c>
      <c r="M555" s="82">
        <v>5421</v>
      </c>
      <c r="N555" s="82">
        <v>5383</v>
      </c>
      <c r="O555" s="82">
        <v>1266</v>
      </c>
      <c r="P555" s="82">
        <v>445</v>
      </c>
    </row>
    <row r="556" spans="1:16" x14ac:dyDescent="0.25">
      <c r="A556" s="9" t="s">
        <v>1160</v>
      </c>
      <c r="B556" s="9" t="s">
        <v>1161</v>
      </c>
      <c r="C556" s="9" t="s">
        <v>1162</v>
      </c>
      <c r="D556" s="82">
        <v>170</v>
      </c>
      <c r="E556" s="82"/>
      <c r="F556" s="82" t="s">
        <v>16</v>
      </c>
      <c r="G556" s="82" t="s">
        <v>16</v>
      </c>
      <c r="H556" s="82" t="s">
        <v>15</v>
      </c>
      <c r="I556" s="82" t="s">
        <v>16</v>
      </c>
      <c r="J556" s="82" t="s">
        <v>15</v>
      </c>
      <c r="K556" s="82" t="s">
        <v>15</v>
      </c>
      <c r="L556" s="82">
        <v>26</v>
      </c>
      <c r="M556" s="82">
        <v>37</v>
      </c>
      <c r="N556" s="82">
        <v>57</v>
      </c>
      <c r="O556" s="82" t="s">
        <v>15</v>
      </c>
      <c r="P556" s="82" t="s">
        <v>15</v>
      </c>
    </row>
    <row r="557" spans="1:16" x14ac:dyDescent="0.25">
      <c r="A557" s="9" t="s">
        <v>1163</v>
      </c>
      <c r="B557" s="9" t="s">
        <v>1164</v>
      </c>
      <c r="C557" s="9" t="s">
        <v>1165</v>
      </c>
      <c r="D557" s="82">
        <v>327</v>
      </c>
      <c r="E557" s="82"/>
      <c r="F557" s="82" t="s">
        <v>15</v>
      </c>
      <c r="G557" s="82" t="s">
        <v>15</v>
      </c>
      <c r="H557" s="82" t="s">
        <v>15</v>
      </c>
      <c r="I557" s="82" t="s">
        <v>15</v>
      </c>
      <c r="J557" s="82" t="s">
        <v>15</v>
      </c>
      <c r="K557" s="82">
        <v>42</v>
      </c>
      <c r="L557" s="82">
        <v>76</v>
      </c>
      <c r="M557" s="82">
        <v>75</v>
      </c>
      <c r="N557" s="82">
        <v>69</v>
      </c>
      <c r="O557" s="82" t="s">
        <v>15</v>
      </c>
      <c r="P557" s="82" t="s">
        <v>15</v>
      </c>
    </row>
    <row r="558" spans="1:16" x14ac:dyDescent="0.25">
      <c r="A558" s="9" t="s">
        <v>1166</v>
      </c>
      <c r="B558" s="9" t="s">
        <v>1167</v>
      </c>
      <c r="C558" s="9" t="s">
        <v>1168</v>
      </c>
      <c r="D558" s="82">
        <v>4002</v>
      </c>
      <c r="E558" s="82"/>
      <c r="F558" s="82" t="s">
        <v>15</v>
      </c>
      <c r="G558" s="82">
        <v>34</v>
      </c>
      <c r="H558" s="82">
        <v>26</v>
      </c>
      <c r="I558" s="82">
        <v>38</v>
      </c>
      <c r="J558" s="82">
        <v>82</v>
      </c>
      <c r="K558" s="82">
        <v>256</v>
      </c>
      <c r="L558" s="82">
        <v>575</v>
      </c>
      <c r="M558" s="82">
        <v>978</v>
      </c>
      <c r="N558" s="82">
        <v>1287</v>
      </c>
      <c r="O558" s="82">
        <v>467</v>
      </c>
      <c r="P558" s="82">
        <v>232</v>
      </c>
    </row>
    <row r="559" spans="1:16" x14ac:dyDescent="0.25">
      <c r="A559" s="9" t="s">
        <v>1169</v>
      </c>
      <c r="B559" s="9" t="s">
        <v>1170</v>
      </c>
      <c r="C559" s="9" t="s">
        <v>1171</v>
      </c>
      <c r="D559" s="82" t="s">
        <v>4</v>
      </c>
      <c r="E559" s="82"/>
      <c r="F559" s="82" t="s">
        <v>4</v>
      </c>
      <c r="G559" s="82" t="s">
        <v>4</v>
      </c>
      <c r="H559" s="82" t="s">
        <v>4</v>
      </c>
      <c r="I559" s="82" t="s">
        <v>4</v>
      </c>
      <c r="J559" s="82" t="s">
        <v>4</v>
      </c>
      <c r="K559" s="82" t="s">
        <v>4</v>
      </c>
      <c r="L559" s="82" t="s">
        <v>4</v>
      </c>
      <c r="M559" s="82" t="s">
        <v>4</v>
      </c>
      <c r="N559" s="82" t="s">
        <v>4</v>
      </c>
      <c r="O559" s="82" t="s">
        <v>4</v>
      </c>
      <c r="P559" s="82" t="s">
        <v>4</v>
      </c>
    </row>
    <row r="560" spans="1:16" x14ac:dyDescent="0.25">
      <c r="A560" s="9" t="s">
        <v>4</v>
      </c>
      <c r="B560" s="9" t="s">
        <v>4</v>
      </c>
      <c r="C560" s="9" t="s">
        <v>1172</v>
      </c>
      <c r="D560" s="82">
        <v>393</v>
      </c>
      <c r="E560" s="82"/>
      <c r="F560" s="82" t="s">
        <v>15</v>
      </c>
      <c r="G560" s="82" t="s">
        <v>15</v>
      </c>
      <c r="H560" s="82" t="s">
        <v>15</v>
      </c>
      <c r="I560" s="82" t="s">
        <v>15</v>
      </c>
      <c r="J560" s="82" t="s">
        <v>15</v>
      </c>
      <c r="K560" s="82">
        <v>46</v>
      </c>
      <c r="L560" s="82">
        <v>73</v>
      </c>
      <c r="M560" s="82">
        <v>95</v>
      </c>
      <c r="N560" s="82">
        <v>105</v>
      </c>
      <c r="O560" s="82">
        <v>27</v>
      </c>
      <c r="P560" s="82" t="s">
        <v>15</v>
      </c>
    </row>
    <row r="561" spans="1:16" x14ac:dyDescent="0.25">
      <c r="A561" s="9" t="s">
        <v>1173</v>
      </c>
      <c r="B561" s="9" t="s">
        <v>1174</v>
      </c>
      <c r="C561" s="9" t="s">
        <v>1175</v>
      </c>
      <c r="D561" s="82" t="s">
        <v>4</v>
      </c>
      <c r="E561" s="82"/>
      <c r="F561" s="82" t="s">
        <v>4</v>
      </c>
      <c r="G561" s="82" t="s">
        <v>4</v>
      </c>
      <c r="H561" s="82" t="s">
        <v>4</v>
      </c>
      <c r="I561" s="82" t="s">
        <v>4</v>
      </c>
      <c r="J561" s="82" t="s">
        <v>4</v>
      </c>
      <c r="K561" s="82" t="s">
        <v>4</v>
      </c>
      <c r="L561" s="82" t="s">
        <v>4</v>
      </c>
      <c r="M561" s="82" t="s">
        <v>4</v>
      </c>
      <c r="N561" s="82" t="s">
        <v>4</v>
      </c>
      <c r="O561" s="82" t="s">
        <v>4</v>
      </c>
      <c r="P561" s="82" t="s">
        <v>4</v>
      </c>
    </row>
    <row r="562" spans="1:16" x14ac:dyDescent="0.25">
      <c r="A562" s="9" t="s">
        <v>4</v>
      </c>
      <c r="B562" s="9" t="s">
        <v>4</v>
      </c>
      <c r="C562" s="9" t="s">
        <v>1044</v>
      </c>
      <c r="D562" s="82">
        <v>9157</v>
      </c>
      <c r="E562" s="82"/>
      <c r="F562" s="82" t="s">
        <v>15</v>
      </c>
      <c r="G562" s="82">
        <v>96</v>
      </c>
      <c r="H562" s="82">
        <v>97</v>
      </c>
      <c r="I562" s="82">
        <v>114</v>
      </c>
      <c r="J562" s="82">
        <v>272</v>
      </c>
      <c r="K562" s="82">
        <v>839</v>
      </c>
      <c r="L562" s="82">
        <v>1911</v>
      </c>
      <c r="M562" s="82">
        <v>2582</v>
      </c>
      <c r="N562" s="82">
        <v>2485</v>
      </c>
      <c r="O562" s="82">
        <v>541</v>
      </c>
      <c r="P562" s="82">
        <v>189</v>
      </c>
    </row>
    <row r="563" spans="1:16" x14ac:dyDescent="0.25">
      <c r="A563" s="9" t="s">
        <v>1176</v>
      </c>
      <c r="B563" s="9" t="s">
        <v>1177</v>
      </c>
      <c r="C563" s="9" t="s">
        <v>1178</v>
      </c>
      <c r="D563" s="82" t="s">
        <v>4</v>
      </c>
      <c r="E563" s="82"/>
      <c r="F563" s="82" t="s">
        <v>4</v>
      </c>
      <c r="G563" s="82" t="s">
        <v>4</v>
      </c>
      <c r="H563" s="82" t="s">
        <v>4</v>
      </c>
      <c r="I563" s="82" t="s">
        <v>4</v>
      </c>
      <c r="J563" s="82" t="s">
        <v>4</v>
      </c>
      <c r="K563" s="82" t="s">
        <v>4</v>
      </c>
      <c r="L563" s="82" t="s">
        <v>4</v>
      </c>
      <c r="M563" s="82" t="s">
        <v>4</v>
      </c>
      <c r="N563" s="82" t="s">
        <v>4</v>
      </c>
      <c r="O563" s="82" t="s">
        <v>4</v>
      </c>
      <c r="P563" s="82" t="s">
        <v>4</v>
      </c>
    </row>
    <row r="564" spans="1:16" x14ac:dyDescent="0.25">
      <c r="A564" s="9" t="s">
        <v>4</v>
      </c>
      <c r="B564" s="9" t="s">
        <v>4</v>
      </c>
      <c r="C564" s="9" t="s">
        <v>1044</v>
      </c>
      <c r="D564" s="82" t="s">
        <v>1850</v>
      </c>
      <c r="E564" s="82"/>
      <c r="F564" s="82" t="s">
        <v>16</v>
      </c>
      <c r="G564" s="82" t="s">
        <v>16</v>
      </c>
      <c r="H564" s="82" t="s">
        <v>15</v>
      </c>
      <c r="I564" s="82" t="s">
        <v>16</v>
      </c>
      <c r="J564" s="82" t="s">
        <v>15</v>
      </c>
      <c r="K564" s="82" t="s">
        <v>15</v>
      </c>
      <c r="L564" s="82" t="s">
        <v>15</v>
      </c>
      <c r="M564" s="82" t="s">
        <v>15</v>
      </c>
      <c r="N564" s="82">
        <v>26</v>
      </c>
      <c r="O564" s="82" t="s">
        <v>15</v>
      </c>
      <c r="P564" s="82" t="s">
        <v>15</v>
      </c>
    </row>
    <row r="565" spans="1:16" x14ac:dyDescent="0.25">
      <c r="A565" s="9" t="s">
        <v>1179</v>
      </c>
      <c r="B565" s="9" t="s">
        <v>1180</v>
      </c>
      <c r="C565" s="9" t="s">
        <v>1181</v>
      </c>
      <c r="D565" s="82" t="s">
        <v>4</v>
      </c>
      <c r="E565" s="82"/>
      <c r="F565" s="82" t="s">
        <v>4</v>
      </c>
      <c r="G565" s="82" t="s">
        <v>4</v>
      </c>
      <c r="H565" s="82" t="s">
        <v>4</v>
      </c>
      <c r="I565" s="82" t="s">
        <v>4</v>
      </c>
      <c r="J565" s="82" t="s">
        <v>4</v>
      </c>
      <c r="K565" s="82" t="s">
        <v>4</v>
      </c>
      <c r="L565" s="82" t="s">
        <v>4</v>
      </c>
      <c r="M565" s="82" t="s">
        <v>4</v>
      </c>
      <c r="N565" s="82" t="s">
        <v>4</v>
      </c>
      <c r="O565" s="82" t="s">
        <v>4</v>
      </c>
      <c r="P565" s="82" t="s">
        <v>4</v>
      </c>
    </row>
    <row r="566" spans="1:16" x14ac:dyDescent="0.25">
      <c r="A566" s="9" t="s">
        <v>4</v>
      </c>
      <c r="B566" s="9" t="s">
        <v>4</v>
      </c>
      <c r="C566" s="9" t="s">
        <v>1044</v>
      </c>
      <c r="D566" s="82">
        <v>176</v>
      </c>
      <c r="E566" s="82"/>
      <c r="F566" s="82" t="s">
        <v>15</v>
      </c>
      <c r="G566" s="82" t="s">
        <v>15</v>
      </c>
      <c r="H566" s="82" t="s">
        <v>15</v>
      </c>
      <c r="I566" s="82" t="s">
        <v>15</v>
      </c>
      <c r="J566" s="82" t="s">
        <v>15</v>
      </c>
      <c r="K566" s="82" t="s">
        <v>15</v>
      </c>
      <c r="L566" s="82">
        <v>41</v>
      </c>
      <c r="M566" s="82">
        <v>45</v>
      </c>
      <c r="N566" s="82">
        <v>34</v>
      </c>
      <c r="O566" s="82" t="s">
        <v>15</v>
      </c>
      <c r="P566" s="82" t="s">
        <v>15</v>
      </c>
    </row>
    <row r="567" spans="1:16" x14ac:dyDescent="0.25">
      <c r="A567" s="9" t="s">
        <v>1182</v>
      </c>
      <c r="B567" s="9" t="s">
        <v>1183</v>
      </c>
      <c r="C567" s="9" t="s">
        <v>1184</v>
      </c>
      <c r="D567" s="82" t="s">
        <v>4</v>
      </c>
      <c r="E567" s="82"/>
      <c r="F567" s="82" t="s">
        <v>4</v>
      </c>
      <c r="G567" s="82" t="s">
        <v>4</v>
      </c>
      <c r="H567" s="82" t="s">
        <v>4</v>
      </c>
      <c r="I567" s="82" t="s">
        <v>4</v>
      </c>
      <c r="J567" s="82" t="s">
        <v>4</v>
      </c>
      <c r="K567" s="82" t="s">
        <v>4</v>
      </c>
      <c r="L567" s="82" t="s">
        <v>4</v>
      </c>
      <c r="M567" s="82" t="s">
        <v>4</v>
      </c>
      <c r="N567" s="82" t="s">
        <v>4</v>
      </c>
      <c r="O567" s="82" t="s">
        <v>4</v>
      </c>
      <c r="P567" s="82" t="s">
        <v>4</v>
      </c>
    </row>
    <row r="568" spans="1:16" x14ac:dyDescent="0.25">
      <c r="A568" s="9" t="s">
        <v>4</v>
      </c>
      <c r="B568" s="9" t="s">
        <v>4</v>
      </c>
      <c r="C568" s="9" t="s">
        <v>1185</v>
      </c>
      <c r="D568" s="82">
        <v>1364</v>
      </c>
      <c r="E568" s="82"/>
      <c r="F568" s="82" t="s">
        <v>15</v>
      </c>
      <c r="G568" s="82" t="s">
        <v>15</v>
      </c>
      <c r="H568" s="82" t="s">
        <v>15</v>
      </c>
      <c r="I568" s="82" t="s">
        <v>15</v>
      </c>
      <c r="J568" s="82">
        <v>27</v>
      </c>
      <c r="K568" s="82">
        <v>93</v>
      </c>
      <c r="L568" s="82">
        <v>216</v>
      </c>
      <c r="M568" s="82">
        <v>334</v>
      </c>
      <c r="N568" s="82">
        <v>415</v>
      </c>
      <c r="O568" s="82">
        <v>146</v>
      </c>
      <c r="P568" s="82">
        <v>84</v>
      </c>
    </row>
    <row r="569" spans="1:16" x14ac:dyDescent="0.25">
      <c r="A569" s="9" t="s">
        <v>1186</v>
      </c>
      <c r="B569" s="9" t="s">
        <v>1187</v>
      </c>
      <c r="C569" s="9" t="s">
        <v>1188</v>
      </c>
      <c r="D569" s="82" t="s">
        <v>4</v>
      </c>
      <c r="E569" s="82"/>
      <c r="F569" s="82" t="s">
        <v>4</v>
      </c>
      <c r="G569" s="82" t="s">
        <v>4</v>
      </c>
      <c r="H569" s="82" t="s">
        <v>4</v>
      </c>
      <c r="I569" s="82" t="s">
        <v>4</v>
      </c>
      <c r="J569" s="82" t="s">
        <v>4</v>
      </c>
      <c r="K569" s="82" t="s">
        <v>4</v>
      </c>
      <c r="L569" s="82" t="s">
        <v>4</v>
      </c>
      <c r="M569" s="82" t="s">
        <v>4</v>
      </c>
      <c r="N569" s="82" t="s">
        <v>4</v>
      </c>
      <c r="O569" s="82" t="s">
        <v>4</v>
      </c>
      <c r="P569" s="82" t="s">
        <v>4</v>
      </c>
    </row>
    <row r="570" spans="1:16" x14ac:dyDescent="0.25">
      <c r="A570" s="9" t="s">
        <v>4</v>
      </c>
      <c r="B570" s="9" t="s">
        <v>4</v>
      </c>
      <c r="C570" s="9" t="s">
        <v>1189</v>
      </c>
      <c r="D570" s="82">
        <v>3282</v>
      </c>
      <c r="E570" s="82"/>
      <c r="F570" s="82">
        <v>31</v>
      </c>
      <c r="G570" s="82">
        <v>55</v>
      </c>
      <c r="H570" s="82">
        <v>46</v>
      </c>
      <c r="I570" s="82">
        <v>49</v>
      </c>
      <c r="J570" s="82">
        <v>119</v>
      </c>
      <c r="K570" s="82">
        <v>376</v>
      </c>
      <c r="L570" s="82">
        <v>730</v>
      </c>
      <c r="M570" s="82">
        <v>830</v>
      </c>
      <c r="N570" s="82">
        <v>752</v>
      </c>
      <c r="O570" s="82">
        <v>185</v>
      </c>
      <c r="P570" s="82">
        <v>92</v>
      </c>
    </row>
    <row r="571" spans="1:16" x14ac:dyDescent="0.25">
      <c r="A571" s="9" t="s">
        <v>1190</v>
      </c>
      <c r="B571" s="9" t="s">
        <v>1191</v>
      </c>
      <c r="C571" s="9" t="s">
        <v>1188</v>
      </c>
      <c r="D571" s="82" t="s">
        <v>4</v>
      </c>
      <c r="E571" s="82"/>
      <c r="F571" s="82" t="s">
        <v>4</v>
      </c>
      <c r="G571" s="82" t="s">
        <v>4</v>
      </c>
      <c r="H571" s="82" t="s">
        <v>4</v>
      </c>
      <c r="I571" s="82" t="s">
        <v>4</v>
      </c>
      <c r="J571" s="82" t="s">
        <v>4</v>
      </c>
      <c r="K571" s="82" t="s">
        <v>4</v>
      </c>
      <c r="L571" s="82" t="s">
        <v>4</v>
      </c>
      <c r="M571" s="82" t="s">
        <v>4</v>
      </c>
      <c r="N571" s="82" t="s">
        <v>4</v>
      </c>
      <c r="O571" s="82" t="s">
        <v>4</v>
      </c>
      <c r="P571" s="82" t="s">
        <v>4</v>
      </c>
    </row>
    <row r="572" spans="1:16" x14ac:dyDescent="0.25">
      <c r="A572" s="9" t="s">
        <v>4</v>
      </c>
      <c r="B572" s="9" t="s">
        <v>4</v>
      </c>
      <c r="C572" s="9" t="s">
        <v>1192</v>
      </c>
      <c r="D572" s="82">
        <v>2875</v>
      </c>
      <c r="E572" s="82"/>
      <c r="F572" s="82" t="s">
        <v>15</v>
      </c>
      <c r="G572" s="82">
        <v>46</v>
      </c>
      <c r="H572" s="82">
        <v>34</v>
      </c>
      <c r="I572" s="82">
        <v>36</v>
      </c>
      <c r="J572" s="82">
        <v>98</v>
      </c>
      <c r="K572" s="82">
        <v>319</v>
      </c>
      <c r="L572" s="82">
        <v>622</v>
      </c>
      <c r="M572" s="82">
        <v>734</v>
      </c>
      <c r="N572" s="82">
        <v>692</v>
      </c>
      <c r="O572" s="82">
        <v>175</v>
      </c>
      <c r="P572" s="82">
        <v>84</v>
      </c>
    </row>
    <row r="573" spans="1:16" x14ac:dyDescent="0.25">
      <c r="A573" s="9" t="s">
        <v>1193</v>
      </c>
      <c r="B573" s="9" t="s">
        <v>1194</v>
      </c>
      <c r="C573" s="9" t="s">
        <v>1188</v>
      </c>
      <c r="D573" s="82" t="s">
        <v>4</v>
      </c>
      <c r="E573" s="82"/>
      <c r="F573" s="82" t="s">
        <v>4</v>
      </c>
      <c r="G573" s="82" t="s">
        <v>4</v>
      </c>
      <c r="H573" s="82" t="s">
        <v>4</v>
      </c>
      <c r="I573" s="82" t="s">
        <v>4</v>
      </c>
      <c r="J573" s="82" t="s">
        <v>4</v>
      </c>
      <c r="K573" s="82" t="s">
        <v>4</v>
      </c>
      <c r="L573" s="82" t="s">
        <v>4</v>
      </c>
      <c r="M573" s="82" t="s">
        <v>4</v>
      </c>
      <c r="N573" s="82" t="s">
        <v>4</v>
      </c>
      <c r="O573" s="82" t="s">
        <v>4</v>
      </c>
      <c r="P573" s="82" t="s">
        <v>4</v>
      </c>
    </row>
    <row r="574" spans="1:16" x14ac:dyDescent="0.25">
      <c r="A574" s="9" t="s">
        <v>4</v>
      </c>
      <c r="B574" s="9" t="s">
        <v>4</v>
      </c>
      <c r="C574" s="9" t="s">
        <v>1195</v>
      </c>
      <c r="D574" s="82" t="s">
        <v>1852</v>
      </c>
      <c r="E574" s="82"/>
      <c r="F574" s="82" t="s">
        <v>16</v>
      </c>
      <c r="G574" s="82" t="s">
        <v>15</v>
      </c>
      <c r="H574" s="82" t="s">
        <v>15</v>
      </c>
      <c r="I574" s="82" t="s">
        <v>15</v>
      </c>
      <c r="J574" s="82" t="s">
        <v>15</v>
      </c>
      <c r="K574" s="82" t="s">
        <v>15</v>
      </c>
      <c r="L574" s="82" t="s">
        <v>15</v>
      </c>
      <c r="M574" s="82" t="s">
        <v>15</v>
      </c>
      <c r="N574" s="82" t="s">
        <v>15</v>
      </c>
      <c r="O574" s="82" t="s">
        <v>15</v>
      </c>
      <c r="P574" s="82" t="s">
        <v>15</v>
      </c>
    </row>
    <row r="575" spans="1:16" x14ac:dyDescent="0.25">
      <c r="A575" s="9" t="s">
        <v>1196</v>
      </c>
      <c r="B575" s="9" t="s">
        <v>1197</v>
      </c>
      <c r="C575" s="9" t="s">
        <v>1188</v>
      </c>
      <c r="D575" s="82" t="s">
        <v>4</v>
      </c>
      <c r="E575" s="82"/>
      <c r="F575" s="82" t="s">
        <v>4</v>
      </c>
      <c r="G575" s="82" t="s">
        <v>4</v>
      </c>
      <c r="H575" s="82" t="s">
        <v>4</v>
      </c>
      <c r="I575" s="82" t="s">
        <v>4</v>
      </c>
      <c r="J575" s="82" t="s">
        <v>4</v>
      </c>
      <c r="K575" s="82" t="s">
        <v>4</v>
      </c>
      <c r="L575" s="82" t="s">
        <v>4</v>
      </c>
      <c r="M575" s="82" t="s">
        <v>4</v>
      </c>
      <c r="N575" s="82" t="s">
        <v>4</v>
      </c>
      <c r="O575" s="82" t="s">
        <v>4</v>
      </c>
      <c r="P575" s="82" t="s">
        <v>4</v>
      </c>
    </row>
    <row r="576" spans="1:16" x14ac:dyDescent="0.25">
      <c r="A576" s="9" t="s">
        <v>4</v>
      </c>
      <c r="B576" s="9" t="s">
        <v>4</v>
      </c>
      <c r="C576" s="9" t="s">
        <v>1198</v>
      </c>
      <c r="D576" s="82">
        <v>332</v>
      </c>
      <c r="E576" s="82"/>
      <c r="F576" s="82" t="s">
        <v>15</v>
      </c>
      <c r="G576" s="82" t="s">
        <v>15</v>
      </c>
      <c r="H576" s="82" t="s">
        <v>15</v>
      </c>
      <c r="I576" s="82" t="s">
        <v>15</v>
      </c>
      <c r="J576" s="82" t="s">
        <v>15</v>
      </c>
      <c r="K576" s="82">
        <v>46</v>
      </c>
      <c r="L576" s="82">
        <v>95</v>
      </c>
      <c r="M576" s="82">
        <v>73</v>
      </c>
      <c r="N576" s="82">
        <v>51</v>
      </c>
      <c r="O576" s="82" t="s">
        <v>15</v>
      </c>
      <c r="P576" s="82" t="s">
        <v>15</v>
      </c>
    </row>
    <row r="577" spans="1:16" x14ac:dyDescent="0.25">
      <c r="A577" s="9" t="s">
        <v>1199</v>
      </c>
      <c r="B577" s="9" t="s">
        <v>1200</v>
      </c>
      <c r="C577" s="9" t="s">
        <v>1188</v>
      </c>
      <c r="D577" s="82" t="s">
        <v>4</v>
      </c>
      <c r="E577" s="82"/>
      <c r="F577" s="82" t="s">
        <v>4</v>
      </c>
      <c r="G577" s="82" t="s">
        <v>4</v>
      </c>
      <c r="H577" s="82" t="s">
        <v>4</v>
      </c>
      <c r="I577" s="82" t="s">
        <v>4</v>
      </c>
      <c r="J577" s="82" t="s">
        <v>4</v>
      </c>
      <c r="K577" s="82" t="s">
        <v>4</v>
      </c>
      <c r="L577" s="82" t="s">
        <v>4</v>
      </c>
      <c r="M577" s="82" t="s">
        <v>4</v>
      </c>
      <c r="N577" s="82" t="s">
        <v>4</v>
      </c>
      <c r="O577" s="82" t="s">
        <v>4</v>
      </c>
      <c r="P577" s="82" t="s">
        <v>4</v>
      </c>
    </row>
    <row r="578" spans="1:16" x14ac:dyDescent="0.25">
      <c r="A578" s="9" t="s">
        <v>4</v>
      </c>
      <c r="B578" s="9" t="s">
        <v>4</v>
      </c>
      <c r="C578" s="9" t="s">
        <v>1201</v>
      </c>
      <c r="D578" s="82" t="s">
        <v>1853</v>
      </c>
      <c r="E578" s="82"/>
      <c r="F578" s="82" t="s">
        <v>15</v>
      </c>
      <c r="G578" s="82" t="s">
        <v>15</v>
      </c>
      <c r="H578" s="82" t="s">
        <v>16</v>
      </c>
      <c r="I578" s="82" t="s">
        <v>15</v>
      </c>
      <c r="J578" s="82" t="s">
        <v>15</v>
      </c>
      <c r="K578" s="82" t="s">
        <v>15</v>
      </c>
      <c r="L578" s="82" t="s">
        <v>15</v>
      </c>
      <c r="M578" s="82" t="s">
        <v>15</v>
      </c>
      <c r="N578" s="82" t="s">
        <v>15</v>
      </c>
      <c r="O578" s="82" t="s">
        <v>15</v>
      </c>
      <c r="P578" s="82" t="s">
        <v>16</v>
      </c>
    </row>
    <row r="579" spans="1:16" x14ac:dyDescent="0.25">
      <c r="A579" s="9" t="s">
        <v>1202</v>
      </c>
      <c r="B579" s="9" t="s">
        <v>1203</v>
      </c>
      <c r="C579" s="9" t="s">
        <v>1188</v>
      </c>
      <c r="D579" s="82" t="s">
        <v>4</v>
      </c>
      <c r="E579" s="82"/>
      <c r="F579" s="82" t="s">
        <v>4</v>
      </c>
      <c r="G579" s="82" t="s">
        <v>4</v>
      </c>
      <c r="H579" s="82" t="s">
        <v>4</v>
      </c>
      <c r="I579" s="82" t="s">
        <v>4</v>
      </c>
      <c r="J579" s="82" t="s">
        <v>4</v>
      </c>
      <c r="K579" s="82" t="s">
        <v>4</v>
      </c>
      <c r="L579" s="82" t="s">
        <v>4</v>
      </c>
      <c r="M579" s="82" t="s">
        <v>4</v>
      </c>
      <c r="N579" s="82" t="s">
        <v>4</v>
      </c>
      <c r="O579" s="82" t="s">
        <v>4</v>
      </c>
      <c r="P579" s="82" t="s">
        <v>4</v>
      </c>
    </row>
    <row r="580" spans="1:16" x14ac:dyDescent="0.25">
      <c r="A580" s="9" t="s">
        <v>4</v>
      </c>
      <c r="B580" s="9" t="s">
        <v>4</v>
      </c>
      <c r="C580" s="9" t="s">
        <v>1204</v>
      </c>
      <c r="D580" s="82">
        <v>1142</v>
      </c>
      <c r="E580" s="82"/>
      <c r="F580" s="82" t="s">
        <v>15</v>
      </c>
      <c r="G580" s="82" t="s">
        <v>15</v>
      </c>
      <c r="H580" s="82" t="s">
        <v>15</v>
      </c>
      <c r="I580" s="82" t="s">
        <v>15</v>
      </c>
      <c r="J580" s="82" t="s">
        <v>15</v>
      </c>
      <c r="K580" s="82">
        <v>74</v>
      </c>
      <c r="L580" s="82">
        <v>161</v>
      </c>
      <c r="M580" s="82">
        <v>278</v>
      </c>
      <c r="N580" s="82">
        <v>377</v>
      </c>
      <c r="O580" s="82">
        <v>125</v>
      </c>
      <c r="P580" s="82">
        <v>76</v>
      </c>
    </row>
    <row r="581" spans="1:16" x14ac:dyDescent="0.25">
      <c r="A581" s="9" t="s">
        <v>1205</v>
      </c>
      <c r="B581" s="9" t="s">
        <v>1206</v>
      </c>
      <c r="C581" s="9" t="s">
        <v>1207</v>
      </c>
      <c r="D581" s="82">
        <v>2123</v>
      </c>
      <c r="E581" s="82"/>
      <c r="F581" s="82" t="s">
        <v>15</v>
      </c>
      <c r="G581" s="82" t="s">
        <v>15</v>
      </c>
      <c r="H581" s="82" t="s">
        <v>15</v>
      </c>
      <c r="I581" s="82" t="s">
        <v>15</v>
      </c>
      <c r="J581" s="82">
        <v>36</v>
      </c>
      <c r="K581" s="82">
        <v>137</v>
      </c>
      <c r="L581" s="82">
        <v>339</v>
      </c>
      <c r="M581" s="82">
        <v>499</v>
      </c>
      <c r="N581" s="82">
        <v>665</v>
      </c>
      <c r="O581" s="82">
        <v>249</v>
      </c>
      <c r="P581" s="82">
        <v>126</v>
      </c>
    </row>
    <row r="582" spans="1:16" x14ac:dyDescent="0.25">
      <c r="A582" s="9" t="s">
        <v>1208</v>
      </c>
      <c r="B582" s="9" t="s">
        <v>1209</v>
      </c>
      <c r="C582" s="9" t="s">
        <v>1210</v>
      </c>
      <c r="D582" s="82" t="s">
        <v>4</v>
      </c>
      <c r="E582" s="82"/>
      <c r="F582" s="82" t="s">
        <v>4</v>
      </c>
      <c r="G582" s="82" t="s">
        <v>4</v>
      </c>
      <c r="H582" s="82" t="s">
        <v>4</v>
      </c>
      <c r="I582" s="82" t="s">
        <v>4</v>
      </c>
      <c r="J582" s="82" t="s">
        <v>4</v>
      </c>
      <c r="K582" s="82" t="s">
        <v>4</v>
      </c>
      <c r="L582" s="82" t="s">
        <v>4</v>
      </c>
      <c r="M582" s="82" t="s">
        <v>4</v>
      </c>
      <c r="N582" s="82" t="s">
        <v>4</v>
      </c>
      <c r="O582" s="82" t="s">
        <v>4</v>
      </c>
      <c r="P582" s="82" t="s">
        <v>4</v>
      </c>
    </row>
    <row r="583" spans="1:16" x14ac:dyDescent="0.25">
      <c r="A583" s="9" t="s">
        <v>4</v>
      </c>
      <c r="B583" s="9" t="s">
        <v>4</v>
      </c>
      <c r="C583" s="9" t="s">
        <v>1065</v>
      </c>
      <c r="D583" s="82">
        <v>4859</v>
      </c>
      <c r="E583" s="82"/>
      <c r="F583" s="82" t="s">
        <v>15</v>
      </c>
      <c r="G583" s="82">
        <v>43</v>
      </c>
      <c r="H583" s="82">
        <v>33</v>
      </c>
      <c r="I583" s="82">
        <v>49</v>
      </c>
      <c r="J583" s="82">
        <v>96</v>
      </c>
      <c r="K583" s="82">
        <v>321</v>
      </c>
      <c r="L583" s="82">
        <v>753</v>
      </c>
      <c r="M583" s="82">
        <v>1186</v>
      </c>
      <c r="N583" s="82">
        <v>1517</v>
      </c>
      <c r="O583" s="82">
        <v>561</v>
      </c>
      <c r="P583" s="82">
        <v>264</v>
      </c>
    </row>
    <row r="584" spans="1:16" x14ac:dyDescent="0.25">
      <c r="A584" s="9" t="s">
        <v>1211</v>
      </c>
      <c r="B584" s="9" t="s">
        <v>1212</v>
      </c>
      <c r="C584" s="9" t="s">
        <v>1213</v>
      </c>
      <c r="D584" s="82">
        <v>47354</v>
      </c>
      <c r="E584" s="82"/>
      <c r="F584" s="82">
        <v>1969</v>
      </c>
      <c r="G584" s="82">
        <v>3189</v>
      </c>
      <c r="H584" s="82">
        <v>1781</v>
      </c>
      <c r="I584" s="82">
        <v>1954</v>
      </c>
      <c r="J584" s="82">
        <v>3183</v>
      </c>
      <c r="K584" s="82">
        <v>6634</v>
      </c>
      <c r="L584" s="82">
        <v>9429</v>
      </c>
      <c r="M584" s="82">
        <v>9328</v>
      </c>
      <c r="N584" s="82">
        <v>7493</v>
      </c>
      <c r="O584" s="82">
        <v>1624</v>
      </c>
      <c r="P584" s="82">
        <v>621</v>
      </c>
    </row>
    <row r="585" spans="1:16" x14ac:dyDescent="0.25">
      <c r="A585" s="9" t="s">
        <v>1214</v>
      </c>
      <c r="B585" s="9" t="s">
        <v>1215</v>
      </c>
      <c r="C585" s="9" t="s">
        <v>1216</v>
      </c>
      <c r="D585" s="82">
        <v>31811</v>
      </c>
      <c r="E585" s="82"/>
      <c r="F585" s="82">
        <v>1165</v>
      </c>
      <c r="G585" s="82">
        <v>1920</v>
      </c>
      <c r="H585" s="82">
        <v>1099</v>
      </c>
      <c r="I585" s="82">
        <v>1223</v>
      </c>
      <c r="J585" s="82">
        <v>2020</v>
      </c>
      <c r="K585" s="82">
        <v>4348</v>
      </c>
      <c r="L585" s="82">
        <v>6450</v>
      </c>
      <c r="M585" s="82">
        <v>6484</v>
      </c>
      <c r="N585" s="82">
        <v>5348</v>
      </c>
      <c r="O585" s="82">
        <v>1212</v>
      </c>
      <c r="P585" s="82">
        <v>445</v>
      </c>
    </row>
    <row r="586" spans="1:16" x14ac:dyDescent="0.25">
      <c r="A586" s="9" t="s">
        <v>1217</v>
      </c>
      <c r="B586" s="9" t="s">
        <v>1218</v>
      </c>
      <c r="C586" s="9" t="s">
        <v>1219</v>
      </c>
      <c r="D586" s="82">
        <v>14363</v>
      </c>
      <c r="E586" s="82"/>
      <c r="F586" s="82">
        <v>285</v>
      </c>
      <c r="G586" s="82">
        <v>511</v>
      </c>
      <c r="H586" s="82">
        <v>360</v>
      </c>
      <c r="I586" s="82">
        <v>382</v>
      </c>
      <c r="J586" s="82">
        <v>712</v>
      </c>
      <c r="K586" s="82">
        <v>1755</v>
      </c>
      <c r="L586" s="82">
        <v>2846</v>
      </c>
      <c r="M586" s="82">
        <v>3154</v>
      </c>
      <c r="N586" s="82">
        <v>3120</v>
      </c>
      <c r="O586" s="82">
        <v>868</v>
      </c>
      <c r="P586" s="82">
        <v>335</v>
      </c>
    </row>
    <row r="587" spans="1:16" x14ac:dyDescent="0.25">
      <c r="A587" s="9" t="s">
        <v>1220</v>
      </c>
      <c r="B587" s="9" t="s">
        <v>1221</v>
      </c>
      <c r="C587" s="9" t="s">
        <v>1222</v>
      </c>
      <c r="D587" s="82" t="s">
        <v>4</v>
      </c>
      <c r="E587" s="82"/>
      <c r="F587" s="82" t="s">
        <v>4</v>
      </c>
      <c r="G587" s="82" t="s">
        <v>4</v>
      </c>
      <c r="H587" s="82" t="s">
        <v>4</v>
      </c>
      <c r="I587" s="82" t="s">
        <v>4</v>
      </c>
      <c r="J587" s="82" t="s">
        <v>4</v>
      </c>
      <c r="K587" s="82" t="s">
        <v>4</v>
      </c>
      <c r="L587" s="82" t="s">
        <v>4</v>
      </c>
      <c r="M587" s="82" t="s">
        <v>4</v>
      </c>
      <c r="N587" s="82" t="s">
        <v>4</v>
      </c>
      <c r="O587" s="82" t="s">
        <v>4</v>
      </c>
      <c r="P587" s="82" t="s">
        <v>4</v>
      </c>
    </row>
    <row r="588" spans="1:16" x14ac:dyDescent="0.25">
      <c r="A588" s="9" t="s">
        <v>4</v>
      </c>
      <c r="B588" s="9" t="s">
        <v>4</v>
      </c>
      <c r="C588" s="9" t="s">
        <v>1223</v>
      </c>
      <c r="D588" s="82">
        <v>7305</v>
      </c>
      <c r="E588" s="82"/>
      <c r="F588" s="82">
        <v>111</v>
      </c>
      <c r="G588" s="82">
        <v>263</v>
      </c>
      <c r="H588" s="82">
        <v>185</v>
      </c>
      <c r="I588" s="82">
        <v>203</v>
      </c>
      <c r="J588" s="82">
        <v>374</v>
      </c>
      <c r="K588" s="82">
        <v>969</v>
      </c>
      <c r="L588" s="82">
        <v>1493</v>
      </c>
      <c r="M588" s="82">
        <v>1739</v>
      </c>
      <c r="N588" s="82">
        <v>1485</v>
      </c>
      <c r="O588" s="82">
        <v>346</v>
      </c>
      <c r="P588" s="82">
        <v>120</v>
      </c>
    </row>
  </sheetData>
  <mergeCells count="8">
    <mergeCell ref="A7:D7"/>
    <mergeCell ref="A8:D8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sqref="A1:D1"/>
    </sheetView>
  </sheetViews>
  <sheetFormatPr defaultRowHeight="15" x14ac:dyDescent="0.25"/>
  <cols>
    <col min="1" max="1" width="4.28515625" customWidth="1"/>
    <col min="2" max="2" width="11.5703125" customWidth="1"/>
    <col min="3" max="3" width="66.42578125" customWidth="1"/>
    <col min="4" max="16" width="12.7109375" customWidth="1"/>
  </cols>
  <sheetData>
    <row r="1" spans="1:16" x14ac:dyDescent="0.25">
      <c r="A1" s="89"/>
      <c r="B1" s="89"/>
      <c r="C1" s="89"/>
      <c r="D1" s="89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89" t="s">
        <v>0</v>
      </c>
      <c r="B2" s="89"/>
      <c r="C2" s="89"/>
      <c r="D2" s="8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x14ac:dyDescent="0.25">
      <c r="A3" s="90" t="s">
        <v>1</v>
      </c>
      <c r="B3" s="90"/>
      <c r="C3" s="90"/>
      <c r="D3" s="9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x14ac:dyDescent="0.25">
      <c r="A4" s="89" t="s">
        <v>2</v>
      </c>
      <c r="B4" s="89"/>
      <c r="C4" s="89"/>
      <c r="D4" s="89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x14ac:dyDescent="0.25">
      <c r="A5" s="89" t="s">
        <v>3</v>
      </c>
      <c r="B5" s="89"/>
      <c r="C5" s="89"/>
      <c r="D5" s="8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x14ac:dyDescent="0.25">
      <c r="A6" s="89" t="s">
        <v>4</v>
      </c>
      <c r="B6" s="89"/>
      <c r="C6" s="89"/>
      <c r="D6" s="89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x14ac:dyDescent="0.25">
      <c r="A7" s="89" t="s">
        <v>5</v>
      </c>
      <c r="B7" s="89"/>
      <c r="C7" s="89"/>
      <c r="D7" s="89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x14ac:dyDescent="0.25">
      <c r="A8" s="90" t="s">
        <v>6</v>
      </c>
      <c r="B8" s="90"/>
      <c r="C8" s="90"/>
      <c r="D8" s="90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</row>
    <row r="9" spans="1:16" x14ac:dyDescent="0.25">
      <c r="A9" s="1" t="s">
        <v>4</v>
      </c>
      <c r="B9" s="2" t="s">
        <v>4</v>
      </c>
      <c r="C9" s="2" t="s">
        <v>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3" t="s">
        <v>4</v>
      </c>
      <c r="B10" s="4" t="s">
        <v>4</v>
      </c>
      <c r="C10" s="4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3" t="s">
        <v>4</v>
      </c>
      <c r="B11" s="4" t="s">
        <v>4</v>
      </c>
      <c r="C11" s="4" t="s">
        <v>4</v>
      </c>
      <c r="D11" s="5" t="s">
        <v>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3" t="s">
        <v>4</v>
      </c>
      <c r="B12" s="4" t="s">
        <v>4</v>
      </c>
      <c r="C12" s="4" t="s">
        <v>4</v>
      </c>
      <c r="D12" s="6" t="s">
        <v>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3" t="s">
        <v>7</v>
      </c>
      <c r="B13" s="7" t="s">
        <v>8</v>
      </c>
      <c r="C13" s="7" t="s">
        <v>9</v>
      </c>
      <c r="D13" s="6" t="s">
        <v>18</v>
      </c>
      <c r="E13" s="6" t="s">
        <v>1449</v>
      </c>
      <c r="F13" s="6" t="s">
        <v>1450</v>
      </c>
      <c r="G13" s="6" t="s">
        <v>1451</v>
      </c>
      <c r="H13" s="6" t="s">
        <v>1452</v>
      </c>
      <c r="I13" s="6" t="s">
        <v>1453</v>
      </c>
      <c r="J13" s="6" t="s">
        <v>1454</v>
      </c>
      <c r="K13" s="6" t="s">
        <v>1455</v>
      </c>
      <c r="L13" s="6" t="s">
        <v>1456</v>
      </c>
      <c r="M13" s="6" t="s">
        <v>1457</v>
      </c>
      <c r="N13" s="6" t="s">
        <v>1458</v>
      </c>
      <c r="O13" s="6" t="s">
        <v>1459</v>
      </c>
      <c r="P13" s="6" t="s">
        <v>1460</v>
      </c>
    </row>
    <row r="14" spans="1:16" x14ac:dyDescent="0.25">
      <c r="A14" s="3" t="s">
        <v>10</v>
      </c>
      <c r="B14" s="4" t="s">
        <v>4</v>
      </c>
      <c r="C14" s="4" t="s">
        <v>4</v>
      </c>
      <c r="D14" s="6" t="s">
        <v>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3" t="s">
        <v>4</v>
      </c>
      <c r="B15" s="4" t="s">
        <v>4</v>
      </c>
      <c r="C15" s="4" t="s">
        <v>4</v>
      </c>
      <c r="D15" s="6" t="s"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" t="s">
        <v>4</v>
      </c>
      <c r="B16" s="4" t="s">
        <v>4</v>
      </c>
      <c r="C16" s="4" t="s">
        <v>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8" t="s">
        <v>4</v>
      </c>
      <c r="B17" s="8" t="s">
        <v>4</v>
      </c>
      <c r="C17" s="8" t="s">
        <v>4</v>
      </c>
      <c r="D17" s="8" t="s">
        <v>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5">
      <c r="A19" s="9" t="s">
        <v>11</v>
      </c>
      <c r="B19" s="9" t="s">
        <v>4</v>
      </c>
      <c r="C19" s="9" t="s">
        <v>12</v>
      </c>
      <c r="D19" s="82">
        <v>53490</v>
      </c>
      <c r="E19" s="82">
        <v>178</v>
      </c>
      <c r="F19" s="82">
        <v>2488</v>
      </c>
      <c r="G19" s="82">
        <v>3773</v>
      </c>
      <c r="H19" s="82">
        <v>2094</v>
      </c>
      <c r="I19" s="82">
        <v>2288</v>
      </c>
      <c r="J19" s="82">
        <v>3645</v>
      </c>
      <c r="K19" s="82">
        <v>7521</v>
      </c>
      <c r="L19" s="82">
        <v>10597</v>
      </c>
      <c r="M19" s="82">
        <v>10297</v>
      </c>
      <c r="N19" s="82">
        <v>8160</v>
      </c>
      <c r="O19" s="82">
        <v>1781</v>
      </c>
      <c r="P19" s="82">
        <v>668</v>
      </c>
    </row>
    <row r="20" spans="1:16" x14ac:dyDescent="0.25">
      <c r="A20" s="9" t="s">
        <v>13</v>
      </c>
      <c r="B20" s="9" t="s">
        <v>4</v>
      </c>
      <c r="C20" s="9" t="s">
        <v>14</v>
      </c>
      <c r="D20" s="82">
        <v>39326</v>
      </c>
      <c r="E20" s="82">
        <v>179</v>
      </c>
      <c r="F20" s="82">
        <v>2756</v>
      </c>
      <c r="G20" s="82">
        <v>4042</v>
      </c>
      <c r="H20" s="82">
        <v>2129</v>
      </c>
      <c r="I20" s="82">
        <v>2134</v>
      </c>
      <c r="J20" s="82">
        <v>3139</v>
      </c>
      <c r="K20" s="82">
        <v>5578</v>
      </c>
      <c r="L20" s="82">
        <v>6925</v>
      </c>
      <c r="M20" s="82">
        <v>6079</v>
      </c>
      <c r="N20" s="82">
        <v>4635</v>
      </c>
      <c r="O20" s="82">
        <v>1143</v>
      </c>
      <c r="P20" s="82">
        <v>587</v>
      </c>
    </row>
    <row r="21" spans="1:16" x14ac:dyDescent="0.25">
      <c r="A21" s="9"/>
      <c r="B21" s="9"/>
      <c r="C21" s="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16" x14ac:dyDescent="0.25">
      <c r="A22" s="9"/>
      <c r="B22" s="9"/>
      <c r="C22" s="81" t="s">
        <v>1845</v>
      </c>
      <c r="D22" s="83">
        <v>2</v>
      </c>
      <c r="E22" s="83">
        <v>1</v>
      </c>
      <c r="F22" s="83">
        <v>1</v>
      </c>
      <c r="G22" s="83">
        <v>1.2</v>
      </c>
      <c r="H22" s="83">
        <v>1.4</v>
      </c>
      <c r="I22" s="83">
        <v>1.5</v>
      </c>
      <c r="J22" s="83">
        <v>1.5</v>
      </c>
      <c r="K22" s="83">
        <v>1.8</v>
      </c>
      <c r="L22" s="83">
        <v>2.2000000000000002</v>
      </c>
      <c r="M22" s="83">
        <v>2.6</v>
      </c>
      <c r="N22" s="83">
        <v>3</v>
      </c>
      <c r="O22" s="83">
        <v>3</v>
      </c>
      <c r="P22" s="83">
        <v>3</v>
      </c>
    </row>
    <row r="23" spans="1:16" x14ac:dyDescent="0.25">
      <c r="A23" s="9"/>
      <c r="B23" s="9"/>
      <c r="C23" s="9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</sheetData>
  <mergeCells count="8">
    <mergeCell ref="A7:D7"/>
    <mergeCell ref="A8:D8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C3" sqref="C3"/>
    </sheetView>
  </sheetViews>
  <sheetFormatPr defaultRowHeight="15" x14ac:dyDescent="0.25"/>
  <cols>
    <col min="2" max="2" width="18.140625" customWidth="1"/>
    <col min="3" max="3" width="11" customWidth="1"/>
    <col min="4" max="4" width="10.140625" bestFit="1" customWidth="1"/>
    <col min="5" max="5" width="11.140625" bestFit="1" customWidth="1"/>
    <col min="6" max="6" width="11.140625" customWidth="1"/>
    <col min="7" max="12" width="11.140625" bestFit="1" customWidth="1"/>
    <col min="13" max="13" width="12.140625" bestFit="1" customWidth="1"/>
    <col min="14" max="14" width="12.140625" customWidth="1"/>
  </cols>
  <sheetData>
    <row r="1" spans="1:14" ht="15.75" thickBot="1" x14ac:dyDescent="0.3">
      <c r="A1" s="13"/>
      <c r="B1" s="13"/>
      <c r="C1" s="91" t="s">
        <v>1236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ht="15.75" thickBot="1" x14ac:dyDescent="0.3">
      <c r="A2" s="13"/>
      <c r="B2" s="13"/>
      <c r="C2" s="14" t="s">
        <v>1237</v>
      </c>
      <c r="D2" s="15" t="s">
        <v>1238</v>
      </c>
      <c r="E2" s="15" t="s">
        <v>1239</v>
      </c>
      <c r="F2" s="15" t="s">
        <v>1240</v>
      </c>
      <c r="G2" s="15" t="s">
        <v>1241</v>
      </c>
      <c r="H2" s="15" t="s">
        <v>1242</v>
      </c>
      <c r="I2" s="15" t="s">
        <v>1243</v>
      </c>
      <c r="J2" s="15" t="s">
        <v>1244</v>
      </c>
      <c r="K2" s="15" t="s">
        <v>1245</v>
      </c>
      <c r="L2" s="15" t="s">
        <v>1246</v>
      </c>
      <c r="M2" s="15" t="s">
        <v>1247</v>
      </c>
      <c r="N2" s="16" t="s">
        <v>1248</v>
      </c>
    </row>
    <row r="3" spans="1:14" x14ac:dyDescent="0.25">
      <c r="A3" s="35" t="s">
        <v>1344</v>
      </c>
      <c r="B3" s="17" t="s">
        <v>1249</v>
      </c>
      <c r="C3" s="18">
        <f>Expenditure!D26*12*(1-0.07)</f>
        <v>2967.2207999999996</v>
      </c>
      <c r="D3" s="19">
        <f>Expenditure!F26*12*(1-0.07)</f>
        <v>1379.7107999999998</v>
      </c>
      <c r="E3" s="19">
        <f>Expenditure!G26*12*(1-0.07)</f>
        <v>1689.9587999999999</v>
      </c>
      <c r="F3" s="19">
        <f>Expenditure!H26*12*(1-0.07)</f>
        <v>1937.5991999999999</v>
      </c>
      <c r="G3" s="19">
        <f>Expenditure!I26*12*(1-0.07)</f>
        <v>2079.4427999999998</v>
      </c>
      <c r="H3" s="19">
        <f>Expenditure!J26*12*(1-0.07)</f>
        <v>2320.4987999999998</v>
      </c>
      <c r="I3" s="19">
        <f>Expenditure!K26*12*(1-0.07)</f>
        <v>2659.4280000000003</v>
      </c>
      <c r="J3" s="19">
        <f>Expenditure!L26*12*(1-0.07)</f>
        <v>3192.7643999999996</v>
      </c>
      <c r="K3" s="19">
        <f>Expenditure!M26*12*(1-0.07)</f>
        <v>3820.4027999999998</v>
      </c>
      <c r="L3" s="19">
        <f>Expenditure!N26*12*(1-0.07)</f>
        <v>4518.4607999999989</v>
      </c>
      <c r="M3" s="19">
        <f>Expenditure!O26*12*(1-0.07)</f>
        <v>5034.4992000000002</v>
      </c>
      <c r="N3" s="20">
        <f>Expenditure!P26*12*(1-0.07)</f>
        <v>5241.293999999999</v>
      </c>
    </row>
    <row r="4" spans="1:14" x14ac:dyDescent="0.25">
      <c r="A4" s="36" t="s">
        <v>1345</v>
      </c>
      <c r="B4" s="21" t="s">
        <v>1250</v>
      </c>
      <c r="C4" s="22">
        <f>Expenditure!D27*12*(1-0.19)</f>
        <v>289.46160000000003</v>
      </c>
      <c r="D4" s="23">
        <f>Expenditure!F27*12*(1-0.19)</f>
        <v>145.99440000000001</v>
      </c>
      <c r="E4" s="23">
        <f>Expenditure!G27*12*(1-0.19)</f>
        <v>161.64360000000002</v>
      </c>
      <c r="F4" s="23">
        <f>Expenditure!H27*12*(1-0.19)</f>
        <v>190.3176</v>
      </c>
      <c r="G4" s="23">
        <f>Expenditure!I27*12*(1-0.19)</f>
        <v>202.4676</v>
      </c>
      <c r="H4" s="23">
        <f>Expenditure!J27*12*(1-0.19)</f>
        <v>219.18600000000004</v>
      </c>
      <c r="I4" s="23">
        <f>Expenditure!K27*12*(1-0.19)</f>
        <v>250.19280000000001</v>
      </c>
      <c r="J4" s="23">
        <f>Expenditure!L27*12*(1-0.19)</f>
        <v>310.06799999999998</v>
      </c>
      <c r="K4" s="23">
        <f>Expenditure!M27*12*(1-0.19)</f>
        <v>385.88400000000007</v>
      </c>
      <c r="L4" s="23">
        <f>Expenditure!N27*12*(1-0.19)</f>
        <v>446.14799999999997</v>
      </c>
      <c r="M4" s="23">
        <f>Expenditure!O27*12*(1-0.19)</f>
        <v>479.48760000000004</v>
      </c>
      <c r="N4" s="24">
        <f>Expenditure!P27*12*(1-0.19)</f>
        <v>467.5320000000001</v>
      </c>
    </row>
    <row r="5" spans="1:14" x14ac:dyDescent="0.25">
      <c r="A5" s="36" t="s">
        <v>1346</v>
      </c>
      <c r="B5" s="21" t="s">
        <v>1251</v>
      </c>
      <c r="C5" s="22">
        <f>Expenditure!D29*12*(1-0.19)</f>
        <v>236.9736</v>
      </c>
      <c r="D5" s="23">
        <f>Expenditure!F29*12*(1-0.19)</f>
        <v>94.867200000000011</v>
      </c>
      <c r="E5" s="23">
        <f>Expenditure!G29*12*(1-0.19)</f>
        <v>107.892</v>
      </c>
      <c r="F5" s="23">
        <f>Expenditure!H29*12*(1-0.19)</f>
        <v>130.63680000000002</v>
      </c>
      <c r="G5" s="23">
        <f>Expenditure!I29*12*(1-0.19)</f>
        <v>136.95480000000001</v>
      </c>
      <c r="H5" s="23">
        <f>Expenditure!J29*12*(1-0.19)</f>
        <v>165.33720000000002</v>
      </c>
      <c r="I5" s="23">
        <f>Expenditure!K29*12*(1-0.19)</f>
        <v>205.48080000000002</v>
      </c>
      <c r="J5" s="23">
        <f>Expenditure!L29*12*(1-0.19)</f>
        <v>257.4828</v>
      </c>
      <c r="K5" s="23">
        <f>Expenditure!M29*12*(1-0.19)</f>
        <v>310.65120000000002</v>
      </c>
      <c r="L5" s="23">
        <f>Expenditure!N29*12*(1-0.19)</f>
        <v>379.85759999999999</v>
      </c>
      <c r="M5" s="23">
        <f>Expenditure!O29*12*(1-0.19)</f>
        <v>496.69200000000006</v>
      </c>
      <c r="N5" s="24">
        <f>Expenditure!P29*12*(1-0.19)</f>
        <v>623.24640000000011</v>
      </c>
    </row>
    <row r="6" spans="1:14" x14ac:dyDescent="0.25">
      <c r="A6" s="36" t="s">
        <v>1347</v>
      </c>
      <c r="B6" s="21" t="s">
        <v>1252</v>
      </c>
      <c r="C6" s="22">
        <f>Expenditure!D30*12*(1-0.19)</f>
        <v>166.79520000000002</v>
      </c>
      <c r="D6" s="23">
        <f>Expenditure!F30*12*(1-0.19)</f>
        <v>131.6088</v>
      </c>
      <c r="E6" s="23">
        <f>Expenditure!G30*12*(1-0.19)</f>
        <v>129.3732</v>
      </c>
      <c r="F6" s="23">
        <f>Expenditure!H30*12*(1-0.19)</f>
        <v>156.88080000000002</v>
      </c>
      <c r="G6" s="23">
        <f>Expenditure!I30*12*(1-0.19)</f>
        <v>159.60240000000002</v>
      </c>
      <c r="H6" s="23">
        <f>Expenditure!J30*12*(1-0.19)</f>
        <v>164.75399999999999</v>
      </c>
      <c r="I6" s="23">
        <f>Expenditure!K30*12*(1-0.19)</f>
        <v>161.83799999999999</v>
      </c>
      <c r="J6" s="23">
        <f>Expenditure!L30*12*(1-0.19)</f>
        <v>186.33240000000004</v>
      </c>
      <c r="K6" s="23">
        <f>Expenditure!M30*12*(1-0.19)</f>
        <v>201.88440000000003</v>
      </c>
      <c r="L6" s="23">
        <f>Expenditure!N30*12*(1-0.19)</f>
        <v>162.71280000000002</v>
      </c>
      <c r="M6" s="23">
        <f>Expenditure!O30*12*(1-0.19)</f>
        <v>167.08680000000004</v>
      </c>
      <c r="N6" s="24">
        <f>Expenditure!P30*12*(1-0.19)</f>
        <v>160.18559999999999</v>
      </c>
    </row>
    <row r="7" spans="1:14" x14ac:dyDescent="0.25">
      <c r="A7" s="36" t="s">
        <v>1348</v>
      </c>
      <c r="B7" s="21" t="s">
        <v>1253</v>
      </c>
      <c r="C7" s="22">
        <f>Expenditure!D38*12*(1-0.19)</f>
        <v>21.384000000000004</v>
      </c>
      <c r="D7" s="23">
        <f>Expenditure!F38*12*(1-0.19)</f>
        <v>13.122000000000003</v>
      </c>
      <c r="E7" s="23">
        <f>Expenditure!G38*12*(1-0.19)</f>
        <v>16.232400000000002</v>
      </c>
      <c r="F7" s="23">
        <f>Expenditure!H38*12*(1-0.19)</f>
        <v>15.8436</v>
      </c>
      <c r="G7" s="23">
        <f>Expenditure!I38*12*(1-0.19)</f>
        <v>24.105599999999999</v>
      </c>
      <c r="H7" s="23">
        <f>Expenditure!J38*12*(1-0.19)</f>
        <v>22.1616</v>
      </c>
      <c r="I7" s="23">
        <f>Expenditure!K38*12*(1-0.19)</f>
        <v>19.537199999999999</v>
      </c>
      <c r="J7" s="23">
        <f>Expenditure!L38*12*(1-0.19)</f>
        <v>20.314799999999998</v>
      </c>
      <c r="K7" s="23">
        <f>Expenditure!M38*12*(1-0.19)</f>
        <v>27.021600000000003</v>
      </c>
      <c r="L7" s="23">
        <f>Expenditure!N38*12*(1-0.19)</f>
        <v>22.258800000000001</v>
      </c>
      <c r="M7" s="23">
        <f>Expenditure!O38*12*(1-0.19)</f>
        <v>42.087600000000002</v>
      </c>
      <c r="N7" s="24">
        <f>Expenditure!P38*12*(1-0.19)</f>
        <v>25.757999999999999</v>
      </c>
    </row>
    <row r="8" spans="1:14" x14ac:dyDescent="0.25">
      <c r="A8" s="36" t="s">
        <v>1349</v>
      </c>
      <c r="B8" s="21" t="s">
        <v>1254</v>
      </c>
      <c r="C8" s="22">
        <f>SUM(Expenditure!D34:D36)*12*(1-0.19)</f>
        <v>848.45880000000011</v>
      </c>
      <c r="D8" s="23">
        <f>SUM(Expenditure!F34:F36)*12*(1-0.19)</f>
        <v>183.12479999999999</v>
      </c>
      <c r="E8" s="23">
        <f>SUM(Expenditure!G34:G36)*12*(1-0.19)</f>
        <v>304.43040000000002</v>
      </c>
      <c r="F8" s="23">
        <f>SUM(Expenditure!H34:H36)*12*(1-0.19)</f>
        <v>402.5052</v>
      </c>
      <c r="G8" s="23">
        <f>SUM(Expenditure!I34:I36)*12*(1-0.19)</f>
        <v>455.67360000000008</v>
      </c>
      <c r="H8" s="23">
        <f>SUM(Expenditure!J34:J36)*12*(1-0.19)</f>
        <v>512.63279999999997</v>
      </c>
      <c r="I8" s="23">
        <f>SUM(Expenditure!K34:K36)*12*(1-0.19)</f>
        <v>651.33720000000017</v>
      </c>
      <c r="J8" s="23">
        <f>SUM(Expenditure!L34:L36)*12*(1-0.19)</f>
        <v>843.40440000000001</v>
      </c>
      <c r="K8" s="23">
        <f>SUM(Expenditure!M34:M36)*12*(1-0.19)</f>
        <v>1156.68</v>
      </c>
      <c r="L8" s="23">
        <f>SUM(Expenditure!N34:N36)*12*(1-0.19)</f>
        <v>1623.5316000000003</v>
      </c>
      <c r="M8" s="23">
        <f>SUM(Expenditure!O34:O36)*12*(1-0.19)</f>
        <v>2148.4115999999999</v>
      </c>
      <c r="N8" s="24">
        <f>SUM(Expenditure!P34:P36)*12*(1-0.19)</f>
        <v>2793.3335999999999</v>
      </c>
    </row>
    <row r="9" spans="1:14" x14ac:dyDescent="0.25">
      <c r="A9" s="36" t="s">
        <v>1350</v>
      </c>
      <c r="B9" s="21" t="s">
        <v>1255</v>
      </c>
      <c r="C9" s="22">
        <f>Expenditure!D39*12*(1-0.19)</f>
        <v>29.257200000000001</v>
      </c>
      <c r="D9" s="23">
        <f>Expenditure!F39*12*(1-0.19)</f>
        <v>10.983599999999999</v>
      </c>
      <c r="E9" s="23">
        <f>Expenditure!G39*12*(1-0.19)</f>
        <v>16.8156</v>
      </c>
      <c r="F9" s="23">
        <f>Expenditure!H39*12*(1-0.19)</f>
        <v>20.217600000000001</v>
      </c>
      <c r="G9" s="23">
        <f>Expenditure!I39*12*(1-0.19)</f>
        <v>23.327999999999999</v>
      </c>
      <c r="H9" s="23">
        <f>Expenditure!J39*12*(1-0.19)</f>
        <v>22.355999999999998</v>
      </c>
      <c r="I9" s="23">
        <f>Expenditure!K39*12*(1-0.19)</f>
        <v>24.786000000000001</v>
      </c>
      <c r="J9" s="23">
        <f>Expenditure!L39*12*(1-0.19)</f>
        <v>29.354400000000002</v>
      </c>
      <c r="K9" s="23">
        <f>Expenditure!M39*12*(1-0.19)</f>
        <v>35.769600000000004</v>
      </c>
      <c r="L9" s="23">
        <f>Expenditure!N39*12*(1-0.19)</f>
        <v>45.878400000000006</v>
      </c>
      <c r="M9" s="23">
        <f>Expenditure!O39*12*(1-0.19)</f>
        <v>60.750000000000007</v>
      </c>
      <c r="N9" s="24">
        <f>Expenditure!P39*12*(1-0.19)</f>
        <v>75.5244</v>
      </c>
    </row>
    <row r="10" spans="1:14" x14ac:dyDescent="0.25">
      <c r="A10" s="36" t="s">
        <v>1351</v>
      </c>
      <c r="B10" s="21" t="s">
        <v>1256</v>
      </c>
      <c r="C10" s="22">
        <f>SUM(Expenditure!D47:D49)*12*(1-0.19)</f>
        <v>22.355999999999998</v>
      </c>
      <c r="D10" s="23">
        <f>SUM(Expenditure!F47:F49)*12*(1-0.19)</f>
        <v>10.1088</v>
      </c>
      <c r="E10" s="23">
        <f>SUM(Expenditure!G47:G49)*12*(1-0.19)</f>
        <v>11.469600000000002</v>
      </c>
      <c r="F10" s="23">
        <f>SUM(Expenditure!H47:H49)*12*(1-0.19)</f>
        <v>13.705200000000003</v>
      </c>
      <c r="G10" s="23">
        <f>SUM(Expenditure!I47:I49)*12*(1-0.19)</f>
        <v>15.6492</v>
      </c>
      <c r="H10" s="23">
        <f>SUM(Expenditure!J47:J49)*12*(1-0.19)</f>
        <v>16.718400000000003</v>
      </c>
      <c r="I10" s="23">
        <f>SUM(Expenditure!K47:K49)*12*(1-0.19)</f>
        <v>19.537199999999999</v>
      </c>
      <c r="J10" s="23">
        <f>SUM(Expenditure!L47:L49)*12*(1-0.19)</f>
        <v>21.87</v>
      </c>
      <c r="K10" s="23">
        <f>SUM(Expenditure!M47:M49)*12*(1-0.19)</f>
        <v>24.494400000000002</v>
      </c>
      <c r="L10" s="23">
        <f>SUM(Expenditure!N47:N49)*12*(1-0.19)</f>
        <v>34.992000000000004</v>
      </c>
      <c r="M10" s="23">
        <f>SUM(Expenditure!O47:O49)*12*(1-0.19)</f>
        <v>57.833999999999996</v>
      </c>
      <c r="N10" s="24">
        <f>SUM(Expenditure!P47:P49)*12*(1-0.19)</f>
        <v>88.451999999999998</v>
      </c>
    </row>
    <row r="11" spans="1:14" x14ac:dyDescent="0.25">
      <c r="A11" s="36" t="s">
        <v>1352</v>
      </c>
      <c r="B11" s="21" t="s">
        <v>1257</v>
      </c>
      <c r="C11" s="22">
        <f>Expenditure!D40*12*(1-0.19)</f>
        <v>234.44640000000001</v>
      </c>
      <c r="D11" s="23">
        <f>Expenditure!F40*12*(1-0.19)</f>
        <v>67.748400000000004</v>
      </c>
      <c r="E11" s="23">
        <f>Expenditure!G40*12*(1-0.19)</f>
        <v>99.241200000000021</v>
      </c>
      <c r="F11" s="23">
        <f>Expenditure!H40*12*(1-0.19)</f>
        <v>128.01240000000001</v>
      </c>
      <c r="G11" s="23">
        <f>Expenditure!I40*12*(1-0.19)</f>
        <v>137.24639999999999</v>
      </c>
      <c r="H11" s="23">
        <f>Expenditure!J40*12*(1-0.19)</f>
        <v>159.40799999999999</v>
      </c>
      <c r="I11" s="23">
        <f>Expenditure!K40*12*(1-0.19)</f>
        <v>184.68</v>
      </c>
      <c r="J11" s="23">
        <f>Expenditure!L40*12*(1-0.19)</f>
        <v>240.084</v>
      </c>
      <c r="K11" s="23">
        <f>Expenditure!M40*12*(1-0.19)</f>
        <v>315.80279999999999</v>
      </c>
      <c r="L11" s="23">
        <f>Expenditure!N40*12*(1-0.19)</f>
        <v>423.40320000000003</v>
      </c>
      <c r="M11" s="23">
        <f>Expenditure!O40*12*(1-0.19)</f>
        <v>533.62800000000004</v>
      </c>
      <c r="N11" s="24">
        <f>Expenditure!P40*12*(1-0.19)</f>
        <v>622.66320000000007</v>
      </c>
    </row>
    <row r="12" spans="1:14" x14ac:dyDescent="0.25">
      <c r="A12" s="36" t="s">
        <v>1353</v>
      </c>
      <c r="B12" s="21" t="s">
        <v>1258</v>
      </c>
      <c r="C12" s="22">
        <f>Expenditure!D51*12*(1-0.19)</f>
        <v>5.248800000000001</v>
      </c>
      <c r="D12" s="23">
        <f>Expenditure!F51*12*(1-0.19)</f>
        <v>2.8188</v>
      </c>
      <c r="E12" s="23">
        <f>Expenditure!G51*12*(1-0.19)</f>
        <v>3.2076000000000002</v>
      </c>
      <c r="F12" s="23">
        <f>Expenditure!H51*12*(1-0.19)</f>
        <v>3.8880000000000008</v>
      </c>
      <c r="G12" s="23">
        <f>Expenditure!I51*12*(1-0.19)</f>
        <v>4.7628000000000004</v>
      </c>
      <c r="H12" s="23">
        <f>Expenditure!J51*12*(1-0.19)</f>
        <v>4.0824000000000007</v>
      </c>
      <c r="I12" s="23">
        <f>Expenditure!K51*12*(1-0.19)</f>
        <v>4.7628000000000004</v>
      </c>
      <c r="J12" s="23">
        <f>Expenditure!L51*12*(1-0.19)</f>
        <v>5.346000000000001</v>
      </c>
      <c r="K12" s="23">
        <f>Expenditure!M51*12*(1-0.19)</f>
        <v>6.0263999999999998</v>
      </c>
      <c r="L12" s="23">
        <f>Expenditure!N51*12*(1-0.19)</f>
        <v>6.8039999999999994</v>
      </c>
      <c r="M12" s="23">
        <f>Expenditure!O51*12*(1-0.19)</f>
        <v>10.789200000000001</v>
      </c>
      <c r="N12" s="24">
        <f>Expenditure!P51*12*(1-0.19)</f>
        <v>15.8436</v>
      </c>
    </row>
    <row r="13" spans="1:14" x14ac:dyDescent="0.25">
      <c r="A13" s="36" t="s">
        <v>1354</v>
      </c>
      <c r="B13" s="21" t="s">
        <v>1259</v>
      </c>
      <c r="C13" s="22">
        <f>SUM(Expenditure!D57:D60)*12</f>
        <v>2979.36</v>
      </c>
      <c r="D13" s="23">
        <f>SUM(Expenditure!F57:F60)*12</f>
        <v>3599.5199999999995</v>
      </c>
      <c r="E13" s="23">
        <f>SUM(Expenditure!G57:G60)*12</f>
        <v>3964.44</v>
      </c>
      <c r="F13" s="23">
        <f>SUM(Expenditure!H57:H60)*12</f>
        <v>4023</v>
      </c>
      <c r="G13" s="23">
        <f>SUM(Expenditure!I57:I60)*12</f>
        <v>4039.7999999999997</v>
      </c>
      <c r="H13" s="23">
        <f>SUM(Expenditure!J57:J60)*12</f>
        <v>3822.84</v>
      </c>
      <c r="I13" s="23">
        <f>SUM(Expenditure!K57:K60)*12</f>
        <v>3442.56</v>
      </c>
      <c r="J13" s="23">
        <f>SUM(Expenditure!L57:L60)*12</f>
        <v>2883.2400000000002</v>
      </c>
      <c r="K13" s="23">
        <f>SUM(Expenditure!M57:M60)*12</f>
        <v>2133</v>
      </c>
      <c r="L13" s="23">
        <f>SUM(Expenditure!N57:N60)*12</f>
        <v>1500.72</v>
      </c>
      <c r="M13" s="23">
        <f>SUM(Expenditure!O57:O60)*12</f>
        <v>1023.36</v>
      </c>
      <c r="N13" s="24">
        <f>SUM(Expenditure!P57:P60)*12</f>
        <v>1648.92</v>
      </c>
    </row>
    <row r="14" spans="1:14" x14ac:dyDescent="0.25">
      <c r="A14" s="36" t="s">
        <v>1355</v>
      </c>
      <c r="B14" s="21" t="s">
        <v>1260</v>
      </c>
      <c r="C14" s="22">
        <f>SUM(Expenditure!D62:D64)*12</f>
        <v>136.92000000000002</v>
      </c>
      <c r="D14" s="23">
        <f>SUM(Expenditure!F62:F64)*12</f>
        <v>29.64</v>
      </c>
      <c r="E14" s="23">
        <f>SUM(Expenditure!G62:G64)*12</f>
        <v>52.56</v>
      </c>
      <c r="F14" s="23">
        <f>SUM(Expenditure!H62:H64)*12</f>
        <v>72.960000000000008</v>
      </c>
      <c r="G14" s="23">
        <f>SUM(Expenditure!I62:I64)*12</f>
        <v>78</v>
      </c>
      <c r="H14" s="23">
        <f>SUM(Expenditure!J62:J64)*12</f>
        <v>103.55999999999999</v>
      </c>
      <c r="I14" s="23">
        <f>SUM(Expenditure!K62:K64)*12</f>
        <v>127.44000000000001</v>
      </c>
      <c r="J14" s="23">
        <f>SUM(Expenditure!L62:L64)*12</f>
        <v>135.47999999999999</v>
      </c>
      <c r="K14" s="23">
        <f>SUM(Expenditure!M62:M64)*12</f>
        <v>158.52000000000001</v>
      </c>
      <c r="L14" s="23">
        <f>SUM(Expenditure!N62:N64)*12</f>
        <v>228.48</v>
      </c>
      <c r="M14" s="23">
        <f>SUM(Expenditure!O62:O64)*12</f>
        <v>353.64</v>
      </c>
      <c r="N14" s="24">
        <f>SUM(Expenditure!P62:P64)*12</f>
        <v>422.88</v>
      </c>
    </row>
    <row r="15" spans="1:14" x14ac:dyDescent="0.25">
      <c r="A15" s="36" t="s">
        <v>1356</v>
      </c>
      <c r="B15" s="21" t="s">
        <v>1261</v>
      </c>
      <c r="C15" s="22">
        <f>SUM(Expenditure!D69:D81)*12</f>
        <v>3632.6399999999994</v>
      </c>
      <c r="D15" s="23">
        <f>SUM(Expenditure!F69:F81)*12</f>
        <v>160.79999999999998</v>
      </c>
      <c r="E15" s="23">
        <f>SUM(Expenditure!G69:G81)*12</f>
        <v>441</v>
      </c>
      <c r="F15" s="23">
        <f>SUM(Expenditure!H69:H81)*12</f>
        <v>788.28</v>
      </c>
      <c r="G15" s="23">
        <f>SUM(Expenditure!I69:I81)*12</f>
        <v>1030.08</v>
      </c>
      <c r="H15" s="23">
        <f>SUM(Expenditure!J69:J81)*12</f>
        <v>1577.88</v>
      </c>
      <c r="I15" s="23">
        <f>SUM(Expenditure!K69:K81)*12</f>
        <v>2527.08</v>
      </c>
      <c r="J15" s="23">
        <f>SUM(Expenditure!L69:L81)*12</f>
        <v>4002.96</v>
      </c>
      <c r="K15" s="23">
        <f>SUM(Expenditure!M69:M81)*12</f>
        <v>5931.24</v>
      </c>
      <c r="L15" s="23">
        <f>SUM(Expenditure!N69:N81)*12</f>
        <v>7949.52</v>
      </c>
      <c r="M15" s="23">
        <f>SUM(Expenditure!O69:O81)*12</f>
        <v>9506.16</v>
      </c>
      <c r="N15" s="24">
        <f>SUM(Expenditure!P69:P81)*12</f>
        <v>9947.64</v>
      </c>
    </row>
    <row r="16" spans="1:14" x14ac:dyDescent="0.25">
      <c r="A16" s="36" t="s">
        <v>1357</v>
      </c>
      <c r="B16" s="21" t="s">
        <v>1262</v>
      </c>
      <c r="C16" s="22">
        <f>SUM(Expenditure!D84:D90)*12</f>
        <v>300.60000000000002</v>
      </c>
      <c r="D16" s="23">
        <f>SUM(Expenditure!F84:F90)*12</f>
        <v>71.400000000000006</v>
      </c>
      <c r="E16" s="23">
        <f>SUM(Expenditure!G84:G90)*12</f>
        <v>135.12</v>
      </c>
      <c r="F16" s="23">
        <f>SUM(Expenditure!H84:H90)*12</f>
        <v>216.84</v>
      </c>
      <c r="G16" s="23">
        <f>SUM(Expenditure!I84:I90)*12</f>
        <v>227.64000000000004</v>
      </c>
      <c r="H16" s="23">
        <f>SUM(Expenditure!J84:J90)*12</f>
        <v>272.76</v>
      </c>
      <c r="I16" s="23">
        <f>SUM(Expenditure!K84:K90)*12</f>
        <v>336.36</v>
      </c>
      <c r="J16" s="23">
        <f>SUM(Expenditure!L84:L90)*12</f>
        <v>349.68000000000006</v>
      </c>
      <c r="K16" s="23">
        <f>SUM(Expenditure!M84:M90)*12</f>
        <v>360.59999999999997</v>
      </c>
      <c r="L16" s="23">
        <f>SUM(Expenditure!N84:N90)*12</f>
        <v>318.12</v>
      </c>
      <c r="M16" s="23">
        <f>SUM(Expenditure!O84:O90)*12</f>
        <v>341.52</v>
      </c>
      <c r="N16" s="24">
        <f>SUM(Expenditure!P84:P90)*12</f>
        <v>711.96</v>
      </c>
    </row>
    <row r="17" spans="1:14" x14ac:dyDescent="0.25">
      <c r="A17" s="36" t="s">
        <v>1447</v>
      </c>
      <c r="B17" s="21" t="s">
        <v>1448</v>
      </c>
      <c r="C17" s="22">
        <f>SUM(Expenditure!D91:D92)*12</f>
        <v>239.64000000000004</v>
      </c>
      <c r="D17" s="23">
        <f>SUM(Expenditure!F91:F92)*12</f>
        <v>24.240000000000002</v>
      </c>
      <c r="E17" s="23">
        <f>SUM(Expenditure!G91:G92)*12</f>
        <v>49.679999999999993</v>
      </c>
      <c r="F17" s="23">
        <f>SUM(Expenditure!H91:H92)*12</f>
        <v>75.239999999999995</v>
      </c>
      <c r="G17" s="23">
        <f>SUM(Expenditure!I91:I92)*12</f>
        <v>89.88</v>
      </c>
      <c r="H17" s="23">
        <f>SUM(Expenditure!J91:J92)*12</f>
        <v>127.19999999999999</v>
      </c>
      <c r="I17" s="23">
        <f>SUM(Expenditure!K91:K92)*12</f>
        <v>185.04000000000002</v>
      </c>
      <c r="J17" s="23">
        <f>SUM(Expenditure!L91:L92)*12</f>
        <v>267.36</v>
      </c>
      <c r="K17" s="23">
        <f>SUM(Expenditure!M91:M92)*12</f>
        <v>384.48</v>
      </c>
      <c r="L17" s="23">
        <f>SUM(Expenditure!N91:N92)*12</f>
        <v>479.15999999999997</v>
      </c>
      <c r="M17" s="23">
        <f>SUM(Expenditure!O91:O92)*12</f>
        <v>559.56000000000006</v>
      </c>
      <c r="N17" s="24">
        <f>SUM(Expenditure!P91:P92)*12</f>
        <v>529.31999999999994</v>
      </c>
    </row>
    <row r="18" spans="1:14" x14ac:dyDescent="0.25">
      <c r="A18" s="36" t="s">
        <v>1358</v>
      </c>
      <c r="B18" s="21" t="s">
        <v>1263</v>
      </c>
      <c r="C18" s="22">
        <f>SUM(Expenditure!D107:D109,Expenditure!D466:D468)*12*(1-0.19)</f>
        <v>198.19080000000002</v>
      </c>
      <c r="D18" s="23">
        <f>SUM(Expenditure!F107:F109,Expenditure!F466:F468)*12*(1-0.19)</f>
        <v>12.636000000000003</v>
      </c>
      <c r="E18" s="23">
        <f>SUM(Expenditure!G107:G109,Expenditure!G466:G468)*12*(1-0.19)</f>
        <v>33.922800000000002</v>
      </c>
      <c r="F18" s="23">
        <f>SUM(Expenditure!H107:H109,Expenditure!H466:H468)*12*(1-0.19)</f>
        <v>46.072800000000008</v>
      </c>
      <c r="G18" s="23">
        <f>SUM(Expenditure!I107:I109,Expenditure!I466:I468)*12*(1-0.19)</f>
        <v>55.89</v>
      </c>
      <c r="H18" s="23">
        <f>SUM(Expenditure!J107:J109,Expenditure!J466:J468)*12*(1-0.19)</f>
        <v>84.078000000000017</v>
      </c>
      <c r="I18" s="23">
        <f>SUM(Expenditure!K107:K109,Expenditure!K466:K468)*12*(1-0.19)</f>
        <v>132.28919999999999</v>
      </c>
      <c r="J18" s="23">
        <f>SUM(Expenditure!L107:L109,Expenditure!L466:L468)*12*(1-0.19)</f>
        <v>228.71159999999998</v>
      </c>
      <c r="K18" s="23">
        <f>SUM(Expenditure!M107:M109,Expenditure!M466:M468)*12*(1-0.19)</f>
        <v>332.42399999999998</v>
      </c>
      <c r="L18" s="23">
        <f>SUM(Expenditure!N107:N109,Expenditure!N466:N468)*12*(1-0.19)</f>
        <v>438.9552000000001</v>
      </c>
      <c r="M18" s="23">
        <f>SUM(Expenditure!O107:O109,Expenditure!O466:O468)*12*(1-0.19)</f>
        <v>393.07679999999993</v>
      </c>
      <c r="N18" s="24">
        <f>SUM(Expenditure!P107:P109,Expenditure!P466:P468)*12*(1-0.19)</f>
        <v>456.45120000000003</v>
      </c>
    </row>
    <row r="19" spans="1:14" x14ac:dyDescent="0.25">
      <c r="A19" s="36" t="s">
        <v>1359</v>
      </c>
      <c r="B19" s="21" t="s">
        <v>1264</v>
      </c>
      <c r="C19" s="22">
        <f>SUM(Expenditure!D112:D114,Expenditure!D470:D472)*12*(1-0.19)</f>
        <v>176.32079999999996</v>
      </c>
      <c r="D19" s="23">
        <f>SUM(Expenditure!F112:F114,Expenditure!F470:F472)*12*(1-0.19)</f>
        <v>3.7907999999999999</v>
      </c>
      <c r="E19" s="23">
        <f>SUM(Expenditure!G112:G114,Expenditure!G470:G472)*12*(1-0.19)</f>
        <v>24.883200000000002</v>
      </c>
      <c r="F19" s="23">
        <f>SUM(Expenditure!H112:H114,Expenditure!H470:H472)*12*(1-0.19)</f>
        <v>20.606400000000001</v>
      </c>
      <c r="G19" s="23">
        <f>SUM(Expenditure!I112:I114,Expenditure!I470:I472)*12*(1-0.19)</f>
        <v>55.015200000000007</v>
      </c>
      <c r="H19" s="23">
        <f>SUM(Expenditure!J112:J114,Expenditure!J470:J472)*12*(1-0.19)</f>
        <v>95.839200000000019</v>
      </c>
      <c r="I19" s="23">
        <f>SUM(Expenditure!K112:K114,Expenditure!K470:K472)*12*(1-0.19)</f>
        <v>150.85440000000003</v>
      </c>
      <c r="J19" s="23">
        <f>SUM(Expenditure!L112:L114,Expenditure!L470:L472)*12*(1-0.19)</f>
        <v>222.87959999999998</v>
      </c>
      <c r="K19" s="23">
        <f>SUM(Expenditure!M112:M114,Expenditure!M470:M472)*12*(1-0.19)</f>
        <v>251.35920000000002</v>
      </c>
      <c r="L19" s="23">
        <f>SUM(Expenditure!N112:N114,Expenditure!N470:N472)*12*(1-0.19)</f>
        <v>342.92160000000001</v>
      </c>
      <c r="M19" s="23">
        <f>SUM(Expenditure!O112:O114,Expenditure!O470:O472)*12*(1-0.19)</f>
        <v>345.15720000000005</v>
      </c>
      <c r="N19" s="24">
        <f>SUM(Expenditure!P112:P114,Expenditure!P470:P472)*12*(1-0.19)</f>
        <v>563.07960000000003</v>
      </c>
    </row>
    <row r="20" spans="1:14" x14ac:dyDescent="0.25">
      <c r="A20" s="36" t="s">
        <v>1360</v>
      </c>
      <c r="B20" s="21" t="s">
        <v>1265</v>
      </c>
      <c r="C20" s="22">
        <f>SUM(Expenditure!D473:D475)*12*(1-0.19)</f>
        <v>79.703999999999994</v>
      </c>
      <c r="D20" s="23">
        <f>SUM(Expenditure!F473:F475)*12*(1-0.19)</f>
        <v>4.4712000000000005</v>
      </c>
      <c r="E20" s="23">
        <f>SUM(Expenditure!G473:G475)*12*(1-0.19)</f>
        <v>8.942400000000001</v>
      </c>
      <c r="F20" s="23">
        <f>SUM(Expenditure!H473:H475)*12*(1-0.19)</f>
        <v>14.774400000000002</v>
      </c>
      <c r="G20" s="23">
        <f>SUM(Expenditure!I473:I475)*12*(1-0.19)</f>
        <v>20.023199999999999</v>
      </c>
      <c r="H20" s="23">
        <f>SUM(Expenditure!J473:J475)*12*(1-0.19)</f>
        <v>30.617999999999999</v>
      </c>
      <c r="I20" s="23">
        <f>SUM(Expenditure!K473:K475)*12*(1-0.19)</f>
        <v>52.196400000000004</v>
      </c>
      <c r="J20" s="23">
        <f>SUM(Expenditure!L473:L475)*12*(1-0.19)</f>
        <v>89.812799999999996</v>
      </c>
      <c r="K20" s="23">
        <f>SUM(Expenditure!M473:M475)*12*(1-0.19)</f>
        <v>129.56760000000003</v>
      </c>
      <c r="L20" s="23">
        <f>SUM(Expenditure!N473:N475)*12*(1-0.19)</f>
        <v>175.64040000000003</v>
      </c>
      <c r="M20" s="23">
        <f>SUM(Expenditure!O473:O475)*12*(1-0.19)</f>
        <v>205.578</v>
      </c>
      <c r="N20" s="24">
        <f>SUM(Expenditure!P473:P475)*12*(1-0.19)</f>
        <v>198.28800000000001</v>
      </c>
    </row>
    <row r="21" spans="1:14" x14ac:dyDescent="0.25">
      <c r="A21" s="36" t="s">
        <v>1361</v>
      </c>
      <c r="B21" s="21" t="s">
        <v>1266</v>
      </c>
      <c r="C21" s="22">
        <f>SUM(Expenditure!D476:D478)*12*(1-0.19)</f>
        <v>47.239200000000011</v>
      </c>
      <c r="D21" s="23">
        <f>SUM(Expenditure!F476:F478)*12*(1-0.19)</f>
        <v>2.3328000000000002</v>
      </c>
      <c r="E21" s="23">
        <f>SUM(Expenditure!G476:G478)*12*(1-0.19)</f>
        <v>5.5404</v>
      </c>
      <c r="F21" s="23">
        <f>SUM(Expenditure!H476:H478)*12*(1-0.19)</f>
        <v>10.789200000000001</v>
      </c>
      <c r="G21" s="23">
        <f>SUM(Expenditure!I476:I478)*12*(1-0.19)</f>
        <v>12.441600000000001</v>
      </c>
      <c r="H21" s="23">
        <f>SUM(Expenditure!J476:J478)*12*(1-0.19)</f>
        <v>19.440000000000001</v>
      </c>
      <c r="I21" s="23">
        <f>SUM(Expenditure!K476:K478)*12*(1-0.19)</f>
        <v>32.367600000000003</v>
      </c>
      <c r="J21" s="23">
        <f>SUM(Expenditure!L476:L478)*12*(1-0.19)</f>
        <v>52.876800000000003</v>
      </c>
      <c r="K21" s="23">
        <f>SUM(Expenditure!M476:M478)*12*(1-0.19)</f>
        <v>78.731999999999985</v>
      </c>
      <c r="L21" s="23">
        <f>SUM(Expenditure!N476:N478)*12*(1-0.19)</f>
        <v>101.86560000000001</v>
      </c>
      <c r="M21" s="23">
        <f>SUM(Expenditure!O476:O478)*12*(1-0.19)</f>
        <v>119.55600000000003</v>
      </c>
      <c r="N21" s="24">
        <f>SUM(Expenditure!P476:P478)*12*(1-0.19)</f>
        <v>118.68120000000002</v>
      </c>
    </row>
    <row r="22" spans="1:14" x14ac:dyDescent="0.25">
      <c r="A22" s="36" t="s">
        <v>1362</v>
      </c>
      <c r="B22" s="21" t="s">
        <v>1267</v>
      </c>
      <c r="C22" s="22">
        <f>SUM(Expenditure!D479:D481)*12*(1-0.19)</f>
        <v>67.165200000000013</v>
      </c>
      <c r="D22" s="23">
        <f>SUM(Expenditure!F479:F481)*12*(1-0.19)</f>
        <v>3.1104000000000003</v>
      </c>
      <c r="E22" s="23">
        <f>SUM(Expenditure!G479:G481)*12*(1-0.19)</f>
        <v>7.7760000000000016</v>
      </c>
      <c r="F22" s="23">
        <f>SUM(Expenditure!H479:H481)*12*(1-0.19)</f>
        <v>13.607999999999999</v>
      </c>
      <c r="G22" s="23">
        <f>SUM(Expenditure!I479:I481)*12*(1-0.19)</f>
        <v>14.482800000000001</v>
      </c>
      <c r="H22" s="23">
        <f>SUM(Expenditure!J479:J481)*12*(1-0.19)</f>
        <v>25.369200000000003</v>
      </c>
      <c r="I22" s="23">
        <f>SUM(Expenditure!K479:K481)*12*(1-0.19)</f>
        <v>43.448400000000007</v>
      </c>
      <c r="J22" s="23">
        <f>SUM(Expenditure!L479:L481)*12*(1-0.19)</f>
        <v>75.135600000000011</v>
      </c>
      <c r="K22" s="23">
        <f>SUM(Expenditure!M479:M481)*12*(1-0.19)</f>
        <v>115.37639999999999</v>
      </c>
      <c r="L22" s="23">
        <f>SUM(Expenditure!N479:N481)*12*(1-0.19)</f>
        <v>150.66</v>
      </c>
      <c r="M22" s="23">
        <f>SUM(Expenditure!O479:O481)*12*(1-0.19)</f>
        <v>167.47560000000001</v>
      </c>
      <c r="N22" s="24">
        <f>SUM(Expenditure!P479:P481)*12*(1-0.19)</f>
        <v>169.32240000000002</v>
      </c>
    </row>
    <row r="23" spans="1:14" x14ac:dyDescent="0.25">
      <c r="A23" s="36" t="s">
        <v>1363</v>
      </c>
      <c r="B23" s="21" t="s">
        <v>1268</v>
      </c>
      <c r="C23" s="22">
        <f>SUM(Expenditure!D482:D484)*12*(1-0.19)</f>
        <v>45.781199999999998</v>
      </c>
      <c r="D23" s="23">
        <f>SUM(Expenditure!F482:F484)*12*(1-0.19)</f>
        <v>0</v>
      </c>
      <c r="E23" s="23">
        <f>SUM(Expenditure!G482:G484)*12*(1-0.19)</f>
        <v>4.3740000000000006</v>
      </c>
      <c r="F23" s="23">
        <f>SUM(Expenditure!H482:H484)*12*(1-0.19)</f>
        <v>9.1368000000000009</v>
      </c>
      <c r="G23" s="23">
        <f>SUM(Expenditure!I482:I484)*12*(1-0.19)</f>
        <v>14.677200000000001</v>
      </c>
      <c r="H23" s="23">
        <f>SUM(Expenditure!J482:J484)*12*(1-0.19)</f>
        <v>20.314799999999998</v>
      </c>
      <c r="I23" s="23">
        <f>SUM(Expenditure!K482:K484)*12*(1-0.19)</f>
        <v>34.894800000000004</v>
      </c>
      <c r="J23" s="23">
        <f>SUM(Expenditure!L482:L484)*12*(1-0.19)</f>
        <v>53.848800000000004</v>
      </c>
      <c r="K23" s="23">
        <f>SUM(Expenditure!M482:M484)*12*(1-0.19)</f>
        <v>70.08120000000001</v>
      </c>
      <c r="L23" s="23">
        <f>SUM(Expenditure!N482:N484)*12*(1-0.19)</f>
        <v>89.910000000000011</v>
      </c>
      <c r="M23" s="23">
        <f>SUM(Expenditure!O482:O484)*12*(1-0.19)</f>
        <v>117.0288</v>
      </c>
      <c r="N23" s="24">
        <f>SUM(Expenditure!P482:P484)*12*(1-0.19)</f>
        <v>161.25479999999999</v>
      </c>
    </row>
    <row r="24" spans="1:14" x14ac:dyDescent="0.25">
      <c r="A24" s="36" t="s">
        <v>1364</v>
      </c>
      <c r="B24" s="21" t="s">
        <v>1269</v>
      </c>
      <c r="C24" s="22">
        <f>SUM(Expenditure!D94:D95,Expenditure!D486:D502)*12</f>
        <v>1332.7200000000003</v>
      </c>
      <c r="D24" s="23">
        <f>SUM(Expenditure!F94:F95,Expenditure!F486:F502)*12</f>
        <v>774</v>
      </c>
      <c r="E24" s="23">
        <f>SUM(Expenditure!G94:G95,Expenditure!G486:G502)*12</f>
        <v>937.19999999999993</v>
      </c>
      <c r="F24" s="23">
        <f>SUM(Expenditure!H94:H95,Expenditure!H486:H502)*12</f>
        <v>1044.48</v>
      </c>
      <c r="G24" s="23">
        <f>SUM(Expenditure!I94:I95,Expenditure!I486:I502)*12</f>
        <v>1098.48</v>
      </c>
      <c r="H24" s="23">
        <f>SUM(Expenditure!J94:J95,Expenditure!J486:J502)*12</f>
        <v>1189.92</v>
      </c>
      <c r="I24" s="23">
        <f>SUM(Expenditure!K94:K95,Expenditure!K486:K502)*12</f>
        <v>1301.8800000000001</v>
      </c>
      <c r="J24" s="23">
        <f>SUM(Expenditure!L94:L95,Expenditure!L486:L502)*12</f>
        <v>1440.96</v>
      </c>
      <c r="K24" s="23">
        <f>SUM(Expenditure!M94:M95,Expenditure!M486:M502)*12</f>
        <v>1534.32</v>
      </c>
      <c r="L24" s="23">
        <f>SUM(Expenditure!N94:N95,Expenditure!N486:N502)*12</f>
        <v>1701.6000000000001</v>
      </c>
      <c r="M24" s="23">
        <f>SUM(Expenditure!O94:O95,Expenditure!O486:O502)*12</f>
        <v>1881.96</v>
      </c>
      <c r="N24" s="24">
        <f>SUM(Expenditure!P94:P95,Expenditure!P486:P502)*12</f>
        <v>2277.96</v>
      </c>
    </row>
    <row r="25" spans="1:14" x14ac:dyDescent="0.25">
      <c r="A25" s="36" t="s">
        <v>1365</v>
      </c>
      <c r="B25" s="21" t="s">
        <v>1270</v>
      </c>
      <c r="C25" s="22">
        <f>SUM(Expenditure!D504:D510)*12</f>
        <v>290.15999999999997</v>
      </c>
      <c r="D25" s="23">
        <f>SUM(Expenditure!F504:F510)*12</f>
        <v>0</v>
      </c>
      <c r="E25" s="23">
        <f>SUM(Expenditure!G504:G510)*12</f>
        <v>47.160000000000004</v>
      </c>
      <c r="F25" s="23">
        <f>SUM(Expenditure!H504:H510)*12</f>
        <v>81.960000000000008</v>
      </c>
      <c r="G25" s="23">
        <f>SUM(Expenditure!I504:I510)*12</f>
        <v>128.51999999999998</v>
      </c>
      <c r="H25" s="23">
        <f>SUM(Expenditure!J504:J510)*12</f>
        <v>163.19999999999999</v>
      </c>
      <c r="I25" s="23">
        <f>SUM(Expenditure!K504:K510)*12</f>
        <v>232.68</v>
      </c>
      <c r="J25" s="23">
        <f>SUM(Expenditure!L504:L510)*12</f>
        <v>300.24</v>
      </c>
      <c r="K25" s="23">
        <f>SUM(Expenditure!M504:M510)*12</f>
        <v>360.24</v>
      </c>
      <c r="L25" s="23">
        <f>SUM(Expenditure!N504:N510)*12</f>
        <v>559.44000000000005</v>
      </c>
      <c r="M25" s="23">
        <f>SUM(Expenditure!O504:O510)*12</f>
        <v>809.87999999999988</v>
      </c>
      <c r="N25" s="24">
        <f>SUM(Expenditure!P504:P510)*12</f>
        <v>1447.56</v>
      </c>
    </row>
    <row r="26" spans="1:14" x14ac:dyDescent="0.25">
      <c r="A26" s="36" t="s">
        <v>1366</v>
      </c>
      <c r="B26" s="21" t="s">
        <v>1271</v>
      </c>
      <c r="C26" s="22">
        <f>Expenditure!D511*12</f>
        <v>42.24</v>
      </c>
      <c r="D26" s="23">
        <f>Expenditure!F511*12</f>
        <v>0</v>
      </c>
      <c r="E26" s="23">
        <f>Expenditure!G511*12</f>
        <v>0</v>
      </c>
      <c r="F26" s="23">
        <f>Expenditure!H511*12</f>
        <v>0</v>
      </c>
      <c r="G26" s="23">
        <f>Expenditure!I511*12</f>
        <v>0</v>
      </c>
      <c r="H26" s="23">
        <f>Expenditure!J511*12</f>
        <v>0</v>
      </c>
      <c r="I26" s="23">
        <f>Expenditure!K511*12</f>
        <v>14.52</v>
      </c>
      <c r="J26" s="23">
        <f>Expenditure!L511*12</f>
        <v>23.88</v>
      </c>
      <c r="K26" s="23">
        <f>Expenditure!M511*12</f>
        <v>48.239999999999995</v>
      </c>
      <c r="L26" s="23">
        <f>Expenditure!N511*12</f>
        <v>86.16</v>
      </c>
      <c r="M26" s="23">
        <f>Expenditure!O511*12</f>
        <v>140.64000000000001</v>
      </c>
      <c r="N26" s="24">
        <f>Expenditure!P511*12</f>
        <v>660.36</v>
      </c>
    </row>
    <row r="27" spans="1:14" x14ac:dyDescent="0.25">
      <c r="A27" s="36" t="s">
        <v>1367</v>
      </c>
      <c r="B27" s="21" t="s">
        <v>1272</v>
      </c>
      <c r="C27" s="22">
        <f>Expenditure!D97*12*(1-0.19)</f>
        <v>680.69160000000011</v>
      </c>
      <c r="D27" s="23">
        <f>Expenditure!F97*12*(1-0.19)</f>
        <v>370.52639999999997</v>
      </c>
      <c r="E27" s="23">
        <f>Expenditure!G97*12*(1-0.19)</f>
        <v>423.9864</v>
      </c>
      <c r="F27" s="23">
        <f>Expenditure!H97*12*(1-0.19)</f>
        <v>465.39360000000011</v>
      </c>
      <c r="G27" s="23">
        <f>Expenditure!I97*12*(1-0.19)</f>
        <v>497.27519999999998</v>
      </c>
      <c r="H27" s="23">
        <f>Expenditure!J97*12*(1-0.19)</f>
        <v>541.11239999999998</v>
      </c>
      <c r="I27" s="23">
        <f>Expenditure!K97*12*(1-0.19)</f>
        <v>634.91039999999998</v>
      </c>
      <c r="J27" s="23">
        <f>Expenditure!L97*12*(1-0.19)</f>
        <v>731.0412</v>
      </c>
      <c r="K27" s="23">
        <f>Expenditure!M97*12*(1-0.19)</f>
        <v>876.16080000000011</v>
      </c>
      <c r="L27" s="23">
        <f>Expenditure!N97*12*(1-0.19)</f>
        <v>955.86480000000006</v>
      </c>
      <c r="M27" s="23">
        <f>Expenditure!O97*12*(1-0.19)</f>
        <v>1053.8424</v>
      </c>
      <c r="N27" s="24">
        <f>Expenditure!P97*12*(1-0.19)</f>
        <v>1100.5956000000001</v>
      </c>
    </row>
    <row r="28" spans="1:14" x14ac:dyDescent="0.25">
      <c r="A28" s="36" t="s">
        <v>1368</v>
      </c>
      <c r="B28" s="21" t="s">
        <v>1273</v>
      </c>
      <c r="C28" s="22">
        <f>SUM(Expenditure!D98,Expenditure!D512:D513)*12*(1-0.19)</f>
        <v>679.9140000000001</v>
      </c>
      <c r="D28" s="23">
        <f>SUM(Expenditure!F98,Expenditure!F512:F513)*12*(1-0.19)</f>
        <v>267.49440000000004</v>
      </c>
      <c r="E28" s="23">
        <f>SUM(Expenditure!G98,Expenditure!G512:G513)*12*(1-0.19)</f>
        <v>333.1044</v>
      </c>
      <c r="F28" s="23">
        <f>SUM(Expenditure!H98,Expenditure!H512:H513)*12*(1-0.19)</f>
        <v>435.06720000000001</v>
      </c>
      <c r="G28" s="23">
        <f>SUM(Expenditure!I98,Expenditure!I512:I513)*12*(1-0.19)</f>
        <v>414.9468</v>
      </c>
      <c r="H28" s="23">
        <f>SUM(Expenditure!J98,Expenditure!J512:J513)*12*(1-0.19)</f>
        <v>505.44000000000005</v>
      </c>
      <c r="I28" s="23">
        <f>SUM(Expenditure!K98,Expenditure!K512:K513)*12*(1-0.19)</f>
        <v>594.18359999999996</v>
      </c>
      <c r="J28" s="23">
        <f>SUM(Expenditure!L98,Expenditure!L512:L513)*12*(1-0.19)</f>
        <v>739.30320000000006</v>
      </c>
      <c r="K28" s="23">
        <f>SUM(Expenditure!M98,Expenditure!M512:M513)*12*(1-0.19)</f>
        <v>908.23680000000002</v>
      </c>
      <c r="L28" s="23">
        <f>SUM(Expenditure!N98,Expenditure!N512:N513)*12*(1-0.19)</f>
        <v>1077.3648000000001</v>
      </c>
      <c r="M28" s="23">
        <f>SUM(Expenditure!O98,Expenditure!O512:O513)*12*(1-0.19)</f>
        <v>1230.7464000000002</v>
      </c>
      <c r="N28" s="24">
        <f>SUM(Expenditure!P98,Expenditure!P512:P513)*12*(1-0.19)</f>
        <v>1308.6036000000001</v>
      </c>
    </row>
    <row r="29" spans="1:14" x14ac:dyDescent="0.25">
      <c r="A29" s="36" t="s">
        <v>1369</v>
      </c>
      <c r="B29" s="21" t="s">
        <v>1274</v>
      </c>
      <c r="C29" s="22">
        <f>SUM(Expenditure!D99,Expenditure!D514:D515)*12*(1-0.19)</f>
        <v>467.72640000000007</v>
      </c>
      <c r="D29" s="23">
        <f>SUM(Expenditure!F99,Expenditure!F514:F515)*12*(1-0.19)</f>
        <v>58.320000000000007</v>
      </c>
      <c r="E29" s="23">
        <f>SUM(Expenditure!G99,Expenditure!G514:G515)*12*(1-0.19)</f>
        <v>112.94640000000001</v>
      </c>
      <c r="F29" s="23">
        <f>SUM(Expenditure!H99,Expenditure!H514:H515)*12*(1-0.19)</f>
        <v>135.01080000000002</v>
      </c>
      <c r="G29" s="23">
        <f>SUM(Expenditure!I99,Expenditure!I514:I515)*12*(1-0.19)</f>
        <v>249.41520000000003</v>
      </c>
      <c r="H29" s="23">
        <f>SUM(Expenditure!J99,Expenditure!J514:J515)*12*(1-0.19)</f>
        <v>275.75640000000004</v>
      </c>
      <c r="I29" s="23">
        <f>SUM(Expenditure!K99,Expenditure!K514:K515)*12*(1-0.19)</f>
        <v>443.13480000000004</v>
      </c>
      <c r="J29" s="23">
        <f>SUM(Expenditure!L99,Expenditure!L514:L515)*12*(1-0.19)</f>
        <v>574.64639999999997</v>
      </c>
      <c r="K29" s="23">
        <f>SUM(Expenditure!M99,Expenditure!M514:M515)*12*(1-0.19)</f>
        <v>689.43960000000015</v>
      </c>
      <c r="L29" s="23">
        <f>SUM(Expenditure!N99,Expenditure!N514:N515)*12*(1-0.19)</f>
        <v>810.55080000000009</v>
      </c>
      <c r="M29" s="23">
        <f>SUM(Expenditure!O99,Expenditure!O514:O515)*12*(1-0.19)</f>
        <v>878.00760000000014</v>
      </c>
      <c r="N29" s="24">
        <f>SUM(Expenditure!P99,Expenditure!P514:P515)*12*(1-0.19)</f>
        <v>1053.2592</v>
      </c>
    </row>
    <row r="30" spans="1:14" x14ac:dyDescent="0.25">
      <c r="A30" s="36" t="s">
        <v>1370</v>
      </c>
      <c r="B30" s="21" t="s">
        <v>1275</v>
      </c>
      <c r="C30" s="22">
        <f>Expenditure!D100*12*(1-0.19)</f>
        <v>48.988800000000005</v>
      </c>
      <c r="D30" s="23">
        <f>Expenditure!F100*12*(1-0.19)</f>
        <v>16.329600000000003</v>
      </c>
      <c r="E30" s="23">
        <f>Expenditure!G100*12*(1-0.19)</f>
        <v>11.9556</v>
      </c>
      <c r="F30" s="23">
        <f>Expenditure!H100*12*(1-0.19)</f>
        <v>22.064400000000003</v>
      </c>
      <c r="G30" s="23">
        <f>Expenditure!I100*12*(1-0.19)</f>
        <v>14.774400000000002</v>
      </c>
      <c r="H30" s="23">
        <f>Expenditure!J100*12*(1-0.19)</f>
        <v>29.257200000000001</v>
      </c>
      <c r="I30" s="23">
        <f>Expenditure!K100*12*(1-0.19)</f>
        <v>38.102400000000003</v>
      </c>
      <c r="J30" s="23">
        <f>Expenditure!L100*12*(1-0.19)</f>
        <v>49.572000000000003</v>
      </c>
      <c r="K30" s="23">
        <f>Expenditure!M100*12*(1-0.19)</f>
        <v>76.496400000000008</v>
      </c>
      <c r="L30" s="23">
        <f>Expenditure!N100*12*(1-0.19)</f>
        <v>97.880400000000009</v>
      </c>
      <c r="M30" s="23">
        <f>Expenditure!O100*12*(1-0.19)</f>
        <v>118.2924</v>
      </c>
      <c r="N30" s="24">
        <f>Expenditure!P100*12*(1-0.19)</f>
        <v>89.618400000000022</v>
      </c>
    </row>
    <row r="31" spans="1:14" x14ac:dyDescent="0.25">
      <c r="A31" s="36" t="s">
        <v>1371</v>
      </c>
      <c r="B31" s="21" t="s">
        <v>1276</v>
      </c>
      <c r="C31" s="22">
        <f>SUM(Expenditure!D101:D103,Expenditure!D516:D525)*12*(1-0.19)</f>
        <v>420.97319999999996</v>
      </c>
      <c r="D31" s="23">
        <f>SUM(Expenditure!F101:F103,Expenditure!F516:F525)*12*(1-0.19)</f>
        <v>435.45599999999996</v>
      </c>
      <c r="E31" s="23">
        <f>SUM(Expenditure!G101:G103,Expenditure!G516:G525)*12*(1-0.19)</f>
        <v>470.8368000000001</v>
      </c>
      <c r="F31" s="23">
        <f>SUM(Expenditure!H101:H103,Expenditure!H516:H525)*12*(1-0.19)</f>
        <v>500.58000000000004</v>
      </c>
      <c r="G31" s="23">
        <f>SUM(Expenditure!I101:I103,Expenditure!I516:I525)*12*(1-0.19)</f>
        <v>475.59960000000001</v>
      </c>
      <c r="H31" s="23">
        <f>SUM(Expenditure!J101:J103,Expenditure!J516:J525)*12*(1-0.19)</f>
        <v>493.58159999999992</v>
      </c>
      <c r="I31" s="23">
        <f>SUM(Expenditure!K101:K103,Expenditure!K516:K525)*12*(1-0.19)</f>
        <v>457.03440000000006</v>
      </c>
      <c r="J31" s="23">
        <f>SUM(Expenditure!L101:L103,Expenditure!L516:L525)*12*(1-0.19)</f>
        <v>417.18239999999997</v>
      </c>
      <c r="K31" s="23">
        <f>SUM(Expenditure!M101:M103,Expenditure!M516:M525)*12*(1-0.19)</f>
        <v>359.15400000000005</v>
      </c>
      <c r="L31" s="23">
        <f>SUM(Expenditure!N101:N103,Expenditure!N516:N525)*12*(1-0.19)</f>
        <v>335.43720000000008</v>
      </c>
      <c r="M31" s="23">
        <f>SUM(Expenditure!O101:O103,Expenditure!O516:O525)*12*(1-0.19)</f>
        <v>263.41200000000003</v>
      </c>
      <c r="N31" s="24">
        <f>SUM(Expenditure!P101:P103,Expenditure!P516:P525)*12*(1-0.19)</f>
        <v>235.61280000000002</v>
      </c>
    </row>
    <row r="32" spans="1:14" x14ac:dyDescent="0.25">
      <c r="A32" s="36" t="s">
        <v>1372</v>
      </c>
      <c r="B32" s="21" t="s">
        <v>1277</v>
      </c>
      <c r="C32" s="22">
        <f>SUM(Expenditure!D118:D119)*12*(1-0.19)</f>
        <v>421.07040000000006</v>
      </c>
      <c r="D32" s="23">
        <f>SUM(Expenditure!F118:F119)*12*(1-0.19)</f>
        <v>54.723600000000005</v>
      </c>
      <c r="E32" s="23">
        <f>SUM(Expenditure!G118:G119)*12*(1-0.19)</f>
        <v>81.842399999999998</v>
      </c>
      <c r="F32" s="23">
        <f>SUM(Expenditure!H118:H119)*12*(1-0.19)</f>
        <v>166.79520000000002</v>
      </c>
      <c r="G32" s="23">
        <f>SUM(Expenditure!I118:I119)*12*(1-0.19)</f>
        <v>183.41640000000001</v>
      </c>
      <c r="H32" s="23">
        <f>SUM(Expenditure!J118:J119)*12*(1-0.19)</f>
        <v>252.3312</v>
      </c>
      <c r="I32" s="23">
        <f>SUM(Expenditure!K118:K119)*12*(1-0.19)</f>
        <v>281.00520000000006</v>
      </c>
      <c r="J32" s="23">
        <f>SUM(Expenditure!L118:L119)*12*(1-0.19)</f>
        <v>459.65880000000004</v>
      </c>
      <c r="K32" s="23">
        <f>SUM(Expenditure!M118:M119)*12*(1-0.19)</f>
        <v>595.05840000000001</v>
      </c>
      <c r="L32" s="23">
        <f>SUM(Expenditure!N118:N119)*12*(1-0.19)</f>
        <v>817.64640000000009</v>
      </c>
      <c r="M32" s="23">
        <f>SUM(Expenditure!O118:O119)*12*(1-0.19)</f>
        <v>1225.8863999999999</v>
      </c>
      <c r="N32" s="24">
        <f>SUM(Expenditure!P118:P119)*12*(1-0.19)</f>
        <v>1638.306</v>
      </c>
    </row>
    <row r="33" spans="1:14" x14ac:dyDescent="0.25">
      <c r="A33" s="36" t="s">
        <v>1373</v>
      </c>
      <c r="B33" s="21" t="s">
        <v>1278</v>
      </c>
      <c r="C33" s="22">
        <f>SUM(Expenditure!D120:D121)*12*(1-0.19)</f>
        <v>40.629599999999996</v>
      </c>
      <c r="D33" s="23">
        <f>SUM(Expenditure!F120:F121)*12*(1-0.19)</f>
        <v>5.248800000000001</v>
      </c>
      <c r="E33" s="23">
        <f>SUM(Expenditure!G120:G121)*12*(1-0.19)</f>
        <v>15.6492</v>
      </c>
      <c r="F33" s="23">
        <f>SUM(Expenditure!H120:H121)*12*(1-0.19)</f>
        <v>21.092400000000001</v>
      </c>
      <c r="G33" s="23">
        <f>SUM(Expenditure!I120:I121)*12*(1-0.19)</f>
        <v>18.370800000000003</v>
      </c>
      <c r="H33" s="23">
        <f>SUM(Expenditure!J120:J121)*12*(1-0.19)</f>
        <v>33.436800000000005</v>
      </c>
      <c r="I33" s="23">
        <f>SUM(Expenditure!K120:K121)*12*(1-0.19)</f>
        <v>37.324800000000003</v>
      </c>
      <c r="J33" s="23">
        <f>SUM(Expenditure!L120:L121)*12*(1-0.19)</f>
        <v>40.338000000000008</v>
      </c>
      <c r="K33" s="23">
        <f>SUM(Expenditure!M120:M121)*12*(1-0.19)</f>
        <v>56.375999999999998</v>
      </c>
      <c r="L33" s="23">
        <f>SUM(Expenditure!N120:N121)*12*(1-0.19)</f>
        <v>61.916400000000003</v>
      </c>
      <c r="M33" s="23">
        <f>SUM(Expenditure!O120:O121)*12*(1-0.19)</f>
        <v>72.025200000000012</v>
      </c>
      <c r="N33" s="24">
        <f>SUM(Expenditure!P120:P121)*12*(1-0.19)</f>
        <v>134.03880000000001</v>
      </c>
    </row>
    <row r="34" spans="1:14" x14ac:dyDescent="0.25">
      <c r="A34" s="36" t="s">
        <v>1374</v>
      </c>
      <c r="B34" s="21" t="s">
        <v>1279</v>
      </c>
      <c r="C34" s="22">
        <f>Expenditure!D149*12*(1-0.19)</f>
        <v>10.206000000000001</v>
      </c>
      <c r="D34" s="23">
        <f>Expenditure!F149*12*(1-0.19)</f>
        <v>1.3608000000000013</v>
      </c>
      <c r="E34" s="23">
        <f>Expenditure!G149*12*(1-0.19)</f>
        <v>3.1104000000000003</v>
      </c>
      <c r="F34" s="23">
        <f>Expenditure!H149*12*(1-0.19)</f>
        <v>2.4300000000000002</v>
      </c>
      <c r="G34" s="23">
        <f>Expenditure!I149*12*(1-0.19)</f>
        <v>2.8188</v>
      </c>
      <c r="H34" s="23">
        <f>Expenditure!J149*12*(1-0.19)</f>
        <v>6.0263999999999998</v>
      </c>
      <c r="I34" s="23">
        <f>Expenditure!K149*12*(1-0.19)</f>
        <v>6.4152000000000005</v>
      </c>
      <c r="J34" s="23">
        <f>Expenditure!L149*12*(1-0.19)</f>
        <v>11.469600000000002</v>
      </c>
      <c r="K34" s="23">
        <f>Expenditure!M149*12*(1-0.19)</f>
        <v>13.413600000000001</v>
      </c>
      <c r="L34" s="23">
        <f>Expenditure!N149*12*(1-0.19)</f>
        <v>18.273600000000002</v>
      </c>
      <c r="M34" s="23">
        <f>Expenditure!O149*12*(1-0.19)</f>
        <v>33.922800000000002</v>
      </c>
      <c r="N34" s="24">
        <f>Expenditure!P149*12*(1-0.19)</f>
        <v>54.723600000000005</v>
      </c>
    </row>
    <row r="35" spans="1:14" x14ac:dyDescent="0.25">
      <c r="A35" s="36" t="s">
        <v>1375</v>
      </c>
      <c r="B35" s="21" t="s">
        <v>1280</v>
      </c>
      <c r="C35" s="22">
        <f>SUM(Expenditure!D123:D124)*12*(1-0.19)</f>
        <v>92.826000000000008</v>
      </c>
      <c r="D35" s="23">
        <f>SUM(Expenditure!F123:F124)*12*(1-0.19)</f>
        <v>24.591600000000003</v>
      </c>
      <c r="E35" s="23">
        <f>SUM(Expenditure!G123:G124)*12*(1-0.19)</f>
        <v>36.741600000000005</v>
      </c>
      <c r="F35" s="23">
        <f>SUM(Expenditure!H123:H124)*12*(1-0.19)</f>
        <v>46.558800000000005</v>
      </c>
      <c r="G35" s="23">
        <f>SUM(Expenditure!I123:I124)*12*(1-0.19)</f>
        <v>56.764800000000001</v>
      </c>
      <c r="H35" s="23">
        <f>SUM(Expenditure!J123:J124)*12*(1-0.19)</f>
        <v>59.9724</v>
      </c>
      <c r="I35" s="23">
        <f>SUM(Expenditure!K123:K124)*12*(1-0.19)</f>
        <v>81.064800000000005</v>
      </c>
      <c r="J35" s="23">
        <f>SUM(Expenditure!L123:L124)*12*(1-0.19)</f>
        <v>92.437200000000004</v>
      </c>
      <c r="K35" s="23">
        <f>SUM(Expenditure!M123:M124)*12*(1-0.19)</f>
        <v>125.29079999999999</v>
      </c>
      <c r="L35" s="23">
        <f>SUM(Expenditure!N123:N124)*12*(1-0.19)</f>
        <v>162.03240000000002</v>
      </c>
      <c r="M35" s="23">
        <f>SUM(Expenditure!O123:O124)*12*(1-0.19)</f>
        <v>215.58959999999999</v>
      </c>
      <c r="N35" s="24">
        <f>SUM(Expenditure!P123:P124)*12*(1-0.19)</f>
        <v>290.62799999999999</v>
      </c>
    </row>
    <row r="36" spans="1:14" x14ac:dyDescent="0.25">
      <c r="A36" s="36" t="s">
        <v>1376</v>
      </c>
      <c r="B36" s="21" t="s">
        <v>1281</v>
      </c>
      <c r="C36" s="22">
        <f>SUM(Expenditure!D125:D127)*12*(1-0.19)</f>
        <v>140.64840000000001</v>
      </c>
      <c r="D36" s="23">
        <f>SUM(Expenditure!F125:F127)*12*(1-0.19)</f>
        <v>40.435200000000002</v>
      </c>
      <c r="E36" s="23">
        <f>SUM(Expenditure!G125:G127)*12*(1-0.19)</f>
        <v>48.988800000000005</v>
      </c>
      <c r="F36" s="23">
        <f>SUM(Expenditure!H125:H127)*12*(1-0.19)</f>
        <v>77.371200000000002</v>
      </c>
      <c r="G36" s="23">
        <f>SUM(Expenditure!I125:I127)*12*(1-0.19)</f>
        <v>64.443600000000004</v>
      </c>
      <c r="H36" s="23">
        <f>SUM(Expenditure!J125:J127)*12*(1-0.19)</f>
        <v>98.269199999999998</v>
      </c>
      <c r="I36" s="23">
        <f>SUM(Expenditure!K125:K127)*12*(1-0.19)</f>
        <v>131.0256</v>
      </c>
      <c r="J36" s="23">
        <f>SUM(Expenditure!L125:L127)*12*(1-0.19)</f>
        <v>146.18880000000001</v>
      </c>
      <c r="K36" s="23">
        <f>SUM(Expenditure!M125:M127)*12*(1-0.19)</f>
        <v>177.77879999999999</v>
      </c>
      <c r="L36" s="23">
        <f>SUM(Expenditure!N125:N127)*12*(1-0.19)</f>
        <v>247.95720000000003</v>
      </c>
      <c r="M36" s="23">
        <f>SUM(Expenditure!O125:O127)*12*(1-0.19)</f>
        <v>396.47880000000004</v>
      </c>
      <c r="N36" s="24">
        <f>SUM(Expenditure!P125:P127)*12*(1-0.19)</f>
        <v>242.90280000000001</v>
      </c>
    </row>
    <row r="37" spans="1:14" x14ac:dyDescent="0.25">
      <c r="A37" s="36" t="s">
        <v>1377</v>
      </c>
      <c r="B37" s="21" t="s">
        <v>1282</v>
      </c>
      <c r="C37" s="22">
        <f>Expenditure!D132*12*(1-0.19)</f>
        <v>59.486400000000003</v>
      </c>
      <c r="D37" s="23">
        <f>Expenditure!F132*12*(1-0.19)</f>
        <v>17.496000000000002</v>
      </c>
      <c r="E37" s="23">
        <f>Expenditure!G132*12*(1-0.19)</f>
        <v>23.619600000000005</v>
      </c>
      <c r="F37" s="23">
        <f>Expenditure!H132*12*(1-0.19)</f>
        <v>38.5884</v>
      </c>
      <c r="G37" s="23">
        <f>Expenditure!I132*12*(1-0.19)</f>
        <v>33.922800000000002</v>
      </c>
      <c r="H37" s="23">
        <f>Expenditure!J132*12*(1-0.19)</f>
        <v>38.685600000000001</v>
      </c>
      <c r="I37" s="23">
        <f>Expenditure!K132*12*(1-0.19)</f>
        <v>50.446800000000003</v>
      </c>
      <c r="J37" s="23">
        <f>Expenditure!L132*12*(1-0.19)</f>
        <v>61.527600000000014</v>
      </c>
      <c r="K37" s="23">
        <f>Expenditure!M132*12*(1-0.19)</f>
        <v>80.773200000000003</v>
      </c>
      <c r="L37" s="23">
        <f>Expenditure!N132*12*(1-0.19)</f>
        <v>104.00399999999999</v>
      </c>
      <c r="M37" s="23">
        <f>Expenditure!O132*12*(1-0.19)</f>
        <v>123.05520000000003</v>
      </c>
      <c r="N37" s="24">
        <f>Expenditure!P132*12*(1-0.19)</f>
        <v>156.97800000000001</v>
      </c>
    </row>
    <row r="38" spans="1:14" x14ac:dyDescent="0.25">
      <c r="A38" s="36" t="s">
        <v>1378</v>
      </c>
      <c r="B38" s="21" t="s">
        <v>1283</v>
      </c>
      <c r="C38" s="22">
        <f>Expenditure!D150*12*(1-0.19)</f>
        <v>10.206000000000001</v>
      </c>
      <c r="D38" s="23">
        <f>Expenditure!F150*12*(1-0.19)</f>
        <v>2.4300000000000002</v>
      </c>
      <c r="E38" s="23">
        <f>Expenditure!G150*12*(1-0.19)</f>
        <v>5.248800000000001</v>
      </c>
      <c r="F38" s="23">
        <f>Expenditure!H150*12*(1-0.19)</f>
        <v>6.6096000000000004</v>
      </c>
      <c r="G38" s="23">
        <f>Expenditure!I150*12*(1-0.19)</f>
        <v>4.6656000000000004</v>
      </c>
      <c r="H38" s="23">
        <f>Expenditure!J150*12*(1-0.19)</f>
        <v>5.6375999999999999</v>
      </c>
      <c r="I38" s="23">
        <f>Expenditure!K150*12*(1-0.19)</f>
        <v>9.1368000000000009</v>
      </c>
      <c r="J38" s="23">
        <f>Expenditure!L150*12*(1-0.19)</f>
        <v>10.3032</v>
      </c>
      <c r="K38" s="23">
        <f>Expenditure!M150*12*(1-0.19)</f>
        <v>13.024800000000003</v>
      </c>
      <c r="L38" s="23">
        <f>Expenditure!N150*12*(1-0.19)</f>
        <v>18.856800000000003</v>
      </c>
      <c r="M38" s="23">
        <f>Expenditure!O150*12*(1-0.19)</f>
        <v>20.412000000000003</v>
      </c>
      <c r="N38" s="24">
        <f>Expenditure!P150*12*(1-0.19)</f>
        <v>30.034800000000001</v>
      </c>
    </row>
    <row r="39" spans="1:14" x14ac:dyDescent="0.25">
      <c r="A39" s="36" t="s">
        <v>1379</v>
      </c>
      <c r="B39" s="21" t="s">
        <v>1284</v>
      </c>
      <c r="C39" s="22">
        <f>SUM(Expenditure!D135:D136)*12*(1-0.19)</f>
        <v>88.063200000000009</v>
      </c>
      <c r="D39" s="23">
        <f>SUM(Expenditure!F135:F136)*12*(1-0.19)</f>
        <v>19.3428</v>
      </c>
      <c r="E39" s="23">
        <f>SUM(Expenditure!G135:G136)*12*(1-0.19)</f>
        <v>34.603200000000001</v>
      </c>
      <c r="F39" s="23">
        <f>SUM(Expenditure!H135:H136)*12*(1-0.19)</f>
        <v>43.837200000000003</v>
      </c>
      <c r="G39" s="23">
        <f>SUM(Expenditure!I135:I136)*12*(1-0.19)</f>
        <v>48.016800000000003</v>
      </c>
      <c r="H39" s="23">
        <f>SUM(Expenditure!J135:J136)*12*(1-0.19)</f>
        <v>57.639600000000002</v>
      </c>
      <c r="I39" s="23">
        <f>SUM(Expenditure!K135:K136)*12*(1-0.19)</f>
        <v>70.761599999999987</v>
      </c>
      <c r="J39" s="23">
        <f>SUM(Expenditure!L135:L136)*12*(1-0.19)</f>
        <v>92.728800000000021</v>
      </c>
      <c r="K39" s="23">
        <f>SUM(Expenditure!M135:M136)*12*(1-0.19)</f>
        <v>118.19520000000001</v>
      </c>
      <c r="L39" s="23">
        <f>SUM(Expenditure!N135:N136)*12*(1-0.19)</f>
        <v>160.08840000000001</v>
      </c>
      <c r="M39" s="23">
        <f>SUM(Expenditure!O135:O136)*12*(1-0.19)</f>
        <v>212.28479999999999</v>
      </c>
      <c r="N39" s="24">
        <f>SUM(Expenditure!P135:P136)*12*(1-0.19)</f>
        <v>234.3492</v>
      </c>
    </row>
    <row r="40" spans="1:14" x14ac:dyDescent="0.25">
      <c r="A40" s="36" t="s">
        <v>1380</v>
      </c>
      <c r="B40" s="21" t="s">
        <v>1285</v>
      </c>
      <c r="C40" s="22">
        <f>SUM(Expenditure!D137:D138)*12*(1-0.19)</f>
        <v>43.156799999999997</v>
      </c>
      <c r="D40" s="23">
        <f>SUM(Expenditure!F137:F138)*12*(1-0.19)</f>
        <v>2.5272000000000001</v>
      </c>
      <c r="E40" s="23">
        <f>SUM(Expenditure!G137:G138)*12*(1-0.19)</f>
        <v>7.4844000000000008</v>
      </c>
      <c r="F40" s="23">
        <f>SUM(Expenditure!H137:H138)*12*(1-0.19)</f>
        <v>9.9144000000000005</v>
      </c>
      <c r="G40" s="23">
        <f>SUM(Expenditure!I137:I138)*12*(1-0.19)</f>
        <v>10.789199999999999</v>
      </c>
      <c r="H40" s="23">
        <f>SUM(Expenditure!J137:J138)*12*(1-0.19)</f>
        <v>20.1204</v>
      </c>
      <c r="I40" s="23">
        <f>SUM(Expenditure!K137:K138)*12*(1-0.19)</f>
        <v>27.993600000000004</v>
      </c>
      <c r="J40" s="23">
        <f>SUM(Expenditure!L137:L138)*12*(1-0.19)</f>
        <v>42.865200000000002</v>
      </c>
      <c r="K40" s="23">
        <f>SUM(Expenditure!M137:M138)*12*(1-0.19)</f>
        <v>75.816000000000003</v>
      </c>
      <c r="L40" s="23">
        <f>SUM(Expenditure!N137:N138)*12*(1-0.19)</f>
        <v>94.867200000000011</v>
      </c>
      <c r="M40" s="23">
        <f>SUM(Expenditure!O137:O138)*12*(1-0.19)</f>
        <v>124.41600000000003</v>
      </c>
      <c r="N40" s="24">
        <f>SUM(Expenditure!P137:P138)*12*(1-0.19)</f>
        <v>92.048400000000001</v>
      </c>
    </row>
    <row r="41" spans="1:14" x14ac:dyDescent="0.25">
      <c r="A41" s="36" t="s">
        <v>1381</v>
      </c>
      <c r="B41" s="21" t="s">
        <v>1286</v>
      </c>
      <c r="C41" s="22">
        <f>SUM(Expenditure!D140:D143)*12*(1-0.19)</f>
        <v>105.36479999999999</v>
      </c>
      <c r="D41" s="23">
        <f>SUM(Expenditure!F140:F143)*12*(1-0.19)</f>
        <v>20.898</v>
      </c>
      <c r="E41" s="23">
        <f>SUM(Expenditure!G140:G143)*12*(1-0.19)</f>
        <v>30.3264</v>
      </c>
      <c r="F41" s="23">
        <f>SUM(Expenditure!H140:H143)*12*(1-0.19)</f>
        <v>40.435200000000002</v>
      </c>
      <c r="G41" s="23">
        <f>SUM(Expenditure!I140:I143)*12*(1-0.19)</f>
        <v>46.558800000000005</v>
      </c>
      <c r="H41" s="23">
        <f>SUM(Expenditure!J140:J143)*12*(1-0.19)</f>
        <v>59.583600000000004</v>
      </c>
      <c r="I41" s="23">
        <f>SUM(Expenditure!K140:K143)*12*(1-0.19)</f>
        <v>75.33</v>
      </c>
      <c r="J41" s="23">
        <f>SUM(Expenditure!L140:L143)*12*(1-0.19)</f>
        <v>116.3484</v>
      </c>
      <c r="K41" s="23">
        <f>SUM(Expenditure!M140:M143)*12*(1-0.19)</f>
        <v>160.67160000000001</v>
      </c>
      <c r="L41" s="23">
        <f>SUM(Expenditure!N140:N143)*12*(1-0.19)</f>
        <v>200.32920000000001</v>
      </c>
      <c r="M41" s="23">
        <f>SUM(Expenditure!O140:O143)*12*(1-0.19)</f>
        <v>249.9984</v>
      </c>
      <c r="N41" s="24">
        <f>SUM(Expenditure!P140:P143)*12*(1-0.19)</f>
        <v>280.6164</v>
      </c>
    </row>
    <row r="42" spans="1:14" x14ac:dyDescent="0.25">
      <c r="A42" s="36" t="s">
        <v>1382</v>
      </c>
      <c r="B42" s="21" t="s">
        <v>1287</v>
      </c>
      <c r="C42" s="22">
        <f>Expenditure!D144*12*(1-0.19)</f>
        <v>101.47680000000001</v>
      </c>
      <c r="D42" s="23">
        <f>Expenditure!F144*12*(1-0.19)</f>
        <v>35.089200000000005</v>
      </c>
      <c r="E42" s="23">
        <f>Expenditure!G144*12*(1-0.19)</f>
        <v>48.988800000000005</v>
      </c>
      <c r="F42" s="23">
        <f>Expenditure!H144*12*(1-0.19)</f>
        <v>64.929600000000008</v>
      </c>
      <c r="G42" s="23">
        <f>Expenditure!I144*12*(1-0.19)</f>
        <v>68.525999999999996</v>
      </c>
      <c r="H42" s="23">
        <f>Expenditure!J144*12*(1-0.19)</f>
        <v>74.941199999999995</v>
      </c>
      <c r="I42" s="23">
        <f>Expenditure!K144*12*(1-0.19)</f>
        <v>88.840800000000016</v>
      </c>
      <c r="J42" s="23">
        <f>Expenditure!L144*12*(1-0.19)</f>
        <v>107.21159999999999</v>
      </c>
      <c r="K42" s="23">
        <f>Expenditure!M144*12*(1-0.19)</f>
        <v>133.55280000000002</v>
      </c>
      <c r="L42" s="23">
        <f>Expenditure!N144*12*(1-0.19)</f>
        <v>166.21200000000002</v>
      </c>
      <c r="M42" s="23">
        <f>Expenditure!O144*12*(1-0.19)</f>
        <v>200.0376</v>
      </c>
      <c r="N42" s="24">
        <f>Expenditure!P144*12*(1-0.19)</f>
        <v>206.64720000000003</v>
      </c>
    </row>
    <row r="43" spans="1:14" x14ac:dyDescent="0.25">
      <c r="A43" s="36" t="s">
        <v>1383</v>
      </c>
      <c r="B43" s="21" t="s">
        <v>1288</v>
      </c>
      <c r="C43" s="22">
        <f>SUM(Expenditure!D152:D153)*12*(1-0.19)</f>
        <v>88.743600000000001</v>
      </c>
      <c r="D43" s="23">
        <f>SUM(Expenditure!F152:F153)*12*(1-0.19)</f>
        <v>11.2752</v>
      </c>
      <c r="E43" s="23">
        <f>SUM(Expenditure!G152:G153)*12*(1-0.19)</f>
        <v>16.524000000000001</v>
      </c>
      <c r="F43" s="23">
        <f>SUM(Expenditure!H152:H153)*12*(1-0.19)</f>
        <v>26.6328</v>
      </c>
      <c r="G43" s="23">
        <f>SUM(Expenditure!I152:I153)*12*(1-0.19)</f>
        <v>27.410399999999999</v>
      </c>
      <c r="H43" s="23">
        <f>SUM(Expenditure!J152:J153)*12*(1-0.19)</f>
        <v>45.392400000000002</v>
      </c>
      <c r="I43" s="23">
        <f>SUM(Expenditure!K152:K153)*12*(1-0.19)</f>
        <v>53.265600000000006</v>
      </c>
      <c r="J43" s="23">
        <f>SUM(Expenditure!L152:L153)*12*(1-0.19)</f>
        <v>65.318400000000011</v>
      </c>
      <c r="K43" s="23">
        <f>SUM(Expenditure!M152:M153)*12*(1-0.19)</f>
        <v>92.728799999999993</v>
      </c>
      <c r="L43" s="23">
        <f>SUM(Expenditure!N152:N153)*12*(1-0.19)</f>
        <v>196.7328</v>
      </c>
      <c r="M43" s="23">
        <f>SUM(Expenditure!O152:O153)*12*(1-0.19)</f>
        <v>352.64160000000004</v>
      </c>
      <c r="N43" s="24">
        <f>SUM(Expenditure!P152:P153)*12*(1-0.19)</f>
        <v>847.58400000000017</v>
      </c>
    </row>
    <row r="44" spans="1:14" x14ac:dyDescent="0.25">
      <c r="A44" s="36" t="s">
        <v>1384</v>
      </c>
      <c r="B44" s="21" t="s">
        <v>1289</v>
      </c>
      <c r="C44" s="22">
        <f>SUM(Expenditure!D158:D160,Expenditure!D527:D531)*12*(1-0.07)</f>
        <v>487.69200000000006</v>
      </c>
      <c r="D44" s="23">
        <f>SUM(Expenditure!F158:F160,Expenditure!F527:F531)*12*(1-0.07)</f>
        <v>152.892</v>
      </c>
      <c r="E44" s="23">
        <f>SUM(Expenditure!G158:G160,Expenditure!G527:G531)*12*(1-0.07)</f>
        <v>207.68760000000003</v>
      </c>
      <c r="F44" s="23">
        <f>SUM(Expenditure!H158:H160,Expenditure!H527:H531)*12*(1-0.07)</f>
        <v>248.08679999999998</v>
      </c>
      <c r="G44" s="23">
        <f>SUM(Expenditure!I158:I160,Expenditure!I527:I531)*12*(1-0.07)</f>
        <v>261.36720000000003</v>
      </c>
      <c r="H44" s="23">
        <f>SUM(Expenditure!J158:J160,Expenditure!J527:J531)*12*(1-0.07)</f>
        <v>310.91760000000005</v>
      </c>
      <c r="I44" s="23">
        <f>SUM(Expenditure!K158:K160,Expenditure!K527:K531)*12*(1-0.07)</f>
        <v>374.08319999999998</v>
      </c>
      <c r="J44" s="23">
        <f>SUM(Expenditure!L158:L160,Expenditure!L527:L531)*12*(1-0.07)</f>
        <v>491.03999999999996</v>
      </c>
      <c r="K44" s="23">
        <f>SUM(Expenditure!M158:M160,Expenditure!M527:M531)*12*(1-0.07)</f>
        <v>622.95119999999997</v>
      </c>
      <c r="L44" s="23">
        <f>SUM(Expenditure!N158:N160,Expenditure!N527:N531)*12*(1-0.07)</f>
        <v>866.4624</v>
      </c>
      <c r="M44" s="23">
        <f>SUM(Expenditure!O158:O160,Expenditure!O527:O531)*12*(1-0.07)</f>
        <v>1412.1863999999998</v>
      </c>
      <c r="N44" s="24">
        <f>SUM(Expenditure!P158:P160,Expenditure!P527:P531)*12*(1-0.07)</f>
        <v>1540.6379999999999</v>
      </c>
    </row>
    <row r="45" spans="1:14" x14ac:dyDescent="0.25">
      <c r="A45" s="36" t="s">
        <v>1385</v>
      </c>
      <c r="B45" s="21" t="s">
        <v>1290</v>
      </c>
      <c r="C45" s="22">
        <f>SUM(Expenditure!D162:D164,Expenditure!D533:D537)*12*(1-0.07)</f>
        <v>126.88919999999999</v>
      </c>
      <c r="D45" s="23">
        <f>SUM(Expenditure!F162:F164,Expenditure!F533:F537)*12*(1-0.07)</f>
        <v>38.278799999999997</v>
      </c>
      <c r="E45" s="23">
        <f>SUM(Expenditure!G162:G164,Expenditure!G533:G537)*12*(1-0.07)</f>
        <v>56.581199999999988</v>
      </c>
      <c r="F45" s="23">
        <f>SUM(Expenditure!H162:H164,Expenditure!H533:H537)*12*(1-0.07)</f>
        <v>70.419599999999988</v>
      </c>
      <c r="G45" s="23">
        <f>SUM(Expenditure!I162:I164,Expenditure!I533:I537)*12*(1-0.07)</f>
        <v>67.629599999999996</v>
      </c>
      <c r="H45" s="23">
        <f>SUM(Expenditure!J162:J164,Expenditure!J533:J537)*12*(1-0.07)</f>
        <v>94.525200000000012</v>
      </c>
      <c r="I45" s="23">
        <f>SUM(Expenditure!K162:K164,Expenditure!K533:K537)*12*(1-0.07)</f>
        <v>108.14040000000001</v>
      </c>
      <c r="J45" s="23">
        <f>SUM(Expenditure!L162:L164,Expenditure!L533:L537)*12*(1-0.07)</f>
        <v>146.41919999999999</v>
      </c>
      <c r="K45" s="23">
        <f>SUM(Expenditure!M162:M164,Expenditure!M533:M537)*12*(1-0.07)</f>
        <v>157.91399999999999</v>
      </c>
      <c r="L45" s="23">
        <f>SUM(Expenditure!N162:N164,Expenditure!N533:N537)*12*(1-0.07)</f>
        <v>194.40720000000002</v>
      </c>
      <c r="M45" s="23">
        <f>SUM(Expenditure!O162:O164,Expenditure!O533:O537)*12*(1-0.07)</f>
        <v>336.58560000000006</v>
      </c>
      <c r="N45" s="24">
        <f>SUM(Expenditure!P162:P164,Expenditure!P533:P537)*12*(1-0.07)</f>
        <v>246.078</v>
      </c>
    </row>
    <row r="46" spans="1:14" x14ac:dyDescent="0.25">
      <c r="A46" s="36" t="s">
        <v>1386</v>
      </c>
      <c r="B46" s="21" t="s">
        <v>1291</v>
      </c>
      <c r="C46" s="22">
        <f>Expenditure!D165*12*(1-0.07)</f>
        <v>224.316</v>
      </c>
      <c r="D46" s="23">
        <f>Expenditure!F165*12*(1-0.07)</f>
        <v>38.3904</v>
      </c>
      <c r="E46" s="23">
        <f>Expenditure!G165*12*(1-0.07)</f>
        <v>85.039199999999994</v>
      </c>
      <c r="F46" s="23">
        <f>Expenditure!H165*12*(1-0.07)</f>
        <v>112.60439999999998</v>
      </c>
      <c r="G46" s="23">
        <f>Expenditure!I165*12*(1-0.07)</f>
        <v>160.36919999999998</v>
      </c>
      <c r="H46" s="23">
        <f>Expenditure!J165*12*(1-0.07)</f>
        <v>136.9332</v>
      </c>
      <c r="I46" s="23">
        <f>Expenditure!K165*12*(1-0.07)</f>
        <v>203.44679999999997</v>
      </c>
      <c r="J46" s="23">
        <f>Expenditure!L165*12*(1-0.07)</f>
        <v>236.03399999999996</v>
      </c>
      <c r="K46" s="23">
        <f>Expenditure!M165*12*(1-0.07)</f>
        <v>289.8252</v>
      </c>
      <c r="L46" s="23">
        <f>Expenditure!N165*12*(1-0.07)</f>
        <v>394.28279999999995</v>
      </c>
      <c r="M46" s="23">
        <f>Expenditure!O165*12*(1-0.07)</f>
        <v>495.50399999999991</v>
      </c>
      <c r="N46" s="24">
        <f>Expenditure!P165*12*(1-0.07)</f>
        <v>724.06079999999986</v>
      </c>
    </row>
    <row r="47" spans="1:14" x14ac:dyDescent="0.25">
      <c r="A47" s="36" t="s">
        <v>1387</v>
      </c>
      <c r="B47" s="21" t="s">
        <v>1292</v>
      </c>
      <c r="C47" s="22">
        <f>SUM(Expenditure!D172:D173)*12*(1-0.07)</f>
        <v>263.37600000000003</v>
      </c>
      <c r="D47" s="23">
        <f>SUM(Expenditure!F172:F173)*12*(1-0.07)</f>
        <v>20.199599999999997</v>
      </c>
      <c r="E47" s="23">
        <f>SUM(Expenditure!G172:G173)*12*(1-0.07)</f>
        <v>24.775199999999998</v>
      </c>
      <c r="F47" s="23">
        <f>SUM(Expenditure!H172:H173)*12*(1-0.07)</f>
        <v>32.363999999999997</v>
      </c>
      <c r="G47" s="23">
        <f>SUM(Expenditure!I172:I173)*12*(1-0.07)</f>
        <v>32.698799999999999</v>
      </c>
      <c r="H47" s="23">
        <f>SUM(Expenditure!J172:J173)*12*(1-0.07)</f>
        <v>42.631199999999993</v>
      </c>
      <c r="I47" s="23">
        <f>SUM(Expenditure!K172:K173)*12*(1-0.07)</f>
        <v>81.021599999999992</v>
      </c>
      <c r="J47" s="23">
        <f>SUM(Expenditure!L172:L173)*12*(1-0.07)</f>
        <v>197.53199999999995</v>
      </c>
      <c r="K47" s="23">
        <f>SUM(Expenditure!M172:M173)*12*(1-0.07)</f>
        <v>346.51799999999997</v>
      </c>
      <c r="L47" s="23">
        <f>SUM(Expenditure!N172:N173)*12*(1-0.07)</f>
        <v>737.45280000000014</v>
      </c>
      <c r="M47" s="23">
        <f>SUM(Expenditure!O172:O173)*12*(1-0.07)</f>
        <v>1330.7183999999997</v>
      </c>
      <c r="N47" s="24">
        <f>SUM(Expenditure!P172:P173)*12*(1-0.07)</f>
        <v>1771.2035999999998</v>
      </c>
    </row>
    <row r="48" spans="1:14" x14ac:dyDescent="0.25">
      <c r="A48" s="36" t="s">
        <v>1388</v>
      </c>
      <c r="B48" s="21" t="s">
        <v>1293</v>
      </c>
      <c r="C48" s="22">
        <f>Expenditure!D174*12*(1-0.07)</f>
        <v>167.51159999999999</v>
      </c>
      <c r="D48" s="23">
        <f>Expenditure!F174*12*(1-0.07)</f>
        <v>26.226000000000003</v>
      </c>
      <c r="E48" s="23">
        <f>Expenditure!G174*12*(1-0.07)</f>
        <v>43.747199999999999</v>
      </c>
      <c r="F48" s="23">
        <f>Expenditure!H174*12*(1-0.07)</f>
        <v>47.206800000000001</v>
      </c>
      <c r="G48" s="23">
        <f>Expenditure!I174*12*(1-0.07)</f>
        <v>73.4328</v>
      </c>
      <c r="H48" s="23">
        <f>Expenditure!J174*12*(1-0.07)</f>
        <v>83.699999999999989</v>
      </c>
      <c r="I48" s="23">
        <f>Expenditure!K174*12*(1-0.07)</f>
        <v>110.8188</v>
      </c>
      <c r="J48" s="23">
        <f>Expenditure!L174*12*(1-0.07)</f>
        <v>177.33240000000001</v>
      </c>
      <c r="K48" s="23">
        <f>Expenditure!M174*12*(1-0.07)</f>
        <v>243.28800000000001</v>
      </c>
      <c r="L48" s="23">
        <f>Expenditure!N174*12*(1-0.07)</f>
        <v>356.56199999999995</v>
      </c>
      <c r="M48" s="23">
        <f>Expenditure!O174*12*(1-0.07)</f>
        <v>479.21039999999994</v>
      </c>
      <c r="N48" s="24">
        <f>Expenditure!P174*12*(1-0.07)</f>
        <v>478.6524</v>
      </c>
    </row>
    <row r="49" spans="1:17" x14ac:dyDescent="0.25">
      <c r="A49" s="36" t="s">
        <v>1389</v>
      </c>
      <c r="B49" s="21" t="s">
        <v>1294</v>
      </c>
      <c r="C49" s="22">
        <f>SUM(Expenditure!D175:D177)*12*(1-0.07)</f>
        <v>65.955600000000004</v>
      </c>
      <c r="D49" s="23">
        <f>SUM(Expenditure!F175:F177)*12*(1-0.07)</f>
        <v>8.1467999999999989</v>
      </c>
      <c r="E49" s="23">
        <f>SUM(Expenditure!G175:G177)*12*(1-0.07)</f>
        <v>16.851600000000001</v>
      </c>
      <c r="F49" s="23">
        <f>SUM(Expenditure!H175:H177)*12*(1-0.07)</f>
        <v>27.9</v>
      </c>
      <c r="G49" s="23">
        <f>SUM(Expenditure!I175:I177)*12*(1-0.07)</f>
        <v>21.8736</v>
      </c>
      <c r="H49" s="23">
        <f>SUM(Expenditure!J175:J177)*12*(1-0.07)</f>
        <v>26.560799999999997</v>
      </c>
      <c r="I49" s="23">
        <f>SUM(Expenditure!K175:K177)*12*(1-0.07)</f>
        <v>42.519599999999997</v>
      </c>
      <c r="J49" s="23">
        <f>SUM(Expenditure!L175:L177)*12*(1-0.07)</f>
        <v>62.607600000000005</v>
      </c>
      <c r="K49" s="23">
        <f>SUM(Expenditure!M175:M177)*12*(1-0.07)</f>
        <v>76.445999999999984</v>
      </c>
      <c r="L49" s="23">
        <f>SUM(Expenditure!N175:N177)*12*(1-0.07)</f>
        <v>151.66439999999997</v>
      </c>
      <c r="M49" s="23">
        <f>SUM(Expenditure!O175:O177)*12*(1-0.07)</f>
        <v>235.69919999999999</v>
      </c>
      <c r="N49" s="24">
        <f>SUM(Expenditure!P175:P177)*12*(1-0.07)</f>
        <v>303.21719999999999</v>
      </c>
    </row>
    <row r="50" spans="1:17" x14ac:dyDescent="0.25">
      <c r="A50" s="36" t="s">
        <v>1390</v>
      </c>
      <c r="B50" s="21" t="s">
        <v>1295</v>
      </c>
      <c r="C50" s="22">
        <f>Expenditure!D179*12*(1-0.07)</f>
        <v>73.767600000000002</v>
      </c>
      <c r="D50" s="23">
        <f>Expenditure!F179*12*(1-0.07)</f>
        <v>10.7136</v>
      </c>
      <c r="E50" s="23">
        <f>Expenditure!G179*12*(1-0.07)</f>
        <v>12.387599999999999</v>
      </c>
      <c r="F50" s="23">
        <f>Expenditure!H179*12*(1-0.07)</f>
        <v>18.637199999999996</v>
      </c>
      <c r="G50" s="23">
        <f>Expenditure!I179*12*(1-0.07)</f>
        <v>13.838399999999998</v>
      </c>
      <c r="H50" s="23">
        <f>Expenditure!J179*12*(1-0.07)</f>
        <v>24.775199999999998</v>
      </c>
      <c r="I50" s="23">
        <f>Expenditure!K179*12*(1-0.07)</f>
        <v>32.252399999999994</v>
      </c>
      <c r="J50" s="23">
        <f>Expenditure!L179*12*(1-0.07)</f>
        <v>41.5152</v>
      </c>
      <c r="K50" s="23">
        <f>Expenditure!M179*12*(1-0.07)</f>
        <v>68.52239999999999</v>
      </c>
      <c r="L50" s="23">
        <f>Expenditure!N179*12*(1-0.07)</f>
        <v>171.41759999999999</v>
      </c>
      <c r="M50" s="23">
        <f>Expenditure!O179*12*(1-0.07)</f>
        <v>401.53679999999997</v>
      </c>
      <c r="N50" s="24">
        <f>Expenditure!P179*12*(1-0.07)</f>
        <v>905.85719999999992</v>
      </c>
    </row>
    <row r="51" spans="1:17" x14ac:dyDescent="0.25">
      <c r="A51" s="36" t="s">
        <v>1391</v>
      </c>
      <c r="B51" s="21" t="s">
        <v>1296</v>
      </c>
      <c r="C51" s="22">
        <f>SUM(Expenditure!D183:D184)*12*(1-0.19)</f>
        <v>1147.1544000000004</v>
      </c>
      <c r="D51" s="23">
        <f>SUM(Expenditure!F183:F184)*12*(1-0.19)</f>
        <v>0</v>
      </c>
      <c r="E51" s="23">
        <f>SUM(Expenditure!G183:G184)*12*(1-0.19)</f>
        <v>214.22880000000004</v>
      </c>
      <c r="F51" s="23">
        <f>SUM(Expenditure!H183:H184)*12*(1-0.19)</f>
        <v>256.51080000000002</v>
      </c>
      <c r="G51" s="23">
        <f>SUM(Expenditure!I183:I184)*12*(1-0.19)</f>
        <v>377.42759999999998</v>
      </c>
      <c r="H51" s="23">
        <f>SUM(Expenditure!J183:J184)*12*(1-0.19)</f>
        <v>487.45800000000008</v>
      </c>
      <c r="I51" s="23">
        <f>SUM(Expenditure!K183:K184)*12*(1-0.19)</f>
        <v>808.21800000000007</v>
      </c>
      <c r="J51" s="23">
        <f>SUM(Expenditure!L183:L184)*12*(1-0.19)</f>
        <v>1173.5928000000001</v>
      </c>
      <c r="K51" s="23">
        <f>SUM(Expenditure!M183:M184)*12*(1-0.19)</f>
        <v>1828.1376000000002</v>
      </c>
      <c r="L51" s="23">
        <f>SUM(Expenditure!N183:N184)*12*(1-0.19)</f>
        <v>2403.9504000000002</v>
      </c>
      <c r="M51" s="23">
        <f>SUM(Expenditure!O183:O184)*12*(1-0.19)</f>
        <v>3167.8451999999997</v>
      </c>
      <c r="N51" s="24">
        <f>SUM(Expenditure!P183:P184)*12*(1-0.19)</f>
        <v>4724.2115999999996</v>
      </c>
      <c r="P51" s="39"/>
      <c r="Q51" s="39"/>
    </row>
    <row r="52" spans="1:17" x14ac:dyDescent="0.25">
      <c r="A52" s="36" t="s">
        <v>1392</v>
      </c>
      <c r="B52" s="21" t="s">
        <v>1297</v>
      </c>
      <c r="C52" s="22">
        <f>Expenditure!D188*12*(1-0.19)</f>
        <v>33.728400000000001</v>
      </c>
      <c r="D52" s="23">
        <f>Expenditure!F188*12*(1-0.19)</f>
        <v>4.9571999999999994</v>
      </c>
      <c r="E52" s="23">
        <f>Expenditure!G188*12*(1-0.19)</f>
        <v>1.8467999999999996</v>
      </c>
      <c r="F52" s="23">
        <f>Expenditure!H188*12*(1-0.19)</f>
        <v>8.3592000000000031</v>
      </c>
      <c r="G52" s="23">
        <f>Expenditure!I188*12*(1-0.19)</f>
        <v>8.3592000000000031</v>
      </c>
      <c r="H52" s="23">
        <f>Expenditure!J188*12*(1-0.19)</f>
        <v>4.5683999999999978</v>
      </c>
      <c r="I52" s="23">
        <f>Expenditure!K188*12*(1-0.19)</f>
        <v>20.703600000000002</v>
      </c>
      <c r="J52" s="23">
        <f>Expenditure!L188*12*(1-0.19)</f>
        <v>26.535599999999999</v>
      </c>
      <c r="K52" s="23">
        <f>Expenditure!M188*12*(1-0.19)</f>
        <v>54.723600000000005</v>
      </c>
      <c r="L52" s="23">
        <f>Expenditure!N188*12*(1-0.19)</f>
        <v>74.066400000000002</v>
      </c>
      <c r="M52" s="23">
        <f>Expenditure!O188*12*(1-0.19)</f>
        <v>136.95480000000001</v>
      </c>
      <c r="N52" s="24">
        <f>Expenditure!P188*12*(1-0.19)</f>
        <v>211.31280000000001</v>
      </c>
    </row>
    <row r="53" spans="1:17" x14ac:dyDescent="0.25">
      <c r="A53" s="36" t="s">
        <v>1393</v>
      </c>
      <c r="B53" s="21" t="s">
        <v>1298</v>
      </c>
      <c r="C53" s="22">
        <f>Expenditure!D189*12*(1-0.19)</f>
        <v>42.962400000000002</v>
      </c>
      <c r="D53" s="23">
        <f>Expenditure!F189*12*(1-0.19)</f>
        <v>6.5124000000000013</v>
      </c>
      <c r="E53" s="23">
        <f>Expenditure!G189*12*(1-0.19)</f>
        <v>10.594800000000003</v>
      </c>
      <c r="F53" s="23">
        <f>Expenditure!H189*12*(1-0.19)</f>
        <v>22.744800000000001</v>
      </c>
      <c r="G53" s="23">
        <f>Expenditure!I189*12*(1-0.19)</f>
        <v>32.853600000000007</v>
      </c>
      <c r="H53" s="23">
        <f>Expenditure!J189*12*(1-0.19)</f>
        <v>20.023199999999999</v>
      </c>
      <c r="I53" s="23">
        <f>Expenditure!K189*12*(1-0.19)</f>
        <v>27.118800000000004</v>
      </c>
      <c r="J53" s="23">
        <f>Expenditure!L189*12*(1-0.19)</f>
        <v>40.435200000000002</v>
      </c>
      <c r="K53" s="23">
        <f>Expenditure!M189*12*(1-0.19)</f>
        <v>57.736800000000002</v>
      </c>
      <c r="L53" s="23">
        <f>Expenditure!N189*12*(1-0.19)</f>
        <v>110.4192</v>
      </c>
      <c r="M53" s="23">
        <f>Expenditure!O189*12*(1-0.19)</f>
        <v>87.577200000000005</v>
      </c>
      <c r="N53" s="24">
        <f>Expenditure!P189*12*(1-0.19)</f>
        <v>85.244399999999999</v>
      </c>
    </row>
    <row r="54" spans="1:17" x14ac:dyDescent="0.25">
      <c r="A54" s="36" t="s">
        <v>1394</v>
      </c>
      <c r="B54" s="21" t="s">
        <v>1299</v>
      </c>
      <c r="C54" s="22">
        <f>Expenditure!D190*12*(1-0.19)</f>
        <v>181.56960000000001</v>
      </c>
      <c r="D54" s="23">
        <f>Expenditure!F190*12*(1-0.19)</f>
        <v>26.244000000000007</v>
      </c>
      <c r="E54" s="23">
        <f>Expenditure!G190*12*(1-0.19)</f>
        <v>46.850400000000008</v>
      </c>
      <c r="F54" s="23">
        <f>Expenditure!H190*12*(1-0.19)</f>
        <v>76.982399999999998</v>
      </c>
      <c r="G54" s="23">
        <f>Expenditure!I190*12*(1-0.19)</f>
        <v>95.644800000000004</v>
      </c>
      <c r="H54" s="23">
        <f>Expenditure!J190*12*(1-0.19)</f>
        <v>124.02720000000001</v>
      </c>
      <c r="I54" s="23">
        <f>Expenditure!K190*12*(1-0.19)</f>
        <v>136.08000000000001</v>
      </c>
      <c r="J54" s="23">
        <f>Expenditure!L190*12*(1-0.19)</f>
        <v>195.37200000000001</v>
      </c>
      <c r="K54" s="23">
        <f>Expenditure!M190*12*(1-0.19)</f>
        <v>271.28520000000003</v>
      </c>
      <c r="L54" s="23">
        <f>Expenditure!N190*12*(1-0.19)</f>
        <v>341.26920000000001</v>
      </c>
      <c r="M54" s="23">
        <f>Expenditure!O190*12*(1-0.19)</f>
        <v>415.23840000000001</v>
      </c>
      <c r="N54" s="24">
        <f>Expenditure!P190*12*(1-0.19)</f>
        <v>493.29</v>
      </c>
    </row>
    <row r="55" spans="1:17" x14ac:dyDescent="0.25">
      <c r="A55" s="36" t="s">
        <v>1395</v>
      </c>
      <c r="B55" s="21" t="s">
        <v>1300</v>
      </c>
      <c r="C55" s="22">
        <f>Expenditure!D195*12*(1-0.19)</f>
        <v>996.00839999999994</v>
      </c>
      <c r="D55" s="23">
        <f>Expenditure!F195*12*(1-0.19)</f>
        <v>143.1756</v>
      </c>
      <c r="E55" s="23">
        <f>Expenditure!G195*12*(1-0.19)</f>
        <v>307.24920000000003</v>
      </c>
      <c r="F55" s="23">
        <f>Expenditure!H195*12*(1-0.19)</f>
        <v>444.59280000000001</v>
      </c>
      <c r="G55" s="23">
        <f>Expenditure!I195*12*(1-0.19)</f>
        <v>573.67439999999999</v>
      </c>
      <c r="H55" s="23">
        <f>Expenditure!J195*12*(1-0.19)</f>
        <v>671.84640000000013</v>
      </c>
      <c r="I55" s="23">
        <f>Expenditure!K195*12*(1-0.19)</f>
        <v>839.22479999999996</v>
      </c>
      <c r="J55" s="23">
        <f>Expenditure!L195*12*(1-0.19)</f>
        <v>1126.3536000000001</v>
      </c>
      <c r="K55" s="23">
        <f>Expenditure!M195*12*(1-0.19)</f>
        <v>1506.0168000000001</v>
      </c>
      <c r="L55" s="23">
        <f>Expenditure!N195*12*(1-0.19)</f>
        <v>1766.7072000000001</v>
      </c>
      <c r="M55" s="23">
        <f>Expenditure!O195*12*(1-0.19)</f>
        <v>1980.45</v>
      </c>
      <c r="N55" s="24">
        <f>Expenditure!P195*12*(1-0.19)</f>
        <v>1893.4560000000004</v>
      </c>
    </row>
    <row r="56" spans="1:17" x14ac:dyDescent="0.25">
      <c r="A56" s="36" t="s">
        <v>1396</v>
      </c>
      <c r="B56" s="21" t="s">
        <v>1301</v>
      </c>
      <c r="C56" s="22">
        <f>Expenditure!D196*12*(1-0.19)</f>
        <v>376.0668</v>
      </c>
      <c r="D56" s="23">
        <f>Expenditure!F196*12*(1-0.19)</f>
        <v>45.878400000000006</v>
      </c>
      <c r="E56" s="23">
        <f>Expenditure!G196*12*(1-0.19)</f>
        <v>104.97600000000003</v>
      </c>
      <c r="F56" s="23">
        <f>Expenditure!H196*12*(1-0.19)</f>
        <v>137.05199999999999</v>
      </c>
      <c r="G56" s="23">
        <f>Expenditure!I196*12*(1-0.19)</f>
        <v>217.72799999999998</v>
      </c>
      <c r="H56" s="23">
        <f>Expenditure!J196*12*(1-0.19)</f>
        <v>227.0592</v>
      </c>
      <c r="I56" s="23">
        <f>Expenditure!K196*12*(1-0.19)</f>
        <v>313.56720000000001</v>
      </c>
      <c r="J56" s="23">
        <f>Expenditure!L196*12*(1-0.19)</f>
        <v>406.49040000000008</v>
      </c>
      <c r="K56" s="23">
        <f>Expenditure!M196*12*(1-0.19)</f>
        <v>558.80280000000005</v>
      </c>
      <c r="L56" s="23">
        <f>Expenditure!N196*12*(1-0.19)</f>
        <v>692.25840000000005</v>
      </c>
      <c r="M56" s="23">
        <f>Expenditure!O196*12*(1-0.19)</f>
        <v>911.05560000000003</v>
      </c>
      <c r="N56" s="24">
        <f>Expenditure!P196*12*(1-0.19)</f>
        <v>920.77560000000005</v>
      </c>
    </row>
    <row r="57" spans="1:17" x14ac:dyDescent="0.25">
      <c r="A57" s="36" t="s">
        <v>1397</v>
      </c>
      <c r="B57" s="21" t="s">
        <v>1302</v>
      </c>
      <c r="C57" s="22">
        <f>Expenditure!D198*12*(1-0.19)</f>
        <v>163.29600000000002</v>
      </c>
      <c r="D57" s="23">
        <f>Expenditure!F198*12*(1-0.19)</f>
        <v>21.092400000000001</v>
      </c>
      <c r="E57" s="23">
        <f>Expenditure!G198*12*(1-0.19)</f>
        <v>32.756399999999999</v>
      </c>
      <c r="F57" s="23">
        <f>Expenditure!H198*12*(1-0.19)</f>
        <v>54.237600000000008</v>
      </c>
      <c r="G57" s="23">
        <f>Expenditure!I198*12*(1-0.19)</f>
        <v>68.623199999999997</v>
      </c>
      <c r="H57" s="23">
        <f>Expenditure!J198*12*(1-0.19)</f>
        <v>80.287200000000013</v>
      </c>
      <c r="I57" s="23">
        <f>Expenditure!K198*12*(1-0.19)</f>
        <v>101.08800000000002</v>
      </c>
      <c r="J57" s="23">
        <f>Expenditure!L198*12*(1-0.19)</f>
        <v>131.90040000000002</v>
      </c>
      <c r="K57" s="23">
        <f>Expenditure!M198*12*(1-0.19)</f>
        <v>201.30120000000002</v>
      </c>
      <c r="L57" s="23">
        <f>Expenditure!N198*12*(1-0.19)</f>
        <v>364.40280000000001</v>
      </c>
      <c r="M57" s="23">
        <f>Expenditure!O198*12*(1-0.19)</f>
        <v>686.62080000000014</v>
      </c>
      <c r="N57" s="24">
        <f>Expenditure!P198*12*(1-0.19)</f>
        <v>893.75400000000013</v>
      </c>
    </row>
    <row r="58" spans="1:17" x14ac:dyDescent="0.25">
      <c r="A58" s="36" t="s">
        <v>1398</v>
      </c>
      <c r="B58" s="21" t="s">
        <v>1303</v>
      </c>
      <c r="C58" s="22">
        <f>SUM(Expenditure!D201:D203)*12*(1-0.19)</f>
        <v>274.20120000000003</v>
      </c>
      <c r="D58" s="23">
        <f>SUM(Expenditure!F201:F203)*12*(1-0.19)</f>
        <v>151.72920000000002</v>
      </c>
      <c r="E58" s="23">
        <f>SUM(Expenditure!G201:G203)*12*(1-0.19)</f>
        <v>206.64720000000003</v>
      </c>
      <c r="F58" s="23">
        <f>SUM(Expenditure!H201:H203)*12*(1-0.19)</f>
        <v>217.92239999999998</v>
      </c>
      <c r="G58" s="23">
        <f>SUM(Expenditure!I201:I203)*12*(1-0.19)</f>
        <v>229.00319999999999</v>
      </c>
      <c r="H58" s="23">
        <f>SUM(Expenditure!J201:J203)*12*(1-0.19)</f>
        <v>212.77080000000001</v>
      </c>
      <c r="I58" s="23">
        <f>SUM(Expenditure!K201:K203)*12*(1-0.19)</f>
        <v>255.34440000000004</v>
      </c>
      <c r="J58" s="23">
        <f>SUM(Expenditure!L201:L203)*12*(1-0.19)</f>
        <v>250.29000000000002</v>
      </c>
      <c r="K58" s="23">
        <f>SUM(Expenditure!M201:M203)*12*(1-0.19)</f>
        <v>300.93119999999999</v>
      </c>
      <c r="L58" s="23">
        <f>SUM(Expenditure!N201:N203)*12*(1-0.19)</f>
        <v>414.46080000000001</v>
      </c>
      <c r="M58" s="23">
        <f>SUM(Expenditure!O201:O203)*12*(1-0.19)</f>
        <v>500.19120000000004</v>
      </c>
      <c r="N58" s="24">
        <f>SUM(Expenditure!P201:P203)*12*(1-0.19)</f>
        <v>665.43119999999999</v>
      </c>
    </row>
    <row r="59" spans="1:17" x14ac:dyDescent="0.25">
      <c r="A59" s="36" t="s">
        <v>1399</v>
      </c>
      <c r="B59" s="21" t="s">
        <v>1304</v>
      </c>
      <c r="C59" s="22">
        <f>SUM(Expenditure!D205:D207)*12</f>
        <v>130.92000000000002</v>
      </c>
      <c r="D59" s="23">
        <f>SUM(Expenditure!F205:F207)*12</f>
        <v>25.079999999999991</v>
      </c>
      <c r="E59" s="23">
        <f>SUM(Expenditure!G205:G207)*12</f>
        <v>29.52</v>
      </c>
      <c r="F59" s="23">
        <f>SUM(Expenditure!H205:H207)*12</f>
        <v>61.680000000000007</v>
      </c>
      <c r="G59" s="23">
        <f>SUM(Expenditure!I205:I207)*12</f>
        <v>43.08</v>
      </c>
      <c r="H59" s="23">
        <f>SUM(Expenditure!J205:J207)*12</f>
        <v>68.400000000000006</v>
      </c>
      <c r="I59" s="23">
        <f>SUM(Expenditure!K205:K207)*12</f>
        <v>80.88</v>
      </c>
      <c r="J59" s="23">
        <f>SUM(Expenditure!L205:L207)*12</f>
        <v>111.84</v>
      </c>
      <c r="K59" s="23">
        <f>SUM(Expenditure!M205:M207)*12</f>
        <v>165.48</v>
      </c>
      <c r="L59" s="23">
        <f>SUM(Expenditure!N205:N207)*12</f>
        <v>234</v>
      </c>
      <c r="M59" s="23">
        <f>SUM(Expenditure!O205:O207)*12</f>
        <v>335.88</v>
      </c>
      <c r="N59" s="24">
        <f>SUM(Expenditure!P205:P207)*12</f>
        <v>1378.56</v>
      </c>
    </row>
    <row r="60" spans="1:17" x14ac:dyDescent="0.25">
      <c r="A60" s="36" t="s">
        <v>1400</v>
      </c>
      <c r="B60" s="21" t="s">
        <v>1305</v>
      </c>
      <c r="C60" s="22">
        <f>Expenditure!D215*12*(1-0.19)</f>
        <v>46.558800000000005</v>
      </c>
      <c r="D60" s="23">
        <f>Expenditure!F215*12*(1-0.19)</f>
        <v>24.008400000000002</v>
      </c>
      <c r="E60" s="23">
        <f>Expenditure!G215*12*(1-0.19)</f>
        <v>31.881600000000002</v>
      </c>
      <c r="F60" s="23">
        <f>Expenditure!H215*12*(1-0.19)</f>
        <v>36.352800000000002</v>
      </c>
      <c r="G60" s="23">
        <f>Expenditure!I215*12*(1-0.19)</f>
        <v>37.227600000000002</v>
      </c>
      <c r="H60" s="23">
        <f>Expenditure!J215*12*(1-0.19)</f>
        <v>39.074399999999997</v>
      </c>
      <c r="I60" s="23">
        <f>Expenditure!K215*12*(1-0.19)</f>
        <v>42.379200000000012</v>
      </c>
      <c r="J60" s="23">
        <f>Expenditure!L215*12*(1-0.19)</f>
        <v>49.377600000000001</v>
      </c>
      <c r="K60" s="23">
        <f>Expenditure!M215*12*(1-0.19)</f>
        <v>54.723600000000005</v>
      </c>
      <c r="L60" s="23">
        <f>Expenditure!N215*12*(1-0.19)</f>
        <v>65.512799999999999</v>
      </c>
      <c r="M60" s="23">
        <f>Expenditure!O215*12*(1-0.19)</f>
        <v>74.260800000000003</v>
      </c>
      <c r="N60" s="24">
        <f>Expenditure!P215*12*(1-0.19)</f>
        <v>84.078000000000017</v>
      </c>
    </row>
    <row r="61" spans="1:17" x14ac:dyDescent="0.25">
      <c r="A61" s="36" t="s">
        <v>1401</v>
      </c>
      <c r="B61" s="21" t="s">
        <v>1306</v>
      </c>
      <c r="C61" s="22">
        <f>Expenditure!D211*12*(1-0.19)</f>
        <v>56.181600000000003</v>
      </c>
      <c r="D61" s="23">
        <f>Expenditure!F211*12*(1-0.19)</f>
        <v>18.370800000000003</v>
      </c>
      <c r="E61" s="23">
        <f>Expenditure!G211*12*(1-0.19)</f>
        <v>19.440000000000001</v>
      </c>
      <c r="F61" s="23">
        <f>Expenditure!H211*12*(1-0.19)</f>
        <v>27.8964</v>
      </c>
      <c r="G61" s="23">
        <f>Expenditure!I211*12*(1-0.19)</f>
        <v>28.576800000000002</v>
      </c>
      <c r="H61" s="23">
        <f>Expenditure!J211*12*(1-0.19)</f>
        <v>37.908000000000001</v>
      </c>
      <c r="I61" s="23">
        <f>Expenditure!K211*12*(1-0.19)</f>
        <v>42.087600000000002</v>
      </c>
      <c r="J61" s="23">
        <f>Expenditure!L211*12*(1-0.19)</f>
        <v>56.667600000000007</v>
      </c>
      <c r="K61" s="23">
        <f>Expenditure!M211*12*(1-0.19)</f>
        <v>83.20320000000001</v>
      </c>
      <c r="L61" s="23">
        <f>Expenditure!N211*12*(1-0.19)</f>
        <v>103.51800000000001</v>
      </c>
      <c r="M61" s="23">
        <f>Expenditure!O211*12*(1-0.19)</f>
        <v>126.45720000000001</v>
      </c>
      <c r="N61" s="24">
        <f>Expenditure!P211*12*(1-0.19)</f>
        <v>130.73399999999998</v>
      </c>
    </row>
    <row r="62" spans="1:17" x14ac:dyDescent="0.25">
      <c r="A62" s="36" t="s">
        <v>1402</v>
      </c>
      <c r="B62" s="21" t="s">
        <v>1307</v>
      </c>
      <c r="C62" s="22">
        <f>SUM(Expenditure!D217:D227)*12*(1-0.19)</f>
        <v>541.40400000000011</v>
      </c>
      <c r="D62" s="23">
        <f>SUM(Expenditure!F217:F227)*12*(1-0.19)</f>
        <v>310.7484</v>
      </c>
      <c r="E62" s="23">
        <f>SUM(Expenditure!G217:G227)*12*(1-0.19)</f>
        <v>373.24799999999999</v>
      </c>
      <c r="F62" s="23">
        <f>SUM(Expenditure!H217:H227)*12*(1-0.19)</f>
        <v>427.48560000000003</v>
      </c>
      <c r="G62" s="23">
        <f>SUM(Expenditure!I217:I227)*12*(1-0.19)</f>
        <v>453.24359999999996</v>
      </c>
      <c r="H62" s="23">
        <f>SUM(Expenditure!J217:J227)*12*(1-0.19)</f>
        <v>479.09880000000004</v>
      </c>
      <c r="I62" s="23">
        <f>SUM(Expenditure!K217:K227)*12*(1-0.19)</f>
        <v>507.18959999999998</v>
      </c>
      <c r="J62" s="23">
        <f>SUM(Expenditure!L217:L227)*12*(1-0.19)</f>
        <v>573.09120000000007</v>
      </c>
      <c r="K62" s="23">
        <f>SUM(Expenditure!M217:M227)*12*(1-0.19)</f>
        <v>653.96160000000009</v>
      </c>
      <c r="L62" s="23">
        <f>SUM(Expenditure!N217:N227)*12*(1-0.19)</f>
        <v>713.44800000000009</v>
      </c>
      <c r="M62" s="23">
        <f>SUM(Expenditure!O217:O227)*12*(1-0.19)</f>
        <v>792.08280000000013</v>
      </c>
      <c r="N62" s="24">
        <f>SUM(Expenditure!P217:P227)*12*(1-0.19)</f>
        <v>856.13760000000013</v>
      </c>
    </row>
    <row r="63" spans="1:17" x14ac:dyDescent="0.25">
      <c r="A63" s="36" t="s">
        <v>1403</v>
      </c>
      <c r="B63" s="21" t="s">
        <v>1308</v>
      </c>
      <c r="C63" s="22">
        <f>SUM(Expenditure!D230:D231)*12*(1-0.19)</f>
        <v>85.244399999999999</v>
      </c>
      <c r="D63" s="23">
        <f>SUM(Expenditure!F230:F231)*12*(1-0.19)</f>
        <v>21.578400000000002</v>
      </c>
      <c r="E63" s="23">
        <f>SUM(Expenditure!G230:G231)*12*(1-0.19)</f>
        <v>28.285200000000003</v>
      </c>
      <c r="F63" s="23">
        <f>SUM(Expenditure!H230:H231)*12*(1-0.19)</f>
        <v>41.893200000000007</v>
      </c>
      <c r="G63" s="23">
        <f>SUM(Expenditure!I230:I231)*12*(1-0.19)</f>
        <v>55.7928</v>
      </c>
      <c r="H63" s="23">
        <f>SUM(Expenditure!J230:J231)*12*(1-0.19)</f>
        <v>48.308400000000006</v>
      </c>
      <c r="I63" s="23">
        <f>SUM(Expenditure!K230:K231)*12*(1-0.19)</f>
        <v>62.110799999999998</v>
      </c>
      <c r="J63" s="23">
        <f>SUM(Expenditure!L230:L231)*12*(1-0.19)</f>
        <v>83.980800000000016</v>
      </c>
      <c r="K63" s="23">
        <f>SUM(Expenditure!M230:M231)*12*(1-0.19)</f>
        <v>118.09800000000001</v>
      </c>
      <c r="L63" s="23">
        <f>SUM(Expenditure!N230:N231)*12*(1-0.19)</f>
        <v>147.35520000000002</v>
      </c>
      <c r="M63" s="23">
        <f>SUM(Expenditure!O230:O231)*12*(1-0.19)</f>
        <v>255.05280000000002</v>
      </c>
      <c r="N63" s="24">
        <f>SUM(Expenditure!P230:P231)*12*(1-0.19)</f>
        <v>319.10759999999999</v>
      </c>
    </row>
    <row r="64" spans="1:17" x14ac:dyDescent="0.25">
      <c r="A64" s="36" t="s">
        <v>1404</v>
      </c>
      <c r="B64" s="21" t="s">
        <v>1309</v>
      </c>
      <c r="C64" s="22">
        <f>Expenditure!D232*12*(1-0.19)</f>
        <v>28.7712</v>
      </c>
      <c r="D64" s="23">
        <f>Expenditure!F232*12*(1-0.19)</f>
        <v>4.6656000000000004</v>
      </c>
      <c r="E64" s="23">
        <f>Expenditure!G232*12*(1-0.19)</f>
        <v>8.6508000000000003</v>
      </c>
      <c r="F64" s="23">
        <f>Expenditure!H232*12*(1-0.19)</f>
        <v>7.7760000000000016</v>
      </c>
      <c r="G64" s="23">
        <f>Expenditure!I232*12*(1-0.19)</f>
        <v>11.566800000000001</v>
      </c>
      <c r="H64" s="23">
        <f>Expenditure!J232*12*(1-0.19)</f>
        <v>20.995200000000004</v>
      </c>
      <c r="I64" s="23">
        <f>Expenditure!K232*12*(1-0.19)</f>
        <v>20.314799999999998</v>
      </c>
      <c r="J64" s="23">
        <f>Expenditure!L232*12*(1-0.19)</f>
        <v>28.187999999999999</v>
      </c>
      <c r="K64" s="23">
        <f>Expenditure!M232*12*(1-0.19)</f>
        <v>43.934399999999997</v>
      </c>
      <c r="L64" s="23">
        <f>Expenditure!N232*12*(1-0.19)</f>
        <v>60.26400000000001</v>
      </c>
      <c r="M64" s="23">
        <f>Expenditure!O232*12*(1-0.19)</f>
        <v>72.414000000000016</v>
      </c>
      <c r="N64" s="24">
        <f>Expenditure!P232*12*(1-0.19)</f>
        <v>65.221199999999996</v>
      </c>
    </row>
    <row r="65" spans="1:14" x14ac:dyDescent="0.25">
      <c r="A65" s="36" t="s">
        <v>1405</v>
      </c>
      <c r="B65" s="21" t="s">
        <v>1310</v>
      </c>
      <c r="C65" s="22">
        <f>Expenditure!D234*12*(1-0.19)</f>
        <v>101.18520000000001</v>
      </c>
      <c r="D65" s="23">
        <f>Expenditure!F234*12*(1-0.19)</f>
        <v>23.133600000000001</v>
      </c>
      <c r="E65" s="23">
        <f>Expenditure!G234*12*(1-0.19)</f>
        <v>29.451600000000003</v>
      </c>
      <c r="F65" s="23">
        <f>Expenditure!H234*12*(1-0.19)</f>
        <v>42.379200000000012</v>
      </c>
      <c r="G65" s="23">
        <f>Expenditure!I234*12*(1-0.19)</f>
        <v>48.502800000000008</v>
      </c>
      <c r="H65" s="23">
        <f>Expenditure!J234*12*(1-0.19)</f>
        <v>55.598400000000005</v>
      </c>
      <c r="I65" s="23">
        <f>Expenditure!K234*12*(1-0.19)</f>
        <v>69.303600000000003</v>
      </c>
      <c r="J65" s="23">
        <f>Expenditure!L234*12*(1-0.19)</f>
        <v>100.89360000000001</v>
      </c>
      <c r="K65" s="23">
        <f>Expenditure!M234*12*(1-0.19)</f>
        <v>131.90040000000002</v>
      </c>
      <c r="L65" s="23">
        <f>Expenditure!N234*12*(1-0.19)</f>
        <v>204.31440000000003</v>
      </c>
      <c r="M65" s="23">
        <f>Expenditure!O234*12*(1-0.19)</f>
        <v>322.02360000000004</v>
      </c>
      <c r="N65" s="24">
        <f>Expenditure!P234*12*(1-0.19)</f>
        <v>373.63679999999999</v>
      </c>
    </row>
    <row r="66" spans="1:14" x14ac:dyDescent="0.25">
      <c r="A66" s="36" t="s">
        <v>1406</v>
      </c>
      <c r="B66" s="21" t="s">
        <v>1311</v>
      </c>
      <c r="C66" s="22">
        <f>Expenditure!D236*12*(1-0.19)</f>
        <v>60.26400000000001</v>
      </c>
      <c r="D66" s="23">
        <f>Expenditure!F236*12*(1-0.19)</f>
        <v>18.856800000000003</v>
      </c>
      <c r="E66" s="23">
        <f>Expenditure!G236*12*(1-0.19)</f>
        <v>23.911200000000001</v>
      </c>
      <c r="F66" s="23">
        <f>Expenditure!H236*12*(1-0.19)</f>
        <v>32.853600000000007</v>
      </c>
      <c r="G66" s="23">
        <f>Expenditure!I236*12*(1-0.19)</f>
        <v>36.644400000000005</v>
      </c>
      <c r="H66" s="23">
        <f>Expenditure!J236*12*(1-0.19)</f>
        <v>42.768000000000008</v>
      </c>
      <c r="I66" s="23">
        <f>Expenditure!K236*12*(1-0.19)</f>
        <v>47.628000000000007</v>
      </c>
      <c r="J66" s="23">
        <f>Expenditure!L236*12*(1-0.19)</f>
        <v>62.4024</v>
      </c>
      <c r="K66" s="23">
        <f>Expenditure!M236*12*(1-0.19)</f>
        <v>81.842399999999998</v>
      </c>
      <c r="L66" s="23">
        <f>Expenditure!N236*12*(1-0.19)</f>
        <v>108.5724</v>
      </c>
      <c r="M66" s="23">
        <f>Expenditure!O236*12*(1-0.19)</f>
        <v>124.902</v>
      </c>
      <c r="N66" s="24">
        <f>Expenditure!P236*12*(1-0.19)</f>
        <v>158.92200000000003</v>
      </c>
    </row>
    <row r="67" spans="1:14" x14ac:dyDescent="0.25">
      <c r="A67" s="36" t="s">
        <v>1407</v>
      </c>
      <c r="B67" s="21" t="s">
        <v>1312</v>
      </c>
      <c r="C67" s="22">
        <f>Expenditure!D279*12*(1-0.19)</f>
        <v>6.5124000000000013</v>
      </c>
      <c r="D67" s="23">
        <f>Expenditure!F279*12*(1-0.19)</f>
        <v>2.3328000000000002</v>
      </c>
      <c r="E67" s="23">
        <f>Expenditure!G279*12*(1-0.19)</f>
        <v>3.6936000000000004</v>
      </c>
      <c r="F67" s="23">
        <f>Expenditure!H279*12*(1-0.19)</f>
        <v>4.3740000000000006</v>
      </c>
      <c r="G67" s="23">
        <f>Expenditure!I279*12*(1-0.19)</f>
        <v>4.6656000000000004</v>
      </c>
      <c r="H67" s="23">
        <f>Expenditure!J279*12*(1-0.19)</f>
        <v>5.7348000000000008</v>
      </c>
      <c r="I67" s="23">
        <f>Expenditure!K279*12*(1-0.19)</f>
        <v>6.4152000000000005</v>
      </c>
      <c r="J67" s="23">
        <f>Expenditure!L279*12*(1-0.19)</f>
        <v>7.1928000000000001</v>
      </c>
      <c r="K67" s="23">
        <f>Expenditure!M279*12*(1-0.19)</f>
        <v>7.8732000000000006</v>
      </c>
      <c r="L67" s="23">
        <f>Expenditure!N279*12*(1-0.19)</f>
        <v>8.6508000000000003</v>
      </c>
      <c r="M67" s="23">
        <f>Expenditure!O279*12*(1-0.19)</f>
        <v>12.830400000000001</v>
      </c>
      <c r="N67" s="24">
        <f>Expenditure!P279*12*(1-0.19)</f>
        <v>11.177999999999999</v>
      </c>
    </row>
    <row r="68" spans="1:14" x14ac:dyDescent="0.25">
      <c r="A68" s="36" t="s">
        <v>1408</v>
      </c>
      <c r="B68" s="21" t="s">
        <v>1313</v>
      </c>
      <c r="C68" s="22">
        <f>Expenditure!D241*12*(1-0.19)</f>
        <v>47.239200000000011</v>
      </c>
      <c r="D68" s="23">
        <f>Expenditure!F241*12*(1-0.19)</f>
        <v>3.7907999999999999</v>
      </c>
      <c r="E68" s="23">
        <f>Expenditure!G241*12*(1-0.19)</f>
        <v>4.1796000000000006</v>
      </c>
      <c r="F68" s="23">
        <f>Expenditure!H241*12*(1-0.19)</f>
        <v>13.8024</v>
      </c>
      <c r="G68" s="23">
        <f>Expenditure!I241*12*(1-0.19)</f>
        <v>9.0396000000000001</v>
      </c>
      <c r="H68" s="23">
        <f>Expenditure!J241*12*(1-0.19)</f>
        <v>13.510800000000001</v>
      </c>
      <c r="I68" s="23">
        <f>Expenditure!K241*12*(1-0.19)</f>
        <v>22.744800000000001</v>
      </c>
      <c r="J68" s="23">
        <f>Expenditure!L241*12*(1-0.19)</f>
        <v>52.390799999999999</v>
      </c>
      <c r="K68" s="23">
        <f>Expenditure!M241*12*(1-0.19)</f>
        <v>60.750000000000007</v>
      </c>
      <c r="L68" s="23">
        <f>Expenditure!N241*12*(1-0.19)</f>
        <v>144.14760000000001</v>
      </c>
      <c r="M68" s="23">
        <f>Expenditure!O241*12*(1-0.19)</f>
        <v>79.023600000000002</v>
      </c>
      <c r="N68" s="24">
        <f>Expenditure!P241*12*(1-0.19)</f>
        <v>203.34240000000003</v>
      </c>
    </row>
    <row r="69" spans="1:14" x14ac:dyDescent="0.25">
      <c r="A69" s="36" t="s">
        <v>1409</v>
      </c>
      <c r="B69" s="21" t="s">
        <v>1314</v>
      </c>
      <c r="C69" s="22">
        <f>Expenditure!D283*12*(1-0.19)</f>
        <v>5.4432000000000009</v>
      </c>
      <c r="D69" s="23">
        <f>Expenditure!F283*12*(1-0.19)</f>
        <v>1.0691999999999999</v>
      </c>
      <c r="E69" s="23">
        <f>Expenditure!G283*12*(1-0.19)</f>
        <v>1.2636000000000001</v>
      </c>
      <c r="F69" s="23">
        <f>Expenditure!H283*12*(1-0.19)</f>
        <v>1.3607999999999998</v>
      </c>
      <c r="G69" s="23">
        <f>Expenditure!I283*12*(1-0.19)</f>
        <v>2.2355999999999998</v>
      </c>
      <c r="H69" s="23">
        <f>Expenditure!J283*12*(1-0.19)</f>
        <v>7.2900000000000009</v>
      </c>
      <c r="I69" s="23">
        <f>Expenditure!K283*12*(1-0.19)</f>
        <v>3.3048000000000002</v>
      </c>
      <c r="J69" s="23">
        <f>Expenditure!L283*12*(1-0.19)</f>
        <v>7.1928000000000001</v>
      </c>
      <c r="K69" s="23">
        <f>Expenditure!M283*12*(1-0.19)</f>
        <v>5.4432000000000009</v>
      </c>
      <c r="L69" s="23">
        <f>Expenditure!N283*12*(1-0.19)</f>
        <v>10.692000000000002</v>
      </c>
      <c r="M69" s="23">
        <f>Expenditure!O283*12*(1-0.19)</f>
        <v>13.316400000000002</v>
      </c>
      <c r="N69" s="24">
        <f>Expenditure!P283*12*(1-0.19)</f>
        <v>14.3856</v>
      </c>
    </row>
    <row r="70" spans="1:14" x14ac:dyDescent="0.25">
      <c r="A70" s="36" t="s">
        <v>1410</v>
      </c>
      <c r="B70" s="21" t="s">
        <v>1315</v>
      </c>
      <c r="C70" s="22">
        <f>Expenditure!D245*12*(1-0.19)</f>
        <v>88.743600000000001</v>
      </c>
      <c r="D70" s="23">
        <f>Expenditure!F245*12*(1-0.19)</f>
        <v>16.718400000000003</v>
      </c>
      <c r="E70" s="23">
        <f>Expenditure!G245*12*(1-0.19)</f>
        <v>23.814000000000004</v>
      </c>
      <c r="F70" s="23">
        <f>Expenditure!H245*12*(1-0.19)</f>
        <v>34.992000000000004</v>
      </c>
      <c r="G70" s="23">
        <f>Expenditure!I245*12*(1-0.19)</f>
        <v>44.906399999999998</v>
      </c>
      <c r="H70" s="23">
        <f>Expenditure!J245*12*(1-0.19)</f>
        <v>51.03</v>
      </c>
      <c r="I70" s="23">
        <f>Expenditure!K245*12*(1-0.19)</f>
        <v>60.944400000000002</v>
      </c>
      <c r="J70" s="23">
        <f>Expenditure!L245*12*(1-0.19)</f>
        <v>90.493200000000002</v>
      </c>
      <c r="K70" s="23">
        <f>Expenditure!M245*12*(1-0.19)</f>
        <v>132.48360000000002</v>
      </c>
      <c r="L70" s="23">
        <f>Expenditure!N245*12*(1-0.19)</f>
        <v>187.88759999999999</v>
      </c>
      <c r="M70" s="23">
        <f>Expenditure!O245*12*(1-0.19)</f>
        <v>217.72799999999998</v>
      </c>
      <c r="N70" s="24">
        <f>Expenditure!P245*12*(1-0.19)</f>
        <v>202.56479999999999</v>
      </c>
    </row>
    <row r="71" spans="1:14" x14ac:dyDescent="0.25">
      <c r="A71" s="36" t="s">
        <v>1411</v>
      </c>
      <c r="B71" s="21" t="s">
        <v>1316</v>
      </c>
      <c r="C71" s="22">
        <f>SUM(Expenditure!D242:D243)*12*(1-0.19)</f>
        <v>60.26400000000001</v>
      </c>
      <c r="D71" s="23">
        <f>SUM(Expenditure!F242:F243)*12*(1-0.19)</f>
        <v>11.469600000000002</v>
      </c>
      <c r="E71" s="23">
        <f>SUM(Expenditure!G242:G243)*12*(1-0.19)</f>
        <v>18.468</v>
      </c>
      <c r="F71" s="23">
        <f>SUM(Expenditure!H242:H243)*12*(1-0.19)</f>
        <v>21.772800000000004</v>
      </c>
      <c r="G71" s="23">
        <f>SUM(Expenditure!I242:I243)*12*(1-0.19)</f>
        <v>28.7712</v>
      </c>
      <c r="H71" s="23">
        <f>SUM(Expenditure!J242:J243)*12*(1-0.19)</f>
        <v>31.881600000000002</v>
      </c>
      <c r="I71" s="23">
        <f>SUM(Expenditure!K242:K243)*12*(1-0.19)</f>
        <v>38.977200000000003</v>
      </c>
      <c r="J71" s="23">
        <f>SUM(Expenditure!L242:L243)*12*(1-0.19)</f>
        <v>55.306800000000003</v>
      </c>
      <c r="K71" s="23">
        <f>SUM(Expenditure!M242:M243)*12*(1-0.19)</f>
        <v>82.911599999999993</v>
      </c>
      <c r="L71" s="23">
        <f>SUM(Expenditure!N242:N243)*12*(1-0.19)</f>
        <v>136.08000000000001</v>
      </c>
      <c r="M71" s="23">
        <f>SUM(Expenditure!O242:O243)*12*(1-0.19)</f>
        <v>151.72919999999999</v>
      </c>
      <c r="N71" s="24">
        <f>SUM(Expenditure!P242:P243)*12*(1-0.19)</f>
        <v>240.57000000000002</v>
      </c>
    </row>
    <row r="72" spans="1:14" x14ac:dyDescent="0.25">
      <c r="A72" s="36" t="s">
        <v>1412</v>
      </c>
      <c r="B72" s="21" t="s">
        <v>1317</v>
      </c>
      <c r="C72" s="22">
        <f>Expenditure!D246*12*(1-0.07)</f>
        <v>178.67159999999998</v>
      </c>
      <c r="D72" s="23">
        <f>Expenditure!F246*12*(1-0.07)</f>
        <v>40.176000000000002</v>
      </c>
      <c r="E72" s="23">
        <f>Expenditure!G246*12*(1-0.07)</f>
        <v>69.080399999999997</v>
      </c>
      <c r="F72" s="23">
        <f>Expenditure!H246*12*(1-0.07)</f>
        <v>91.511999999999986</v>
      </c>
      <c r="G72" s="23">
        <f>Expenditure!I246*12*(1-0.07)</f>
        <v>101.44439999999999</v>
      </c>
      <c r="H72" s="23">
        <f>Expenditure!J246*12*(1-0.07)</f>
        <v>131.13</v>
      </c>
      <c r="I72" s="23">
        <f>Expenditure!K246*12*(1-0.07)</f>
        <v>160.03439999999998</v>
      </c>
      <c r="J72" s="23">
        <f>Expenditure!L246*12*(1-0.07)</f>
        <v>197.19720000000001</v>
      </c>
      <c r="K72" s="23">
        <f>Expenditure!M246*12*(1-0.07)</f>
        <v>234.80639999999997</v>
      </c>
      <c r="L72" s="23">
        <f>Expenditure!N246*12*(1-0.07)</f>
        <v>305.226</v>
      </c>
      <c r="M72" s="23">
        <f>Expenditure!O246*12*(1-0.07)</f>
        <v>403.65719999999999</v>
      </c>
      <c r="N72" s="24">
        <f>Expenditure!P246*12*(1-0.07)</f>
        <v>410.68799999999993</v>
      </c>
    </row>
    <row r="73" spans="1:14" x14ac:dyDescent="0.25">
      <c r="A73" s="36" t="s">
        <v>1413</v>
      </c>
      <c r="B73" s="21" t="s">
        <v>1318</v>
      </c>
      <c r="C73" s="22">
        <f>Expenditure!D250*12*(1-0.19)</f>
        <v>149.68800000000002</v>
      </c>
      <c r="D73" s="23">
        <f>Expenditure!F250*12*(1-0.19)</f>
        <v>41.212800000000001</v>
      </c>
      <c r="E73" s="23">
        <f>Expenditure!G250*12*(1-0.19)</f>
        <v>79.120800000000017</v>
      </c>
      <c r="F73" s="23">
        <f>Expenditure!H250*12*(1-0.19)</f>
        <v>95.74199999999999</v>
      </c>
      <c r="G73" s="23">
        <f>Expenditure!I250*12*(1-0.19)</f>
        <v>105.36479999999999</v>
      </c>
      <c r="H73" s="23">
        <f>Expenditure!J250*12*(1-0.19)</f>
        <v>123.05520000000003</v>
      </c>
      <c r="I73" s="23">
        <f>Expenditure!K250*12*(1-0.19)</f>
        <v>126.84600000000003</v>
      </c>
      <c r="J73" s="23">
        <f>Expenditure!L250*12*(1-0.19)</f>
        <v>154.83960000000002</v>
      </c>
      <c r="K73" s="23">
        <f>Expenditure!M250*12*(1-0.19)</f>
        <v>205.1892</v>
      </c>
      <c r="L73" s="23">
        <f>Expenditure!N250*12*(1-0.19)</f>
        <v>218.11680000000004</v>
      </c>
      <c r="M73" s="23">
        <f>Expenditure!O250*12*(1-0.19)</f>
        <v>296.65440000000001</v>
      </c>
      <c r="N73" s="24">
        <f>Expenditure!P250*12*(1-0.19)</f>
        <v>436.33080000000007</v>
      </c>
    </row>
    <row r="74" spans="1:14" x14ac:dyDescent="0.25">
      <c r="A74" s="36" t="s">
        <v>1414</v>
      </c>
      <c r="B74" s="21" t="s">
        <v>1319</v>
      </c>
      <c r="C74" s="22">
        <f>SUM(Expenditure!D252:D255)*12*(1-0.07)</f>
        <v>287.37</v>
      </c>
      <c r="D74" s="23">
        <f>SUM(Expenditure!F252:F255)*12*(1-0.07)</f>
        <v>49.327199999999998</v>
      </c>
      <c r="E74" s="23">
        <f>SUM(Expenditure!G252:G255)*12*(1-0.07)</f>
        <v>84.257999999999996</v>
      </c>
      <c r="F74" s="23">
        <f>SUM(Expenditure!H252:H255)*12*(1-0.07)</f>
        <v>116.06399999999998</v>
      </c>
      <c r="G74" s="23">
        <f>SUM(Expenditure!I252:I255)*12*(1-0.07)</f>
        <v>143.74079999999998</v>
      </c>
      <c r="H74" s="23">
        <f>SUM(Expenditure!J252:J255)*12*(1-0.07)</f>
        <v>153.78479999999999</v>
      </c>
      <c r="I74" s="23">
        <f>SUM(Expenditure!K252:K255)*12*(1-0.07)</f>
        <v>197.97839999999999</v>
      </c>
      <c r="J74" s="23">
        <f>SUM(Expenditure!L252:L255)*12*(1-0.07)</f>
        <v>262.59480000000002</v>
      </c>
      <c r="K74" s="23">
        <f>SUM(Expenditure!M252:M255)*12*(1-0.07)</f>
        <v>387.92159999999996</v>
      </c>
      <c r="L74" s="23">
        <f>SUM(Expenditure!N252:N255)*12*(1-0.07)</f>
        <v>633.77639999999997</v>
      </c>
      <c r="M74" s="23">
        <f>SUM(Expenditure!O252:O255)*12*(1-0.07)</f>
        <v>836.10719999999981</v>
      </c>
      <c r="N74" s="24">
        <f>SUM(Expenditure!P252:P255)*12*(1-0.07)</f>
        <v>1021.0283999999998</v>
      </c>
    </row>
    <row r="75" spans="1:14" x14ac:dyDescent="0.25">
      <c r="A75" s="36" t="s">
        <v>1415</v>
      </c>
      <c r="B75" s="21" t="s">
        <v>1320</v>
      </c>
      <c r="C75" s="22">
        <f>SUM(Expenditure!D256:D265)*12*(1-0.07)</f>
        <v>441.93600000000004</v>
      </c>
      <c r="D75" s="23">
        <f>SUM(Expenditure!F256:F265)*12*(1-0.07)</f>
        <v>171.1944</v>
      </c>
      <c r="E75" s="23">
        <f>SUM(Expenditure!G256:G265)*12*(1-0.07)</f>
        <v>257.68439999999998</v>
      </c>
      <c r="F75" s="23">
        <f>SUM(Expenditure!H256:H265)*12*(1-0.07)</f>
        <v>316.05119999999994</v>
      </c>
      <c r="G75" s="23">
        <f>SUM(Expenditure!I256:I265)*12*(1-0.07)</f>
        <v>327.21119999999996</v>
      </c>
      <c r="H75" s="23">
        <f>SUM(Expenditure!J256:J265)*12*(1-0.07)</f>
        <v>364.59719999999999</v>
      </c>
      <c r="I75" s="23">
        <f>SUM(Expenditure!K256:K265)*12*(1-0.07)</f>
        <v>420.06239999999997</v>
      </c>
      <c r="J75" s="23">
        <f>SUM(Expenditure!L256:L265)*12*(1-0.07)</f>
        <v>460.34999999999997</v>
      </c>
      <c r="K75" s="23">
        <f>SUM(Expenditure!M256:M265)*12*(1-0.07)</f>
        <v>539.80919999999992</v>
      </c>
      <c r="L75" s="23">
        <f>SUM(Expenditure!N256:N265)*12*(1-0.07)</f>
        <v>660.11400000000003</v>
      </c>
      <c r="M75" s="23">
        <f>SUM(Expenditure!O256:O265)*12*(1-0.07)</f>
        <v>799.72559999999987</v>
      </c>
      <c r="N75" s="24">
        <f>SUM(Expenditure!P256:P265)*12*(1-0.07)</f>
        <v>896.14799999999991</v>
      </c>
    </row>
    <row r="76" spans="1:14" x14ac:dyDescent="0.25">
      <c r="A76" s="36" t="s">
        <v>1416</v>
      </c>
      <c r="B76" s="21" t="s">
        <v>1321</v>
      </c>
      <c r="C76" s="22">
        <f>Expenditure!D266*12*(1-0.19)</f>
        <v>103.32360000000001</v>
      </c>
      <c r="D76" s="23">
        <f>Expenditure!F266*12*(1-0.19)</f>
        <v>25.369200000000003</v>
      </c>
      <c r="E76" s="23">
        <f>Expenditure!G266*12*(1-0.19)</f>
        <v>49.863600000000005</v>
      </c>
      <c r="F76" s="23">
        <f>Expenditure!H266*12*(1-0.19)</f>
        <v>61.721999999999994</v>
      </c>
      <c r="G76" s="23">
        <f>Expenditure!I266*12*(1-0.19)</f>
        <v>74.066400000000002</v>
      </c>
      <c r="H76" s="23">
        <f>Expenditure!J266*12*(1-0.19)</f>
        <v>84.175200000000004</v>
      </c>
      <c r="I76" s="23">
        <f>Expenditure!K266*12*(1-0.19)</f>
        <v>100.2132</v>
      </c>
      <c r="J76" s="23">
        <f>Expenditure!L266*12*(1-0.19)</f>
        <v>118.09800000000001</v>
      </c>
      <c r="K76" s="23">
        <f>Expenditure!M266*12*(1-0.19)</f>
        <v>135.88560000000001</v>
      </c>
      <c r="L76" s="23">
        <f>Expenditure!N266*12*(1-0.19)</f>
        <v>144.2448</v>
      </c>
      <c r="M76" s="23">
        <f>Expenditure!O266*12*(1-0.19)</f>
        <v>201.39840000000001</v>
      </c>
      <c r="N76" s="24">
        <f>Expenditure!P266*12*(1-0.19)</f>
        <v>216.65880000000004</v>
      </c>
    </row>
    <row r="77" spans="1:14" x14ac:dyDescent="0.25">
      <c r="A77" s="36" t="s">
        <v>1417</v>
      </c>
      <c r="B77" s="21" t="s">
        <v>1322</v>
      </c>
      <c r="C77" s="22">
        <f>Expenditure!D267*12*(1-0.07)</f>
        <v>123.31800000000001</v>
      </c>
      <c r="D77" s="23">
        <f>Expenditure!F267*12*(1-0.07)</f>
        <v>39.841199999999994</v>
      </c>
      <c r="E77" s="23">
        <f>Expenditure!G267*12*(1-0.07)</f>
        <v>58.924799999999998</v>
      </c>
      <c r="F77" s="23">
        <f>Expenditure!H267*12*(1-0.07)</f>
        <v>73.321200000000005</v>
      </c>
      <c r="G77" s="23">
        <f>Expenditure!I267*12*(1-0.07)</f>
        <v>68.857199999999992</v>
      </c>
      <c r="H77" s="23">
        <f>Expenditure!J267*12*(1-0.07)</f>
        <v>83.141999999999996</v>
      </c>
      <c r="I77" s="23">
        <f>Expenditure!K267*12*(1-0.07)</f>
        <v>101.44439999999999</v>
      </c>
      <c r="J77" s="23">
        <f>Expenditure!L267*12*(1-0.07)</f>
        <v>122.75999999999999</v>
      </c>
      <c r="K77" s="23">
        <f>Expenditure!M267*12*(1-0.07)</f>
        <v>154.2312</v>
      </c>
      <c r="L77" s="23">
        <f>Expenditure!N267*12*(1-0.07)</f>
        <v>218.73599999999999</v>
      </c>
      <c r="M77" s="23">
        <f>Expenditure!O267*12*(1-0.07)</f>
        <v>309.13199999999995</v>
      </c>
      <c r="N77" s="24">
        <f>Expenditure!P267*12*(1-0.07)</f>
        <v>354.44159999999999</v>
      </c>
    </row>
    <row r="78" spans="1:14" x14ac:dyDescent="0.25">
      <c r="A78" s="36" t="s">
        <v>1418</v>
      </c>
      <c r="B78" s="21" t="s">
        <v>1323</v>
      </c>
      <c r="C78" s="22">
        <f>SUM(Expenditure!D269:D271)*12*(1-0.07)</f>
        <v>184.02839999999998</v>
      </c>
      <c r="D78" s="23">
        <f>SUM(Expenditure!F269:F271)*12*(1-0.07)</f>
        <v>63.054000000000009</v>
      </c>
      <c r="E78" s="23">
        <f>SUM(Expenditure!G269:G271)*12*(1-0.07)</f>
        <v>93.185999999999979</v>
      </c>
      <c r="F78" s="23">
        <f>SUM(Expenditure!H269:H271)*12*(1-0.07)</f>
        <v>117.51479999999998</v>
      </c>
      <c r="G78" s="23">
        <f>SUM(Expenditure!I269:I271)*12*(1-0.07)</f>
        <v>130.34879999999998</v>
      </c>
      <c r="H78" s="23">
        <f>SUM(Expenditure!J269:J271)*12*(1-0.07)</f>
        <v>146.8656</v>
      </c>
      <c r="I78" s="23">
        <f>SUM(Expenditure!K269:K271)*12*(1-0.07)</f>
        <v>170.30159999999998</v>
      </c>
      <c r="J78" s="23">
        <f>SUM(Expenditure!L269:L271)*12*(1-0.07)</f>
        <v>199.6524</v>
      </c>
      <c r="K78" s="23">
        <f>SUM(Expenditure!M269:M271)*12*(1-0.07)</f>
        <v>233.24399999999997</v>
      </c>
      <c r="L78" s="23">
        <f>SUM(Expenditure!N269:N271)*12*(1-0.07)</f>
        <v>276.99119999999999</v>
      </c>
      <c r="M78" s="23">
        <f>SUM(Expenditure!O269:O271)*12*(1-0.07)</f>
        <v>353.43719999999996</v>
      </c>
      <c r="N78" s="24">
        <f>SUM(Expenditure!P269:P271)*12*(1-0.07)</f>
        <v>411.35759999999999</v>
      </c>
    </row>
    <row r="79" spans="1:14" x14ac:dyDescent="0.25">
      <c r="A79" s="36" t="s">
        <v>1419</v>
      </c>
      <c r="B79" s="21" t="s">
        <v>1324</v>
      </c>
      <c r="C79" s="22">
        <f>Expenditure!D273*12*(1-0.07)</f>
        <v>89.838000000000008</v>
      </c>
      <c r="D79" s="23">
        <f>Expenditure!F273*12*(1-0.07)</f>
        <v>19.418399999999998</v>
      </c>
      <c r="E79" s="23">
        <f>Expenditure!G273*12*(1-0.07)</f>
        <v>32.029199999999996</v>
      </c>
      <c r="F79" s="23">
        <f>Expenditure!H273*12*(1-0.07)</f>
        <v>47.764799999999994</v>
      </c>
      <c r="G79" s="23">
        <f>Expenditure!I273*12*(1-0.07)</f>
        <v>51.335999999999991</v>
      </c>
      <c r="H79" s="23">
        <f>Expenditure!J273*12*(1-0.07)</f>
        <v>58.813199999999995</v>
      </c>
      <c r="I79" s="23">
        <f>Expenditure!K273*12*(1-0.07)</f>
        <v>67.852800000000002</v>
      </c>
      <c r="J79" s="23">
        <f>Expenditure!L273*12*(1-0.07)</f>
        <v>98.877599999999987</v>
      </c>
      <c r="K79" s="23">
        <f>Expenditure!M273*12*(1-0.07)</f>
        <v>119.41199999999998</v>
      </c>
      <c r="L79" s="23">
        <f>Expenditure!N273*12*(1-0.07)</f>
        <v>166.7304</v>
      </c>
      <c r="M79" s="23">
        <f>Expenditure!O273*12*(1-0.07)</f>
        <v>209.91959999999995</v>
      </c>
      <c r="N79" s="24">
        <f>Expenditure!P273*12*(1-0.07)</f>
        <v>248.19839999999999</v>
      </c>
    </row>
    <row r="80" spans="1:14" x14ac:dyDescent="0.25">
      <c r="A80" s="36" t="s">
        <v>1420</v>
      </c>
      <c r="B80" s="21" t="s">
        <v>1325</v>
      </c>
      <c r="C80" s="22">
        <f>Expenditure!D274*12*(1-0.19)</f>
        <v>55.598400000000005</v>
      </c>
      <c r="D80" s="23">
        <f>Expenditure!F274*12*(1-0.19)</f>
        <v>21.481200000000001</v>
      </c>
      <c r="E80" s="23">
        <f>Expenditure!G274*12*(1-0.19)</f>
        <v>25.466400000000004</v>
      </c>
      <c r="F80" s="23">
        <f>Expenditure!H274*12*(1-0.19)</f>
        <v>32.076000000000001</v>
      </c>
      <c r="G80" s="23">
        <f>Expenditure!I274*12*(1-0.19)</f>
        <v>32.756399999999999</v>
      </c>
      <c r="H80" s="23">
        <f>Expenditure!J274*12*(1-0.19)</f>
        <v>35.575200000000002</v>
      </c>
      <c r="I80" s="23">
        <f>Expenditure!K274*12*(1-0.19)</f>
        <v>45.1008</v>
      </c>
      <c r="J80" s="23">
        <f>Expenditure!L274*12*(1-0.19)</f>
        <v>56.570400000000006</v>
      </c>
      <c r="K80" s="23">
        <f>Expenditure!M274*12*(1-0.19)</f>
        <v>74.163600000000002</v>
      </c>
      <c r="L80" s="23">
        <f>Expenditure!N274*12*(1-0.19)</f>
        <v>99.824399999999997</v>
      </c>
      <c r="M80" s="23">
        <f>Expenditure!O274*12*(1-0.19)</f>
        <v>121.11120000000001</v>
      </c>
      <c r="N80" s="24">
        <f>Expenditure!P274*12*(1-0.19)</f>
        <v>127.62360000000001</v>
      </c>
    </row>
    <row r="81" spans="1:14" x14ac:dyDescent="0.25">
      <c r="A81" s="36" t="s">
        <v>1421</v>
      </c>
      <c r="B81" s="21" t="s">
        <v>1326</v>
      </c>
      <c r="C81" s="22">
        <f>Expenditure!D285*12*(1-0.07)</f>
        <v>149.99039999999999</v>
      </c>
      <c r="D81" s="23">
        <f>Expenditure!F285*12*(1-0.07)</f>
        <v>17.6328</v>
      </c>
      <c r="E81" s="23">
        <f>Expenditure!G285*12*(1-0.07)</f>
        <v>42.854399999999998</v>
      </c>
      <c r="F81" s="23">
        <f>Expenditure!H285*12*(1-0.07)</f>
        <v>89.28</v>
      </c>
      <c r="G81" s="23">
        <f>Expenditure!I285*12*(1-0.07)</f>
        <v>93.632400000000004</v>
      </c>
      <c r="H81" s="23">
        <f>Expenditure!J285*12*(1-0.07)</f>
        <v>109.14479999999998</v>
      </c>
      <c r="I81" s="23">
        <f>Expenditure!K285*12*(1-0.07)</f>
        <v>139.83479999999997</v>
      </c>
      <c r="J81" s="23">
        <f>Expenditure!L285*12*(1-0.07)</f>
        <v>169.07400000000001</v>
      </c>
      <c r="K81" s="23">
        <f>Expenditure!M285*12*(1-0.07)</f>
        <v>195.5232</v>
      </c>
      <c r="L81" s="23">
        <f>Expenditure!N285*12*(1-0.07)</f>
        <v>271.18799999999999</v>
      </c>
      <c r="M81" s="23">
        <f>Expenditure!O285*12*(1-0.07)</f>
        <v>331.67519999999996</v>
      </c>
      <c r="N81" s="24">
        <f>Expenditure!P285*12*(1-0.07)</f>
        <v>248.6448</v>
      </c>
    </row>
    <row r="82" spans="1:14" x14ac:dyDescent="0.25">
      <c r="A82" s="36" t="s">
        <v>1422</v>
      </c>
      <c r="B82" s="21" t="s">
        <v>1327</v>
      </c>
      <c r="C82" s="22">
        <f>Expenditure!D286*12*(1-0.07)</f>
        <v>551.63879999999995</v>
      </c>
      <c r="D82" s="23">
        <f>Expenditure!F286*12*(1-0.07)</f>
        <v>56.134799999999998</v>
      </c>
      <c r="E82" s="23">
        <f>Expenditure!G286*12*(1-0.07)</f>
        <v>122.53679999999999</v>
      </c>
      <c r="F82" s="23">
        <f>Expenditure!H286*12*(1-0.07)</f>
        <v>214.49519999999998</v>
      </c>
      <c r="G82" s="23">
        <f>Expenditure!I286*12*(1-0.07)</f>
        <v>232.57439999999997</v>
      </c>
      <c r="H82" s="23">
        <f>Expenditure!J286*12*(1-0.07)</f>
        <v>310.47120000000001</v>
      </c>
      <c r="I82" s="23">
        <f>Expenditure!K286*12*(1-0.07)</f>
        <v>437.69519999999994</v>
      </c>
      <c r="J82" s="23">
        <f>Expenditure!L286*12*(1-0.07)</f>
        <v>527.30999999999995</v>
      </c>
      <c r="K82" s="23">
        <f>Expenditure!M286*12*(1-0.07)</f>
        <v>793.02959999999996</v>
      </c>
      <c r="L82" s="23">
        <f>Expenditure!N286*12*(1-0.07)</f>
        <v>1137.0924</v>
      </c>
      <c r="M82" s="23">
        <f>Expenditure!O286*12*(1-0.07)</f>
        <v>1502.694</v>
      </c>
      <c r="N82" s="24">
        <f>Expenditure!P286*12*(1-0.07)</f>
        <v>2021.0759999999998</v>
      </c>
    </row>
    <row r="83" spans="1:14" x14ac:dyDescent="0.25">
      <c r="A83" s="36" t="s">
        <v>1423</v>
      </c>
      <c r="B83" s="21" t="s">
        <v>1328</v>
      </c>
      <c r="C83" s="22">
        <f>SUM(Expenditure!D292:D293)*12*(1-0.07)</f>
        <v>73.321200000000005</v>
      </c>
      <c r="D83" s="23">
        <f>SUM(Expenditure!F292:F293)*12*(1-0.07)</f>
        <v>0</v>
      </c>
      <c r="E83" s="23">
        <f>SUM(Expenditure!G292:G293)*12*(1-0.07)</f>
        <v>0</v>
      </c>
      <c r="F83" s="23">
        <f>SUM(Expenditure!H292:H293)*12*(1-0.07)</f>
        <v>9.9323999999999995</v>
      </c>
      <c r="G83" s="23">
        <f>SUM(Expenditure!I292:I293)*12*(1-0.07)</f>
        <v>11.829599999999999</v>
      </c>
      <c r="H83" s="23">
        <f>SUM(Expenditure!J292:J293)*12*(1-0.07)</f>
        <v>23.101199999999995</v>
      </c>
      <c r="I83" s="23">
        <f>SUM(Expenditure!K292:K293)*12*(1-0.07)</f>
        <v>31.694399999999995</v>
      </c>
      <c r="J83" s="23">
        <f>SUM(Expenditure!L292:L293)*12*(1-0.07)</f>
        <v>72.539999999999992</v>
      </c>
      <c r="K83" s="23">
        <f>SUM(Expenditure!M292:M293)*12*(1-0.07)</f>
        <v>133.36199999999997</v>
      </c>
      <c r="L83" s="23">
        <f>SUM(Expenditure!N292:N293)*12*(1-0.07)</f>
        <v>194.29560000000001</v>
      </c>
      <c r="M83" s="23">
        <f>SUM(Expenditure!O292:O293)*12*(1-0.07)</f>
        <v>185.5908</v>
      </c>
      <c r="N83" s="24">
        <f>SUM(Expenditure!P292:P293)*12*(1-0.07)</f>
        <v>204.67439999999996</v>
      </c>
    </row>
    <row r="84" spans="1:14" x14ac:dyDescent="0.25">
      <c r="A84" s="36" t="s">
        <v>1424</v>
      </c>
      <c r="B84" s="21" t="s">
        <v>1329</v>
      </c>
      <c r="C84" s="22">
        <f>Expenditure!D295*12*(1-0.07)</f>
        <v>124.65719999999999</v>
      </c>
      <c r="D84" s="23">
        <f>Expenditure!F295*12*(1-0.07)</f>
        <v>52.563599999999994</v>
      </c>
      <c r="E84" s="23">
        <f>Expenditure!G295*12*(1-0.07)</f>
        <v>66.402000000000001</v>
      </c>
      <c r="F84" s="23">
        <f>Expenditure!H295*12*(1-0.07)</f>
        <v>81.244799999999998</v>
      </c>
      <c r="G84" s="23">
        <f>Expenditure!I295*12*(1-0.07)</f>
        <v>63.165599999999998</v>
      </c>
      <c r="H84" s="23">
        <f>Expenditure!J295*12*(1-0.07)</f>
        <v>81.244799999999998</v>
      </c>
      <c r="I84" s="23">
        <f>Expenditure!K295*12*(1-0.07)</f>
        <v>88.721999999999994</v>
      </c>
      <c r="J84" s="23">
        <f>Expenditure!L295*12*(1-0.07)</f>
        <v>116.62199999999999</v>
      </c>
      <c r="K84" s="23">
        <f>Expenditure!M295*12*(1-0.07)</f>
        <v>142.06679999999997</v>
      </c>
      <c r="L84" s="23">
        <f>Expenditure!N295*12*(1-0.07)</f>
        <v>229.89599999999999</v>
      </c>
      <c r="M84" s="23">
        <f>Expenditure!O295*12*(1-0.07)</f>
        <v>390.82319999999999</v>
      </c>
      <c r="N84" s="24">
        <f>Expenditure!P295*12*(1-0.07)</f>
        <v>394.39440000000002</v>
      </c>
    </row>
    <row r="85" spans="1:14" x14ac:dyDescent="0.25">
      <c r="A85" s="36" t="s">
        <v>1425</v>
      </c>
      <c r="B85" s="21" t="s">
        <v>1330</v>
      </c>
      <c r="C85" s="22">
        <f>SUM(Expenditure!D289,Expenditure!D297)*12*(1-0.07)</f>
        <v>45.421199999999999</v>
      </c>
      <c r="D85" s="23">
        <f>SUM(Expenditure!F289,Expenditure!F297)*12*(1-0.07)</f>
        <v>8.8163999999999998</v>
      </c>
      <c r="E85" s="23">
        <f>SUM(Expenditure!G289,Expenditure!G297)*12*(1-0.07)</f>
        <v>14.731199999999999</v>
      </c>
      <c r="F85" s="23">
        <f>SUM(Expenditure!H289,Expenditure!H297)*12*(1-0.07)</f>
        <v>16.628399999999999</v>
      </c>
      <c r="G85" s="23">
        <f>SUM(Expenditure!I289,Expenditure!I297)*12*(1-0.07)</f>
        <v>21.092399999999998</v>
      </c>
      <c r="H85" s="23">
        <f>SUM(Expenditure!J289,Expenditure!J297)*12*(1-0.07)</f>
        <v>23.324399999999997</v>
      </c>
      <c r="I85" s="23">
        <f>SUM(Expenditure!K289,Expenditure!K297)*12*(1-0.07)</f>
        <v>30.466799999999989</v>
      </c>
      <c r="J85" s="23">
        <f>SUM(Expenditure!L289,Expenditure!L297)*12*(1-0.07)</f>
        <v>43.970399999999998</v>
      </c>
      <c r="K85" s="23">
        <f>SUM(Expenditure!M289,Expenditure!M297)*12*(1-0.07)</f>
        <v>67.071600000000004</v>
      </c>
      <c r="L85" s="23">
        <f>SUM(Expenditure!N289,Expenditure!N297)*12*(1-0.07)</f>
        <v>86.601600000000005</v>
      </c>
      <c r="M85" s="23">
        <f>SUM(Expenditure!O289,Expenditure!O297)*12*(1-0.07)</f>
        <v>129.67919999999998</v>
      </c>
      <c r="N85" s="24">
        <f>SUM(Expenditure!P289,Expenditure!P297)*12*(1-0.07)</f>
        <v>154.2312</v>
      </c>
    </row>
    <row r="86" spans="1:14" x14ac:dyDescent="0.25">
      <c r="A86" s="36" t="s">
        <v>1426</v>
      </c>
      <c r="B86" s="21" t="s">
        <v>1331</v>
      </c>
      <c r="C86" s="22">
        <f>Expenditure!D302*12*(1-0.19)</f>
        <v>846.61199999999985</v>
      </c>
      <c r="D86" s="23">
        <f>Expenditure!F302*12*(1-0.19)</f>
        <v>182.54160000000002</v>
      </c>
      <c r="E86" s="23">
        <f>Expenditure!G302*12*(1-0.19)</f>
        <v>306.08280000000002</v>
      </c>
      <c r="F86" s="23">
        <f>Expenditure!H302*12*(1-0.19)</f>
        <v>393.07679999999999</v>
      </c>
      <c r="G86" s="23">
        <f>Expenditure!I302*12*(1-0.19)</f>
        <v>466.56000000000006</v>
      </c>
      <c r="H86" s="23">
        <f>Expenditure!J302*12*(1-0.19)</f>
        <v>552.38760000000002</v>
      </c>
      <c r="I86" s="23">
        <f>Expenditure!K302*12*(1-0.19)</f>
        <v>677.09519999999998</v>
      </c>
      <c r="J86" s="23">
        <f>Expenditure!L302*12*(1-0.19)</f>
        <v>894.92039999999997</v>
      </c>
      <c r="K86" s="23">
        <f>Expenditure!M302*12*(1-0.19)</f>
        <v>1141.9056</v>
      </c>
      <c r="L86" s="23">
        <f>Expenditure!N302*12*(1-0.19)</f>
        <v>1543.8276000000001</v>
      </c>
      <c r="M86" s="23">
        <f>Expenditure!O302*12*(1-0.19)</f>
        <v>2112.1560000000004</v>
      </c>
      <c r="N86" s="24">
        <f>Expenditure!P302*12*(1-0.19)</f>
        <v>2415.5172000000002</v>
      </c>
    </row>
    <row r="87" spans="1:14" x14ac:dyDescent="0.25">
      <c r="A87" s="36" t="s">
        <v>1427</v>
      </c>
      <c r="B87" s="21" t="s">
        <v>1332</v>
      </c>
      <c r="C87" s="22">
        <f>Expenditure!D303*12*(1-0.19)</f>
        <v>109.54440000000001</v>
      </c>
      <c r="D87" s="23">
        <f>Expenditure!F303*12*(1-0.19)</f>
        <v>34.117199999999997</v>
      </c>
      <c r="E87" s="23">
        <f>Expenditure!G303*12*(1-0.19)</f>
        <v>39.754800000000003</v>
      </c>
      <c r="F87" s="23">
        <f>Expenditure!H303*12*(1-0.19)</f>
        <v>50.349600000000002</v>
      </c>
      <c r="G87" s="23">
        <f>Expenditure!I303*12*(1-0.19)</f>
        <v>56.084400000000002</v>
      </c>
      <c r="H87" s="23">
        <f>Expenditure!J303*12*(1-0.19)</f>
        <v>63.763200000000005</v>
      </c>
      <c r="I87" s="23">
        <f>Expenditure!K303*12*(1-0.19)</f>
        <v>76.204800000000006</v>
      </c>
      <c r="J87" s="23">
        <f>Expenditure!L303*12*(1-0.19)</f>
        <v>97.2</v>
      </c>
      <c r="K87" s="23">
        <f>Expenditure!M303*12*(1-0.19)</f>
        <v>144.53640000000001</v>
      </c>
      <c r="L87" s="23">
        <f>Expenditure!N303*12*(1-0.19)</f>
        <v>238.0428</v>
      </c>
      <c r="M87" s="23">
        <f>Expenditure!O303*12*(1-0.19)</f>
        <v>313.76160000000004</v>
      </c>
      <c r="N87" s="24">
        <f>Expenditure!P303*12*(1-0.19)</f>
        <v>301.41720000000004</v>
      </c>
    </row>
    <row r="88" spans="1:14" x14ac:dyDescent="0.25">
      <c r="A88" s="36" t="s">
        <v>1428</v>
      </c>
      <c r="B88" s="21" t="s">
        <v>1333</v>
      </c>
      <c r="C88" s="22">
        <f>Expenditure!D304*12*(1-0.07)</f>
        <v>349.64279999999997</v>
      </c>
      <c r="D88" s="23">
        <f>Expenditure!F304*12*(1-0.07)</f>
        <v>33.591599999999993</v>
      </c>
      <c r="E88" s="23">
        <f>Expenditure!G304*12*(1-0.07)</f>
        <v>77.450400000000002</v>
      </c>
      <c r="F88" s="23">
        <f>Expenditure!H304*12*(1-0.07)</f>
        <v>103.788</v>
      </c>
      <c r="G88" s="23">
        <f>Expenditure!I304*12*(1-0.07)</f>
        <v>114.0552</v>
      </c>
      <c r="H88" s="23">
        <f>Expenditure!J304*12*(1-0.07)</f>
        <v>167.84639999999999</v>
      </c>
      <c r="I88" s="23">
        <f>Expenditure!K304*12*(1-0.07)</f>
        <v>214.16040000000001</v>
      </c>
      <c r="J88" s="23">
        <f>Expenditure!L304*12*(1-0.07)</f>
        <v>331.56359999999995</v>
      </c>
      <c r="K88" s="23">
        <f>Expenditure!M304*12*(1-0.07)</f>
        <v>479.88</v>
      </c>
      <c r="L88" s="23">
        <f>Expenditure!N304*12*(1-0.07)</f>
        <v>743.92559999999992</v>
      </c>
      <c r="M88" s="23">
        <f>Expenditure!O304*12*(1-0.07)</f>
        <v>1201.374</v>
      </c>
      <c r="N88" s="24">
        <f>Expenditure!P304*12*(1-0.07)</f>
        <v>1872.5364</v>
      </c>
    </row>
    <row r="89" spans="1:14" x14ac:dyDescent="0.25">
      <c r="A89" s="36" t="s">
        <v>1429</v>
      </c>
      <c r="B89" s="21" t="s">
        <v>1334</v>
      </c>
      <c r="C89" s="22">
        <f>Expenditure!D310*12*(1-0.19)</f>
        <v>257.09399999999999</v>
      </c>
      <c r="D89" s="23">
        <f>Expenditure!F310*12*(1-0.19)</f>
        <v>82.231200000000015</v>
      </c>
      <c r="E89" s="23">
        <f>Expenditure!G310*12*(1-0.19)</f>
        <v>133.94159999999999</v>
      </c>
      <c r="F89" s="23">
        <f>Expenditure!H310*12*(1-0.19)</f>
        <v>163.97640000000001</v>
      </c>
      <c r="G89" s="23">
        <f>Expenditure!I310*12*(1-0.19)</f>
        <v>186.8184</v>
      </c>
      <c r="H89" s="23">
        <f>Expenditure!J310*12*(1-0.19)</f>
        <v>214.81200000000004</v>
      </c>
      <c r="I89" s="23">
        <f>Expenditure!K310*12*(1-0.19)</f>
        <v>241.93080000000003</v>
      </c>
      <c r="J89" s="23">
        <f>Expenditure!L310*12*(1-0.19)</f>
        <v>280.42200000000008</v>
      </c>
      <c r="K89" s="23">
        <f>Expenditure!M310*12*(1-0.19)</f>
        <v>324.64799999999997</v>
      </c>
      <c r="L89" s="23">
        <f>Expenditure!N310*12*(1-0.19)</f>
        <v>383.25959999999998</v>
      </c>
      <c r="M89" s="23">
        <f>Expenditure!O310*12*(1-0.19)</f>
        <v>457.52040000000005</v>
      </c>
      <c r="N89" s="24">
        <f>Expenditure!P310*12*(1-0.19)</f>
        <v>570.17520000000002</v>
      </c>
    </row>
    <row r="90" spans="1:14" x14ac:dyDescent="0.25">
      <c r="A90" s="36" t="s">
        <v>1430</v>
      </c>
      <c r="B90" s="21" t="s">
        <v>1335</v>
      </c>
      <c r="C90" s="22">
        <f>Expenditure!D320*12*(1-0.19)</f>
        <v>11.761200000000001</v>
      </c>
      <c r="D90" s="23">
        <f>Expenditure!F320*12*(1-0.19)</f>
        <v>4.4712000000000005</v>
      </c>
      <c r="E90" s="23">
        <f>Expenditure!G320*12*(1-0.19)</f>
        <v>5.8319999999999999</v>
      </c>
      <c r="F90" s="23">
        <f>Expenditure!H320*12*(1-0.19)</f>
        <v>7.1928000000000001</v>
      </c>
      <c r="G90" s="23">
        <f>Expenditure!I320*12*(1-0.19)</f>
        <v>7.3872000000000009</v>
      </c>
      <c r="H90" s="23">
        <f>Expenditure!J320*12*(1-0.19)</f>
        <v>7.6788000000000007</v>
      </c>
      <c r="I90" s="23">
        <f>Expenditure!K320*12*(1-0.19)</f>
        <v>11.664</v>
      </c>
      <c r="J90" s="23">
        <f>Expenditure!L320*12*(1-0.19)</f>
        <v>13.024800000000003</v>
      </c>
      <c r="K90" s="23">
        <f>Expenditure!M320*12*(1-0.19)</f>
        <v>14.1912</v>
      </c>
      <c r="L90" s="23">
        <f>Expenditure!N320*12*(1-0.19)</f>
        <v>16.8156</v>
      </c>
      <c r="M90" s="23">
        <f>Expenditure!O320*12*(1-0.19)</f>
        <v>37.324800000000003</v>
      </c>
      <c r="N90" s="24">
        <f>Expenditure!P320*12*(1-0.19)</f>
        <v>15.260400000000001</v>
      </c>
    </row>
    <row r="91" spans="1:14" x14ac:dyDescent="0.25">
      <c r="A91" s="36" t="s">
        <v>1431</v>
      </c>
      <c r="B91" s="21" t="s">
        <v>1336</v>
      </c>
      <c r="C91" s="22">
        <f>SUM(Expenditure!D321:D324)*12*(1-0.19)</f>
        <v>300.15360000000004</v>
      </c>
      <c r="D91" s="23">
        <f>SUM(Expenditure!F321:F324)*12*(1-0.19)</f>
        <v>132.09479999999999</v>
      </c>
      <c r="E91" s="23">
        <f>SUM(Expenditure!G321:G324)*12*(1-0.19)</f>
        <v>174.86280000000002</v>
      </c>
      <c r="F91" s="23">
        <f>SUM(Expenditure!H321:H324)*12*(1-0.19)</f>
        <v>208.59119999999999</v>
      </c>
      <c r="G91" s="23">
        <f>SUM(Expenditure!I321:I324)*12*(1-0.19)</f>
        <v>222.58799999999997</v>
      </c>
      <c r="H91" s="23">
        <f>SUM(Expenditure!J321:J324)*12*(1-0.19)</f>
        <v>246.01319999999998</v>
      </c>
      <c r="I91" s="23">
        <f>SUM(Expenditure!K321:K324)*12*(1-0.19)</f>
        <v>266.71679999999998</v>
      </c>
      <c r="J91" s="23">
        <f>SUM(Expenditure!L321:L324)*12*(1-0.19)</f>
        <v>311.13720000000006</v>
      </c>
      <c r="K91" s="23">
        <f>SUM(Expenditure!M321:M324)*12*(1-0.19)</f>
        <v>379.66320000000007</v>
      </c>
      <c r="L91" s="23">
        <f>SUM(Expenditure!N321:N324)*12*(1-0.19)</f>
        <v>461.89440000000002</v>
      </c>
      <c r="M91" s="23">
        <f>SUM(Expenditure!O321:O324)*12*(1-0.19)</f>
        <v>526.6296000000001</v>
      </c>
      <c r="N91" s="24">
        <f>SUM(Expenditure!P321:P324)*12*(1-0.19)</f>
        <v>555.98400000000015</v>
      </c>
    </row>
    <row r="92" spans="1:14" x14ac:dyDescent="0.25">
      <c r="A92" s="36" t="s">
        <v>1432</v>
      </c>
      <c r="B92" s="21" t="s">
        <v>1337</v>
      </c>
      <c r="C92" s="22">
        <f>SUM(Expenditure!D307:D308)*12*(1-0.19)</f>
        <v>87.771599999999992</v>
      </c>
      <c r="D92" s="23">
        <f>SUM(Expenditure!F307:F308)*12*(1-0.19)</f>
        <v>17.010000000000002</v>
      </c>
      <c r="E92" s="23">
        <f>SUM(Expenditure!G307:G308)*12*(1-0.19)</f>
        <v>22.939200000000003</v>
      </c>
      <c r="F92" s="23">
        <f>SUM(Expenditure!H307:H308)*12*(1-0.19)</f>
        <v>33.436800000000005</v>
      </c>
      <c r="G92" s="23">
        <f>SUM(Expenditure!I307:I308)*12*(1-0.19)</f>
        <v>39.754800000000003</v>
      </c>
      <c r="H92" s="23">
        <f>SUM(Expenditure!J307:J308)*12*(1-0.19)</f>
        <v>58.417200000000008</v>
      </c>
      <c r="I92" s="23">
        <f>SUM(Expenditure!K307:K308)*12*(1-0.19)</f>
        <v>62.596800000000002</v>
      </c>
      <c r="J92" s="23">
        <f>SUM(Expenditure!L307:L308)*12*(1-0.19)</f>
        <v>85.244399999999999</v>
      </c>
      <c r="K92" s="23">
        <f>SUM(Expenditure!M307:M308)*12*(1-0.19)</f>
        <v>126.45720000000001</v>
      </c>
      <c r="L92" s="23">
        <f>SUM(Expenditure!N307:N308)*12*(1-0.19)</f>
        <v>165.24</v>
      </c>
      <c r="M92" s="23">
        <f>SUM(Expenditure!O307:O308)*12*(1-0.19)</f>
        <v>236.68200000000004</v>
      </c>
      <c r="N92" s="24">
        <f>SUM(Expenditure!P307:P308)*12*(1-0.19)</f>
        <v>367.61040000000003</v>
      </c>
    </row>
    <row r="93" spans="1:14" x14ac:dyDescent="0.25">
      <c r="A93" s="36" t="s">
        <v>1433</v>
      </c>
      <c r="B93" s="21" t="s">
        <v>1338</v>
      </c>
      <c r="C93" s="22">
        <f>Expenditure!D309*12*(1-0.19)</f>
        <v>61.916400000000003</v>
      </c>
      <c r="D93" s="23">
        <f>Expenditure!F309*12*(1-0.19)</f>
        <v>12.0528</v>
      </c>
      <c r="E93" s="23">
        <f>Expenditure!G309*12*(1-0.19)</f>
        <v>18.0792</v>
      </c>
      <c r="F93" s="23">
        <f>Expenditure!H309*12*(1-0.19)</f>
        <v>26.049600000000005</v>
      </c>
      <c r="G93" s="23">
        <f>Expenditure!I309*12*(1-0.19)</f>
        <v>27.799200000000003</v>
      </c>
      <c r="H93" s="23">
        <f>Expenditure!J309*12*(1-0.19)</f>
        <v>41.698800000000006</v>
      </c>
      <c r="I93" s="23">
        <f>Expenditure!K309*12*(1-0.19)</f>
        <v>50.446800000000003</v>
      </c>
      <c r="J93" s="23">
        <f>Expenditure!L309*12*(1-0.19)</f>
        <v>61.721999999999994</v>
      </c>
      <c r="K93" s="23">
        <f>Expenditure!M309*12*(1-0.19)</f>
        <v>79.023600000000002</v>
      </c>
      <c r="L93" s="23">
        <f>Expenditure!N309*12*(1-0.19)</f>
        <v>121.014</v>
      </c>
      <c r="M93" s="23">
        <f>Expenditure!O309*12*(1-0.19)</f>
        <v>180.2088</v>
      </c>
      <c r="N93" s="24">
        <f>Expenditure!P309*12*(1-0.19)</f>
        <v>210.34080000000003</v>
      </c>
    </row>
    <row r="94" spans="1:14" x14ac:dyDescent="0.25">
      <c r="A94" s="36" t="s">
        <v>1434</v>
      </c>
      <c r="B94" s="21" t="s">
        <v>1339</v>
      </c>
      <c r="C94" s="22">
        <f>SUM(Expenditure!D330:D336)*12*(1-0.07)</f>
        <v>71.535599999999988</v>
      </c>
      <c r="D94" s="23">
        <f>SUM(Expenditure!F330:F336)*12*(1-0.07)</f>
        <v>0</v>
      </c>
      <c r="E94" s="23">
        <f>SUM(Expenditure!G330:G336)*12*(1-0.07)</f>
        <v>3.6827999999999999</v>
      </c>
      <c r="F94" s="23">
        <f>SUM(Expenditure!H330:H336)*12*(1-0.07)</f>
        <v>6.1379999999999999</v>
      </c>
      <c r="G94" s="23">
        <f>SUM(Expenditure!I330:I336)*12*(1-0.07)</f>
        <v>5.4683999999999999</v>
      </c>
      <c r="H94" s="23">
        <f>SUM(Expenditure!J330:J336)*12*(1-0.07)</f>
        <v>26.560799999999997</v>
      </c>
      <c r="I94" s="23">
        <f>SUM(Expenditure!K330:K336)*12*(1-0.07)</f>
        <v>56.91599999999999</v>
      </c>
      <c r="J94" s="23">
        <f>SUM(Expenditure!L330:L336)*12*(1-0.07)</f>
        <v>68.745599999999996</v>
      </c>
      <c r="K94" s="23">
        <f>SUM(Expenditure!M330:M336)*12*(1-0.07)</f>
        <v>105.35039999999999</v>
      </c>
      <c r="L94" s="23">
        <f>SUM(Expenditure!N330:N336)*12*(1-0.07)</f>
        <v>119.52359999999997</v>
      </c>
      <c r="M94" s="23">
        <f>SUM(Expenditure!O330:O336)*12*(1-0.07)</f>
        <v>134.3664</v>
      </c>
      <c r="N94" s="24">
        <f>SUM(Expenditure!P330:P336)*12*(1-0.07)</f>
        <v>201.32639999999998</v>
      </c>
    </row>
    <row r="95" spans="1:14" x14ac:dyDescent="0.25">
      <c r="A95" s="36" t="s">
        <v>1435</v>
      </c>
      <c r="B95" s="21" t="s">
        <v>1446</v>
      </c>
      <c r="C95" s="22">
        <f>Expenditure!D352*12*(1-0.07)</f>
        <v>136.04040000000001</v>
      </c>
      <c r="D95" s="23">
        <f>Expenditure!F352*12*(1-0.07)</f>
        <v>10.490399999999999</v>
      </c>
      <c r="E95" s="23">
        <f>Expenditure!G352*12*(1-0.07)</f>
        <v>16.516799999999996</v>
      </c>
      <c r="F95" s="23">
        <f>Expenditure!H352*12*(1-0.07)</f>
        <v>23.993999999999996</v>
      </c>
      <c r="G95" s="23">
        <f>Expenditure!I352*12*(1-0.07)</f>
        <v>37.051199999999994</v>
      </c>
      <c r="H95" s="23">
        <f>Expenditure!J352*12*(1-0.07)</f>
        <v>63.612000000000002</v>
      </c>
      <c r="I95" s="23">
        <f>Expenditure!K352*12*(1-0.07)</f>
        <v>69.75</v>
      </c>
      <c r="J95" s="23">
        <f>Expenditure!L352*12*(1-0.07)</f>
        <v>104.45759999999999</v>
      </c>
      <c r="K95" s="23">
        <f>Expenditure!M352*12*(1-0.07)</f>
        <v>166.17239999999998</v>
      </c>
      <c r="L95" s="23">
        <f>Expenditure!N352*12*(1-0.07)</f>
        <v>311.92199999999997</v>
      </c>
      <c r="M95" s="23">
        <f>Expenditure!O352*12*(1-0.07)</f>
        <v>603.86759999999992</v>
      </c>
      <c r="N95" s="24">
        <f>Expenditure!P352*12*(1-0.07)</f>
        <v>1099.26</v>
      </c>
    </row>
    <row r="96" spans="1:14" x14ac:dyDescent="0.25">
      <c r="A96" s="36" t="s">
        <v>1436</v>
      </c>
      <c r="B96" s="21" t="s">
        <v>1443</v>
      </c>
      <c r="C96" s="22">
        <f>Expenditure!D359*12*(1-0.07)</f>
        <v>197.19720000000001</v>
      </c>
      <c r="D96" s="23">
        <f>Expenditure!F359*12*(1-0.07)</f>
        <v>2.0088000000000363</v>
      </c>
      <c r="E96" s="23">
        <f>Expenditure!G359*12*(1-0.07)</f>
        <v>7.5888</v>
      </c>
      <c r="F96" s="23">
        <f>Expenditure!H359*12*(1-0.07)</f>
        <v>20.422799999999999</v>
      </c>
      <c r="G96" s="23">
        <f>Expenditure!I359*12*(1-0.07)</f>
        <v>44.082000000000001</v>
      </c>
      <c r="H96" s="23">
        <f>Expenditure!J359*12*(1-0.07)</f>
        <v>63.388799999999989</v>
      </c>
      <c r="I96" s="23">
        <f>Expenditure!K359*12*(1-0.07)</f>
        <v>92.628</v>
      </c>
      <c r="J96" s="23">
        <f>Expenditure!L359*12*(1-0.07)</f>
        <v>161.26199999999997</v>
      </c>
      <c r="K96" s="23">
        <f>Expenditure!M359*12*(1-0.07)</f>
        <v>284.24519999999995</v>
      </c>
      <c r="L96" s="23">
        <f>Expenditure!N359*12*(1-0.07)</f>
        <v>499.9679999999999</v>
      </c>
      <c r="M96" s="23">
        <f>Expenditure!O359*12*(1-0.07)</f>
        <v>849.38759999999991</v>
      </c>
      <c r="N96" s="24">
        <f>Expenditure!P359*12*(1-0.07)</f>
        <v>1242.2195999999999</v>
      </c>
    </row>
    <row r="97" spans="1:14" x14ac:dyDescent="0.25">
      <c r="A97" s="36" t="s">
        <v>1437</v>
      </c>
      <c r="B97" s="21" t="s">
        <v>1444</v>
      </c>
      <c r="C97" s="22">
        <f>SUM(Expenditure!D360:D361)*12*(1-0.07)</f>
        <v>212.70959999999997</v>
      </c>
      <c r="D97" s="23">
        <f>SUM(Expenditure!F360:F361)*12*(1-0.07)</f>
        <v>37.943999999999996</v>
      </c>
      <c r="E97" s="23">
        <f>SUM(Expenditure!G360:G361)*12*(1-0.07)</f>
        <v>51.447599999999987</v>
      </c>
      <c r="F97" s="23">
        <f>SUM(Expenditure!H360:H361)*12*(1-0.07)</f>
        <v>80.240399999999994</v>
      </c>
      <c r="G97" s="23">
        <f>SUM(Expenditure!I360:I361)*12*(1-0.07)</f>
        <v>107.24759999999999</v>
      </c>
      <c r="H97" s="23">
        <f>SUM(Expenditure!J360:J361)*12*(1-0.07)</f>
        <v>148.53959999999995</v>
      </c>
      <c r="I97" s="23">
        <f>SUM(Expenditure!K360:K361)*12*(1-0.07)</f>
        <v>148.31639999999999</v>
      </c>
      <c r="J97" s="23">
        <f>SUM(Expenditure!L360:L361)*12*(1-0.07)</f>
        <v>209.13840000000002</v>
      </c>
      <c r="K97" s="23">
        <f>SUM(Expenditure!M360:M361)*12*(1-0.07)</f>
        <v>283.91039999999998</v>
      </c>
      <c r="L97" s="23">
        <f>SUM(Expenditure!N360:N361)*12*(1-0.07)</f>
        <v>371.29319999999996</v>
      </c>
      <c r="M97" s="23">
        <f>SUM(Expenditure!O360:O361)*12*(1-0.07)</f>
        <v>852.17759999999987</v>
      </c>
      <c r="N97" s="24">
        <f>SUM(Expenditure!P360:P361)*12*(1-0.07)</f>
        <v>817.24679999999989</v>
      </c>
    </row>
    <row r="98" spans="1:14" x14ac:dyDescent="0.25">
      <c r="A98" s="36" t="s">
        <v>1438</v>
      </c>
      <c r="B98" s="21" t="s">
        <v>1445</v>
      </c>
      <c r="C98" s="22">
        <f>Expenditure!D362*12*(1-0.07)</f>
        <v>406.55879999999996</v>
      </c>
      <c r="D98" s="23">
        <f>Expenditure!F362*12*(1-0.07)</f>
        <v>67.406400000000005</v>
      </c>
      <c r="E98" s="23">
        <f>Expenditure!G362*12*(1-0.07)</f>
        <v>143.74079999999998</v>
      </c>
      <c r="F98" s="23">
        <f>Expenditure!H362*12*(1-0.07)</f>
        <v>204.786</v>
      </c>
      <c r="G98" s="23">
        <f>Expenditure!I362*12*(1-0.07)</f>
        <v>262.70639999999997</v>
      </c>
      <c r="H98" s="23">
        <f>Expenditure!J362*12*(1-0.07)</f>
        <v>314.71199999999993</v>
      </c>
      <c r="I98" s="23">
        <f>Expenditure!K362*12*(1-0.07)</f>
        <v>375.53399999999993</v>
      </c>
      <c r="J98" s="23">
        <f>Expenditure!L362*12*(1-0.07)</f>
        <v>467.15759999999995</v>
      </c>
      <c r="K98" s="23">
        <f>Expenditure!M362*12*(1-0.07)</f>
        <v>590.69879999999989</v>
      </c>
      <c r="L98" s="23">
        <f>Expenditure!N362*12*(1-0.07)</f>
        <v>664.80119999999999</v>
      </c>
      <c r="M98" s="23">
        <f>Expenditure!O362*12*(1-0.07)</f>
        <v>657.9935999999999</v>
      </c>
      <c r="N98" s="24">
        <f>Expenditure!P362*12*(1-0.07)</f>
        <v>780.53039999999987</v>
      </c>
    </row>
    <row r="99" spans="1:14" x14ac:dyDescent="0.25">
      <c r="A99" s="36" t="s">
        <v>1439</v>
      </c>
      <c r="B99" s="21" t="s">
        <v>1340</v>
      </c>
      <c r="C99" s="22">
        <f>SUM(Expenditure!D363:D371)*12*(1-0.07)</f>
        <v>622.8395999999999</v>
      </c>
      <c r="D99" s="23">
        <f>SUM(Expenditure!F363:F371)*12*(1-0.07)</f>
        <v>135.03599999999997</v>
      </c>
      <c r="E99" s="23">
        <f>SUM(Expenditure!G363:G371)*12*(1-0.07)</f>
        <v>205.56720000000001</v>
      </c>
      <c r="F99" s="23">
        <f>SUM(Expenditure!H363:H371)*12*(1-0.07)</f>
        <v>276.76800000000003</v>
      </c>
      <c r="G99" s="23">
        <f>SUM(Expenditure!I363:I371)*12*(1-0.07)</f>
        <v>326.43</v>
      </c>
      <c r="H99" s="23">
        <f>SUM(Expenditure!J363:J371)*12*(1-0.07)</f>
        <v>402.42959999999999</v>
      </c>
      <c r="I99" s="23">
        <f>SUM(Expenditure!K363:K371)*12*(1-0.07)</f>
        <v>510.79319999999996</v>
      </c>
      <c r="J99" s="23">
        <f>SUM(Expenditure!L363:L371)*12*(1-0.07)</f>
        <v>664.2432</v>
      </c>
      <c r="K99" s="23">
        <f>SUM(Expenditure!M363:M371)*12*(1-0.07)</f>
        <v>901.83960000000002</v>
      </c>
      <c r="L99" s="23">
        <f>SUM(Expenditure!N363:N371)*12*(1-0.07)</f>
        <v>1156.8455999999999</v>
      </c>
      <c r="M99" s="23">
        <f>SUM(Expenditure!O363:O371)*12*(1-0.07)</f>
        <v>1289.6495999999997</v>
      </c>
      <c r="N99" s="24">
        <f>SUM(Expenditure!P363:P371)*12*(1-0.07)</f>
        <v>1580.5907999999999</v>
      </c>
    </row>
    <row r="100" spans="1:14" x14ac:dyDescent="0.25">
      <c r="A100" s="36" t="s">
        <v>1440</v>
      </c>
      <c r="B100" s="21" t="s">
        <v>1341</v>
      </c>
      <c r="C100" s="22">
        <f>Expenditure!D338*12*(1-0.07)</f>
        <v>52.898400000000002</v>
      </c>
      <c r="D100" s="23">
        <f>Expenditure!F338*12*(1-0.07)</f>
        <v>19.864799999999999</v>
      </c>
      <c r="E100" s="23">
        <f>Expenditure!G338*12*(1-0.07)</f>
        <v>23.770799999999998</v>
      </c>
      <c r="F100" s="23">
        <f>Expenditure!H338*12*(1-0.07)</f>
        <v>31.471199999999996</v>
      </c>
      <c r="G100" s="23">
        <f>Expenditure!I338*12*(1-0.07)</f>
        <v>33.368400000000001</v>
      </c>
      <c r="H100" s="23">
        <f>Expenditure!J338*12*(1-0.07)</f>
        <v>48.992399999999989</v>
      </c>
      <c r="I100" s="23">
        <f>Expenditure!K338*12*(1-0.07)</f>
        <v>46.760399999999997</v>
      </c>
      <c r="J100" s="23">
        <f>Expenditure!L338*12*(1-0.07)</f>
        <v>57.808799999999991</v>
      </c>
      <c r="K100" s="23">
        <f>Expenditure!M338*12*(1-0.07)</f>
        <v>67.071600000000004</v>
      </c>
      <c r="L100" s="23">
        <f>Expenditure!N338*12*(1-0.07)</f>
        <v>77.227199999999982</v>
      </c>
      <c r="M100" s="23">
        <f>Expenditure!O338*12*(1-0.07)</f>
        <v>95.864399999999989</v>
      </c>
      <c r="N100" s="24">
        <f>Expenditure!P338*12*(1-0.07)</f>
        <v>155.34719999999999</v>
      </c>
    </row>
    <row r="101" spans="1:14" ht="15.75" thickBot="1" x14ac:dyDescent="0.3">
      <c r="A101" s="37" t="s">
        <v>1441</v>
      </c>
      <c r="B101" s="25" t="s">
        <v>1342</v>
      </c>
      <c r="C101" s="26">
        <f>Expenditure!D339*12*(1-0.07)</f>
        <v>164.60999999999999</v>
      </c>
      <c r="D101" s="27">
        <f>Expenditure!F339*12*(1-0.07)</f>
        <v>29.350799999999996</v>
      </c>
      <c r="E101" s="27">
        <f>Expenditure!G339*12*(1-0.07)</f>
        <v>43.635599999999997</v>
      </c>
      <c r="F101" s="27">
        <f>Expenditure!H339*12*(1-0.07)</f>
        <v>61.156800000000004</v>
      </c>
      <c r="G101" s="27">
        <f>Expenditure!I339*12*(1-0.07)</f>
        <v>68.745599999999996</v>
      </c>
      <c r="H101" s="27">
        <f>Expenditure!J339*12*(1-0.07)</f>
        <v>92.40479999999998</v>
      </c>
      <c r="I101" s="27">
        <f>Expenditure!K339*12*(1-0.07)</f>
        <v>119.63520000000001</v>
      </c>
      <c r="J101" s="27">
        <f>Expenditure!L339*12*(1-0.07)</f>
        <v>161.03879999999998</v>
      </c>
      <c r="K101" s="27">
        <f>Expenditure!M339*12*(1-0.07)</f>
        <v>204.89759999999998</v>
      </c>
      <c r="L101" s="27">
        <f>Expenditure!N339*12*(1-0.07)</f>
        <v>284.8032</v>
      </c>
      <c r="M101" s="27">
        <f>Expenditure!O339*12*(1-0.07)</f>
        <v>596.72519999999997</v>
      </c>
      <c r="N101" s="28">
        <f>Expenditure!P339*12*(1-0.07)</f>
        <v>1046.3616</v>
      </c>
    </row>
    <row r="102" spans="1:14" ht="15.75" thickBot="1" x14ac:dyDescent="0.3">
      <c r="A102" s="38" t="s">
        <v>1442</v>
      </c>
      <c r="B102" s="29" t="s">
        <v>1343</v>
      </c>
      <c r="C102" s="30">
        <f>SUM(C3:C101)</f>
        <v>30221.368799999986</v>
      </c>
      <c r="D102" s="31">
        <f t="shared" ref="D102:F102" si="0">SUM(D3:D101)</f>
        <v>10692.266400000002</v>
      </c>
      <c r="E102" s="31">
        <f t="shared" si="0"/>
        <v>14197.878000000002</v>
      </c>
      <c r="F102" s="31">
        <f t="shared" si="0"/>
        <v>17105.691599999998</v>
      </c>
      <c r="G102" s="31">
        <f t="shared" ref="G102" si="1">SUM(G3:G101)</f>
        <v>18824.222399999995</v>
      </c>
      <c r="H102" s="31">
        <f t="shared" ref="H102" si="2">SUM(H3:H101)</f>
        <v>21428.702400000013</v>
      </c>
      <c r="I102" s="31">
        <f t="shared" ref="I102" si="3">SUM(I3:I101)</f>
        <v>25472.47080000001</v>
      </c>
      <c r="J102" s="31">
        <f t="shared" ref="J102" si="4">SUM(J3:J101)</f>
        <v>31544.237999999987</v>
      </c>
      <c r="K102" s="31">
        <f t="shared" ref="K102" si="5">SUM(K3:K101)</f>
        <v>39642.177600000017</v>
      </c>
      <c r="L102" s="31">
        <f t="shared" ref="L102" si="6">SUM(L3:L101)</f>
        <v>50280.678000000014</v>
      </c>
      <c r="M102" s="31">
        <f t="shared" ref="M102:N102" si="7">SUM(M3:M101)</f>
        <v>63139.276799999992</v>
      </c>
      <c r="N102" s="32">
        <f t="shared" si="7"/>
        <v>77696.898000000016</v>
      </c>
    </row>
    <row r="103" spans="1:14" x14ac:dyDescent="0.25">
      <c r="C103" s="33"/>
    </row>
    <row r="104" spans="1:14" x14ac:dyDescent="0.25">
      <c r="C104" s="34"/>
    </row>
  </sheetData>
  <mergeCells count="1">
    <mergeCell ref="C1:N1"/>
  </mergeCells>
  <conditionalFormatting sqref="C102:N10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2:N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70"/>
  <sheetViews>
    <sheetView workbookViewId="0"/>
  </sheetViews>
  <sheetFormatPr defaultRowHeight="15" x14ac:dyDescent="0.25"/>
  <cols>
    <col min="2" max="2" width="18.140625" customWidth="1"/>
    <col min="16" max="16" width="13" style="68" customWidth="1"/>
    <col min="17" max="17" width="50.140625" style="68" customWidth="1"/>
    <col min="18" max="19" width="9.140625" style="68"/>
    <col min="22" max="22" width="18.140625" customWidth="1"/>
    <col min="31" max="31" width="18.140625" customWidth="1"/>
  </cols>
  <sheetData>
    <row r="1" spans="1:37" ht="15.75" customHeight="1" thickBot="1" x14ac:dyDescent="0.3">
      <c r="A1" s="13"/>
      <c r="B1" s="13"/>
      <c r="C1" s="91" t="s">
        <v>1498</v>
      </c>
      <c r="D1" s="92"/>
      <c r="E1" s="92"/>
      <c r="F1" s="92" t="s">
        <v>1499</v>
      </c>
      <c r="G1" s="92"/>
      <c r="H1" s="92"/>
      <c r="I1" s="92" t="s">
        <v>1500</v>
      </c>
      <c r="J1" s="92"/>
      <c r="K1" s="92"/>
      <c r="L1" s="92" t="s">
        <v>1501</v>
      </c>
      <c r="M1" s="92"/>
      <c r="N1" s="93"/>
      <c r="O1" s="67"/>
      <c r="P1" s="96" t="s">
        <v>1844</v>
      </c>
      <c r="Q1" s="97"/>
      <c r="R1" s="97"/>
      <c r="U1" s="46"/>
      <c r="V1" s="13"/>
      <c r="W1" s="94" t="s">
        <v>1502</v>
      </c>
      <c r="X1" s="94"/>
      <c r="Y1" s="94"/>
      <c r="Z1" s="94"/>
      <c r="AA1" s="94"/>
      <c r="AB1" s="95"/>
      <c r="AD1" s="46"/>
      <c r="AE1" s="13"/>
      <c r="AF1" s="94" t="s">
        <v>1503</v>
      </c>
      <c r="AG1" s="94"/>
      <c r="AH1" s="94"/>
      <c r="AI1" s="94"/>
      <c r="AJ1" s="94"/>
      <c r="AK1" s="95"/>
    </row>
    <row r="2" spans="1:37" ht="15.75" customHeight="1" thickBot="1" x14ac:dyDescent="0.3">
      <c r="A2" s="13"/>
      <c r="B2" s="13"/>
      <c r="C2" s="14" t="s">
        <v>1461</v>
      </c>
      <c r="D2" s="15" t="s">
        <v>1462</v>
      </c>
      <c r="E2" s="15" t="s">
        <v>18</v>
      </c>
      <c r="F2" t="s">
        <v>1461</v>
      </c>
      <c r="G2" t="s">
        <v>1462</v>
      </c>
      <c r="H2" t="s">
        <v>18</v>
      </c>
      <c r="I2" t="s">
        <v>1461</v>
      </c>
      <c r="J2" t="s">
        <v>1462</v>
      </c>
      <c r="K2" t="s">
        <v>18</v>
      </c>
      <c r="L2" t="s">
        <v>1461</v>
      </c>
      <c r="M2" t="s">
        <v>1462</v>
      </c>
      <c r="N2" t="s">
        <v>18</v>
      </c>
      <c r="P2" s="96" t="s">
        <v>1510</v>
      </c>
      <c r="Q2" s="97"/>
      <c r="R2" s="97"/>
      <c r="U2" s="47"/>
      <c r="V2" s="13"/>
      <c r="W2" s="48" t="s">
        <v>18</v>
      </c>
      <c r="X2" s="48" t="s">
        <v>1461</v>
      </c>
      <c r="Y2" s="48" t="s">
        <v>1462</v>
      </c>
      <c r="Z2" s="48" t="s">
        <v>1504</v>
      </c>
      <c r="AA2" s="48" t="s">
        <v>1505</v>
      </c>
      <c r="AB2" s="48" t="s">
        <v>1506</v>
      </c>
      <c r="AD2" s="47"/>
      <c r="AE2" s="13"/>
      <c r="AF2" s="48" t="s">
        <v>18</v>
      </c>
      <c r="AG2" s="48" t="s">
        <v>1461</v>
      </c>
      <c r="AH2" s="48" t="s">
        <v>1462</v>
      </c>
      <c r="AI2" s="48" t="s">
        <v>1504</v>
      </c>
      <c r="AJ2" s="48" t="s">
        <v>1505</v>
      </c>
      <c r="AK2" s="48" t="s">
        <v>1506</v>
      </c>
    </row>
    <row r="3" spans="1:37" ht="15" customHeight="1" thickBot="1" x14ac:dyDescent="0.3">
      <c r="A3" s="35" t="s">
        <v>1463</v>
      </c>
      <c r="B3" s="17" t="s">
        <v>1464</v>
      </c>
      <c r="C3" s="49">
        <v>184</v>
      </c>
      <c r="D3" s="50">
        <v>136</v>
      </c>
      <c r="E3" s="50">
        <f>AVERAGE(C3:D3)</f>
        <v>160</v>
      </c>
      <c r="F3" s="50">
        <v>180</v>
      </c>
      <c r="G3" s="50">
        <v>134</v>
      </c>
      <c r="H3" s="50">
        <f>AVERAGE(F3:G3)</f>
        <v>157</v>
      </c>
      <c r="I3" s="50">
        <v>186</v>
      </c>
      <c r="J3" s="50">
        <v>135</v>
      </c>
      <c r="K3" s="50">
        <f>AVERAGE(I3:J3)</f>
        <v>160.5</v>
      </c>
      <c r="L3" s="50">
        <v>186</v>
      </c>
      <c r="M3" s="50">
        <v>138</v>
      </c>
      <c r="N3" s="51">
        <f>AVERAGE(L3:M3)</f>
        <v>162</v>
      </c>
      <c r="O3" s="56"/>
      <c r="P3" s="98" t="s">
        <v>1511</v>
      </c>
      <c r="Q3" s="99"/>
      <c r="R3" s="76" t="s">
        <v>1512</v>
      </c>
      <c r="S3" s="77">
        <v>2013</v>
      </c>
      <c r="U3" s="35" t="s">
        <v>1463</v>
      </c>
      <c r="V3" s="17" t="s">
        <v>1464</v>
      </c>
      <c r="W3" s="49">
        <f>$E3/(SUM($E$3:$E$5))*$S7/$S$6*Exp_Summary!C$3</f>
        <v>283.48795858051989</v>
      </c>
      <c r="X3" s="50">
        <f t="shared" ref="X3:X21" si="0">C3/$E3*$W3</f>
        <v>326.01115236759784</v>
      </c>
      <c r="Y3" s="50">
        <f t="shared" ref="Y3:Y21" si="1">D3/$E3*$W3</f>
        <v>240.9647647934419</v>
      </c>
      <c r="Z3" s="50">
        <f>H3/$E3*$W3</f>
        <v>278.17255935713513</v>
      </c>
      <c r="AA3" s="50">
        <f>K3/$E3*$W3</f>
        <v>284.373858451084</v>
      </c>
      <c r="AB3" s="51">
        <f>N3/$E3*$W3</f>
        <v>287.03155806277636</v>
      </c>
      <c r="AD3" s="35" t="s">
        <v>1463</v>
      </c>
      <c r="AE3" s="17" t="s">
        <v>1464</v>
      </c>
      <c r="AF3" s="52">
        <f t="shared" ref="AF3:AF14" si="2">W3/SUM(W$3:W$14,W$16)</f>
        <v>9.5564249553493699E-2</v>
      </c>
      <c r="AG3" s="53">
        <f t="shared" ref="AG3:AG14" si="3">X3/SUM(X$3:X$14,X$16)</f>
        <v>9.8976025771573092E-2</v>
      </c>
      <c r="AH3" s="53">
        <f t="shared" ref="AH3:AH14" si="4">Y3/SUM(Y$3:Y$14,Y$16)</f>
        <v>9.1306022028089337E-2</v>
      </c>
      <c r="AI3" s="53">
        <f t="shared" ref="AI3:AK14" si="5">Z3/SUM(Z$3:Z$14,Z$16)</f>
        <v>9.2910660044280002E-2</v>
      </c>
      <c r="AJ3" s="53">
        <f t="shared" si="5"/>
        <v>9.5459081322516293E-2</v>
      </c>
      <c r="AK3" s="54">
        <f t="shared" si="5"/>
        <v>9.6947557813769264E-2</v>
      </c>
    </row>
    <row r="4" spans="1:37" ht="15" customHeight="1" x14ac:dyDescent="0.25">
      <c r="A4" s="36" t="s">
        <v>1465</v>
      </c>
      <c r="B4" s="21" t="s">
        <v>1466</v>
      </c>
      <c r="C4" s="55">
        <v>80</v>
      </c>
      <c r="D4" s="56">
        <v>69</v>
      </c>
      <c r="E4" s="56">
        <f t="shared" ref="E4:E21" si="6">AVERAGE(C4:D4)</f>
        <v>74.5</v>
      </c>
      <c r="F4" s="56">
        <v>73</v>
      </c>
      <c r="G4" s="56">
        <v>61</v>
      </c>
      <c r="H4" s="56">
        <f t="shared" ref="H4:H21" si="7">AVERAGE(F4:G4)</f>
        <v>67</v>
      </c>
      <c r="I4" s="56">
        <v>77</v>
      </c>
      <c r="J4" s="56">
        <v>66</v>
      </c>
      <c r="K4" s="56">
        <f t="shared" ref="K4:K21" si="8">AVERAGE(I4:J4)</f>
        <v>71.5</v>
      </c>
      <c r="L4" s="56">
        <v>86</v>
      </c>
      <c r="M4" s="56">
        <v>77</v>
      </c>
      <c r="N4" s="57">
        <f t="shared" ref="N4:N21" si="9">AVERAGE(L4:M4)</f>
        <v>81.5</v>
      </c>
      <c r="O4" s="56"/>
      <c r="P4" s="70" t="s">
        <v>1513</v>
      </c>
      <c r="Q4" s="72" t="s">
        <v>1514</v>
      </c>
      <c r="R4" s="78">
        <v>1000</v>
      </c>
      <c r="S4" s="73">
        <v>1000</v>
      </c>
      <c r="U4" s="36" t="s">
        <v>1465</v>
      </c>
      <c r="V4" s="21" t="s">
        <v>1466</v>
      </c>
      <c r="W4" s="55">
        <f>$E4/(SUM($E$3:$E$5))*$S7/$S$6*Exp_Summary!C$3</f>
        <v>131.9990807140546</v>
      </c>
      <c r="X4" s="56">
        <f t="shared" si="0"/>
        <v>141.74397929025997</v>
      </c>
      <c r="Y4" s="56">
        <f t="shared" si="1"/>
        <v>122.25418213784923</v>
      </c>
      <c r="Z4" s="56">
        <f t="shared" ref="Z4:Z21" si="10">H4/$E4*$W4</f>
        <v>118.71058265559273</v>
      </c>
      <c r="AA4" s="56">
        <f t="shared" ref="AA4:AA21" si="11">K4/$E4*$W4</f>
        <v>126.68368149066984</v>
      </c>
      <c r="AB4" s="57">
        <f t="shared" ref="AB4:AB21" si="12">N4/$E4*$W4</f>
        <v>144.40167890195235</v>
      </c>
      <c r="AD4" s="36" t="s">
        <v>1465</v>
      </c>
      <c r="AE4" s="21" t="s">
        <v>1466</v>
      </c>
      <c r="AF4" s="58">
        <f t="shared" si="2"/>
        <v>4.4497103698345516E-2</v>
      </c>
      <c r="AG4" s="59">
        <f t="shared" si="3"/>
        <v>4.303305468329266E-2</v>
      </c>
      <c r="AH4" s="59">
        <f t="shared" si="4"/>
        <v>4.6324378823074747E-2</v>
      </c>
      <c r="AI4" s="59">
        <f t="shared" si="5"/>
        <v>3.9649772120807406E-2</v>
      </c>
      <c r="AJ4" s="59">
        <f t="shared" si="5"/>
        <v>4.2525385137444957E-2</v>
      </c>
      <c r="AK4" s="60">
        <f t="shared" si="5"/>
        <v>4.8772999764334551E-2</v>
      </c>
    </row>
    <row r="5" spans="1:37" x14ac:dyDescent="0.25">
      <c r="A5" s="36" t="s">
        <v>1467</v>
      </c>
      <c r="B5" s="21" t="s">
        <v>1468</v>
      </c>
      <c r="C5" s="55">
        <v>93</v>
      </c>
      <c r="D5" s="56">
        <v>73</v>
      </c>
      <c r="E5" s="56">
        <f t="shared" si="6"/>
        <v>83</v>
      </c>
      <c r="F5" s="56">
        <v>98</v>
      </c>
      <c r="G5" s="56">
        <v>80</v>
      </c>
      <c r="H5" s="56">
        <f t="shared" si="7"/>
        <v>89</v>
      </c>
      <c r="I5" s="56">
        <v>99</v>
      </c>
      <c r="J5" s="56">
        <v>74</v>
      </c>
      <c r="K5" s="56">
        <f t="shared" si="8"/>
        <v>86.5</v>
      </c>
      <c r="L5" s="56">
        <v>87</v>
      </c>
      <c r="M5" s="56">
        <v>66</v>
      </c>
      <c r="N5" s="57">
        <f t="shared" si="9"/>
        <v>76.5</v>
      </c>
      <c r="O5" s="56"/>
      <c r="P5" s="70" t="s">
        <v>1515</v>
      </c>
      <c r="Q5" s="70" t="s">
        <v>1516</v>
      </c>
      <c r="R5" s="79">
        <v>102.71</v>
      </c>
      <c r="S5" s="74">
        <v>107.27704824976347</v>
      </c>
      <c r="U5" s="36" t="s">
        <v>1467</v>
      </c>
      <c r="V5" s="21" t="s">
        <v>1468</v>
      </c>
      <c r="W5" s="55">
        <f>$E5/(SUM($E$3:$E$5))*$S7/$S$6*Exp_Summary!C$3</f>
        <v>147.0593785136447</v>
      </c>
      <c r="X5" s="56">
        <f t="shared" si="0"/>
        <v>164.77737592492718</v>
      </c>
      <c r="Y5" s="56">
        <f t="shared" si="1"/>
        <v>129.34138110236219</v>
      </c>
      <c r="Z5" s="56">
        <f t="shared" si="10"/>
        <v>157.69017696041419</v>
      </c>
      <c r="AA5" s="56">
        <f t="shared" si="11"/>
        <v>153.26067760759358</v>
      </c>
      <c r="AB5" s="57">
        <f t="shared" si="12"/>
        <v>135.5426801963111</v>
      </c>
      <c r="AD5" s="36" t="s">
        <v>1467</v>
      </c>
      <c r="AE5" s="21" t="s">
        <v>1468</v>
      </c>
      <c r="AF5" s="58">
        <f t="shared" si="2"/>
        <v>4.9573954455874862E-2</v>
      </c>
      <c r="AG5" s="59">
        <f t="shared" si="3"/>
        <v>5.0025926069327709E-2</v>
      </c>
      <c r="AH5" s="59">
        <f t="shared" si="4"/>
        <v>4.9009850059195011E-2</v>
      </c>
      <c r="AI5" s="59">
        <f t="shared" si="5"/>
        <v>5.2669100279878478E-2</v>
      </c>
      <c r="AJ5" s="59">
        <f t="shared" si="5"/>
        <v>5.1446794606839007E-2</v>
      </c>
      <c r="AK5" s="60">
        <f t="shared" si="5"/>
        <v>4.5780791189835496E-2</v>
      </c>
    </row>
    <row r="6" spans="1:37" ht="15.75" customHeight="1" x14ac:dyDescent="0.25">
      <c r="A6" s="36" t="s">
        <v>1469</v>
      </c>
      <c r="B6" s="21" t="s">
        <v>1470</v>
      </c>
      <c r="C6" s="55">
        <v>231</v>
      </c>
      <c r="D6" s="56">
        <v>241</v>
      </c>
      <c r="E6" s="56">
        <f t="shared" si="6"/>
        <v>236</v>
      </c>
      <c r="F6" s="56">
        <v>219</v>
      </c>
      <c r="G6" s="56">
        <v>224</v>
      </c>
      <c r="H6" s="56">
        <f t="shared" si="7"/>
        <v>221.5</v>
      </c>
      <c r="I6" s="56">
        <v>226</v>
      </c>
      <c r="J6" s="56">
        <v>233</v>
      </c>
      <c r="K6" s="56">
        <f t="shared" si="8"/>
        <v>229.5</v>
      </c>
      <c r="L6" s="56">
        <v>241</v>
      </c>
      <c r="M6" s="56">
        <v>260</v>
      </c>
      <c r="N6" s="57">
        <f t="shared" si="9"/>
        <v>250.5</v>
      </c>
      <c r="O6" s="56"/>
      <c r="P6" s="70" t="s">
        <v>1517</v>
      </c>
      <c r="Q6" s="70" t="s">
        <v>1518</v>
      </c>
      <c r="R6" s="79">
        <v>90.52</v>
      </c>
      <c r="S6" s="74">
        <v>94.545014191106901</v>
      </c>
      <c r="U6" s="36" t="s">
        <v>1469</v>
      </c>
      <c r="V6" s="21" t="s">
        <v>1470</v>
      </c>
      <c r="W6" s="55">
        <f>$S13/$S$6*Exp_Summary!C$3</f>
        <v>348.03695958904098</v>
      </c>
      <c r="X6" s="56">
        <f t="shared" si="0"/>
        <v>340.66329519096803</v>
      </c>
      <c r="Y6" s="56">
        <f t="shared" si="1"/>
        <v>355.41062398711387</v>
      </c>
      <c r="Z6" s="56">
        <f t="shared" si="10"/>
        <v>326.65333283462957</v>
      </c>
      <c r="AA6" s="56">
        <f t="shared" si="11"/>
        <v>338.45119587154619</v>
      </c>
      <c r="AB6" s="57">
        <f t="shared" si="12"/>
        <v>369.42058634345238</v>
      </c>
      <c r="AD6" s="36" t="s">
        <v>1469</v>
      </c>
      <c r="AE6" s="21" t="s">
        <v>1470</v>
      </c>
      <c r="AF6" s="58">
        <f t="shared" si="2"/>
        <v>0.11732382224114614</v>
      </c>
      <c r="AG6" s="59">
        <f t="shared" si="3"/>
        <v>0.10342437318288943</v>
      </c>
      <c r="AH6" s="59">
        <f t="shared" si="4"/>
        <v>0.13467168235406501</v>
      </c>
      <c r="AI6" s="59">
        <f t="shared" si="5"/>
        <v>0.10910341706409889</v>
      </c>
      <c r="AJ6" s="59">
        <f t="shared" si="5"/>
        <v>0.1136118502818087</v>
      </c>
      <c r="AK6" s="60">
        <f t="shared" si="5"/>
        <v>0.12477521250222756</v>
      </c>
    </row>
    <row r="7" spans="1:37" ht="15.75" customHeight="1" x14ac:dyDescent="0.25">
      <c r="A7" s="36" t="s">
        <v>1471</v>
      </c>
      <c r="B7" s="21" t="s">
        <v>1472</v>
      </c>
      <c r="C7" s="55">
        <v>230</v>
      </c>
      <c r="D7" s="56">
        <v>279</v>
      </c>
      <c r="E7" s="56">
        <f t="shared" si="6"/>
        <v>254.5</v>
      </c>
      <c r="F7" s="56">
        <v>215</v>
      </c>
      <c r="G7" s="56">
        <v>269</v>
      </c>
      <c r="H7" s="56">
        <f t="shared" si="7"/>
        <v>242</v>
      </c>
      <c r="I7" s="56">
        <v>229</v>
      </c>
      <c r="J7" s="56">
        <v>275</v>
      </c>
      <c r="K7" s="56">
        <f t="shared" si="8"/>
        <v>252</v>
      </c>
      <c r="L7" s="56">
        <v>240</v>
      </c>
      <c r="M7" s="56">
        <v>290</v>
      </c>
      <c r="N7" s="57">
        <f t="shared" si="9"/>
        <v>265</v>
      </c>
      <c r="O7" s="56"/>
      <c r="P7" s="70" t="s">
        <v>1519</v>
      </c>
      <c r="Q7" s="70" t="s">
        <v>1520</v>
      </c>
      <c r="R7" s="79">
        <v>17.350000000000001</v>
      </c>
      <c r="S7" s="74">
        <v>17.924503311258277</v>
      </c>
      <c r="U7" s="36" t="s">
        <v>1471</v>
      </c>
      <c r="V7" s="21" t="s">
        <v>1472</v>
      </c>
      <c r="W7" s="55">
        <f>$S12/$S$6*Exp_Summary!C$3</f>
        <v>304.31700000000001</v>
      </c>
      <c r="X7" s="56">
        <f t="shared" si="0"/>
        <v>275.02125736738702</v>
      </c>
      <c r="Y7" s="56">
        <f t="shared" si="1"/>
        <v>333.61274263261294</v>
      </c>
      <c r="Z7" s="56">
        <f t="shared" si="10"/>
        <v>289.37019253438115</v>
      </c>
      <c r="AA7" s="56">
        <f t="shared" si="11"/>
        <v>301.32763850687621</v>
      </c>
      <c r="AB7" s="57">
        <f t="shared" si="12"/>
        <v>316.87231827111981</v>
      </c>
      <c r="AD7" s="36" t="s">
        <v>1471</v>
      </c>
      <c r="AE7" s="21" t="s">
        <v>1472</v>
      </c>
      <c r="AF7" s="58">
        <f t="shared" si="2"/>
        <v>0.10258575311977616</v>
      </c>
      <c r="AG7" s="59">
        <f t="shared" si="3"/>
        <v>8.3495643812307729E-2</v>
      </c>
      <c r="AH7" s="59">
        <f t="shared" si="4"/>
        <v>0.12641206050924536</v>
      </c>
      <c r="AI7" s="59">
        <f t="shared" si="5"/>
        <v>9.665071079492199E-2</v>
      </c>
      <c r="AJ7" s="59">
        <f t="shared" si="5"/>
        <v>0.10115015390522455</v>
      </c>
      <c r="AK7" s="60">
        <f t="shared" si="5"/>
        <v>0.10702654998114787</v>
      </c>
    </row>
    <row r="8" spans="1:37" x14ac:dyDescent="0.25">
      <c r="A8" s="36" t="s">
        <v>1473</v>
      </c>
      <c r="B8" s="21" t="s">
        <v>1474</v>
      </c>
      <c r="C8" s="55">
        <f>80+46</f>
        <v>126</v>
      </c>
      <c r="D8" s="56">
        <f>92+44</f>
        <v>136</v>
      </c>
      <c r="E8" s="56">
        <f t="shared" si="6"/>
        <v>131</v>
      </c>
      <c r="F8" s="56">
        <f>C8/(C8+C16)*249</f>
        <v>121.13513513513514</v>
      </c>
      <c r="G8" s="56">
        <f>D8/(D8+D16)*239</f>
        <v>137.72881355932205</v>
      </c>
      <c r="H8" s="56">
        <f t="shared" si="7"/>
        <v>129.43197434722859</v>
      </c>
      <c r="I8" s="56">
        <f>C8/(C8+C16)*273</f>
        <v>132.81081081081081</v>
      </c>
      <c r="J8" s="56">
        <f>D8/(D8+D16)*234</f>
        <v>134.84745762711864</v>
      </c>
      <c r="K8" s="56">
        <f t="shared" si="8"/>
        <v>133.82913421896473</v>
      </c>
      <c r="L8" s="56">
        <f>C8/(C8+C16)*254</f>
        <v>123.56756756756758</v>
      </c>
      <c r="M8" s="56">
        <f>D8/(D8+D16)*238</f>
        <v>137.15254237288136</v>
      </c>
      <c r="N8" s="57">
        <f t="shared" si="9"/>
        <v>130.36005497022447</v>
      </c>
      <c r="O8" s="56"/>
      <c r="P8" s="70" t="s">
        <v>1521</v>
      </c>
      <c r="Q8" s="70" t="s">
        <v>1522</v>
      </c>
      <c r="R8" s="79">
        <v>20.76</v>
      </c>
      <c r="S8" s="74">
        <v>22.272317880794702</v>
      </c>
      <c r="U8" s="36" t="s">
        <v>1473</v>
      </c>
      <c r="V8" s="21" t="s">
        <v>1474</v>
      </c>
      <c r="W8" s="55">
        <f>$E8/(SUM($E$8,$E$11,$E$16))*$S10/$S$6*Exp_Summary!C$3</f>
        <v>234.01577054794515</v>
      </c>
      <c r="X8" s="56">
        <f t="shared" si="0"/>
        <v>225.08387090871062</v>
      </c>
      <c r="Y8" s="56">
        <f t="shared" si="1"/>
        <v>242.94767018717968</v>
      </c>
      <c r="Z8" s="56">
        <f t="shared" si="10"/>
        <v>231.21468099548525</v>
      </c>
      <c r="AA8" s="56">
        <f t="shared" si="11"/>
        <v>239.06967912988856</v>
      </c>
      <c r="AB8" s="57">
        <f t="shared" si="12"/>
        <v>232.87258559182874</v>
      </c>
      <c r="AD8" s="36" t="s">
        <v>1473</v>
      </c>
      <c r="AE8" s="21" t="s">
        <v>1474</v>
      </c>
      <c r="AF8" s="58">
        <f t="shared" si="2"/>
        <v>7.8887094916043746E-2</v>
      </c>
      <c r="AG8" s="59">
        <f t="shared" si="3"/>
        <v>6.8334800346664976E-2</v>
      </c>
      <c r="AH8" s="59">
        <f t="shared" si="4"/>
        <v>9.2057381687313533E-2</v>
      </c>
      <c r="AI8" s="59">
        <f t="shared" si="5"/>
        <v>7.7226555605859976E-2</v>
      </c>
      <c r="AJ8" s="59">
        <f t="shared" si="5"/>
        <v>8.0251300404722253E-2</v>
      </c>
      <c r="AK8" s="60">
        <f t="shared" si="5"/>
        <v>7.8654865016508327E-2</v>
      </c>
    </row>
    <row r="9" spans="1:37" x14ac:dyDescent="0.25">
      <c r="A9" s="36" t="s">
        <v>1475</v>
      </c>
      <c r="B9" s="21" t="s">
        <v>1476</v>
      </c>
      <c r="C9" s="55">
        <v>142</v>
      </c>
      <c r="D9" s="56">
        <v>76</v>
      </c>
      <c r="E9" s="56">
        <f t="shared" si="6"/>
        <v>109</v>
      </c>
      <c r="F9" s="56">
        <v>152</v>
      </c>
      <c r="G9" s="56">
        <v>80</v>
      </c>
      <c r="H9" s="56">
        <f t="shared" si="7"/>
        <v>116</v>
      </c>
      <c r="I9" s="56">
        <v>145</v>
      </c>
      <c r="J9" s="56">
        <v>76</v>
      </c>
      <c r="K9" s="56">
        <f t="shared" si="8"/>
        <v>110.5</v>
      </c>
      <c r="L9" s="56">
        <v>133</v>
      </c>
      <c r="M9" s="56">
        <v>74</v>
      </c>
      <c r="N9" s="57">
        <f t="shared" si="9"/>
        <v>103.5</v>
      </c>
      <c r="O9" s="56"/>
      <c r="P9" s="70" t="s">
        <v>1523</v>
      </c>
      <c r="Q9" s="70" t="s">
        <v>1524</v>
      </c>
      <c r="R9" s="79">
        <v>3.65</v>
      </c>
      <c r="S9" s="74">
        <v>3.8330179754020812</v>
      </c>
      <c r="U9" s="36" t="s">
        <v>1475</v>
      </c>
      <c r="V9" s="21" t="s">
        <v>1476</v>
      </c>
      <c r="W9" s="55">
        <f>$S8/$S$6*Exp_Summary!C$3</f>
        <v>698.99915342465749</v>
      </c>
      <c r="X9" s="56">
        <f t="shared" si="0"/>
        <v>910.62275033304002</v>
      </c>
      <c r="Y9" s="56">
        <f t="shared" si="1"/>
        <v>487.37555651627497</v>
      </c>
      <c r="Z9" s="56">
        <f t="shared" si="10"/>
        <v>743.88900731431443</v>
      </c>
      <c r="AA9" s="56">
        <f t="shared" si="11"/>
        <v>708.61840782958404</v>
      </c>
      <c r="AB9" s="57">
        <f t="shared" si="12"/>
        <v>663.728553939927</v>
      </c>
      <c r="AD9" s="36" t="s">
        <v>1475</v>
      </c>
      <c r="AE9" s="21" t="s">
        <v>1476</v>
      </c>
      <c r="AF9" s="58">
        <f t="shared" si="2"/>
        <v>0.23563374568017709</v>
      </c>
      <c r="AG9" s="59">
        <f t="shared" si="3"/>
        <v>0.27646238526072497</v>
      </c>
      <c r="AH9" s="59">
        <f t="shared" si="4"/>
        <v>0.18467564474571024</v>
      </c>
      <c r="AI9" s="59">
        <f t="shared" si="5"/>
        <v>0.24846167008343481</v>
      </c>
      <c r="AJ9" s="59">
        <f t="shared" si="5"/>
        <v>0.23787018465085791</v>
      </c>
      <c r="AK9" s="60">
        <f t="shared" si="5"/>
        <v>0.22418044479160479</v>
      </c>
    </row>
    <row r="10" spans="1:37" x14ac:dyDescent="0.25">
      <c r="A10" s="36" t="s">
        <v>1477</v>
      </c>
      <c r="B10" s="21" t="s">
        <v>1478</v>
      </c>
      <c r="C10" s="55">
        <v>28</v>
      </c>
      <c r="D10" s="56">
        <v>22</v>
      </c>
      <c r="E10" s="56">
        <f t="shared" si="6"/>
        <v>25</v>
      </c>
      <c r="F10" s="56">
        <v>25</v>
      </c>
      <c r="G10" s="56">
        <v>21</v>
      </c>
      <c r="H10" s="56">
        <f t="shared" si="7"/>
        <v>23</v>
      </c>
      <c r="I10" s="56">
        <v>27</v>
      </c>
      <c r="J10" s="56">
        <v>21</v>
      </c>
      <c r="K10" s="56">
        <f t="shared" si="8"/>
        <v>24</v>
      </c>
      <c r="L10" s="56">
        <v>30</v>
      </c>
      <c r="M10" s="56">
        <v>28</v>
      </c>
      <c r="N10" s="57">
        <f t="shared" si="9"/>
        <v>29</v>
      </c>
      <c r="O10" s="56"/>
      <c r="P10" s="70" t="s">
        <v>1525</v>
      </c>
      <c r="Q10" s="70" t="s">
        <v>1526</v>
      </c>
      <c r="R10" s="79">
        <v>14.33</v>
      </c>
      <c r="S10" s="74">
        <v>14.912961210974455</v>
      </c>
      <c r="U10" s="36" t="s">
        <v>1477</v>
      </c>
      <c r="V10" s="21" t="s">
        <v>1478</v>
      </c>
      <c r="W10" s="55">
        <f>$S9/$S$6*Exp_Summary!C$3</f>
        <v>120.29624999999999</v>
      </c>
      <c r="X10" s="56">
        <f t="shared" si="0"/>
        <v>134.73179999999999</v>
      </c>
      <c r="Y10" s="56">
        <f t="shared" si="1"/>
        <v>105.86069999999999</v>
      </c>
      <c r="Z10" s="56">
        <f t="shared" si="10"/>
        <v>110.67254999999999</v>
      </c>
      <c r="AA10" s="56">
        <f t="shared" si="11"/>
        <v>115.48439999999998</v>
      </c>
      <c r="AB10" s="57">
        <f t="shared" si="12"/>
        <v>139.54364999999999</v>
      </c>
      <c r="AD10" s="36" t="s">
        <v>1477</v>
      </c>
      <c r="AE10" s="21" t="s">
        <v>1478</v>
      </c>
      <c r="AF10" s="58">
        <f t="shared" si="2"/>
        <v>4.0552060528116642E-2</v>
      </c>
      <c r="AG10" s="59">
        <f t="shared" si="3"/>
        <v>4.0904177701301898E-2</v>
      </c>
      <c r="AH10" s="59">
        <f t="shared" si="4"/>
        <v>4.0112584154760288E-2</v>
      </c>
      <c r="AI10" s="59">
        <f t="shared" si="5"/>
        <v>3.6965039589264684E-2</v>
      </c>
      <c r="AJ10" s="59">
        <f t="shared" si="5"/>
        <v>3.8765992032907891E-2</v>
      </c>
      <c r="AK10" s="60">
        <f t="shared" si="5"/>
        <v>4.7132155666871296E-2</v>
      </c>
    </row>
    <row r="11" spans="1:37" x14ac:dyDescent="0.25">
      <c r="A11" s="36" t="s">
        <v>1479</v>
      </c>
      <c r="B11" s="21" t="s">
        <v>1480</v>
      </c>
      <c r="C11" s="55">
        <v>17</v>
      </c>
      <c r="D11" s="56">
        <v>12</v>
      </c>
      <c r="E11" s="56">
        <f t="shared" si="6"/>
        <v>14.5</v>
      </c>
      <c r="F11" s="56">
        <v>19</v>
      </c>
      <c r="G11" s="56">
        <v>13</v>
      </c>
      <c r="H11" s="56">
        <f t="shared" si="7"/>
        <v>16</v>
      </c>
      <c r="I11" s="56">
        <v>17</v>
      </c>
      <c r="J11" s="56">
        <v>12</v>
      </c>
      <c r="K11" s="56">
        <f t="shared" si="8"/>
        <v>14.5</v>
      </c>
      <c r="L11" s="56">
        <v>16</v>
      </c>
      <c r="M11" s="56">
        <v>12</v>
      </c>
      <c r="N11" s="57">
        <f t="shared" si="9"/>
        <v>14</v>
      </c>
      <c r="O11" s="56"/>
      <c r="P11" s="70" t="s">
        <v>1527</v>
      </c>
      <c r="Q11" s="70" t="s">
        <v>1528</v>
      </c>
      <c r="R11" s="79">
        <v>2.59</v>
      </c>
      <c r="S11" s="74">
        <v>2.879139072847682</v>
      </c>
      <c r="U11" s="36" t="s">
        <v>1479</v>
      </c>
      <c r="V11" s="21" t="s">
        <v>1480</v>
      </c>
      <c r="W11" s="55">
        <f>$E11/(SUM($E$8,$E$11,$E$16))*$S10/$S$6*Exp_Summary!C$3</f>
        <v>25.902508953780192</v>
      </c>
      <c r="X11" s="56">
        <f t="shared" si="0"/>
        <v>30.368458773397464</v>
      </c>
      <c r="Y11" s="56">
        <f t="shared" si="1"/>
        <v>21.436559134162916</v>
      </c>
      <c r="Z11" s="56">
        <f t="shared" si="10"/>
        <v>28.582078845550555</v>
      </c>
      <c r="AA11" s="56">
        <f t="shared" si="11"/>
        <v>25.902508953780192</v>
      </c>
      <c r="AB11" s="57">
        <f t="shared" si="12"/>
        <v>25.009318989856737</v>
      </c>
      <c r="AD11" s="36" t="s">
        <v>1479</v>
      </c>
      <c r="AE11" s="21" t="s">
        <v>1480</v>
      </c>
      <c r="AF11" s="58">
        <f t="shared" si="2"/>
        <v>8.731777681546829E-3</v>
      </c>
      <c r="AG11" s="59">
        <f t="shared" si="3"/>
        <v>9.219774649946862E-3</v>
      </c>
      <c r="AH11" s="59">
        <f t="shared" si="4"/>
        <v>8.1227101488806075E-3</v>
      </c>
      <c r="AI11" s="59">
        <f t="shared" si="5"/>
        <v>9.5465196751069806E-3</v>
      </c>
      <c r="AJ11" s="59">
        <f t="shared" si="5"/>
        <v>8.6949965167119406E-3</v>
      </c>
      <c r="AK11" s="60">
        <f t="shared" si="5"/>
        <v>8.4471283053895192E-3</v>
      </c>
    </row>
    <row r="12" spans="1:37" x14ac:dyDescent="0.25">
      <c r="A12" s="36" t="s">
        <v>1481</v>
      </c>
      <c r="B12" s="21" t="s">
        <v>1482</v>
      </c>
      <c r="C12" s="55">
        <v>38</v>
      </c>
      <c r="D12" s="56">
        <v>27</v>
      </c>
      <c r="E12" s="56">
        <f t="shared" si="6"/>
        <v>32.5</v>
      </c>
      <c r="F12" s="56">
        <v>40</v>
      </c>
      <c r="G12" s="56">
        <v>29</v>
      </c>
      <c r="H12" s="56">
        <f t="shared" si="7"/>
        <v>34.5</v>
      </c>
      <c r="I12" s="56">
        <v>39</v>
      </c>
      <c r="J12" s="61">
        <v>27</v>
      </c>
      <c r="K12" s="56">
        <f t="shared" si="8"/>
        <v>33</v>
      </c>
      <c r="L12" s="56">
        <v>37</v>
      </c>
      <c r="M12" s="56">
        <v>26</v>
      </c>
      <c r="N12" s="57">
        <f t="shared" si="9"/>
        <v>31.5</v>
      </c>
      <c r="O12" s="56"/>
      <c r="P12" s="70" t="s">
        <v>1529</v>
      </c>
      <c r="Q12" s="70" t="s">
        <v>1530</v>
      </c>
      <c r="R12" s="79">
        <v>8.76</v>
      </c>
      <c r="S12" s="74">
        <v>9.6964995269631036</v>
      </c>
      <c r="U12" s="36" t="s">
        <v>1481</v>
      </c>
      <c r="V12" s="21" t="s">
        <v>1482</v>
      </c>
      <c r="W12" s="55">
        <f>$S11/$S$6*Exp_Summary!C$3</f>
        <v>90.359511986301357</v>
      </c>
      <c r="X12" s="56">
        <f t="shared" si="0"/>
        <v>105.65112170706006</v>
      </c>
      <c r="Y12" s="56">
        <f t="shared" si="1"/>
        <v>75.067902265542671</v>
      </c>
      <c r="Z12" s="56">
        <f t="shared" si="10"/>
        <v>95.920097339304519</v>
      </c>
      <c r="AA12" s="56">
        <f t="shared" si="11"/>
        <v>91.749658324552144</v>
      </c>
      <c r="AB12" s="57">
        <f t="shared" si="12"/>
        <v>87.579219309799782</v>
      </c>
      <c r="AD12" s="36" t="s">
        <v>1481</v>
      </c>
      <c r="AE12" s="21" t="s">
        <v>1482</v>
      </c>
      <c r="AF12" s="58">
        <f t="shared" si="2"/>
        <v>3.0460337702626426E-2</v>
      </c>
      <c r="AG12" s="59">
        <f t="shared" si="3"/>
        <v>3.2075369412770102E-2</v>
      </c>
      <c r="AH12" s="59">
        <f t="shared" si="4"/>
        <v>2.8444621535167448E-2</v>
      </c>
      <c r="AI12" s="59">
        <f t="shared" si="5"/>
        <v>3.2037666029684088E-2</v>
      </c>
      <c r="AJ12" s="59">
        <f t="shared" si="5"/>
        <v>3.0798675177180729E-2</v>
      </c>
      <c r="AK12" s="60">
        <f t="shared" si="5"/>
        <v>2.958068960997182E-2</v>
      </c>
    </row>
    <row r="13" spans="1:37" x14ac:dyDescent="0.25">
      <c r="A13" s="36" t="s">
        <v>1483</v>
      </c>
      <c r="B13" s="21" t="s">
        <v>1507</v>
      </c>
      <c r="C13" s="55">
        <f>54+45</f>
        <v>99</v>
      </c>
      <c r="D13" s="56">
        <f>47+34</f>
        <v>81</v>
      </c>
      <c r="E13" s="56">
        <f t="shared" si="6"/>
        <v>90</v>
      </c>
      <c r="F13" s="56">
        <f>64+47</f>
        <v>111</v>
      </c>
      <c r="G13" s="56">
        <f>54+35</f>
        <v>89</v>
      </c>
      <c r="H13" s="56">
        <f t="shared" si="7"/>
        <v>100</v>
      </c>
      <c r="I13" s="56">
        <f>54+46</f>
        <v>100</v>
      </c>
      <c r="J13" s="56">
        <f>45+34</f>
        <v>79</v>
      </c>
      <c r="K13" s="56">
        <f t="shared" si="8"/>
        <v>89.5</v>
      </c>
      <c r="L13" s="56">
        <f>48+44</f>
        <v>92</v>
      </c>
      <c r="M13" s="56">
        <f>45+33</f>
        <v>78</v>
      </c>
      <c r="N13" s="57">
        <f t="shared" si="9"/>
        <v>85</v>
      </c>
      <c r="O13" s="56"/>
      <c r="P13" s="70" t="s">
        <v>1531</v>
      </c>
      <c r="Q13" s="70" t="s">
        <v>1532</v>
      </c>
      <c r="R13" s="79">
        <v>11.26</v>
      </c>
      <c r="S13" s="74">
        <v>11.089555345316933</v>
      </c>
      <c r="U13" s="36" t="s">
        <v>1483</v>
      </c>
      <c r="V13" s="21" t="s">
        <v>1507</v>
      </c>
      <c r="W13" s="55">
        <f>$S15/$S$6*Exp_Summary!C$3</f>
        <v>133.43486301369862</v>
      </c>
      <c r="X13" s="56">
        <f t="shared" si="0"/>
        <v>146.77834931506848</v>
      </c>
      <c r="Y13" s="56">
        <f t="shared" si="1"/>
        <v>120.09137671232875</v>
      </c>
      <c r="Z13" s="56">
        <f t="shared" si="10"/>
        <v>148.26095890410957</v>
      </c>
      <c r="AA13" s="56">
        <f t="shared" si="11"/>
        <v>132.69355821917807</v>
      </c>
      <c r="AB13" s="57">
        <f t="shared" si="12"/>
        <v>126.02181506849314</v>
      </c>
      <c r="AD13" s="36" t="s">
        <v>1483</v>
      </c>
      <c r="AE13" s="21" t="s">
        <v>1507</v>
      </c>
      <c r="AF13" s="58">
        <f t="shared" si="2"/>
        <v>4.4981108234815791E-2</v>
      </c>
      <c r="AG13" s="59">
        <f t="shared" si="3"/>
        <v>4.4561474596845917E-2</v>
      </c>
      <c r="AH13" s="59">
        <f t="shared" si="4"/>
        <v>4.5504851702608304E-2</v>
      </c>
      <c r="AI13" s="59">
        <f t="shared" si="5"/>
        <v>4.9519706697214033E-2</v>
      </c>
      <c r="AJ13" s="59">
        <f t="shared" si="5"/>
        <v>4.454279037465543E-2</v>
      </c>
      <c r="AK13" s="60">
        <f t="shared" si="5"/>
        <v>4.2565031122733896E-2</v>
      </c>
    </row>
    <row r="14" spans="1:37" x14ac:dyDescent="0.25">
      <c r="A14" s="36" t="s">
        <v>1484</v>
      </c>
      <c r="B14" s="21" t="s">
        <v>1485</v>
      </c>
      <c r="C14" s="55">
        <f>46+19+6</f>
        <v>71</v>
      </c>
      <c r="D14" s="56">
        <f>43+17+3</f>
        <v>63</v>
      </c>
      <c r="E14" s="56">
        <f t="shared" si="6"/>
        <v>67</v>
      </c>
      <c r="F14" s="56">
        <v>76</v>
      </c>
      <c r="G14" s="56">
        <v>69</v>
      </c>
      <c r="H14" s="56">
        <f t="shared" si="7"/>
        <v>72.5</v>
      </c>
      <c r="I14" s="56">
        <v>73</v>
      </c>
      <c r="J14" s="56">
        <v>65</v>
      </c>
      <c r="K14" s="56">
        <f t="shared" si="8"/>
        <v>69</v>
      </c>
      <c r="L14" s="56">
        <v>67</v>
      </c>
      <c r="M14" s="56">
        <v>59</v>
      </c>
      <c r="N14" s="57">
        <f t="shared" si="9"/>
        <v>63</v>
      </c>
      <c r="O14" s="56"/>
      <c r="P14" s="70" t="s">
        <v>1533</v>
      </c>
      <c r="Q14" s="70" t="s">
        <v>1534</v>
      </c>
      <c r="R14" s="79">
        <v>7.54</v>
      </c>
      <c r="S14" s="74">
        <v>7.661267738883633</v>
      </c>
      <c r="U14" s="36" t="s">
        <v>1484</v>
      </c>
      <c r="V14" s="21" t="s">
        <v>1485</v>
      </c>
      <c r="W14" s="55">
        <f>$S14/$S$6*Exp_Summary!C$3</f>
        <v>240.44285342465753</v>
      </c>
      <c r="X14" s="56">
        <f t="shared" si="0"/>
        <v>254.79765064404006</v>
      </c>
      <c r="Y14" s="56">
        <f t="shared" si="1"/>
        <v>226.088056205275</v>
      </c>
      <c r="Z14" s="56">
        <f t="shared" si="10"/>
        <v>260.1806996013085</v>
      </c>
      <c r="AA14" s="56">
        <f t="shared" si="11"/>
        <v>247.62025203434882</v>
      </c>
      <c r="AB14" s="57">
        <f t="shared" si="12"/>
        <v>226.088056205275</v>
      </c>
      <c r="AD14" s="36" t="s">
        <v>1484</v>
      </c>
      <c r="AE14" s="21" t="s">
        <v>1485</v>
      </c>
      <c r="AF14" s="58">
        <f t="shared" si="2"/>
        <v>8.1053674953540031E-2</v>
      </c>
      <c r="AG14" s="59">
        <f t="shared" si="3"/>
        <v>7.7355816368652797E-2</v>
      </c>
      <c r="AH14" s="59">
        <f t="shared" si="4"/>
        <v>8.5668961011218209E-2</v>
      </c>
      <c r="AI14" s="59">
        <f t="shared" si="5"/>
        <v>8.6901312575927384E-2</v>
      </c>
      <c r="AJ14" s="59">
        <f t="shared" si="5"/>
        <v>8.3121570684440593E-2</v>
      </c>
      <c r="AK14" s="60">
        <f t="shared" si="5"/>
        <v>7.6363327600269648E-2</v>
      </c>
    </row>
    <row r="15" spans="1:37" x14ac:dyDescent="0.25">
      <c r="A15" s="36" t="s">
        <v>1486</v>
      </c>
      <c r="B15" s="21" t="s">
        <v>1487</v>
      </c>
      <c r="C15" s="55">
        <v>1137</v>
      </c>
      <c r="D15" s="56">
        <v>1140</v>
      </c>
      <c r="E15" s="56">
        <f t="shared" si="6"/>
        <v>1138.5</v>
      </c>
      <c r="F15" s="56">
        <v>1054</v>
      </c>
      <c r="G15" s="56">
        <v>1081</v>
      </c>
      <c r="H15" s="56">
        <f t="shared" si="7"/>
        <v>1067.5</v>
      </c>
      <c r="I15" s="56">
        <v>1133</v>
      </c>
      <c r="J15" s="56">
        <v>1095</v>
      </c>
      <c r="K15" s="56">
        <f t="shared" si="8"/>
        <v>1114</v>
      </c>
      <c r="L15" s="56">
        <v>1185</v>
      </c>
      <c r="M15" s="56">
        <v>1224</v>
      </c>
      <c r="N15" s="57">
        <f t="shared" si="9"/>
        <v>1204.5</v>
      </c>
      <c r="O15" s="56"/>
      <c r="P15" s="70" t="s">
        <v>1535</v>
      </c>
      <c r="Q15" s="70" t="s">
        <v>1536</v>
      </c>
      <c r="R15" s="79">
        <v>4.28</v>
      </c>
      <c r="S15" s="74">
        <v>4.2516556291390728</v>
      </c>
      <c r="U15" s="36" t="s">
        <v>1486</v>
      </c>
      <c r="V15" s="21" t="s">
        <v>1487</v>
      </c>
      <c r="W15" s="55">
        <f>$C15/SUM($C$15,$C$18)*$S18/$S$16*Exp_Summary!C$4</f>
        <v>164.75000620455438</v>
      </c>
      <c r="X15" s="56">
        <f t="shared" si="0"/>
        <v>164.53294427279607</v>
      </c>
      <c r="Y15" s="56">
        <f t="shared" si="1"/>
        <v>164.96706813631269</v>
      </c>
      <c r="Z15" s="56">
        <f t="shared" si="10"/>
        <v>154.47574143466122</v>
      </c>
      <c r="AA15" s="56">
        <f t="shared" si="11"/>
        <v>161.20466131916871</v>
      </c>
      <c r="AB15" s="57">
        <f t="shared" si="12"/>
        <v>174.30073120191986</v>
      </c>
      <c r="AD15" s="36" t="s">
        <v>1486</v>
      </c>
      <c r="AE15" s="21" t="s">
        <v>1487</v>
      </c>
      <c r="AF15" s="58">
        <f>W15/SUM(W$15,W$17:W$18)</f>
        <v>0.56904555575610039</v>
      </c>
      <c r="AG15" s="59">
        <f t="shared" ref="AG15" si="13">X15/SUM(X$15,X$17:X$18)</f>
        <v>0.53186565022004251</v>
      </c>
      <c r="AH15" s="59">
        <f t="shared" ref="AH15" si="14">Y15/SUM(Y$15,Y$17:Y$18)</f>
        <v>0.61169325893184889</v>
      </c>
      <c r="AI15" s="59">
        <f t="shared" ref="AI15:AK15" si="15">Z15/SUM(Z$15,Z$17:Z$18)</f>
        <v>0.53441437440826223</v>
      </c>
      <c r="AJ15" s="59">
        <f t="shared" si="15"/>
        <v>0.56916293780845073</v>
      </c>
      <c r="AK15" s="60">
        <f t="shared" si="15"/>
        <v>0.58980779262151295</v>
      </c>
    </row>
    <row r="16" spans="1:37" x14ac:dyDescent="0.25">
      <c r="A16" s="36" t="s">
        <v>1488</v>
      </c>
      <c r="B16" s="21" t="s">
        <v>1489</v>
      </c>
      <c r="C16" s="55">
        <v>133</v>
      </c>
      <c r="D16" s="56">
        <v>100</v>
      </c>
      <c r="E16" s="56">
        <f t="shared" si="6"/>
        <v>116.5</v>
      </c>
      <c r="F16" s="56">
        <f>C16/(C8+C16)*249</f>
        <v>127.86486486486486</v>
      </c>
      <c r="G16" s="56">
        <f>D16/(D8+D16)*239</f>
        <v>101.27118644067797</v>
      </c>
      <c r="H16" s="56">
        <f t="shared" si="7"/>
        <v>114.56802565277141</v>
      </c>
      <c r="I16" s="56">
        <f>F16/(F8+F16)*273</f>
        <v>140.18918918918919</v>
      </c>
      <c r="J16" s="56">
        <f>G16/(G8+G16)*234</f>
        <v>99.152542372881356</v>
      </c>
      <c r="K16" s="56">
        <f t="shared" si="8"/>
        <v>119.67086578103527</v>
      </c>
      <c r="L16" s="56">
        <f>C16/(C8+C16)*254</f>
        <v>130.43243243243242</v>
      </c>
      <c r="M16" s="56">
        <f>D16/(D8+D16)*238</f>
        <v>100.84745762711864</v>
      </c>
      <c r="N16" s="57">
        <f t="shared" si="9"/>
        <v>115.63994502977553</v>
      </c>
      <c r="O16" s="56"/>
      <c r="P16" s="70" t="s">
        <v>1537</v>
      </c>
      <c r="Q16" s="70" t="s">
        <v>1538</v>
      </c>
      <c r="R16" s="79">
        <v>12.19</v>
      </c>
      <c r="S16" s="74">
        <v>12.732034058656575</v>
      </c>
      <c r="U16" s="36" t="s">
        <v>1488</v>
      </c>
      <c r="V16" s="21" t="s">
        <v>1489</v>
      </c>
      <c r="W16" s="55">
        <f>$E16/(SUM($E$8,$E$11,$E$16))*$S10/$S$6*Exp_Summary!C$3</f>
        <v>208.11326159416495</v>
      </c>
      <c r="X16" s="56">
        <f t="shared" si="0"/>
        <v>237.58853040363894</v>
      </c>
      <c r="Y16" s="56">
        <f t="shared" si="1"/>
        <v>178.63799278469097</v>
      </c>
      <c r="Z16" s="56">
        <f t="shared" si="10"/>
        <v>204.66202139916066</v>
      </c>
      <c r="AA16" s="56">
        <f t="shared" si="11"/>
        <v>213.77763257930297</v>
      </c>
      <c r="AB16" s="57">
        <f t="shared" si="12"/>
        <v>206.57687665851097</v>
      </c>
      <c r="AD16" s="36" t="s">
        <v>1488</v>
      </c>
      <c r="AE16" s="21" t="s">
        <v>1489</v>
      </c>
      <c r="AF16" s="58">
        <f>W16/SUM(W$3:W$14,W$16)</f>
        <v>7.0155317234496917E-2</v>
      </c>
      <c r="AG16" s="59">
        <f t="shared" ref="AG16" si="16">X16/SUM(X$3:X$14,X$16)</f>
        <v>7.2131178143701902E-2</v>
      </c>
      <c r="AH16" s="59">
        <f t="shared" ref="AH16" si="17">Y16/SUM(Y$3:Y$14,Y$16)</f>
        <v>6.7689251240671724E-2</v>
      </c>
      <c r="AI16" s="59">
        <f t="shared" ref="AI16:AK16" si="18">Z16/SUM(Z$3:Z$14,Z$16)</f>
        <v>6.8357869439521463E-2</v>
      </c>
      <c r="AJ16" s="59">
        <f t="shared" si="18"/>
        <v>7.1761224904689905E-2</v>
      </c>
      <c r="AK16" s="60">
        <f t="shared" si="18"/>
        <v>6.9773246635336045E-2</v>
      </c>
    </row>
    <row r="17" spans="1:37" x14ac:dyDescent="0.25">
      <c r="A17" s="36" t="s">
        <v>1490</v>
      </c>
      <c r="B17" s="21" t="s">
        <v>1491</v>
      </c>
      <c r="C17" s="55">
        <v>566</v>
      </c>
      <c r="D17" s="56">
        <v>498</v>
      </c>
      <c r="E17" s="56">
        <f t="shared" si="6"/>
        <v>532</v>
      </c>
      <c r="F17" s="56">
        <v>543</v>
      </c>
      <c r="G17" s="56">
        <v>477</v>
      </c>
      <c r="H17" s="56">
        <f t="shared" si="7"/>
        <v>510</v>
      </c>
      <c r="I17" s="56">
        <v>521</v>
      </c>
      <c r="J17" s="56">
        <v>485</v>
      </c>
      <c r="K17" s="56">
        <f t="shared" si="8"/>
        <v>503</v>
      </c>
      <c r="L17" s="56">
        <v>613</v>
      </c>
      <c r="M17" s="56">
        <v>524</v>
      </c>
      <c r="N17" s="57">
        <f t="shared" si="9"/>
        <v>568.5</v>
      </c>
      <c r="O17" s="56"/>
      <c r="P17" s="70" t="s">
        <v>1539</v>
      </c>
      <c r="Q17" s="70" t="s">
        <v>1540</v>
      </c>
      <c r="R17" s="79">
        <v>3.87</v>
      </c>
      <c r="S17" s="74">
        <v>4.0603878902554404</v>
      </c>
      <c r="U17" s="36" t="s">
        <v>1490</v>
      </c>
      <c r="V17" s="21" t="s">
        <v>1491</v>
      </c>
      <c r="W17" s="55">
        <f>$S17/$S$16*Exp_Summary!C$4</f>
        <v>92.312537801833315</v>
      </c>
      <c r="X17" s="56">
        <f t="shared" si="0"/>
        <v>98.212211270371526</v>
      </c>
      <c r="Y17" s="56">
        <f t="shared" si="1"/>
        <v>86.41286433329509</v>
      </c>
      <c r="Z17" s="56">
        <f t="shared" si="10"/>
        <v>88.495102028073291</v>
      </c>
      <c r="AA17" s="56">
        <f t="shared" si="11"/>
        <v>87.280463372786016</v>
      </c>
      <c r="AB17" s="57">
        <f t="shared" si="12"/>
        <v>98.646010790116989</v>
      </c>
      <c r="AD17" s="36" t="s">
        <v>1490</v>
      </c>
      <c r="AE17" s="21" t="s">
        <v>1491</v>
      </c>
      <c r="AF17" s="58">
        <f>W17/SUM(W$15,W$17:W$18)</f>
        <v>0.31884696448192368</v>
      </c>
      <c r="AG17" s="59">
        <f t="shared" ref="AG17:AG18" si="19">X17/SUM(X$15,X$17:X$18)</f>
        <v>0.31747867782793338</v>
      </c>
      <c r="AH17" s="59">
        <f t="shared" ref="AH17:AH18" si="20">Y17/SUM(Y$15,Y$17:Y$18)</f>
        <v>0.32041647581438598</v>
      </c>
      <c r="AI17" s="59">
        <f t="shared" ref="AI17:AK18" si="21">Z17/SUM(Z$15,Z$17:Z$18)</f>
        <v>0.30615198314831665</v>
      </c>
      <c r="AJ17" s="59">
        <f t="shared" si="21"/>
        <v>0.30815985431204612</v>
      </c>
      <c r="AK17" s="60">
        <f t="shared" si="21"/>
        <v>0.33380345265238909</v>
      </c>
    </row>
    <row r="18" spans="1:37" x14ac:dyDescent="0.25">
      <c r="A18" s="36" t="s">
        <v>1492</v>
      </c>
      <c r="B18" s="21" t="s">
        <v>1493</v>
      </c>
      <c r="C18" s="55">
        <v>224</v>
      </c>
      <c r="D18" s="56">
        <v>88</v>
      </c>
      <c r="E18" s="56">
        <f t="shared" si="6"/>
        <v>156</v>
      </c>
      <c r="F18" s="56">
        <v>320</v>
      </c>
      <c r="G18" s="56">
        <v>123</v>
      </c>
      <c r="H18" s="56">
        <f t="shared" si="7"/>
        <v>221.5</v>
      </c>
      <c r="I18" s="56">
        <v>250</v>
      </c>
      <c r="J18" s="56">
        <v>84</v>
      </c>
      <c r="K18" s="56">
        <f t="shared" si="8"/>
        <v>167</v>
      </c>
      <c r="L18" s="56">
        <v>151</v>
      </c>
      <c r="M18" s="56">
        <v>66</v>
      </c>
      <c r="N18" s="57">
        <f t="shared" si="9"/>
        <v>108.5</v>
      </c>
      <c r="O18" s="56"/>
      <c r="P18" s="70" t="s">
        <v>1541</v>
      </c>
      <c r="Q18" s="70" t="s">
        <v>1542</v>
      </c>
      <c r="R18" s="79">
        <v>8.32</v>
      </c>
      <c r="S18" s="74">
        <v>8.6742100283822143</v>
      </c>
      <c r="U18" s="36" t="s">
        <v>1492</v>
      </c>
      <c r="V18" s="21" t="s">
        <v>1493</v>
      </c>
      <c r="W18" s="55">
        <f>$C18/SUM($C$15,$C$18)*$S18/$S$16*Exp_Summary!C$4</f>
        <v>32.457345109780285</v>
      </c>
      <c r="X18" s="56">
        <f t="shared" si="0"/>
        <v>46.605418619171694</v>
      </c>
      <c r="Y18" s="56">
        <f t="shared" si="1"/>
        <v>18.309271600388879</v>
      </c>
      <c r="Z18" s="56">
        <f t="shared" si="10"/>
        <v>46.085268857797011</v>
      </c>
      <c r="AA18" s="56">
        <f t="shared" si="11"/>
        <v>34.746004059828891</v>
      </c>
      <c r="AB18" s="57">
        <f t="shared" si="12"/>
        <v>22.574499643661287</v>
      </c>
      <c r="AD18" s="36" t="s">
        <v>1492</v>
      </c>
      <c r="AE18" s="21" t="s">
        <v>1493</v>
      </c>
      <c r="AF18" s="58">
        <f>W18/SUM(W$15,W$17:W$18)</f>
        <v>0.1121074797619758</v>
      </c>
      <c r="AG18" s="59">
        <f t="shared" si="19"/>
        <v>0.15065567195202412</v>
      </c>
      <c r="AH18" s="59">
        <f t="shared" si="20"/>
        <v>6.7890265253765167E-2</v>
      </c>
      <c r="AI18" s="59">
        <f t="shared" si="21"/>
        <v>0.15943364244342118</v>
      </c>
      <c r="AJ18" s="59">
        <f t="shared" si="21"/>
        <v>0.12267720787950319</v>
      </c>
      <c r="AK18" s="60">
        <f t="shared" si="21"/>
        <v>7.6388754726098018E-2</v>
      </c>
    </row>
    <row r="19" spans="1:37" x14ac:dyDescent="0.25">
      <c r="A19" s="36" t="s">
        <v>1494</v>
      </c>
      <c r="B19" s="21" t="s">
        <v>1495</v>
      </c>
      <c r="C19" s="55">
        <v>253</v>
      </c>
      <c r="D19" s="56">
        <v>39</v>
      </c>
      <c r="E19" s="56">
        <f t="shared" si="6"/>
        <v>146</v>
      </c>
      <c r="F19" s="56">
        <v>284</v>
      </c>
      <c r="G19" s="56">
        <v>39</v>
      </c>
      <c r="H19" s="56">
        <f t="shared" si="7"/>
        <v>161.5</v>
      </c>
      <c r="I19" s="56">
        <v>251</v>
      </c>
      <c r="J19" s="56">
        <v>37</v>
      </c>
      <c r="K19" s="56">
        <f t="shared" si="8"/>
        <v>144</v>
      </c>
      <c r="L19" s="56">
        <v>238</v>
      </c>
      <c r="M19" s="56">
        <v>40</v>
      </c>
      <c r="N19" s="57">
        <f t="shared" si="9"/>
        <v>139</v>
      </c>
      <c r="O19" s="56"/>
      <c r="P19" s="70" t="s">
        <v>1543</v>
      </c>
      <c r="Q19" s="70" t="s">
        <v>1544</v>
      </c>
      <c r="R19" s="79">
        <v>37.590000000000003</v>
      </c>
      <c r="S19" s="74">
        <v>38.052317880794703</v>
      </c>
      <c r="U19" s="36" t="s">
        <v>1494</v>
      </c>
      <c r="V19" s="21" t="s">
        <v>1495</v>
      </c>
      <c r="W19" s="55">
        <f>$C19/SUM($C$19:$C$21)*Exp_Summary!C$5</f>
        <v>194.65688571428572</v>
      </c>
      <c r="X19" s="56">
        <f t="shared" si="0"/>
        <v>337.31638414872799</v>
      </c>
      <c r="Y19" s="56">
        <f t="shared" si="1"/>
        <v>51.997387279843451</v>
      </c>
      <c r="Z19" s="56">
        <f t="shared" si="10"/>
        <v>215.32251399217225</v>
      </c>
      <c r="AA19" s="56">
        <f t="shared" si="11"/>
        <v>191.99035303326809</v>
      </c>
      <c r="AB19" s="57">
        <f t="shared" si="12"/>
        <v>185.32402133072409</v>
      </c>
      <c r="AD19" s="36" t="s">
        <v>1494</v>
      </c>
      <c r="AE19" s="21" t="s">
        <v>1495</v>
      </c>
      <c r="AF19" s="58">
        <f>W19/SUM(W$19:W$21)</f>
        <v>0.8214285714285714</v>
      </c>
      <c r="AG19" s="59">
        <f t="shared" ref="AG19:AG21" si="22">X19/SUM(X$19:X$21)</f>
        <v>0.87476535221178486</v>
      </c>
      <c r="AH19" s="59">
        <f t="shared" ref="AH19:AH21" si="23">Y19/SUM(Y$19:Y$21)</f>
        <v>0.58860955564085449</v>
      </c>
      <c r="AI19" s="59">
        <f t="shared" ref="AI19:AK21" si="24">Z19/SUM(Z$19:Z$21)</f>
        <v>0.88585395626308427</v>
      </c>
      <c r="AJ19" s="59">
        <f t="shared" si="24"/>
        <v>0.84945752382299311</v>
      </c>
      <c r="AK19" s="60">
        <f t="shared" si="24"/>
        <v>0.76231474480295458</v>
      </c>
    </row>
    <row r="20" spans="1:37" x14ac:dyDescent="0.25">
      <c r="A20" s="36" t="s">
        <v>1496</v>
      </c>
      <c r="B20" s="21" t="s">
        <v>1497</v>
      </c>
      <c r="C20" s="55">
        <v>48</v>
      </c>
      <c r="D20" s="56">
        <v>39</v>
      </c>
      <c r="E20" s="56">
        <f t="shared" si="6"/>
        <v>43.5</v>
      </c>
      <c r="F20" s="56">
        <v>32</v>
      </c>
      <c r="G20" s="56">
        <v>25</v>
      </c>
      <c r="H20" s="56">
        <f t="shared" si="7"/>
        <v>28.5</v>
      </c>
      <c r="I20" s="56">
        <v>38</v>
      </c>
      <c r="J20" s="56">
        <v>32</v>
      </c>
      <c r="K20" s="56">
        <f t="shared" si="8"/>
        <v>35</v>
      </c>
      <c r="L20" s="56">
        <v>63</v>
      </c>
      <c r="M20" s="56">
        <v>56</v>
      </c>
      <c r="N20" s="57">
        <f t="shared" si="9"/>
        <v>59.5</v>
      </c>
      <c r="O20" s="56"/>
      <c r="P20" s="70" t="s">
        <v>1545</v>
      </c>
      <c r="Q20" s="70" t="s">
        <v>1546</v>
      </c>
      <c r="R20" s="79">
        <v>16.62</v>
      </c>
      <c r="S20" s="74">
        <v>16.305525070955536</v>
      </c>
      <c r="U20" s="36" t="s">
        <v>1496</v>
      </c>
      <c r="V20" s="21" t="s">
        <v>1497</v>
      </c>
      <c r="W20" s="55">
        <f>$C20/SUM($C$19:$C$21)*Exp_Summary!C$5</f>
        <v>36.930950649350649</v>
      </c>
      <c r="X20" s="56">
        <f t="shared" si="0"/>
        <v>40.751393819973131</v>
      </c>
      <c r="Y20" s="56">
        <f t="shared" si="1"/>
        <v>33.110507478728167</v>
      </c>
      <c r="Z20" s="56">
        <f t="shared" si="10"/>
        <v>24.196140080609045</v>
      </c>
      <c r="AA20" s="56">
        <f t="shared" si="11"/>
        <v>29.714557993730409</v>
      </c>
      <c r="AB20" s="57">
        <f t="shared" si="12"/>
        <v>50.514748589341693</v>
      </c>
      <c r="AD20" s="36" t="s">
        <v>1496</v>
      </c>
      <c r="AE20" s="21" t="s">
        <v>1497</v>
      </c>
      <c r="AF20" s="58">
        <f t="shared" ref="AF20:AF21" si="25">W20/SUM(W$19:W$21)</f>
        <v>0.15584415584415584</v>
      </c>
      <c r="AG20" s="59">
        <f t="shared" si="22"/>
        <v>0.10568092462515025</v>
      </c>
      <c r="AH20" s="59">
        <f t="shared" si="23"/>
        <v>0.37481039170697444</v>
      </c>
      <c r="AI20" s="59">
        <f t="shared" si="24"/>
        <v>9.954484563319986E-2</v>
      </c>
      <c r="AJ20" s="59">
        <f t="shared" si="24"/>
        <v>0.13147147476975132</v>
      </c>
      <c r="AK20" s="60">
        <f t="shared" si="24"/>
        <v>0.20778816153006344</v>
      </c>
    </row>
    <row r="21" spans="1:37" ht="15.75" thickBot="1" x14ac:dyDescent="0.3">
      <c r="A21" s="37" t="s">
        <v>1508</v>
      </c>
      <c r="B21" s="25" t="s">
        <v>1509</v>
      </c>
      <c r="C21" s="62">
        <v>7</v>
      </c>
      <c r="D21" s="63">
        <v>3</v>
      </c>
      <c r="E21" s="63">
        <f t="shared" si="6"/>
        <v>5</v>
      </c>
      <c r="F21" s="27">
        <f>F20/$C$20*$C$21</f>
        <v>4.6666666666666661</v>
      </c>
      <c r="G21" s="27">
        <f>G20/$D$20*$D$21</f>
        <v>1.9230769230769234</v>
      </c>
      <c r="H21" s="63">
        <f t="shared" si="7"/>
        <v>3.2948717948717947</v>
      </c>
      <c r="I21" s="27">
        <f>I20/$C$20*$C$21</f>
        <v>5.5416666666666661</v>
      </c>
      <c r="J21" s="27">
        <f>J20/$D$20*$D$21</f>
        <v>2.4615384615384617</v>
      </c>
      <c r="K21" s="27">
        <f t="shared" si="8"/>
        <v>4.0016025641025639</v>
      </c>
      <c r="L21" s="27">
        <f>L20/$C$20*$C$21</f>
        <v>9.1875</v>
      </c>
      <c r="M21" s="27">
        <f>M20/$D$20*$D$21</f>
        <v>4.3076923076923075</v>
      </c>
      <c r="N21" s="28">
        <f t="shared" si="9"/>
        <v>6.7475961538461533</v>
      </c>
      <c r="O21" s="23"/>
      <c r="P21" s="70" t="s">
        <v>1547</v>
      </c>
      <c r="Q21" s="70" t="s">
        <v>1548</v>
      </c>
      <c r="R21" s="79">
        <v>1.98</v>
      </c>
      <c r="S21" s="74">
        <v>1.9312961210974453</v>
      </c>
      <c r="U21" s="37" t="s">
        <v>1508</v>
      </c>
      <c r="V21" s="25" t="s">
        <v>1509</v>
      </c>
      <c r="W21" s="62">
        <f>$C21/SUM($C$19:$C$21)*Exp_Summary!C$5</f>
        <v>5.3857636363636363</v>
      </c>
      <c r="X21" s="27">
        <f t="shared" si="0"/>
        <v>7.5400690909090899</v>
      </c>
      <c r="Y21" s="27">
        <f t="shared" si="1"/>
        <v>3.2314581818181818</v>
      </c>
      <c r="Z21" s="27">
        <f t="shared" si="10"/>
        <v>3.5490801398601399</v>
      </c>
      <c r="AA21" s="27">
        <f t="shared" si="11"/>
        <v>4.3103371153846153</v>
      </c>
      <c r="AB21" s="28">
        <f t="shared" si="12"/>
        <v>7.2681915996503497</v>
      </c>
      <c r="AD21" s="37" t="s">
        <v>1508</v>
      </c>
      <c r="AE21" s="25" t="s">
        <v>1509</v>
      </c>
      <c r="AF21" s="64">
        <f t="shared" si="25"/>
        <v>2.2727272727272728E-2</v>
      </c>
      <c r="AG21" s="65">
        <f t="shared" si="22"/>
        <v>1.9553723163064907E-2</v>
      </c>
      <c r="AH21" s="65">
        <f t="shared" si="23"/>
        <v>3.6580052652171069E-2</v>
      </c>
      <c r="AI21" s="65">
        <f t="shared" si="24"/>
        <v>1.4601198103715898E-2</v>
      </c>
      <c r="AJ21" s="65">
        <f t="shared" si="24"/>
        <v>1.9071001407255615E-2</v>
      </c>
      <c r="AK21" s="66">
        <f t="shared" si="24"/>
        <v>2.9897093666982032E-2</v>
      </c>
    </row>
    <row r="22" spans="1:37" ht="15.75" thickBot="1" x14ac:dyDescent="0.3">
      <c r="P22" s="70" t="s">
        <v>1549</v>
      </c>
      <c r="Q22" s="70" t="s">
        <v>1550</v>
      </c>
      <c r="R22" s="79">
        <v>5.9</v>
      </c>
      <c r="S22" s="74">
        <v>5.9781456953642378</v>
      </c>
    </row>
    <row r="23" spans="1:37" ht="15.75" thickBot="1" x14ac:dyDescent="0.3">
      <c r="A23" s="13"/>
      <c r="B23" s="86" t="s">
        <v>1854</v>
      </c>
      <c r="C23" s="91" t="s">
        <v>1498</v>
      </c>
      <c r="D23" s="92"/>
      <c r="E23" s="92"/>
      <c r="F23" s="92" t="s">
        <v>1499</v>
      </c>
      <c r="G23" s="92"/>
      <c r="H23" s="92"/>
      <c r="I23" s="92" t="s">
        <v>1500</v>
      </c>
      <c r="J23" s="92"/>
      <c r="K23" s="92"/>
      <c r="L23" s="92" t="s">
        <v>1501</v>
      </c>
      <c r="M23" s="92"/>
      <c r="N23" s="93"/>
      <c r="P23" s="70" t="s">
        <v>1551</v>
      </c>
      <c r="Q23" s="70" t="s">
        <v>1552</v>
      </c>
      <c r="R23" s="79">
        <v>8.6300000000000008</v>
      </c>
      <c r="S23" s="74">
        <v>8.2870860927152314</v>
      </c>
    </row>
    <row r="24" spans="1:37" ht="15.75" thickBot="1" x14ac:dyDescent="0.3">
      <c r="A24" s="13"/>
      <c r="B24" s="13"/>
      <c r="C24" s="14" t="s">
        <v>1461</v>
      </c>
      <c r="D24" s="15" t="s">
        <v>1462</v>
      </c>
      <c r="E24" s="15" t="s">
        <v>18</v>
      </c>
      <c r="F24" t="s">
        <v>1461</v>
      </c>
      <c r="G24" t="s">
        <v>1462</v>
      </c>
      <c r="H24" t="s">
        <v>18</v>
      </c>
      <c r="I24" t="s">
        <v>1461</v>
      </c>
      <c r="J24" t="s">
        <v>1462</v>
      </c>
      <c r="K24" t="s">
        <v>18</v>
      </c>
      <c r="L24" t="s">
        <v>1461</v>
      </c>
      <c r="M24" t="s">
        <v>1462</v>
      </c>
      <c r="N24" t="s">
        <v>18</v>
      </c>
      <c r="P24" s="70" t="s">
        <v>1553</v>
      </c>
      <c r="Q24" s="70" t="s">
        <v>1554</v>
      </c>
      <c r="R24" s="79">
        <v>0.11</v>
      </c>
      <c r="S24" s="74">
        <v>0.11156102175969725</v>
      </c>
    </row>
    <row r="25" spans="1:37" x14ac:dyDescent="0.25">
      <c r="A25" s="35" t="s">
        <v>1463</v>
      </c>
      <c r="B25" s="17" t="s">
        <v>1464</v>
      </c>
      <c r="C25" s="49">
        <v>3</v>
      </c>
      <c r="D25" s="50">
        <v>2</v>
      </c>
      <c r="E25" s="50">
        <f>(C25/C3+D25/D3)*SUM(C3:D3)/4</f>
        <v>2.4808184143222505</v>
      </c>
      <c r="F25" s="50">
        <v>6</v>
      </c>
      <c r="G25" s="50">
        <v>3</v>
      </c>
      <c r="H25" s="50">
        <f>(F25/F3+G25/G3)*SUM(F3:G3)/4</f>
        <v>4.3741293532338306</v>
      </c>
      <c r="I25" s="50">
        <v>5</v>
      </c>
      <c r="J25" s="50">
        <v>4</v>
      </c>
      <c r="K25" s="50">
        <f>(I25/I3+J25/J3)*SUM(I3:J3)/4</f>
        <v>4.5350358422939072</v>
      </c>
      <c r="L25" s="50">
        <v>4</v>
      </c>
      <c r="M25" s="50">
        <v>3</v>
      </c>
      <c r="N25" s="51">
        <f>(L25/L3+M25/M3)*SUM(L3:M3)/4</f>
        <v>3.5028050490883591</v>
      </c>
      <c r="P25" s="70" t="s">
        <v>1555</v>
      </c>
      <c r="Q25" s="70" t="s">
        <v>1556</v>
      </c>
      <c r="R25" s="79">
        <v>20.97</v>
      </c>
      <c r="S25" s="74">
        <v>21.76356669820246</v>
      </c>
    </row>
    <row r="26" spans="1:37" x14ac:dyDescent="0.25">
      <c r="A26" s="36" t="s">
        <v>1465</v>
      </c>
      <c r="B26" s="21" t="s">
        <v>1466</v>
      </c>
      <c r="C26" s="55">
        <v>2</v>
      </c>
      <c r="D26" s="56">
        <v>1</v>
      </c>
      <c r="E26" s="56">
        <f t="shared" ref="E26:E43" si="26">(C26/C4+D26/D4)*SUM(C4:D4)/4</f>
        <v>1.4711050724637682</v>
      </c>
      <c r="F26" s="56">
        <v>4</v>
      </c>
      <c r="G26" s="56">
        <v>3</v>
      </c>
      <c r="H26" s="56">
        <f t="shared" ref="H26:H43" si="27">(F26/F4+G26/G4)*SUM(F4:G4)/4</f>
        <v>3.4831574219627215</v>
      </c>
      <c r="I26" s="56">
        <v>3</v>
      </c>
      <c r="J26" s="56">
        <v>2</v>
      </c>
      <c r="K26" s="56">
        <f t="shared" ref="K26:K43" si="28">(I26/I4+J26/J4)*SUM(I4:J4)/4</f>
        <v>2.4761904761904763</v>
      </c>
      <c r="L26" s="56">
        <v>2</v>
      </c>
      <c r="M26" s="56">
        <v>2</v>
      </c>
      <c r="N26" s="57">
        <f t="shared" ref="N26:N43" si="29">(L26/L4+M26/M4)*SUM(L4:M4)/4</f>
        <v>2.0061159770462096</v>
      </c>
      <c r="P26" s="70" t="s">
        <v>1557</v>
      </c>
      <c r="Q26" s="70" t="s">
        <v>1558</v>
      </c>
      <c r="R26" s="79">
        <v>20.97</v>
      </c>
      <c r="S26" s="74">
        <v>21.76356669820246</v>
      </c>
    </row>
    <row r="27" spans="1:37" x14ac:dyDescent="0.25">
      <c r="A27" s="36" t="s">
        <v>1467</v>
      </c>
      <c r="B27" s="21" t="s">
        <v>1468</v>
      </c>
      <c r="C27" s="55">
        <v>2</v>
      </c>
      <c r="D27" s="56">
        <v>1</v>
      </c>
      <c r="E27" s="56">
        <f t="shared" si="26"/>
        <v>1.4609662689645015</v>
      </c>
      <c r="F27" s="56">
        <v>4</v>
      </c>
      <c r="G27" s="56">
        <v>2</v>
      </c>
      <c r="H27" s="56">
        <f t="shared" si="27"/>
        <v>2.9288265306122447</v>
      </c>
      <c r="I27" s="56">
        <v>3</v>
      </c>
      <c r="J27" s="56">
        <v>2</v>
      </c>
      <c r="K27" s="56">
        <f t="shared" si="28"/>
        <v>2.4795249795249794</v>
      </c>
      <c r="L27" s="56">
        <v>2</v>
      </c>
      <c r="M27" s="56">
        <v>1</v>
      </c>
      <c r="N27" s="57">
        <f t="shared" si="29"/>
        <v>1.4588557993730407</v>
      </c>
      <c r="P27" s="70" t="s">
        <v>1559</v>
      </c>
      <c r="Q27" s="70" t="s">
        <v>1560</v>
      </c>
      <c r="R27" s="79">
        <v>44.93</v>
      </c>
      <c r="S27" s="74">
        <v>44.377407757805109</v>
      </c>
    </row>
    <row r="28" spans="1:37" x14ac:dyDescent="0.25">
      <c r="A28" s="36" t="s">
        <v>1469</v>
      </c>
      <c r="B28" s="21" t="s">
        <v>1470</v>
      </c>
      <c r="C28" s="55">
        <v>4</v>
      </c>
      <c r="D28" s="56">
        <v>3</v>
      </c>
      <c r="E28" s="56">
        <f t="shared" si="26"/>
        <v>3.512169711339836</v>
      </c>
      <c r="F28" s="56">
        <v>8</v>
      </c>
      <c r="G28" s="56">
        <v>9</v>
      </c>
      <c r="H28" s="56">
        <f t="shared" si="27"/>
        <v>8.4954388861709056</v>
      </c>
      <c r="I28" s="56">
        <v>6</v>
      </c>
      <c r="J28" s="56">
        <v>6</v>
      </c>
      <c r="K28" s="56">
        <f t="shared" si="28"/>
        <v>6.0013957993087468</v>
      </c>
      <c r="L28" s="56">
        <v>4</v>
      </c>
      <c r="M28" s="56">
        <v>5</v>
      </c>
      <c r="N28" s="57">
        <f t="shared" si="29"/>
        <v>4.4874920204277045</v>
      </c>
      <c r="P28" s="70" t="s">
        <v>1561</v>
      </c>
      <c r="Q28" s="70" t="s">
        <v>1562</v>
      </c>
      <c r="R28" s="79">
        <v>36.28</v>
      </c>
      <c r="S28" s="74">
        <v>35.833793755912964</v>
      </c>
    </row>
    <row r="29" spans="1:37" x14ac:dyDescent="0.25">
      <c r="A29" s="36" t="s">
        <v>1471</v>
      </c>
      <c r="B29" s="21" t="s">
        <v>1472</v>
      </c>
      <c r="C29" s="55">
        <v>5</v>
      </c>
      <c r="D29" s="56">
        <v>5</v>
      </c>
      <c r="E29" s="56">
        <f t="shared" si="26"/>
        <v>5.0467702976468756</v>
      </c>
      <c r="F29" s="56">
        <v>11</v>
      </c>
      <c r="G29" s="56">
        <v>10</v>
      </c>
      <c r="H29" s="56">
        <f t="shared" si="27"/>
        <v>10.688838938359124</v>
      </c>
      <c r="I29" s="56">
        <v>9</v>
      </c>
      <c r="J29" s="56">
        <v>9</v>
      </c>
      <c r="K29" s="56">
        <f t="shared" si="28"/>
        <v>9.0756014291385458</v>
      </c>
      <c r="L29" s="56">
        <v>7</v>
      </c>
      <c r="M29" s="56">
        <v>8</v>
      </c>
      <c r="N29" s="57">
        <f t="shared" si="29"/>
        <v>7.5197557471264371</v>
      </c>
      <c r="P29" s="70" t="s">
        <v>1563</v>
      </c>
      <c r="Q29" s="70" t="s">
        <v>1564</v>
      </c>
      <c r="R29" s="79">
        <v>0.78</v>
      </c>
      <c r="S29" s="74">
        <v>0.82206244087038793</v>
      </c>
    </row>
    <row r="30" spans="1:37" x14ac:dyDescent="0.25">
      <c r="A30" s="36" t="s">
        <v>1473</v>
      </c>
      <c r="B30" s="21" t="s">
        <v>1474</v>
      </c>
      <c r="C30" s="55">
        <f>2+2</f>
        <v>4</v>
      </c>
      <c r="D30" s="56">
        <f>3+1</f>
        <v>4</v>
      </c>
      <c r="E30" s="56">
        <f t="shared" si="26"/>
        <v>4.0058356676003735</v>
      </c>
      <c r="F30" s="56">
        <f>C30/(C30+C38)*16</f>
        <v>6.4</v>
      </c>
      <c r="G30" s="56">
        <f>D30/(D30+D38)*11</f>
        <v>4.8888888888888884</v>
      </c>
      <c r="H30" s="56">
        <f t="shared" si="27"/>
        <v>5.7163658878064991</v>
      </c>
      <c r="I30" s="56">
        <f>C30/(C30+C38)*13</f>
        <v>5.2</v>
      </c>
      <c r="J30" s="56">
        <f>D30/(D30+D38)*8</f>
        <v>3.5555555555555554</v>
      </c>
      <c r="K30" s="56">
        <f t="shared" si="28"/>
        <v>4.3842880196818381</v>
      </c>
      <c r="L30" s="56">
        <f>C30/(C30+C38)*8</f>
        <v>3.2</v>
      </c>
      <c r="M30" s="56">
        <f>D30/(D30+D38)*6</f>
        <v>2.6666666666666665</v>
      </c>
      <c r="N30" s="57">
        <f t="shared" si="29"/>
        <v>2.9552516426390403</v>
      </c>
      <c r="P30" s="70" t="s">
        <v>1565</v>
      </c>
      <c r="Q30" s="70" t="s">
        <v>1566</v>
      </c>
      <c r="R30" s="79">
        <v>33.200000000000003</v>
      </c>
      <c r="S30" s="74">
        <v>32.728855250709557</v>
      </c>
    </row>
    <row r="31" spans="1:37" x14ac:dyDescent="0.25">
      <c r="A31" s="36" t="s">
        <v>1475</v>
      </c>
      <c r="B31" s="21" t="s">
        <v>1476</v>
      </c>
      <c r="C31" s="55">
        <f>1+1</f>
        <v>2</v>
      </c>
      <c r="D31" s="56">
        <v>1</v>
      </c>
      <c r="E31" s="56">
        <f t="shared" si="26"/>
        <v>1.4847108969607117</v>
      </c>
      <c r="F31" s="56">
        <v>5</v>
      </c>
      <c r="G31" s="56">
        <v>3</v>
      </c>
      <c r="H31" s="56">
        <f t="shared" si="27"/>
        <v>4.0828947368421051</v>
      </c>
      <c r="I31" s="56">
        <v>4</v>
      </c>
      <c r="J31" s="56">
        <v>2</v>
      </c>
      <c r="K31" s="56">
        <f t="shared" si="28"/>
        <v>2.9780852994555351</v>
      </c>
      <c r="L31" s="56">
        <v>3</v>
      </c>
      <c r="M31" s="56">
        <v>2</v>
      </c>
      <c r="N31" s="57">
        <f t="shared" si="29"/>
        <v>2.5659418817313555</v>
      </c>
      <c r="P31" s="70" t="s">
        <v>1567</v>
      </c>
      <c r="Q31" s="70" t="s">
        <v>1568</v>
      </c>
      <c r="R31" s="79">
        <v>1.23</v>
      </c>
      <c r="S31" s="74">
        <v>1.2113812677388833</v>
      </c>
    </row>
    <row r="32" spans="1:37" x14ac:dyDescent="0.25">
      <c r="A32" s="36" t="s">
        <v>1477</v>
      </c>
      <c r="B32" s="21" t="s">
        <v>1478</v>
      </c>
      <c r="C32" s="55">
        <v>0.5</v>
      </c>
      <c r="D32" s="56">
        <v>0.5</v>
      </c>
      <c r="E32" s="56">
        <f t="shared" si="26"/>
        <v>0.50730519480519476</v>
      </c>
      <c r="F32" s="56">
        <v>2</v>
      </c>
      <c r="G32" s="56">
        <v>1</v>
      </c>
      <c r="H32" s="56">
        <f t="shared" si="27"/>
        <v>1.4676190476190478</v>
      </c>
      <c r="I32" s="56">
        <v>1</v>
      </c>
      <c r="J32" s="56">
        <v>1</v>
      </c>
      <c r="K32" s="56">
        <f t="shared" si="28"/>
        <v>1.0158730158730158</v>
      </c>
      <c r="L32" s="56">
        <v>1</v>
      </c>
      <c r="M32" s="56">
        <v>1</v>
      </c>
      <c r="N32" s="57">
        <f t="shared" si="29"/>
        <v>1.0011904761904762</v>
      </c>
      <c r="P32" s="70" t="s">
        <v>1569</v>
      </c>
      <c r="Q32" s="70" t="s">
        <v>1570</v>
      </c>
      <c r="R32" s="79">
        <v>1.07</v>
      </c>
      <c r="S32" s="74">
        <v>1.0548155156102177</v>
      </c>
    </row>
    <row r="33" spans="1:19" x14ac:dyDescent="0.25">
      <c r="A33" s="36" t="s">
        <v>1479</v>
      </c>
      <c r="B33" s="21" t="s">
        <v>1480</v>
      </c>
      <c r="C33" s="55">
        <v>0.5</v>
      </c>
      <c r="D33" s="56">
        <v>0.5</v>
      </c>
      <c r="E33" s="56">
        <f t="shared" si="26"/>
        <v>0.51531862745098034</v>
      </c>
      <c r="F33" s="56">
        <v>1</v>
      </c>
      <c r="G33" s="56">
        <v>1</v>
      </c>
      <c r="H33" s="56">
        <f t="shared" si="27"/>
        <v>1.0364372469635628</v>
      </c>
      <c r="I33" s="56">
        <v>1</v>
      </c>
      <c r="J33" s="56">
        <v>0.5</v>
      </c>
      <c r="K33" s="56">
        <f t="shared" si="28"/>
        <v>0.72855392156862753</v>
      </c>
      <c r="L33" s="56">
        <v>1</v>
      </c>
      <c r="M33" s="56">
        <v>0.5</v>
      </c>
      <c r="N33" s="57">
        <f t="shared" si="29"/>
        <v>0.72916666666666663</v>
      </c>
      <c r="P33" s="70" t="s">
        <v>1571</v>
      </c>
      <c r="Q33" s="70" t="s">
        <v>1572</v>
      </c>
      <c r="R33" s="79">
        <v>8.65</v>
      </c>
      <c r="S33" s="74">
        <v>8.5681646168401144</v>
      </c>
    </row>
    <row r="34" spans="1:19" x14ac:dyDescent="0.25">
      <c r="A34" s="36" t="s">
        <v>1481</v>
      </c>
      <c r="B34" s="21" t="s">
        <v>1482</v>
      </c>
      <c r="C34" s="55">
        <v>2</v>
      </c>
      <c r="D34" s="56">
        <v>1</v>
      </c>
      <c r="E34" s="56">
        <f t="shared" si="26"/>
        <v>1.4571150097465886</v>
      </c>
      <c r="F34" s="56">
        <v>2</v>
      </c>
      <c r="G34" s="56">
        <v>1</v>
      </c>
      <c r="H34" s="56">
        <f t="shared" si="27"/>
        <v>1.4573275862068966</v>
      </c>
      <c r="I34" s="56">
        <v>1</v>
      </c>
      <c r="J34" s="61">
        <v>1</v>
      </c>
      <c r="K34" s="56">
        <f t="shared" si="28"/>
        <v>1.0341880341880341</v>
      </c>
      <c r="L34" s="56">
        <v>1</v>
      </c>
      <c r="M34" s="56">
        <v>0.5</v>
      </c>
      <c r="N34" s="57">
        <f t="shared" si="29"/>
        <v>0.72856029106029108</v>
      </c>
      <c r="P34" s="70" t="s">
        <v>1573</v>
      </c>
      <c r="Q34" s="70" t="s">
        <v>1574</v>
      </c>
      <c r="R34" s="79">
        <v>8.3800000000000008</v>
      </c>
      <c r="S34" s="74">
        <v>8.2927909176915797</v>
      </c>
    </row>
    <row r="35" spans="1:19" x14ac:dyDescent="0.25">
      <c r="A35" s="36" t="s">
        <v>1483</v>
      </c>
      <c r="B35" s="21" t="s">
        <v>1507</v>
      </c>
      <c r="C35" s="55">
        <f>2+1</f>
        <v>3</v>
      </c>
      <c r="D35" s="56">
        <f>2+1</f>
        <v>3</v>
      </c>
      <c r="E35" s="56">
        <f t="shared" si="26"/>
        <v>3.0303030303030303</v>
      </c>
      <c r="F35" s="56">
        <f>5+3</f>
        <v>8</v>
      </c>
      <c r="G35" s="56">
        <f>4+2</f>
        <v>6</v>
      </c>
      <c r="H35" s="56">
        <f t="shared" si="27"/>
        <v>6.9743901204575351</v>
      </c>
      <c r="I35" s="56">
        <f>3+2</f>
        <v>5</v>
      </c>
      <c r="J35" s="56">
        <f>3+1</f>
        <v>4</v>
      </c>
      <c r="K35" s="56">
        <f t="shared" si="28"/>
        <v>4.5033227848101269</v>
      </c>
      <c r="L35" s="56">
        <f>3+1</f>
        <v>4</v>
      </c>
      <c r="M35" s="56">
        <f>2+1</f>
        <v>3</v>
      </c>
      <c r="N35" s="57">
        <f t="shared" si="29"/>
        <v>3.4824414715719065</v>
      </c>
      <c r="P35" s="70" t="s">
        <v>1575</v>
      </c>
      <c r="Q35" s="70" t="s">
        <v>1576</v>
      </c>
      <c r="R35" s="79">
        <v>0.27</v>
      </c>
      <c r="S35" s="74">
        <v>0.27408703878902552</v>
      </c>
    </row>
    <row r="36" spans="1:19" x14ac:dyDescent="0.25">
      <c r="A36" s="36" t="s">
        <v>1484</v>
      </c>
      <c r="B36" s="21" t="s">
        <v>1485</v>
      </c>
      <c r="C36" s="55">
        <f>2+1</f>
        <v>3</v>
      </c>
      <c r="D36" s="56">
        <f>2+1</f>
        <v>3</v>
      </c>
      <c r="E36" s="56">
        <f t="shared" si="26"/>
        <v>3.0107310529845739</v>
      </c>
      <c r="F36" s="56">
        <v>4</v>
      </c>
      <c r="G36" s="56">
        <v>4</v>
      </c>
      <c r="H36" s="56">
        <f t="shared" si="27"/>
        <v>4.0093440122044246</v>
      </c>
      <c r="I36" s="56">
        <v>3</v>
      </c>
      <c r="J36" s="56">
        <v>3</v>
      </c>
      <c r="K36" s="56">
        <f t="shared" si="28"/>
        <v>3.0101159114857747</v>
      </c>
      <c r="L36" s="56">
        <v>2</v>
      </c>
      <c r="M36" s="56">
        <v>2</v>
      </c>
      <c r="N36" s="57">
        <f t="shared" si="29"/>
        <v>2.0080951176321777</v>
      </c>
      <c r="P36" s="70" t="s">
        <v>1577</v>
      </c>
      <c r="Q36" s="70" t="s">
        <v>1578</v>
      </c>
      <c r="R36" s="79">
        <v>317.29000000000002</v>
      </c>
      <c r="S36" s="74">
        <v>322.69323557237465</v>
      </c>
    </row>
    <row r="37" spans="1:19" x14ac:dyDescent="0.25">
      <c r="A37" s="36" t="s">
        <v>1486</v>
      </c>
      <c r="B37" s="21" t="s">
        <v>1487</v>
      </c>
      <c r="C37" s="55">
        <v>21</v>
      </c>
      <c r="D37" s="56">
        <v>18</v>
      </c>
      <c r="E37" s="56">
        <f t="shared" si="26"/>
        <v>19.502010137480909</v>
      </c>
      <c r="F37" s="56">
        <v>49</v>
      </c>
      <c r="G37" s="56">
        <v>36</v>
      </c>
      <c r="H37" s="56">
        <f t="shared" si="27"/>
        <v>42.58901269469024</v>
      </c>
      <c r="I37" s="56">
        <v>38</v>
      </c>
      <c r="J37" s="56">
        <v>31</v>
      </c>
      <c r="K37" s="56">
        <f t="shared" si="28"/>
        <v>34.450326647241127</v>
      </c>
      <c r="L37" s="56">
        <v>29</v>
      </c>
      <c r="M37" s="56">
        <v>26</v>
      </c>
      <c r="N37" s="57">
        <f t="shared" si="29"/>
        <v>27.531499751799455</v>
      </c>
      <c r="P37" s="70" t="s">
        <v>1579</v>
      </c>
      <c r="Q37" s="70" t="s">
        <v>1580</v>
      </c>
      <c r="R37" s="79">
        <v>209.93</v>
      </c>
      <c r="S37" s="74">
        <v>206.15642384105959</v>
      </c>
    </row>
    <row r="38" spans="1:19" x14ac:dyDescent="0.25">
      <c r="A38" s="36" t="s">
        <v>1488</v>
      </c>
      <c r="B38" s="21" t="s">
        <v>1489</v>
      </c>
      <c r="C38" s="55">
        <v>6</v>
      </c>
      <c r="D38" s="56">
        <v>5</v>
      </c>
      <c r="E38" s="56">
        <f t="shared" si="26"/>
        <v>5.5403195488721808</v>
      </c>
      <c r="F38" s="56">
        <f>C38/(C30+C38)*16</f>
        <v>9.6</v>
      </c>
      <c r="G38" s="56">
        <f>D38/(D30+D38)*10</f>
        <v>5.5555555555555554</v>
      </c>
      <c r="H38" s="56">
        <f t="shared" si="27"/>
        <v>7.4433396930640274</v>
      </c>
      <c r="I38" s="56">
        <f>F38/(F30+F38)*13</f>
        <v>7.8</v>
      </c>
      <c r="J38" s="56">
        <f>G38/(G30+G38)*18</f>
        <v>9.5744680851063855</v>
      </c>
      <c r="K38" s="56">
        <f t="shared" si="28"/>
        <v>9.1070790908910375</v>
      </c>
      <c r="L38" s="56">
        <f>C38/(C30+C38)*8</f>
        <v>4.8</v>
      </c>
      <c r="M38" s="56">
        <f>D38/(D30+D38)*6</f>
        <v>3.3333333333333335</v>
      </c>
      <c r="N38" s="57">
        <f t="shared" si="29"/>
        <v>4.0389496739572079</v>
      </c>
      <c r="P38" s="70" t="s">
        <v>1581</v>
      </c>
      <c r="Q38" s="70" t="s">
        <v>1582</v>
      </c>
      <c r="R38" s="79">
        <v>209.93</v>
      </c>
      <c r="S38" s="74">
        <v>206.15642384105959</v>
      </c>
    </row>
    <row r="39" spans="1:19" x14ac:dyDescent="0.25">
      <c r="A39" s="36" t="s">
        <v>1490</v>
      </c>
      <c r="B39" s="21" t="s">
        <v>1491</v>
      </c>
      <c r="C39" s="55">
        <v>13</v>
      </c>
      <c r="D39" s="56">
        <v>10</v>
      </c>
      <c r="E39" s="56">
        <f t="shared" si="26"/>
        <v>11.450906097889792</v>
      </c>
      <c r="F39" s="56">
        <v>30</v>
      </c>
      <c r="G39" s="56">
        <v>20</v>
      </c>
      <c r="H39" s="56">
        <f t="shared" si="27"/>
        <v>24.78022168942632</v>
      </c>
      <c r="I39" s="56">
        <v>22</v>
      </c>
      <c r="J39" s="56">
        <v>17</v>
      </c>
      <c r="K39" s="56">
        <f t="shared" si="28"/>
        <v>19.435425529809841</v>
      </c>
      <c r="L39" s="56">
        <v>18</v>
      </c>
      <c r="M39" s="56">
        <v>13</v>
      </c>
      <c r="N39" s="57">
        <f t="shared" si="29"/>
        <v>15.39865960798476</v>
      </c>
      <c r="P39" s="70" t="s">
        <v>1583</v>
      </c>
      <c r="Q39" s="70" t="s">
        <v>1584</v>
      </c>
      <c r="R39" s="79">
        <v>8.1</v>
      </c>
      <c r="S39" s="74">
        <v>8.2685903500473028</v>
      </c>
    </row>
    <row r="40" spans="1:19" x14ac:dyDescent="0.25">
      <c r="A40" s="36" t="s">
        <v>1492</v>
      </c>
      <c r="B40" s="21" t="s">
        <v>1493</v>
      </c>
      <c r="C40" s="55">
        <v>12</v>
      </c>
      <c r="D40" s="56">
        <v>6</v>
      </c>
      <c r="E40" s="56">
        <f t="shared" si="26"/>
        <v>9.4967532467532472</v>
      </c>
      <c r="F40" s="56">
        <v>34</v>
      </c>
      <c r="G40" s="56">
        <v>16</v>
      </c>
      <c r="H40" s="56">
        <f t="shared" si="27"/>
        <v>26.173691565040649</v>
      </c>
      <c r="I40" s="56">
        <v>23</v>
      </c>
      <c r="J40" s="56">
        <v>11</v>
      </c>
      <c r="K40" s="56">
        <f t="shared" si="28"/>
        <v>18.616523809523809</v>
      </c>
      <c r="L40" s="56">
        <v>12</v>
      </c>
      <c r="M40" s="56">
        <v>7</v>
      </c>
      <c r="N40" s="57">
        <f t="shared" si="29"/>
        <v>10.065046156933574</v>
      </c>
      <c r="P40" s="70" t="s">
        <v>1585</v>
      </c>
      <c r="Q40" s="70" t="s">
        <v>1586</v>
      </c>
      <c r="R40" s="79">
        <v>3.98</v>
      </c>
      <c r="S40" s="74">
        <v>4.0251844843897828</v>
      </c>
    </row>
    <row r="41" spans="1:19" x14ac:dyDescent="0.25">
      <c r="A41" s="36" t="s">
        <v>1494</v>
      </c>
      <c r="B41" s="21" t="s">
        <v>1495</v>
      </c>
      <c r="C41" s="55">
        <v>9</v>
      </c>
      <c r="D41" s="56">
        <v>2</v>
      </c>
      <c r="E41" s="56">
        <f t="shared" si="26"/>
        <v>6.3404276882537749</v>
      </c>
      <c r="F41" s="56">
        <v>26</v>
      </c>
      <c r="G41" s="56">
        <v>5</v>
      </c>
      <c r="H41" s="56">
        <f t="shared" si="27"/>
        <v>17.745169736366918</v>
      </c>
      <c r="I41" s="56">
        <v>16</v>
      </c>
      <c r="J41" s="56">
        <v>4</v>
      </c>
      <c r="K41" s="56">
        <f t="shared" si="28"/>
        <v>12.373425218046732</v>
      </c>
      <c r="L41" s="56">
        <v>11</v>
      </c>
      <c r="M41" s="56">
        <v>3</v>
      </c>
      <c r="N41" s="57">
        <f t="shared" si="29"/>
        <v>8.4246848739495803</v>
      </c>
      <c r="P41" s="70" t="s">
        <v>1587</v>
      </c>
      <c r="Q41" s="70" t="s">
        <v>1588</v>
      </c>
      <c r="R41" s="79">
        <v>4.12</v>
      </c>
      <c r="S41" s="74">
        <v>4.2486281929990533</v>
      </c>
    </row>
    <row r="42" spans="1:19" x14ac:dyDescent="0.25">
      <c r="A42" s="36" t="s">
        <v>1496</v>
      </c>
      <c r="B42" s="21" t="s">
        <v>1497</v>
      </c>
      <c r="C42" s="55">
        <v>3</v>
      </c>
      <c r="D42" s="56">
        <v>2</v>
      </c>
      <c r="E42" s="56">
        <f t="shared" si="26"/>
        <v>2.4747596153846154</v>
      </c>
      <c r="F42" s="56">
        <v>6</v>
      </c>
      <c r="G42" s="56">
        <v>4</v>
      </c>
      <c r="H42" s="56">
        <f t="shared" si="27"/>
        <v>4.9518750000000002</v>
      </c>
      <c r="I42" s="56">
        <v>3</v>
      </c>
      <c r="J42" s="56">
        <v>3</v>
      </c>
      <c r="K42" s="56">
        <f t="shared" si="28"/>
        <v>3.0222039473684208</v>
      </c>
      <c r="L42" s="56">
        <v>4</v>
      </c>
      <c r="M42" s="56">
        <v>4</v>
      </c>
      <c r="N42" s="57">
        <f t="shared" si="29"/>
        <v>4.0138888888888884</v>
      </c>
      <c r="P42" s="70" t="s">
        <v>1589</v>
      </c>
      <c r="Q42" s="70" t="s">
        <v>1590</v>
      </c>
      <c r="R42" s="79">
        <v>31.07</v>
      </c>
      <c r="S42" s="74">
        <v>30.423320719016083</v>
      </c>
    </row>
    <row r="43" spans="1:19" ht="15.75" thickBot="1" x14ac:dyDescent="0.3">
      <c r="A43" s="37" t="s">
        <v>1508</v>
      </c>
      <c r="B43" s="25" t="s">
        <v>1509</v>
      </c>
      <c r="C43" s="62">
        <v>0.5</v>
      </c>
      <c r="D43" s="63">
        <v>0.5</v>
      </c>
      <c r="E43" s="63">
        <f t="shared" si="26"/>
        <v>0.59523809523809523</v>
      </c>
      <c r="F43" s="27">
        <f>F42/$C$42*$C$43</f>
        <v>1</v>
      </c>
      <c r="G43" s="27">
        <f>G42/$D$42*$D$43</f>
        <v>1</v>
      </c>
      <c r="H43" s="63">
        <f t="shared" si="27"/>
        <v>1.2096886446886446</v>
      </c>
      <c r="I43" s="27">
        <f>I42/$C$42*$C$43</f>
        <v>0.5</v>
      </c>
      <c r="J43" s="27">
        <f>J42/$D$42*$D$43</f>
        <v>0.75</v>
      </c>
      <c r="K43" s="27">
        <f t="shared" si="28"/>
        <v>0.79014256456947651</v>
      </c>
      <c r="L43" s="27">
        <f>L42/$C$42*$C$43</f>
        <v>0.66666666666666663</v>
      </c>
      <c r="M43" s="27">
        <f>M42/$D$42*$D$43</f>
        <v>1</v>
      </c>
      <c r="N43" s="28">
        <f t="shared" si="29"/>
        <v>1.0280138698107446</v>
      </c>
      <c r="P43" s="70" t="s">
        <v>1591</v>
      </c>
      <c r="Q43" s="70" t="s">
        <v>1592</v>
      </c>
      <c r="R43" s="79">
        <v>7.92</v>
      </c>
      <c r="S43" s="74">
        <v>7.8525638599810783</v>
      </c>
    </row>
    <row r="44" spans="1:19" ht="15.75" thickBot="1" x14ac:dyDescent="0.3">
      <c r="P44" s="70" t="s">
        <v>1593</v>
      </c>
      <c r="Q44" s="70" t="s">
        <v>1594</v>
      </c>
      <c r="R44" s="79">
        <v>6.87</v>
      </c>
      <c r="S44" s="74">
        <v>6.4540302743614006</v>
      </c>
    </row>
    <row r="45" spans="1:19" ht="15.75" thickBot="1" x14ac:dyDescent="0.3">
      <c r="A45" s="13"/>
      <c r="B45" s="86" t="s">
        <v>1855</v>
      </c>
      <c r="C45" s="91" t="s">
        <v>1498</v>
      </c>
      <c r="D45" s="92"/>
      <c r="E45" s="92"/>
      <c r="F45" s="92" t="s">
        <v>1499</v>
      </c>
      <c r="G45" s="92"/>
      <c r="H45" s="92"/>
      <c r="I45" s="92" t="s">
        <v>1500</v>
      </c>
      <c r="J45" s="92"/>
      <c r="K45" s="92"/>
      <c r="L45" s="92" t="s">
        <v>1501</v>
      </c>
      <c r="M45" s="92"/>
      <c r="N45" s="93"/>
      <c r="P45" s="70" t="s">
        <v>1595</v>
      </c>
      <c r="Q45" s="70" t="s">
        <v>1596</v>
      </c>
      <c r="R45" s="79">
        <v>9.7899999999999991</v>
      </c>
      <c r="S45" s="74">
        <v>9.5399243140964991</v>
      </c>
    </row>
    <row r="46" spans="1:19" ht="15.75" thickBot="1" x14ac:dyDescent="0.3">
      <c r="A46" s="13"/>
      <c r="B46" s="13"/>
      <c r="C46" s="14" t="s">
        <v>1461</v>
      </c>
      <c r="D46" s="15" t="s">
        <v>1462</v>
      </c>
      <c r="E46" s="15" t="s">
        <v>18</v>
      </c>
      <c r="F46" t="s">
        <v>1461</v>
      </c>
      <c r="G46" t="s">
        <v>1462</v>
      </c>
      <c r="H46" t="s">
        <v>18</v>
      </c>
      <c r="I46" t="s">
        <v>1461</v>
      </c>
      <c r="J46" t="s">
        <v>1462</v>
      </c>
      <c r="K46" t="s">
        <v>18</v>
      </c>
      <c r="L46" t="s">
        <v>1461</v>
      </c>
      <c r="M46" t="s">
        <v>1462</v>
      </c>
      <c r="N46" t="s">
        <v>18</v>
      </c>
      <c r="P46" s="70" t="s">
        <v>1597</v>
      </c>
      <c r="Q46" s="70" t="s">
        <v>1598</v>
      </c>
      <c r="R46" s="79">
        <v>6.49</v>
      </c>
      <c r="S46" s="74">
        <v>6.5698202459791872</v>
      </c>
    </row>
    <row r="47" spans="1:19" x14ac:dyDescent="0.25">
      <c r="A47" s="35" t="s">
        <v>1463</v>
      </c>
      <c r="B47" s="17" t="s">
        <v>1464</v>
      </c>
      <c r="C47" s="87">
        <f>C25/C3</f>
        <v>1.6304347826086956E-2</v>
      </c>
      <c r="D47" s="53">
        <f t="shared" ref="D47:N47" si="30">D25/D3</f>
        <v>1.4705882352941176E-2</v>
      </c>
      <c r="E47" s="53">
        <f t="shared" si="30"/>
        <v>1.5505115089514066E-2</v>
      </c>
      <c r="F47" s="53">
        <f t="shared" si="30"/>
        <v>3.3333333333333333E-2</v>
      </c>
      <c r="G47" s="53">
        <f t="shared" si="30"/>
        <v>2.2388059701492536E-2</v>
      </c>
      <c r="H47" s="53">
        <f t="shared" si="30"/>
        <v>2.7860696517412933E-2</v>
      </c>
      <c r="I47" s="53">
        <f t="shared" si="30"/>
        <v>2.6881720430107527E-2</v>
      </c>
      <c r="J47" s="53">
        <f t="shared" si="30"/>
        <v>2.9629629629629631E-2</v>
      </c>
      <c r="K47" s="53">
        <f t="shared" si="30"/>
        <v>2.8255675029868581E-2</v>
      </c>
      <c r="L47" s="53">
        <f t="shared" si="30"/>
        <v>2.1505376344086023E-2</v>
      </c>
      <c r="M47" s="53">
        <f t="shared" si="30"/>
        <v>2.1739130434782608E-2</v>
      </c>
      <c r="N47" s="54">
        <f t="shared" si="30"/>
        <v>2.1622253389434316E-2</v>
      </c>
      <c r="P47" s="70" t="s">
        <v>1599</v>
      </c>
      <c r="Q47" s="70" t="s">
        <v>1600</v>
      </c>
      <c r="R47" s="79">
        <v>68.19</v>
      </c>
      <c r="S47" s="74">
        <v>77.802403027436142</v>
      </c>
    </row>
    <row r="48" spans="1:19" x14ac:dyDescent="0.25">
      <c r="A48" s="36" t="s">
        <v>1465</v>
      </c>
      <c r="B48" s="21" t="s">
        <v>1466</v>
      </c>
      <c r="C48" s="58">
        <f t="shared" ref="C48:N48" si="31">C26/C4</f>
        <v>2.5000000000000001E-2</v>
      </c>
      <c r="D48" s="59">
        <f t="shared" si="31"/>
        <v>1.4492753623188406E-2</v>
      </c>
      <c r="E48" s="59">
        <f t="shared" si="31"/>
        <v>1.9746376811594205E-2</v>
      </c>
      <c r="F48" s="59">
        <f t="shared" si="31"/>
        <v>5.4794520547945202E-2</v>
      </c>
      <c r="G48" s="59">
        <f t="shared" si="31"/>
        <v>4.9180327868852458E-2</v>
      </c>
      <c r="H48" s="59">
        <f t="shared" si="31"/>
        <v>5.198742420839883E-2</v>
      </c>
      <c r="I48" s="59">
        <f t="shared" si="31"/>
        <v>3.896103896103896E-2</v>
      </c>
      <c r="J48" s="59">
        <f t="shared" si="31"/>
        <v>3.0303030303030304E-2</v>
      </c>
      <c r="K48" s="59">
        <f t="shared" si="31"/>
        <v>3.4632034632034632E-2</v>
      </c>
      <c r="L48" s="59">
        <f t="shared" si="31"/>
        <v>2.3255813953488372E-2</v>
      </c>
      <c r="M48" s="59">
        <f t="shared" si="31"/>
        <v>2.5974025974025976E-2</v>
      </c>
      <c r="N48" s="60">
        <f t="shared" si="31"/>
        <v>2.4614919963757174E-2</v>
      </c>
      <c r="P48" s="70" t="s">
        <v>1601</v>
      </c>
      <c r="Q48" s="70" t="s">
        <v>1602</v>
      </c>
      <c r="R48" s="79">
        <v>26.21</v>
      </c>
      <c r="S48" s="74">
        <v>30.59899716177862</v>
      </c>
    </row>
    <row r="49" spans="1:19" x14ac:dyDescent="0.25">
      <c r="A49" s="36" t="s">
        <v>1467</v>
      </c>
      <c r="B49" s="21" t="s">
        <v>1468</v>
      </c>
      <c r="C49" s="58">
        <f t="shared" ref="C49:N49" si="32">C27/C5</f>
        <v>2.1505376344086023E-2</v>
      </c>
      <c r="D49" s="59">
        <f t="shared" si="32"/>
        <v>1.3698630136986301E-2</v>
      </c>
      <c r="E49" s="59">
        <f t="shared" si="32"/>
        <v>1.7602003240536162E-2</v>
      </c>
      <c r="F49" s="59">
        <f t="shared" si="32"/>
        <v>4.0816326530612242E-2</v>
      </c>
      <c r="G49" s="59">
        <f t="shared" si="32"/>
        <v>2.5000000000000001E-2</v>
      </c>
      <c r="H49" s="59">
        <f t="shared" si="32"/>
        <v>3.2908163265306122E-2</v>
      </c>
      <c r="I49" s="59">
        <f t="shared" si="32"/>
        <v>3.0303030303030304E-2</v>
      </c>
      <c r="J49" s="59">
        <f t="shared" si="32"/>
        <v>2.7027027027027029E-2</v>
      </c>
      <c r="K49" s="59">
        <f t="shared" si="32"/>
        <v>2.8665028665028663E-2</v>
      </c>
      <c r="L49" s="59">
        <f t="shared" si="32"/>
        <v>2.2988505747126436E-2</v>
      </c>
      <c r="M49" s="59">
        <f t="shared" si="32"/>
        <v>1.5151515151515152E-2</v>
      </c>
      <c r="N49" s="60">
        <f t="shared" si="32"/>
        <v>1.9070010449320794E-2</v>
      </c>
      <c r="P49" s="70" t="s">
        <v>1603</v>
      </c>
      <c r="Q49" s="70" t="s">
        <v>1604</v>
      </c>
      <c r="R49" s="79">
        <v>14.46</v>
      </c>
      <c r="S49" s="74">
        <v>15.294493850520341</v>
      </c>
    </row>
    <row r="50" spans="1:19" x14ac:dyDescent="0.25">
      <c r="A50" s="36" t="s">
        <v>1469</v>
      </c>
      <c r="B50" s="21" t="s">
        <v>1470</v>
      </c>
      <c r="C50" s="58">
        <f t="shared" ref="C50:N50" si="33">C28/C6</f>
        <v>1.7316017316017316E-2</v>
      </c>
      <c r="D50" s="59">
        <f t="shared" si="33"/>
        <v>1.2448132780082987E-2</v>
      </c>
      <c r="E50" s="59">
        <f t="shared" si="33"/>
        <v>1.4882075048050152E-2</v>
      </c>
      <c r="F50" s="59">
        <f t="shared" si="33"/>
        <v>3.6529680365296802E-2</v>
      </c>
      <c r="G50" s="59">
        <f t="shared" si="33"/>
        <v>4.0178571428571432E-2</v>
      </c>
      <c r="H50" s="59">
        <f t="shared" si="33"/>
        <v>3.8354125896934113E-2</v>
      </c>
      <c r="I50" s="59">
        <f t="shared" si="33"/>
        <v>2.6548672566371681E-2</v>
      </c>
      <c r="J50" s="59">
        <f t="shared" si="33"/>
        <v>2.575107296137339E-2</v>
      </c>
      <c r="K50" s="59">
        <f t="shared" si="33"/>
        <v>2.6149872763872536E-2</v>
      </c>
      <c r="L50" s="59">
        <f t="shared" si="33"/>
        <v>1.6597510373443983E-2</v>
      </c>
      <c r="M50" s="59">
        <f t="shared" si="33"/>
        <v>1.9230769230769232E-2</v>
      </c>
      <c r="N50" s="60">
        <f t="shared" si="33"/>
        <v>1.7914139802106606E-2</v>
      </c>
      <c r="P50" s="70" t="s">
        <v>1605</v>
      </c>
      <c r="Q50" s="70" t="s">
        <v>1606</v>
      </c>
      <c r="R50" s="79">
        <v>11.11</v>
      </c>
      <c r="S50" s="74">
        <v>13.401371807000944</v>
      </c>
    </row>
    <row r="51" spans="1:19" x14ac:dyDescent="0.25">
      <c r="A51" s="36" t="s">
        <v>1471</v>
      </c>
      <c r="B51" s="21" t="s">
        <v>1472</v>
      </c>
      <c r="C51" s="58">
        <f t="shared" ref="C51:N51" si="34">C29/C7</f>
        <v>2.1739130434782608E-2</v>
      </c>
      <c r="D51" s="59">
        <f t="shared" si="34"/>
        <v>1.7921146953405017E-2</v>
      </c>
      <c r="E51" s="59">
        <f t="shared" si="34"/>
        <v>1.9830138694093814E-2</v>
      </c>
      <c r="F51" s="59">
        <f t="shared" si="34"/>
        <v>5.1162790697674418E-2</v>
      </c>
      <c r="G51" s="59">
        <f t="shared" si="34"/>
        <v>3.717472118959108E-2</v>
      </c>
      <c r="H51" s="59">
        <f t="shared" si="34"/>
        <v>4.4168755943632745E-2</v>
      </c>
      <c r="I51" s="59">
        <f t="shared" si="34"/>
        <v>3.9301310043668124E-2</v>
      </c>
      <c r="J51" s="59">
        <f t="shared" si="34"/>
        <v>3.272727272727273E-2</v>
      </c>
      <c r="K51" s="59">
        <f t="shared" si="34"/>
        <v>3.6014291385470423E-2</v>
      </c>
      <c r="L51" s="59">
        <f t="shared" si="34"/>
        <v>2.9166666666666667E-2</v>
      </c>
      <c r="M51" s="59">
        <f t="shared" si="34"/>
        <v>2.7586206896551724E-2</v>
      </c>
      <c r="N51" s="60">
        <f t="shared" si="34"/>
        <v>2.8376436781609195E-2</v>
      </c>
      <c r="P51" s="70" t="s">
        <v>1607</v>
      </c>
      <c r="Q51" s="70" t="s">
        <v>1608</v>
      </c>
      <c r="R51" s="79">
        <v>1.05</v>
      </c>
      <c r="S51" s="74">
        <v>1.1254966887417219</v>
      </c>
    </row>
    <row r="52" spans="1:19" x14ac:dyDescent="0.25">
      <c r="A52" s="36" t="s">
        <v>1473</v>
      </c>
      <c r="B52" s="21" t="s">
        <v>1474</v>
      </c>
      <c r="C52" s="58">
        <f t="shared" ref="C52:N52" si="35">C30/C8</f>
        <v>3.1746031746031744E-2</v>
      </c>
      <c r="D52" s="59">
        <f t="shared" si="35"/>
        <v>2.9411764705882353E-2</v>
      </c>
      <c r="E52" s="59">
        <f t="shared" si="35"/>
        <v>3.0578898225957048E-2</v>
      </c>
      <c r="F52" s="59">
        <f t="shared" si="35"/>
        <v>5.2833556448014275E-2</v>
      </c>
      <c r="G52" s="59">
        <f t="shared" si="35"/>
        <v>3.5496485902589761E-2</v>
      </c>
      <c r="H52" s="59">
        <f t="shared" si="35"/>
        <v>4.4165021175302022E-2</v>
      </c>
      <c r="I52" s="59">
        <f t="shared" si="35"/>
        <v>3.9153439153439155E-2</v>
      </c>
      <c r="J52" s="59">
        <f t="shared" si="35"/>
        <v>2.6367242053516562E-2</v>
      </c>
      <c r="K52" s="59">
        <f t="shared" si="35"/>
        <v>3.2760340603477857E-2</v>
      </c>
      <c r="L52" s="59">
        <f t="shared" si="35"/>
        <v>2.5896762904636918E-2</v>
      </c>
      <c r="M52" s="59">
        <f t="shared" si="35"/>
        <v>1.9443071346185531E-2</v>
      </c>
      <c r="N52" s="60">
        <f t="shared" si="35"/>
        <v>2.2669917125411224E-2</v>
      </c>
      <c r="P52" s="70" t="s">
        <v>1609</v>
      </c>
      <c r="Q52" s="70" t="s">
        <v>1610</v>
      </c>
      <c r="R52" s="79">
        <v>15.36</v>
      </c>
      <c r="S52" s="74">
        <v>17.365373699148535</v>
      </c>
    </row>
    <row r="53" spans="1:19" x14ac:dyDescent="0.25">
      <c r="A53" s="36" t="s">
        <v>1475</v>
      </c>
      <c r="B53" s="21" t="s">
        <v>1476</v>
      </c>
      <c r="C53" s="58">
        <f t="shared" ref="C53:N53" si="36">C31/C9</f>
        <v>1.4084507042253521E-2</v>
      </c>
      <c r="D53" s="59">
        <f t="shared" si="36"/>
        <v>1.3157894736842105E-2</v>
      </c>
      <c r="E53" s="59">
        <f t="shared" si="36"/>
        <v>1.3621200889547814E-2</v>
      </c>
      <c r="F53" s="59">
        <f t="shared" si="36"/>
        <v>3.2894736842105261E-2</v>
      </c>
      <c r="G53" s="59">
        <f t="shared" si="36"/>
        <v>3.7499999999999999E-2</v>
      </c>
      <c r="H53" s="59">
        <f t="shared" si="36"/>
        <v>3.519736842105263E-2</v>
      </c>
      <c r="I53" s="59">
        <f t="shared" si="36"/>
        <v>2.7586206896551724E-2</v>
      </c>
      <c r="J53" s="59">
        <f t="shared" si="36"/>
        <v>2.6315789473684209E-2</v>
      </c>
      <c r="K53" s="59">
        <f t="shared" si="36"/>
        <v>2.6950998185117966E-2</v>
      </c>
      <c r="L53" s="59">
        <f t="shared" si="36"/>
        <v>2.2556390977443608E-2</v>
      </c>
      <c r="M53" s="59">
        <f t="shared" si="36"/>
        <v>2.7027027027027029E-2</v>
      </c>
      <c r="N53" s="60">
        <f t="shared" si="36"/>
        <v>2.4791709002235318E-2</v>
      </c>
      <c r="P53" s="70" t="s">
        <v>1611</v>
      </c>
      <c r="Q53" s="70" t="s">
        <v>1612</v>
      </c>
      <c r="R53" s="79">
        <v>49.78</v>
      </c>
      <c r="S53" s="74">
        <v>48.0845600756859</v>
      </c>
    </row>
    <row r="54" spans="1:19" x14ac:dyDescent="0.25">
      <c r="A54" s="36" t="s">
        <v>1477</v>
      </c>
      <c r="B54" s="21" t="s">
        <v>1478</v>
      </c>
      <c r="C54" s="58">
        <f t="shared" ref="C54:N54" si="37">C32/C10</f>
        <v>1.7857142857142856E-2</v>
      </c>
      <c r="D54" s="59">
        <f t="shared" si="37"/>
        <v>2.2727272727272728E-2</v>
      </c>
      <c r="E54" s="59">
        <f t="shared" si="37"/>
        <v>2.0292207792207792E-2</v>
      </c>
      <c r="F54" s="59">
        <f t="shared" si="37"/>
        <v>0.08</v>
      </c>
      <c r="G54" s="59">
        <f t="shared" si="37"/>
        <v>4.7619047619047616E-2</v>
      </c>
      <c r="H54" s="59">
        <f t="shared" si="37"/>
        <v>6.3809523809523816E-2</v>
      </c>
      <c r="I54" s="59">
        <f t="shared" si="37"/>
        <v>3.7037037037037035E-2</v>
      </c>
      <c r="J54" s="59">
        <f t="shared" si="37"/>
        <v>4.7619047619047616E-2</v>
      </c>
      <c r="K54" s="59">
        <f t="shared" si="37"/>
        <v>4.2328042328042326E-2</v>
      </c>
      <c r="L54" s="59">
        <f t="shared" si="37"/>
        <v>3.3333333333333333E-2</v>
      </c>
      <c r="M54" s="59">
        <f t="shared" si="37"/>
        <v>3.5714285714285712E-2</v>
      </c>
      <c r="N54" s="60">
        <f t="shared" si="37"/>
        <v>3.4523809523809526E-2</v>
      </c>
      <c r="P54" s="70" t="s">
        <v>1613</v>
      </c>
      <c r="Q54" s="70" t="s">
        <v>1614</v>
      </c>
      <c r="R54" s="79">
        <v>19.760000000000002</v>
      </c>
      <c r="S54" s="74">
        <v>19.087000946073793</v>
      </c>
    </row>
    <row r="55" spans="1:19" x14ac:dyDescent="0.25">
      <c r="A55" s="36" t="s">
        <v>1479</v>
      </c>
      <c r="B55" s="21" t="s">
        <v>1480</v>
      </c>
      <c r="C55" s="58">
        <f t="shared" ref="C55:N55" si="38">C33/C11</f>
        <v>2.9411764705882353E-2</v>
      </c>
      <c r="D55" s="59">
        <f t="shared" si="38"/>
        <v>4.1666666666666664E-2</v>
      </c>
      <c r="E55" s="59">
        <f t="shared" si="38"/>
        <v>3.5539215686274508E-2</v>
      </c>
      <c r="F55" s="59">
        <f t="shared" si="38"/>
        <v>5.2631578947368418E-2</v>
      </c>
      <c r="G55" s="59">
        <f t="shared" si="38"/>
        <v>7.6923076923076927E-2</v>
      </c>
      <c r="H55" s="59">
        <f t="shared" si="38"/>
        <v>6.4777327935222673E-2</v>
      </c>
      <c r="I55" s="59">
        <f t="shared" si="38"/>
        <v>5.8823529411764705E-2</v>
      </c>
      <c r="J55" s="59">
        <f t="shared" si="38"/>
        <v>4.1666666666666664E-2</v>
      </c>
      <c r="K55" s="59">
        <f t="shared" si="38"/>
        <v>5.0245098039215688E-2</v>
      </c>
      <c r="L55" s="59">
        <f t="shared" si="38"/>
        <v>6.25E-2</v>
      </c>
      <c r="M55" s="59">
        <f t="shared" si="38"/>
        <v>4.1666666666666664E-2</v>
      </c>
      <c r="N55" s="60">
        <f t="shared" si="38"/>
        <v>5.2083333333333329E-2</v>
      </c>
      <c r="P55" s="70" t="s">
        <v>1615</v>
      </c>
      <c r="Q55" s="70" t="s">
        <v>1616</v>
      </c>
      <c r="R55" s="79">
        <v>17.3</v>
      </c>
      <c r="S55" s="74">
        <v>16.75988647114475</v>
      </c>
    </row>
    <row r="56" spans="1:19" x14ac:dyDescent="0.25">
      <c r="A56" s="36" t="s">
        <v>1481</v>
      </c>
      <c r="B56" s="21" t="s">
        <v>1482</v>
      </c>
      <c r="C56" s="58">
        <f t="shared" ref="C56:N56" si="39">C34/C12</f>
        <v>5.2631578947368418E-2</v>
      </c>
      <c r="D56" s="59">
        <f t="shared" si="39"/>
        <v>3.7037037037037035E-2</v>
      </c>
      <c r="E56" s="59">
        <f t="shared" si="39"/>
        <v>4.4834307992202727E-2</v>
      </c>
      <c r="F56" s="59">
        <f t="shared" si="39"/>
        <v>0.05</v>
      </c>
      <c r="G56" s="59">
        <f t="shared" si="39"/>
        <v>3.4482758620689655E-2</v>
      </c>
      <c r="H56" s="59">
        <f t="shared" si="39"/>
        <v>4.2241379310344829E-2</v>
      </c>
      <c r="I56" s="59">
        <f t="shared" si="39"/>
        <v>2.564102564102564E-2</v>
      </c>
      <c r="J56" s="88">
        <f t="shared" si="39"/>
        <v>3.7037037037037035E-2</v>
      </c>
      <c r="K56" s="59">
        <f t="shared" si="39"/>
        <v>3.1339031339031334E-2</v>
      </c>
      <c r="L56" s="59">
        <f t="shared" si="39"/>
        <v>2.7027027027027029E-2</v>
      </c>
      <c r="M56" s="59">
        <f t="shared" si="39"/>
        <v>1.9230769230769232E-2</v>
      </c>
      <c r="N56" s="60">
        <f t="shared" si="39"/>
        <v>2.312889812889813E-2</v>
      </c>
      <c r="P56" s="70" t="s">
        <v>1617</v>
      </c>
      <c r="Q56" s="70" t="s">
        <v>1618</v>
      </c>
      <c r="R56" s="79">
        <v>1.65</v>
      </c>
      <c r="S56" s="74">
        <v>1.5095080416272471</v>
      </c>
    </row>
    <row r="57" spans="1:19" x14ac:dyDescent="0.25">
      <c r="A57" s="36" t="s">
        <v>1483</v>
      </c>
      <c r="B57" s="21" t="s">
        <v>1507</v>
      </c>
      <c r="C57" s="58">
        <f t="shared" ref="C57:N57" si="40">C35/C13</f>
        <v>3.0303030303030304E-2</v>
      </c>
      <c r="D57" s="59">
        <f t="shared" si="40"/>
        <v>3.7037037037037035E-2</v>
      </c>
      <c r="E57" s="59">
        <f t="shared" si="40"/>
        <v>3.3670033670033669E-2</v>
      </c>
      <c r="F57" s="59">
        <f t="shared" si="40"/>
        <v>7.2072072072072071E-2</v>
      </c>
      <c r="G57" s="59">
        <f t="shared" si="40"/>
        <v>6.741573033707865E-2</v>
      </c>
      <c r="H57" s="59">
        <f t="shared" si="40"/>
        <v>6.9743901204575354E-2</v>
      </c>
      <c r="I57" s="59">
        <f t="shared" si="40"/>
        <v>0.05</v>
      </c>
      <c r="J57" s="59">
        <f t="shared" si="40"/>
        <v>5.0632911392405063E-2</v>
      </c>
      <c r="K57" s="59">
        <f t="shared" si="40"/>
        <v>5.0316455696202536E-2</v>
      </c>
      <c r="L57" s="59">
        <f t="shared" si="40"/>
        <v>4.3478260869565216E-2</v>
      </c>
      <c r="M57" s="59">
        <f t="shared" si="40"/>
        <v>3.8461538461538464E-2</v>
      </c>
      <c r="N57" s="60">
        <f t="shared" si="40"/>
        <v>4.096989966555184E-2</v>
      </c>
      <c r="P57" s="70" t="s">
        <v>1619</v>
      </c>
      <c r="Q57" s="70" t="s">
        <v>1620</v>
      </c>
      <c r="R57" s="79">
        <v>0.81</v>
      </c>
      <c r="S57" s="74">
        <v>0.8207284768211921</v>
      </c>
    </row>
    <row r="58" spans="1:19" x14ac:dyDescent="0.25">
      <c r="A58" s="36" t="s">
        <v>1484</v>
      </c>
      <c r="B58" s="21" t="s">
        <v>1485</v>
      </c>
      <c r="C58" s="58">
        <f t="shared" ref="C58:N58" si="41">C36/C14</f>
        <v>4.2253521126760563E-2</v>
      </c>
      <c r="D58" s="59">
        <f t="shared" si="41"/>
        <v>4.7619047619047616E-2</v>
      </c>
      <c r="E58" s="59">
        <f t="shared" si="41"/>
        <v>4.493628437290409E-2</v>
      </c>
      <c r="F58" s="59">
        <f t="shared" si="41"/>
        <v>5.2631578947368418E-2</v>
      </c>
      <c r="G58" s="59">
        <f t="shared" si="41"/>
        <v>5.7971014492753624E-2</v>
      </c>
      <c r="H58" s="59">
        <f t="shared" si="41"/>
        <v>5.5301296720061031E-2</v>
      </c>
      <c r="I58" s="59">
        <f t="shared" si="41"/>
        <v>4.1095890410958902E-2</v>
      </c>
      <c r="J58" s="59">
        <f t="shared" si="41"/>
        <v>4.6153846153846156E-2</v>
      </c>
      <c r="K58" s="59">
        <f t="shared" si="41"/>
        <v>4.3624868282402529E-2</v>
      </c>
      <c r="L58" s="59">
        <f t="shared" si="41"/>
        <v>2.9850746268656716E-2</v>
      </c>
      <c r="M58" s="59">
        <f t="shared" si="41"/>
        <v>3.3898305084745763E-2</v>
      </c>
      <c r="N58" s="60">
        <f t="shared" si="41"/>
        <v>3.1874525676701231E-2</v>
      </c>
      <c r="P58" s="70" t="s">
        <v>1621</v>
      </c>
      <c r="Q58" s="70" t="s">
        <v>1622</v>
      </c>
      <c r="R58" s="79">
        <v>3.55</v>
      </c>
      <c r="S58" s="74">
        <v>3.516414380321665</v>
      </c>
    </row>
    <row r="59" spans="1:19" x14ac:dyDescent="0.25">
      <c r="A59" s="36" t="s">
        <v>1486</v>
      </c>
      <c r="B59" s="21" t="s">
        <v>1487</v>
      </c>
      <c r="C59" s="58">
        <f t="shared" ref="C59:N59" si="42">C37/C15</f>
        <v>1.8469656992084433E-2</v>
      </c>
      <c r="D59" s="59">
        <f t="shared" si="42"/>
        <v>1.5789473684210527E-2</v>
      </c>
      <c r="E59" s="59">
        <f t="shared" si="42"/>
        <v>1.7129565338147482E-2</v>
      </c>
      <c r="F59" s="59">
        <f t="shared" si="42"/>
        <v>4.6489563567362426E-2</v>
      </c>
      <c r="G59" s="59">
        <f t="shared" si="42"/>
        <v>3.330249768732655E-2</v>
      </c>
      <c r="H59" s="59">
        <f t="shared" si="42"/>
        <v>3.9896030627344488E-2</v>
      </c>
      <c r="I59" s="59">
        <f t="shared" si="42"/>
        <v>3.3539276257722857E-2</v>
      </c>
      <c r="J59" s="59">
        <f t="shared" si="42"/>
        <v>2.8310502283105023E-2</v>
      </c>
      <c r="K59" s="59">
        <f t="shared" si="42"/>
        <v>3.0924889270413938E-2</v>
      </c>
      <c r="L59" s="59">
        <f t="shared" si="42"/>
        <v>2.4472573839662448E-2</v>
      </c>
      <c r="M59" s="59">
        <f t="shared" si="42"/>
        <v>2.1241830065359478E-2</v>
      </c>
      <c r="N59" s="60">
        <f t="shared" si="42"/>
        <v>2.2857201952510963E-2</v>
      </c>
      <c r="P59" s="70" t="s">
        <v>1623</v>
      </c>
      <c r="Q59" s="70" t="s">
        <v>1624</v>
      </c>
      <c r="R59" s="79">
        <v>3.55</v>
      </c>
      <c r="S59" s="74">
        <v>3.516414380321665</v>
      </c>
    </row>
    <row r="60" spans="1:19" x14ac:dyDescent="0.25">
      <c r="A60" s="36" t="s">
        <v>1488</v>
      </c>
      <c r="B60" s="21" t="s">
        <v>1489</v>
      </c>
      <c r="C60" s="58">
        <f t="shared" ref="C60:N60" si="43">C38/C16</f>
        <v>4.5112781954887216E-2</v>
      </c>
      <c r="D60" s="59">
        <f t="shared" si="43"/>
        <v>0.05</v>
      </c>
      <c r="E60" s="59">
        <f t="shared" si="43"/>
        <v>4.7556390977443609E-2</v>
      </c>
      <c r="F60" s="59">
        <f t="shared" si="43"/>
        <v>7.5079264426125558E-2</v>
      </c>
      <c r="G60" s="59">
        <f t="shared" si="43"/>
        <v>5.4858205485820544E-2</v>
      </c>
      <c r="H60" s="59">
        <f t="shared" si="43"/>
        <v>6.4968734955973051E-2</v>
      </c>
      <c r="I60" s="59">
        <f t="shared" si="43"/>
        <v>5.5639097744360898E-2</v>
      </c>
      <c r="J60" s="59">
        <f t="shared" si="43"/>
        <v>9.6563011456628503E-2</v>
      </c>
      <c r="K60" s="59">
        <f t="shared" si="43"/>
        <v>7.6101054600494697E-2</v>
      </c>
      <c r="L60" s="59">
        <f t="shared" si="43"/>
        <v>3.6800663075010363E-2</v>
      </c>
      <c r="M60" s="59">
        <f t="shared" si="43"/>
        <v>3.3053221288515407E-2</v>
      </c>
      <c r="N60" s="60">
        <f t="shared" si="43"/>
        <v>3.4926942181762885E-2</v>
      </c>
      <c r="P60" s="70" t="s">
        <v>1625</v>
      </c>
      <c r="Q60" s="70" t="s">
        <v>1626</v>
      </c>
      <c r="R60" s="79">
        <v>9.58</v>
      </c>
      <c r="S60" s="74">
        <v>8.7099148533585602</v>
      </c>
    </row>
    <row r="61" spans="1:19" x14ac:dyDescent="0.25">
      <c r="A61" s="36" t="s">
        <v>1490</v>
      </c>
      <c r="B61" s="21" t="s">
        <v>1491</v>
      </c>
      <c r="C61" s="58">
        <f t="shared" ref="C61:N61" si="44">C39/C17</f>
        <v>2.2968197879858657E-2</v>
      </c>
      <c r="D61" s="59">
        <f t="shared" si="44"/>
        <v>2.0080321285140562E-2</v>
      </c>
      <c r="E61" s="59">
        <f t="shared" si="44"/>
        <v>2.1524259582499608E-2</v>
      </c>
      <c r="F61" s="59">
        <f t="shared" si="44"/>
        <v>5.5248618784530384E-2</v>
      </c>
      <c r="G61" s="59">
        <f t="shared" si="44"/>
        <v>4.1928721174004195E-2</v>
      </c>
      <c r="H61" s="59">
        <f t="shared" si="44"/>
        <v>4.8588669979267293E-2</v>
      </c>
      <c r="I61" s="59">
        <f t="shared" si="44"/>
        <v>4.2226487523992322E-2</v>
      </c>
      <c r="J61" s="59">
        <f t="shared" si="44"/>
        <v>3.5051546391752578E-2</v>
      </c>
      <c r="K61" s="59">
        <f t="shared" si="44"/>
        <v>3.8639016957872446E-2</v>
      </c>
      <c r="L61" s="59">
        <f t="shared" si="44"/>
        <v>2.936378466557912E-2</v>
      </c>
      <c r="M61" s="59">
        <f t="shared" si="44"/>
        <v>2.4809160305343511E-2</v>
      </c>
      <c r="N61" s="60">
        <f t="shared" si="44"/>
        <v>2.7086472485461317E-2</v>
      </c>
      <c r="P61" s="70" t="s">
        <v>1627</v>
      </c>
      <c r="Q61" s="70" t="s">
        <v>1628</v>
      </c>
      <c r="R61" s="79">
        <v>6.85</v>
      </c>
      <c r="S61" s="74">
        <v>6.1889782403027427</v>
      </c>
    </row>
    <row r="62" spans="1:19" x14ac:dyDescent="0.25">
      <c r="A62" s="36" t="s">
        <v>1492</v>
      </c>
      <c r="B62" s="21" t="s">
        <v>1493</v>
      </c>
      <c r="C62" s="58">
        <f t="shared" ref="C62:N62" si="45">C40/C18</f>
        <v>5.3571428571428568E-2</v>
      </c>
      <c r="D62" s="59">
        <f t="shared" si="45"/>
        <v>6.8181818181818177E-2</v>
      </c>
      <c r="E62" s="59">
        <f t="shared" si="45"/>
        <v>6.0876623376623376E-2</v>
      </c>
      <c r="F62" s="59">
        <f t="shared" si="45"/>
        <v>0.10625</v>
      </c>
      <c r="G62" s="59">
        <f t="shared" si="45"/>
        <v>0.13008130081300814</v>
      </c>
      <c r="H62" s="59">
        <f t="shared" si="45"/>
        <v>0.11816565040650406</v>
      </c>
      <c r="I62" s="59">
        <f t="shared" si="45"/>
        <v>9.1999999999999998E-2</v>
      </c>
      <c r="J62" s="59">
        <f t="shared" si="45"/>
        <v>0.13095238095238096</v>
      </c>
      <c r="K62" s="59">
        <f t="shared" si="45"/>
        <v>0.11147619047619048</v>
      </c>
      <c r="L62" s="59">
        <f t="shared" si="45"/>
        <v>7.9470198675496692E-2</v>
      </c>
      <c r="M62" s="59">
        <f t="shared" si="45"/>
        <v>0.10606060606060606</v>
      </c>
      <c r="N62" s="60">
        <f t="shared" si="45"/>
        <v>9.2765402368051378E-2</v>
      </c>
      <c r="P62" s="70" t="s">
        <v>1629</v>
      </c>
      <c r="Q62" s="70" t="s">
        <v>1630</v>
      </c>
      <c r="R62" s="79">
        <v>2.2799999999999998</v>
      </c>
      <c r="S62" s="74">
        <v>2.0729233680227055</v>
      </c>
    </row>
    <row r="63" spans="1:19" x14ac:dyDescent="0.25">
      <c r="A63" s="36" t="s">
        <v>1494</v>
      </c>
      <c r="B63" s="21" t="s">
        <v>1495</v>
      </c>
      <c r="C63" s="58">
        <f t="shared" ref="C63:N63" si="46">C41/C19</f>
        <v>3.5573122529644272E-2</v>
      </c>
      <c r="D63" s="59">
        <f t="shared" si="46"/>
        <v>5.128205128205128E-2</v>
      </c>
      <c r="E63" s="59">
        <f t="shared" si="46"/>
        <v>4.3427586905847776E-2</v>
      </c>
      <c r="F63" s="59">
        <f t="shared" si="46"/>
        <v>9.154929577464789E-2</v>
      </c>
      <c r="G63" s="59">
        <f t="shared" si="46"/>
        <v>0.12820512820512819</v>
      </c>
      <c r="H63" s="59">
        <f t="shared" si="46"/>
        <v>0.10987721198988804</v>
      </c>
      <c r="I63" s="59">
        <f t="shared" si="46"/>
        <v>6.3745019920318724E-2</v>
      </c>
      <c r="J63" s="59">
        <f t="shared" si="46"/>
        <v>0.10810810810810811</v>
      </c>
      <c r="K63" s="59">
        <f t="shared" si="46"/>
        <v>8.5926564014213419E-2</v>
      </c>
      <c r="L63" s="59">
        <f t="shared" si="46"/>
        <v>4.6218487394957986E-2</v>
      </c>
      <c r="M63" s="59">
        <f t="shared" si="46"/>
        <v>7.4999999999999997E-2</v>
      </c>
      <c r="N63" s="60">
        <f t="shared" si="46"/>
        <v>6.0609243697478998E-2</v>
      </c>
      <c r="P63" s="70" t="s">
        <v>1631</v>
      </c>
      <c r="Q63" s="70" t="s">
        <v>1632</v>
      </c>
      <c r="R63" s="79">
        <v>0.45</v>
      </c>
      <c r="S63" s="74">
        <v>0.44616840113528849</v>
      </c>
    </row>
    <row r="64" spans="1:19" x14ac:dyDescent="0.25">
      <c r="A64" s="36" t="s">
        <v>1496</v>
      </c>
      <c r="B64" s="21" t="s">
        <v>1497</v>
      </c>
      <c r="C64" s="58">
        <f t="shared" ref="C64:N64" si="47">C42/C20</f>
        <v>6.25E-2</v>
      </c>
      <c r="D64" s="59">
        <f t="shared" si="47"/>
        <v>5.128205128205128E-2</v>
      </c>
      <c r="E64" s="59">
        <f t="shared" si="47"/>
        <v>5.689102564102564E-2</v>
      </c>
      <c r="F64" s="59">
        <f t="shared" si="47"/>
        <v>0.1875</v>
      </c>
      <c r="G64" s="59">
        <f t="shared" si="47"/>
        <v>0.16</v>
      </c>
      <c r="H64" s="59">
        <f t="shared" si="47"/>
        <v>0.17375000000000002</v>
      </c>
      <c r="I64" s="59">
        <f t="shared" si="47"/>
        <v>7.8947368421052627E-2</v>
      </c>
      <c r="J64" s="59">
        <f t="shared" si="47"/>
        <v>9.375E-2</v>
      </c>
      <c r="K64" s="59">
        <f t="shared" si="47"/>
        <v>8.6348684210526314E-2</v>
      </c>
      <c r="L64" s="59">
        <f t="shared" si="47"/>
        <v>6.3492063492063489E-2</v>
      </c>
      <c r="M64" s="59">
        <f t="shared" si="47"/>
        <v>7.1428571428571425E-2</v>
      </c>
      <c r="N64" s="60">
        <f t="shared" si="47"/>
        <v>6.7460317460317457E-2</v>
      </c>
      <c r="P64" s="70" t="s">
        <v>1633</v>
      </c>
      <c r="Q64" s="70" t="s">
        <v>1634</v>
      </c>
      <c r="R64" s="79">
        <v>3.5</v>
      </c>
      <c r="S64" s="74">
        <v>3.4602649006622515</v>
      </c>
    </row>
    <row r="65" spans="1:19" ht="15.75" thickBot="1" x14ac:dyDescent="0.3">
      <c r="A65" s="37" t="s">
        <v>1508</v>
      </c>
      <c r="B65" s="25" t="s">
        <v>1509</v>
      </c>
      <c r="C65" s="64">
        <f t="shared" ref="C65:N65" si="48">C43/C21</f>
        <v>7.1428571428571425E-2</v>
      </c>
      <c r="D65" s="65">
        <f t="shared" si="48"/>
        <v>0.16666666666666666</v>
      </c>
      <c r="E65" s="65">
        <f t="shared" si="48"/>
        <v>0.11904761904761904</v>
      </c>
      <c r="F65" s="65">
        <f t="shared" si="48"/>
        <v>0.2142857142857143</v>
      </c>
      <c r="G65" s="65">
        <f>G43/G21</f>
        <v>0.51999999999999991</v>
      </c>
      <c r="H65" s="65">
        <f t="shared" si="48"/>
        <v>0.3671428571428571</v>
      </c>
      <c r="I65" s="65">
        <f t="shared" si="48"/>
        <v>9.0225563909774445E-2</v>
      </c>
      <c r="J65" s="65">
        <f t="shared" si="48"/>
        <v>0.3046875</v>
      </c>
      <c r="K65" s="65">
        <f t="shared" si="48"/>
        <v>0.19745653195488722</v>
      </c>
      <c r="L65" s="65">
        <f t="shared" si="48"/>
        <v>7.2562358276643993E-2</v>
      </c>
      <c r="M65" s="65">
        <f t="shared" si="48"/>
        <v>0.23214285714285715</v>
      </c>
      <c r="N65" s="66">
        <f t="shared" si="48"/>
        <v>0.15235260770975054</v>
      </c>
      <c r="P65" s="70" t="s">
        <v>1635</v>
      </c>
      <c r="Q65" s="70" t="s">
        <v>1636</v>
      </c>
      <c r="R65" s="79">
        <v>3.5</v>
      </c>
      <c r="S65" s="74">
        <v>3.4602649006622515</v>
      </c>
    </row>
    <row r="66" spans="1:19" x14ac:dyDescent="0.25">
      <c r="P66" s="70" t="s">
        <v>1637</v>
      </c>
      <c r="Q66" s="70" t="s">
        <v>1638</v>
      </c>
      <c r="R66" s="79">
        <v>5.42</v>
      </c>
      <c r="S66" s="74">
        <v>5.3379564806054871</v>
      </c>
    </row>
    <row r="67" spans="1:19" x14ac:dyDescent="0.25">
      <c r="P67" s="70" t="s">
        <v>1639</v>
      </c>
      <c r="Q67" s="70" t="s">
        <v>1640</v>
      </c>
      <c r="R67" s="79">
        <v>1.75</v>
      </c>
      <c r="S67" s="74">
        <v>1.7019867549668874</v>
      </c>
    </row>
    <row r="68" spans="1:19" x14ac:dyDescent="0.25">
      <c r="P68" s="70" t="s">
        <v>1641</v>
      </c>
      <c r="Q68" s="70" t="s">
        <v>1642</v>
      </c>
      <c r="R68" s="79">
        <v>3.67</v>
      </c>
      <c r="S68" s="74">
        <v>3.6387511825922418</v>
      </c>
    </row>
    <row r="69" spans="1:19" x14ac:dyDescent="0.25">
      <c r="P69" s="70" t="s">
        <v>1643</v>
      </c>
      <c r="Q69" s="70" t="s">
        <v>1644</v>
      </c>
      <c r="R69" s="79">
        <v>7.97</v>
      </c>
      <c r="S69" s="74">
        <v>7.9549195837275297</v>
      </c>
    </row>
    <row r="70" spans="1:19" x14ac:dyDescent="0.25">
      <c r="P70" s="70" t="s">
        <v>1645</v>
      </c>
      <c r="Q70" s="70" t="s">
        <v>1646</v>
      </c>
      <c r="R70" s="79">
        <v>5.0599999999999996</v>
      </c>
      <c r="S70" s="74">
        <v>4.8828760643330176</v>
      </c>
    </row>
    <row r="71" spans="1:19" x14ac:dyDescent="0.25">
      <c r="P71" s="70" t="s">
        <v>1647</v>
      </c>
      <c r="Q71" s="70" t="s">
        <v>1648</v>
      </c>
      <c r="R71" s="79">
        <v>2.91</v>
      </c>
      <c r="S71" s="74">
        <v>3.0696783349101233</v>
      </c>
    </row>
    <row r="72" spans="1:19" x14ac:dyDescent="0.25">
      <c r="P72" s="70" t="s">
        <v>1649</v>
      </c>
      <c r="Q72" s="70" t="s">
        <v>1650</v>
      </c>
      <c r="R72" s="79">
        <v>44.44</v>
      </c>
      <c r="S72" s="74">
        <v>41.791258278145698</v>
      </c>
    </row>
    <row r="73" spans="1:19" x14ac:dyDescent="0.25">
      <c r="P73" s="70" t="s">
        <v>1651</v>
      </c>
      <c r="Q73" s="70" t="s">
        <v>1652</v>
      </c>
      <c r="R73" s="79">
        <v>19.68</v>
      </c>
      <c r="S73" s="74">
        <v>19.568287606433302</v>
      </c>
    </row>
    <row r="74" spans="1:19" x14ac:dyDescent="0.25">
      <c r="P74" s="70" t="s">
        <v>1653</v>
      </c>
      <c r="Q74" s="70" t="s">
        <v>1654</v>
      </c>
      <c r="R74" s="79">
        <v>10.4</v>
      </c>
      <c r="S74" s="74">
        <v>10.390160832544938</v>
      </c>
    </row>
    <row r="75" spans="1:19" x14ac:dyDescent="0.25">
      <c r="P75" s="70" t="s">
        <v>1655</v>
      </c>
      <c r="Q75" s="70" t="s">
        <v>1656</v>
      </c>
      <c r="R75" s="79">
        <v>1.2</v>
      </c>
      <c r="S75" s="74">
        <v>1.1545884578997161</v>
      </c>
    </row>
    <row r="76" spans="1:19" x14ac:dyDescent="0.25">
      <c r="P76" s="70" t="s">
        <v>1657</v>
      </c>
      <c r="Q76" s="70" t="s">
        <v>1658</v>
      </c>
      <c r="R76" s="79">
        <v>8.08</v>
      </c>
      <c r="S76" s="74">
        <v>8.0341343424787137</v>
      </c>
    </row>
    <row r="77" spans="1:19" x14ac:dyDescent="0.25">
      <c r="P77" s="70" t="s">
        <v>1659</v>
      </c>
      <c r="Q77" s="70" t="s">
        <v>1660</v>
      </c>
      <c r="R77" s="79">
        <v>18.239999999999998</v>
      </c>
      <c r="S77" s="74">
        <v>15.427209082308419</v>
      </c>
    </row>
    <row r="78" spans="1:19" x14ac:dyDescent="0.25">
      <c r="P78" s="70" t="s">
        <v>1661</v>
      </c>
      <c r="Q78" s="70" t="s">
        <v>1662</v>
      </c>
      <c r="R78" s="79">
        <v>10.47</v>
      </c>
      <c r="S78" s="74">
        <v>8.0035572374645216</v>
      </c>
    </row>
    <row r="79" spans="1:19" x14ac:dyDescent="0.25">
      <c r="P79" s="70" t="s">
        <v>1663</v>
      </c>
      <c r="Q79" s="70" t="s">
        <v>1664</v>
      </c>
      <c r="R79" s="79">
        <v>5.57</v>
      </c>
      <c r="S79" s="74">
        <v>5.2801702932828762</v>
      </c>
    </row>
    <row r="80" spans="1:19" x14ac:dyDescent="0.25">
      <c r="P80" s="70" t="s">
        <v>1665</v>
      </c>
      <c r="Q80" s="70" t="s">
        <v>1666</v>
      </c>
      <c r="R80" s="79">
        <v>2.2000000000000002</v>
      </c>
      <c r="S80" s="74">
        <v>2.1479659413434251</v>
      </c>
    </row>
    <row r="81" spans="16:19" x14ac:dyDescent="0.25">
      <c r="P81" s="70" t="s">
        <v>1667</v>
      </c>
      <c r="Q81" s="70" t="s">
        <v>1668</v>
      </c>
      <c r="R81" s="79">
        <v>6.52</v>
      </c>
      <c r="S81" s="74">
        <v>6.7729044465468302</v>
      </c>
    </row>
    <row r="82" spans="16:19" x14ac:dyDescent="0.25">
      <c r="P82" s="70" t="s">
        <v>1669</v>
      </c>
      <c r="Q82" s="70" t="s">
        <v>1670</v>
      </c>
      <c r="R82" s="79">
        <v>6.52</v>
      </c>
      <c r="S82" s="74">
        <v>6.7729044465468302</v>
      </c>
    </row>
    <row r="83" spans="16:19" x14ac:dyDescent="0.25">
      <c r="P83" s="70" t="s">
        <v>1671</v>
      </c>
      <c r="Q83" s="70" t="s">
        <v>1672</v>
      </c>
      <c r="R83" s="79">
        <v>134.72999999999999</v>
      </c>
      <c r="S83" s="74">
        <v>137.02436140018921</v>
      </c>
    </row>
    <row r="84" spans="16:19" x14ac:dyDescent="0.25">
      <c r="P84" s="70" t="s">
        <v>1673</v>
      </c>
      <c r="Q84" s="70" t="s">
        <v>1674</v>
      </c>
      <c r="R84" s="79">
        <v>32.61</v>
      </c>
      <c r="S84" s="74">
        <v>31.09827814569536</v>
      </c>
    </row>
    <row r="85" spans="16:19" x14ac:dyDescent="0.25">
      <c r="P85" s="70" t="s">
        <v>1675</v>
      </c>
      <c r="Q85" s="70" t="s">
        <v>1676</v>
      </c>
      <c r="R85" s="79">
        <v>29.57</v>
      </c>
      <c r="S85" s="74">
        <v>28.115279091769157</v>
      </c>
    </row>
    <row r="86" spans="16:19" x14ac:dyDescent="0.25">
      <c r="P86" s="70" t="s">
        <v>1677</v>
      </c>
      <c r="Q86" s="70" t="s">
        <v>1678</v>
      </c>
      <c r="R86" s="79">
        <v>1.18</v>
      </c>
      <c r="S86" s="74">
        <v>1.1319962157048249</v>
      </c>
    </row>
    <row r="87" spans="16:19" x14ac:dyDescent="0.25">
      <c r="P87" s="70" t="s">
        <v>1679</v>
      </c>
      <c r="Q87" s="70" t="s">
        <v>1680</v>
      </c>
      <c r="R87" s="79">
        <v>1.86</v>
      </c>
      <c r="S87" s="74">
        <v>1.8441627246925258</v>
      </c>
    </row>
    <row r="88" spans="16:19" x14ac:dyDescent="0.25">
      <c r="P88" s="70" t="s">
        <v>1681</v>
      </c>
      <c r="Q88" s="70" t="s">
        <v>1682</v>
      </c>
      <c r="R88" s="79">
        <v>79.31</v>
      </c>
      <c r="S88" s="74">
        <v>82.161258278145695</v>
      </c>
    </row>
    <row r="89" spans="16:19" x14ac:dyDescent="0.25">
      <c r="P89" s="70" t="s">
        <v>1683</v>
      </c>
      <c r="Q89" s="70" t="s">
        <v>1684</v>
      </c>
      <c r="R89" s="79">
        <v>7.02</v>
      </c>
      <c r="S89" s="74">
        <v>7.1594701986754963</v>
      </c>
    </row>
    <row r="90" spans="16:19" x14ac:dyDescent="0.25">
      <c r="P90" s="70" t="s">
        <v>1685</v>
      </c>
      <c r="Q90" s="70" t="s">
        <v>1686</v>
      </c>
      <c r="R90" s="79">
        <v>38.75</v>
      </c>
      <c r="S90" s="74">
        <v>41.572847682119203</v>
      </c>
    </row>
    <row r="91" spans="16:19" x14ac:dyDescent="0.25">
      <c r="P91" s="70" t="s">
        <v>1687</v>
      </c>
      <c r="Q91" s="70" t="s">
        <v>1688</v>
      </c>
      <c r="R91" s="79">
        <v>18.62</v>
      </c>
      <c r="S91" s="74">
        <v>19.042781456953641</v>
      </c>
    </row>
    <row r="92" spans="16:19" x14ac:dyDescent="0.25">
      <c r="P92" s="70" t="s">
        <v>1689</v>
      </c>
      <c r="Q92" s="70" t="s">
        <v>1690</v>
      </c>
      <c r="R92" s="79">
        <v>14.92</v>
      </c>
      <c r="S92" s="74">
        <v>14.369498580889308</v>
      </c>
    </row>
    <row r="93" spans="16:19" x14ac:dyDescent="0.25">
      <c r="P93" s="70" t="s">
        <v>1691</v>
      </c>
      <c r="Q93" s="70" t="s">
        <v>1692</v>
      </c>
      <c r="R93" s="79">
        <v>22.81</v>
      </c>
      <c r="S93" s="74">
        <v>23.802677388836326</v>
      </c>
    </row>
    <row r="94" spans="16:19" x14ac:dyDescent="0.25">
      <c r="P94" s="70" t="s">
        <v>1693</v>
      </c>
      <c r="Q94" s="70" t="s">
        <v>1694</v>
      </c>
      <c r="R94" s="79">
        <v>6.95</v>
      </c>
      <c r="S94" s="74">
        <v>7.0805203405865633</v>
      </c>
    </row>
    <row r="95" spans="16:19" x14ac:dyDescent="0.25">
      <c r="P95" s="70" t="s">
        <v>1695</v>
      </c>
      <c r="Q95" s="70" t="s">
        <v>1696</v>
      </c>
      <c r="R95" s="79">
        <v>1.22</v>
      </c>
      <c r="S95" s="74">
        <v>1.2223084200567644</v>
      </c>
    </row>
    <row r="96" spans="16:19" x14ac:dyDescent="0.25">
      <c r="P96" s="70" t="s">
        <v>1697</v>
      </c>
      <c r="Q96" s="70" t="s">
        <v>1698</v>
      </c>
      <c r="R96" s="79">
        <v>2.9</v>
      </c>
      <c r="S96" s="74">
        <v>3.3033112582781459</v>
      </c>
    </row>
    <row r="97" spans="16:19" x14ac:dyDescent="0.25">
      <c r="P97" s="70" t="s">
        <v>1699</v>
      </c>
      <c r="Q97" s="70" t="s">
        <v>1700</v>
      </c>
      <c r="R97" s="79">
        <v>0.68</v>
      </c>
      <c r="S97" s="74">
        <v>0.75719962157048248</v>
      </c>
    </row>
    <row r="98" spans="16:19" x14ac:dyDescent="0.25">
      <c r="P98" s="70" t="s">
        <v>1701</v>
      </c>
      <c r="Q98" s="70" t="s">
        <v>1702</v>
      </c>
      <c r="R98" s="79">
        <v>10.6</v>
      </c>
      <c r="S98" s="74">
        <v>10.981078524124882</v>
      </c>
    </row>
    <row r="99" spans="16:19" x14ac:dyDescent="0.25">
      <c r="P99" s="70" t="s">
        <v>1703</v>
      </c>
      <c r="Q99" s="70" t="s">
        <v>1704</v>
      </c>
      <c r="R99" s="79">
        <v>0.46</v>
      </c>
      <c r="S99" s="74">
        <v>0.45825922421948911</v>
      </c>
    </row>
    <row r="100" spans="16:19" x14ac:dyDescent="0.25">
      <c r="P100" s="70" t="s">
        <v>1705</v>
      </c>
      <c r="Q100" s="70" t="s">
        <v>1706</v>
      </c>
      <c r="R100" s="79">
        <v>30.1</v>
      </c>
      <c r="S100" s="74">
        <v>26.597350993377486</v>
      </c>
    </row>
    <row r="101" spans="16:19" x14ac:dyDescent="0.25">
      <c r="P101" s="70" t="s">
        <v>1707</v>
      </c>
      <c r="Q101" s="70" t="s">
        <v>1708</v>
      </c>
      <c r="R101" s="79">
        <v>2.35</v>
      </c>
      <c r="S101" s="74">
        <v>2.2499526963103125</v>
      </c>
    </row>
    <row r="102" spans="16:19" x14ac:dyDescent="0.25">
      <c r="P102" s="70" t="s">
        <v>1709</v>
      </c>
      <c r="Q102" s="70" t="s">
        <v>1710</v>
      </c>
      <c r="R102" s="79">
        <v>2.35</v>
      </c>
      <c r="S102" s="74">
        <v>2.2499526963103125</v>
      </c>
    </row>
    <row r="103" spans="16:19" x14ac:dyDescent="0.25">
      <c r="P103" s="70" t="s">
        <v>1711</v>
      </c>
      <c r="Q103" s="70" t="s">
        <v>1712</v>
      </c>
      <c r="R103" s="79">
        <v>1.7</v>
      </c>
      <c r="S103" s="74">
        <v>1.2770104068117314</v>
      </c>
    </row>
    <row r="104" spans="16:19" x14ac:dyDescent="0.25">
      <c r="P104" s="70" t="s">
        <v>1713</v>
      </c>
      <c r="Q104" s="70" t="s">
        <v>1714</v>
      </c>
      <c r="R104" s="79">
        <v>1.7</v>
      </c>
      <c r="S104" s="74">
        <v>1.2770104068117314</v>
      </c>
    </row>
    <row r="105" spans="16:19" x14ac:dyDescent="0.25">
      <c r="P105" s="70" t="s">
        <v>1715</v>
      </c>
      <c r="Q105" s="70" t="s">
        <v>1716</v>
      </c>
      <c r="R105" s="79">
        <v>26.05</v>
      </c>
      <c r="S105" s="74">
        <v>23.067928098391672</v>
      </c>
    </row>
    <row r="106" spans="16:19" x14ac:dyDescent="0.25">
      <c r="P106" s="70" t="s">
        <v>1717</v>
      </c>
      <c r="Q106" s="70" t="s">
        <v>1718</v>
      </c>
      <c r="R106" s="79">
        <v>26.05</v>
      </c>
      <c r="S106" s="74">
        <v>23.067928098391672</v>
      </c>
    </row>
    <row r="107" spans="16:19" x14ac:dyDescent="0.25">
      <c r="P107" s="70" t="s">
        <v>1719</v>
      </c>
      <c r="Q107" s="70" t="s">
        <v>1720</v>
      </c>
      <c r="R107" s="79">
        <v>114.92</v>
      </c>
      <c r="S107" s="74">
        <v>112.09320719016084</v>
      </c>
    </row>
    <row r="108" spans="16:19" x14ac:dyDescent="0.25">
      <c r="P108" s="70" t="s">
        <v>1721</v>
      </c>
      <c r="Q108" s="70" t="s">
        <v>1722</v>
      </c>
      <c r="R108" s="79">
        <v>16.29</v>
      </c>
      <c r="S108" s="74">
        <v>12.668287606433301</v>
      </c>
    </row>
    <row r="109" spans="16:19" x14ac:dyDescent="0.25">
      <c r="P109" s="70" t="s">
        <v>1723</v>
      </c>
      <c r="Q109" s="70" t="s">
        <v>1724</v>
      </c>
      <c r="R109" s="79">
        <v>5.5</v>
      </c>
      <c r="S109" s="74">
        <v>4.0794701986754971</v>
      </c>
    </row>
    <row r="110" spans="16:19" x14ac:dyDescent="0.25">
      <c r="P110" s="70" t="s">
        <v>1725</v>
      </c>
      <c r="Q110" s="70" t="s">
        <v>1726</v>
      </c>
      <c r="R110" s="79">
        <v>1.83</v>
      </c>
      <c r="S110" s="74">
        <v>1.4750804162724696</v>
      </c>
    </row>
    <row r="111" spans="16:19" x14ac:dyDescent="0.25">
      <c r="P111" s="70" t="s">
        <v>1727</v>
      </c>
      <c r="Q111" s="70" t="s">
        <v>1728</v>
      </c>
      <c r="R111" s="79">
        <v>5.76</v>
      </c>
      <c r="S111" s="74">
        <v>4.048893093661305</v>
      </c>
    </row>
    <row r="112" spans="16:19" x14ac:dyDescent="0.25">
      <c r="P112" s="70" t="s">
        <v>1729</v>
      </c>
      <c r="Q112" s="70" t="s">
        <v>1730</v>
      </c>
      <c r="R112" s="79">
        <v>2.69</v>
      </c>
      <c r="S112" s="74">
        <v>2.5500283822138128</v>
      </c>
    </row>
    <row r="113" spans="16:19" x14ac:dyDescent="0.25">
      <c r="P113" s="70" t="s">
        <v>1731</v>
      </c>
      <c r="Q113" s="70" t="s">
        <v>1732</v>
      </c>
      <c r="R113" s="79">
        <v>0.51</v>
      </c>
      <c r="S113" s="74">
        <v>0.51</v>
      </c>
    </row>
    <row r="114" spans="16:19" x14ac:dyDescent="0.25">
      <c r="P114" s="70" t="s">
        <v>1733</v>
      </c>
      <c r="Q114" s="70" t="s">
        <v>1734</v>
      </c>
      <c r="R114" s="79">
        <v>2.1</v>
      </c>
      <c r="S114" s="74">
        <v>2.1139072847682123</v>
      </c>
    </row>
    <row r="115" spans="16:19" x14ac:dyDescent="0.25">
      <c r="P115" s="70" t="s">
        <v>1735</v>
      </c>
      <c r="Q115" s="70" t="s">
        <v>1736</v>
      </c>
      <c r="R115" s="79">
        <v>1.4</v>
      </c>
      <c r="S115" s="74">
        <v>1.4278145695364237</v>
      </c>
    </row>
    <row r="116" spans="16:19" x14ac:dyDescent="0.25">
      <c r="P116" s="70" t="s">
        <v>1737</v>
      </c>
      <c r="Q116" s="70" t="s">
        <v>1738</v>
      </c>
      <c r="R116" s="79">
        <v>0.7</v>
      </c>
      <c r="S116" s="74">
        <v>0.68609271523178805</v>
      </c>
    </row>
    <row r="117" spans="16:19" x14ac:dyDescent="0.25">
      <c r="P117" s="70" t="s">
        <v>1739</v>
      </c>
      <c r="Q117" s="70" t="s">
        <v>1740</v>
      </c>
      <c r="R117" s="79">
        <v>20.97</v>
      </c>
      <c r="S117" s="74">
        <v>20.632734153263954</v>
      </c>
    </row>
    <row r="118" spans="16:19" x14ac:dyDescent="0.25">
      <c r="P118" s="70" t="s">
        <v>1741</v>
      </c>
      <c r="Q118" s="70" t="s">
        <v>1742</v>
      </c>
      <c r="R118" s="79">
        <v>5.65</v>
      </c>
      <c r="S118" s="74">
        <v>5.5110217596972557</v>
      </c>
    </row>
    <row r="119" spans="16:19" x14ac:dyDescent="0.25">
      <c r="P119" s="70" t="s">
        <v>1743</v>
      </c>
      <c r="Q119" s="70" t="s">
        <v>1744</v>
      </c>
      <c r="R119" s="79">
        <v>2.2999999999999998</v>
      </c>
      <c r="S119" s="74">
        <v>2.2325449385052032</v>
      </c>
    </row>
    <row r="120" spans="16:19" x14ac:dyDescent="0.25">
      <c r="P120" s="70" t="s">
        <v>1745</v>
      </c>
      <c r="Q120" s="70" t="s">
        <v>1746</v>
      </c>
      <c r="R120" s="79">
        <v>7.09</v>
      </c>
      <c r="S120" s="74">
        <v>7.2174456007568581</v>
      </c>
    </row>
    <row r="121" spans="16:19" x14ac:dyDescent="0.25">
      <c r="P121" s="70" t="s">
        <v>1747</v>
      </c>
      <c r="Q121" s="70" t="s">
        <v>1748</v>
      </c>
      <c r="R121" s="79">
        <v>4.1399999999999997</v>
      </c>
      <c r="S121" s="74">
        <v>3.9872469252601697</v>
      </c>
    </row>
    <row r="122" spans="16:19" x14ac:dyDescent="0.25">
      <c r="P122" s="70" t="s">
        <v>1749</v>
      </c>
      <c r="Q122" s="70" t="s">
        <v>1750</v>
      </c>
      <c r="R122" s="79">
        <v>1.79</v>
      </c>
      <c r="S122" s="74">
        <v>1.6934720908230843</v>
      </c>
    </row>
    <row r="123" spans="16:19" x14ac:dyDescent="0.25">
      <c r="P123" s="70" t="s">
        <v>1751</v>
      </c>
      <c r="Q123" s="70" t="s">
        <v>1752</v>
      </c>
      <c r="R123" s="79">
        <v>33.22</v>
      </c>
      <c r="S123" s="74">
        <v>33.691428571428574</v>
      </c>
    </row>
    <row r="124" spans="16:19" x14ac:dyDescent="0.25">
      <c r="P124" s="70" t="s">
        <v>1753</v>
      </c>
      <c r="Q124" s="70" t="s">
        <v>1754</v>
      </c>
      <c r="R124" s="79">
        <v>7.74</v>
      </c>
      <c r="S124" s="74">
        <v>7.9670009460737932</v>
      </c>
    </row>
    <row r="125" spans="16:19" x14ac:dyDescent="0.25">
      <c r="P125" s="70" t="s">
        <v>1755</v>
      </c>
      <c r="Q125" s="70" t="s">
        <v>1756</v>
      </c>
      <c r="R125" s="79">
        <v>15.86</v>
      </c>
      <c r="S125" s="74">
        <v>15.604919583727531</v>
      </c>
    </row>
    <row r="126" spans="16:19" x14ac:dyDescent="0.25">
      <c r="P126" s="70" t="s">
        <v>1757</v>
      </c>
      <c r="Q126" s="70" t="s">
        <v>1758</v>
      </c>
      <c r="R126" s="79">
        <v>9.6199999999999992</v>
      </c>
      <c r="S126" s="74">
        <v>10.120567644276253</v>
      </c>
    </row>
    <row r="127" spans="16:19" x14ac:dyDescent="0.25">
      <c r="P127" s="70" t="s">
        <v>1759</v>
      </c>
      <c r="Q127" s="70" t="s">
        <v>1760</v>
      </c>
      <c r="R127" s="79">
        <v>15.51</v>
      </c>
      <c r="S127" s="74">
        <v>15.700756859035003</v>
      </c>
    </row>
    <row r="128" spans="16:19" x14ac:dyDescent="0.25">
      <c r="P128" s="70" t="s">
        <v>1761</v>
      </c>
      <c r="Q128" s="70" t="s">
        <v>1762</v>
      </c>
      <c r="R128" s="79">
        <v>6.39</v>
      </c>
      <c r="S128" s="74">
        <v>6.1784105960264899</v>
      </c>
    </row>
    <row r="129" spans="16:19" x14ac:dyDescent="0.25">
      <c r="P129" s="70" t="s">
        <v>1763</v>
      </c>
      <c r="Q129" s="70" t="s">
        <v>1764</v>
      </c>
      <c r="R129" s="79">
        <v>6.59</v>
      </c>
      <c r="S129" s="74">
        <v>7.0201892147587506</v>
      </c>
    </row>
    <row r="130" spans="16:19" x14ac:dyDescent="0.25">
      <c r="P130" s="70" t="s">
        <v>1765</v>
      </c>
      <c r="Q130" s="70" t="s">
        <v>1766</v>
      </c>
      <c r="R130" s="79">
        <v>0.79</v>
      </c>
      <c r="S130" s="74">
        <v>0.76533585619678346</v>
      </c>
    </row>
    <row r="131" spans="16:19" x14ac:dyDescent="0.25">
      <c r="P131" s="70" t="s">
        <v>1767</v>
      </c>
      <c r="Q131" s="70" t="s">
        <v>1768</v>
      </c>
      <c r="R131" s="79">
        <v>1.74</v>
      </c>
      <c r="S131" s="74">
        <v>1.7350614947965943</v>
      </c>
    </row>
    <row r="132" spans="16:19" x14ac:dyDescent="0.25">
      <c r="P132" s="70" t="s">
        <v>1769</v>
      </c>
      <c r="Q132" s="70" t="s">
        <v>1770</v>
      </c>
      <c r="R132" s="79">
        <v>26.83</v>
      </c>
      <c r="S132" s="74">
        <v>27.236130558183536</v>
      </c>
    </row>
    <row r="133" spans="16:19" x14ac:dyDescent="0.25">
      <c r="P133" s="70" t="s">
        <v>1771</v>
      </c>
      <c r="Q133" s="70" t="s">
        <v>1772</v>
      </c>
      <c r="R133" s="79">
        <v>26.83</v>
      </c>
      <c r="S133" s="74">
        <v>27.236130558183536</v>
      </c>
    </row>
    <row r="134" spans="16:19" x14ac:dyDescent="0.25">
      <c r="P134" s="70" t="s">
        <v>1773</v>
      </c>
      <c r="Q134" s="70" t="s">
        <v>1774</v>
      </c>
      <c r="R134" s="79">
        <v>8.8000000000000007</v>
      </c>
      <c r="S134" s="74">
        <v>7.9175023651844842</v>
      </c>
    </row>
    <row r="135" spans="16:19" x14ac:dyDescent="0.25">
      <c r="P135" s="70" t="s">
        <v>1775</v>
      </c>
      <c r="Q135" s="70" t="s">
        <v>1776</v>
      </c>
      <c r="R135" s="79">
        <v>2.57</v>
      </c>
      <c r="S135" s="74">
        <v>2.5991769157994322</v>
      </c>
    </row>
    <row r="136" spans="16:19" x14ac:dyDescent="0.25">
      <c r="P136" s="70" t="s">
        <v>1777</v>
      </c>
      <c r="Q136" s="70" t="s">
        <v>1778</v>
      </c>
      <c r="R136" s="79">
        <v>2.57</v>
      </c>
      <c r="S136" s="74">
        <v>2.5991769157994322</v>
      </c>
    </row>
    <row r="137" spans="16:19" x14ac:dyDescent="0.25">
      <c r="P137" s="70" t="s">
        <v>1779</v>
      </c>
      <c r="Q137" s="70" t="s">
        <v>1780</v>
      </c>
      <c r="R137" s="79">
        <v>1.34</v>
      </c>
      <c r="S137" s="74">
        <v>1.3678902554399244</v>
      </c>
    </row>
    <row r="138" spans="16:19" x14ac:dyDescent="0.25">
      <c r="P138" s="70" t="s">
        <v>1781</v>
      </c>
      <c r="Q138" s="70" t="s">
        <v>1782</v>
      </c>
      <c r="R138" s="79">
        <v>1.34</v>
      </c>
      <c r="S138" s="74">
        <v>1.3678902554399244</v>
      </c>
    </row>
    <row r="139" spans="16:19" x14ac:dyDescent="0.25">
      <c r="P139" s="70" t="s">
        <v>1783</v>
      </c>
      <c r="Q139" s="70" t="s">
        <v>1784</v>
      </c>
      <c r="R139" s="79">
        <v>3.92</v>
      </c>
      <c r="S139" s="74">
        <v>2.9928476821192054</v>
      </c>
    </row>
    <row r="140" spans="16:19" x14ac:dyDescent="0.25">
      <c r="P140" s="70" t="s">
        <v>1785</v>
      </c>
      <c r="Q140" s="70" t="s">
        <v>1786</v>
      </c>
      <c r="R140" s="79">
        <v>3.92</v>
      </c>
      <c r="S140" s="74">
        <v>2.9928476821192054</v>
      </c>
    </row>
    <row r="141" spans="16:19" x14ac:dyDescent="0.25">
      <c r="P141" s="70" t="s">
        <v>1787</v>
      </c>
      <c r="Q141" s="70" t="s">
        <v>1788</v>
      </c>
      <c r="R141" s="79">
        <v>0.97</v>
      </c>
      <c r="S141" s="74">
        <v>0.95807000946073795</v>
      </c>
    </row>
    <row r="142" spans="16:19" x14ac:dyDescent="0.25">
      <c r="P142" s="70" t="s">
        <v>1789</v>
      </c>
      <c r="Q142" s="70" t="s">
        <v>1790</v>
      </c>
      <c r="R142" s="79">
        <v>0.97</v>
      </c>
      <c r="S142" s="74">
        <v>0.95807000946073795</v>
      </c>
    </row>
    <row r="143" spans="16:19" x14ac:dyDescent="0.25">
      <c r="P143" s="70" t="s">
        <v>1791</v>
      </c>
      <c r="Q143" s="70" t="s">
        <v>1792</v>
      </c>
      <c r="R143" s="79">
        <v>44.67</v>
      </c>
      <c r="S143" s="74">
        <v>44.796783349101233</v>
      </c>
    </row>
    <row r="144" spans="16:19" x14ac:dyDescent="0.25">
      <c r="P144" s="70" t="s">
        <v>1793</v>
      </c>
      <c r="Q144" s="70" t="s">
        <v>1794</v>
      </c>
      <c r="R144" s="79">
        <v>34.229999999999997</v>
      </c>
      <c r="S144" s="74">
        <v>34.359536423841057</v>
      </c>
    </row>
    <row r="145" spans="16:19" x14ac:dyDescent="0.25">
      <c r="P145" s="70" t="s">
        <v>1795</v>
      </c>
      <c r="Q145" s="70" t="s">
        <v>1796</v>
      </c>
      <c r="R145" s="79">
        <v>29.92</v>
      </c>
      <c r="S145" s="74">
        <v>30.004919583727531</v>
      </c>
    </row>
    <row r="146" spans="16:19" x14ac:dyDescent="0.25">
      <c r="P146" s="70" t="s">
        <v>1797</v>
      </c>
      <c r="Q146" s="70" t="s">
        <v>1798</v>
      </c>
      <c r="R146" s="79">
        <v>4.3099999999999996</v>
      </c>
      <c r="S146" s="74">
        <v>4.3263103122043516</v>
      </c>
    </row>
    <row r="147" spans="16:19" x14ac:dyDescent="0.25">
      <c r="P147" s="70" t="s">
        <v>1799</v>
      </c>
      <c r="Q147" s="70" t="s">
        <v>1800</v>
      </c>
      <c r="R147" s="79">
        <v>10.44</v>
      </c>
      <c r="S147" s="74">
        <v>10.44</v>
      </c>
    </row>
    <row r="148" spans="16:19" x14ac:dyDescent="0.25">
      <c r="P148" s="70" t="s">
        <v>1801</v>
      </c>
      <c r="Q148" s="70" t="s">
        <v>1802</v>
      </c>
      <c r="R148" s="79">
        <v>10.44</v>
      </c>
      <c r="S148" s="74">
        <v>10.44</v>
      </c>
    </row>
    <row r="149" spans="16:19" x14ac:dyDescent="0.25">
      <c r="P149" s="70" t="s">
        <v>1803</v>
      </c>
      <c r="Q149" s="70" t="s">
        <v>1804</v>
      </c>
      <c r="R149" s="79">
        <v>70.040000000000006</v>
      </c>
      <c r="S149" s="74">
        <v>69.112317880794706</v>
      </c>
    </row>
    <row r="150" spans="16:19" x14ac:dyDescent="0.25">
      <c r="P150" s="70" t="s">
        <v>1805</v>
      </c>
      <c r="Q150" s="70" t="s">
        <v>1806</v>
      </c>
      <c r="R150" s="79">
        <v>22.54</v>
      </c>
      <c r="S150" s="74">
        <v>21.687019867549665</v>
      </c>
    </row>
    <row r="151" spans="16:19" x14ac:dyDescent="0.25">
      <c r="P151" s="70" t="s">
        <v>1807</v>
      </c>
      <c r="Q151" s="70" t="s">
        <v>1808</v>
      </c>
      <c r="R151" s="79">
        <v>9.9499999999999993</v>
      </c>
      <c r="S151" s="74">
        <v>9.9311731315042557</v>
      </c>
    </row>
    <row r="152" spans="16:19" x14ac:dyDescent="0.25">
      <c r="P152" s="70" t="s">
        <v>1809</v>
      </c>
      <c r="Q152" s="70" t="s">
        <v>1810</v>
      </c>
      <c r="R152" s="79">
        <v>0.46</v>
      </c>
      <c r="S152" s="74">
        <v>0.41865657521286659</v>
      </c>
    </row>
    <row r="153" spans="16:19" x14ac:dyDescent="0.25">
      <c r="P153" s="70" t="s">
        <v>1811</v>
      </c>
      <c r="Q153" s="70" t="s">
        <v>1812</v>
      </c>
      <c r="R153" s="79">
        <v>12.13</v>
      </c>
      <c r="S153" s="74">
        <v>11.338164616840112</v>
      </c>
    </row>
    <row r="154" spans="16:19" x14ac:dyDescent="0.25">
      <c r="P154" s="70" t="s">
        <v>1813</v>
      </c>
      <c r="Q154" s="70" t="s">
        <v>1814</v>
      </c>
      <c r="R154" s="79">
        <v>5.71</v>
      </c>
      <c r="S154" s="74">
        <v>6.2015894039735091</v>
      </c>
    </row>
    <row r="155" spans="16:19" x14ac:dyDescent="0.25">
      <c r="P155" s="70" t="s">
        <v>1815</v>
      </c>
      <c r="Q155" s="70" t="s">
        <v>1816</v>
      </c>
      <c r="R155" s="79">
        <v>3.57</v>
      </c>
      <c r="S155" s="74">
        <v>4.1002649006622516</v>
      </c>
    </row>
    <row r="156" spans="16:19" x14ac:dyDescent="0.25">
      <c r="P156" s="70" t="s">
        <v>1817</v>
      </c>
      <c r="Q156" s="70" t="s">
        <v>1818</v>
      </c>
      <c r="R156" s="79">
        <v>2.14</v>
      </c>
      <c r="S156" s="74">
        <v>2.0995080416272471</v>
      </c>
    </row>
    <row r="157" spans="16:19" x14ac:dyDescent="0.25">
      <c r="P157" s="70" t="s">
        <v>1819</v>
      </c>
      <c r="Q157" s="70" t="s">
        <v>1820</v>
      </c>
      <c r="R157" s="79">
        <v>11.35</v>
      </c>
      <c r="S157" s="74">
        <v>11.629186376537369</v>
      </c>
    </row>
    <row r="158" spans="16:19" x14ac:dyDescent="0.25">
      <c r="P158" s="70" t="s">
        <v>1821</v>
      </c>
      <c r="Q158" s="70" t="s">
        <v>1822</v>
      </c>
      <c r="R158" s="79">
        <v>11.35</v>
      </c>
      <c r="S158" s="74">
        <v>11.629186376537369</v>
      </c>
    </row>
    <row r="159" spans="16:19" x14ac:dyDescent="0.25">
      <c r="P159" s="70" t="s">
        <v>1823</v>
      </c>
      <c r="Q159" s="70" t="s">
        <v>1824</v>
      </c>
      <c r="R159" s="79">
        <v>22.78</v>
      </c>
      <c r="S159" s="74">
        <v>22.435175023651844</v>
      </c>
    </row>
    <row r="160" spans="16:19" x14ac:dyDescent="0.25">
      <c r="P160" s="70" t="s">
        <v>1825</v>
      </c>
      <c r="Q160" s="70" t="s">
        <v>1826</v>
      </c>
      <c r="R160" s="79">
        <v>1.93</v>
      </c>
      <c r="S160" s="74">
        <v>1.8587890255439923</v>
      </c>
    </row>
    <row r="161" spans="16:19" x14ac:dyDescent="0.25">
      <c r="P161" s="70" t="s">
        <v>1827</v>
      </c>
      <c r="Q161" s="70" t="s">
        <v>1828</v>
      </c>
      <c r="R161" s="79">
        <v>10.43</v>
      </c>
      <c r="S161" s="74">
        <v>10.706291390728476</v>
      </c>
    </row>
    <row r="162" spans="16:19" x14ac:dyDescent="0.25">
      <c r="P162" s="70" t="s">
        <v>1829</v>
      </c>
      <c r="Q162" s="70" t="s">
        <v>1830</v>
      </c>
      <c r="R162" s="79">
        <v>6.31</v>
      </c>
      <c r="S162" s="74">
        <v>5.9100283822138122</v>
      </c>
    </row>
    <row r="163" spans="16:19" x14ac:dyDescent="0.25">
      <c r="P163" s="70" t="s">
        <v>1831</v>
      </c>
      <c r="Q163" s="70" t="s">
        <v>1832</v>
      </c>
      <c r="R163" s="79">
        <v>4.1100000000000003</v>
      </c>
      <c r="S163" s="74">
        <v>3.9661305581835387</v>
      </c>
    </row>
    <row r="164" spans="16:19" x14ac:dyDescent="0.25">
      <c r="P164" s="70" t="s">
        <v>1833</v>
      </c>
      <c r="Q164" s="70" t="s">
        <v>1834</v>
      </c>
      <c r="R164" s="79">
        <v>2.92</v>
      </c>
      <c r="S164" s="74">
        <v>2.3343424787133396</v>
      </c>
    </row>
    <row r="165" spans="16:19" x14ac:dyDescent="0.25">
      <c r="P165" s="70" t="s">
        <v>1835</v>
      </c>
      <c r="Q165" s="70" t="s">
        <v>1836</v>
      </c>
      <c r="R165" s="79">
        <v>2.92</v>
      </c>
      <c r="S165" s="74">
        <v>2.3343424787133396</v>
      </c>
    </row>
    <row r="166" spans="16:19" x14ac:dyDescent="0.25">
      <c r="P166" s="70" t="s">
        <v>1837</v>
      </c>
      <c r="Q166" s="70" t="s">
        <v>1838</v>
      </c>
      <c r="R166" s="79">
        <v>4.74</v>
      </c>
      <c r="S166" s="74">
        <v>4.8207190160832543</v>
      </c>
    </row>
    <row r="167" spans="16:19" ht="15.75" thickBot="1" x14ac:dyDescent="0.3">
      <c r="P167" s="71" t="s">
        <v>1839</v>
      </c>
      <c r="Q167" s="71" t="s">
        <v>1840</v>
      </c>
      <c r="R167" s="80">
        <v>4.74</v>
      </c>
      <c r="S167" s="75">
        <v>4.8207190160832543</v>
      </c>
    </row>
    <row r="168" spans="16:19" x14ac:dyDescent="0.25">
      <c r="P168" s="69" t="s">
        <v>1841</v>
      </c>
    </row>
    <row r="169" spans="16:19" x14ac:dyDescent="0.25">
      <c r="P169" s="69" t="s">
        <v>1842</v>
      </c>
    </row>
    <row r="170" spans="16:19" x14ac:dyDescent="0.25">
      <c r="P170" s="69" t="s">
        <v>1843</v>
      </c>
    </row>
  </sheetData>
  <mergeCells count="17">
    <mergeCell ref="AF1:AK1"/>
    <mergeCell ref="P1:R1"/>
    <mergeCell ref="P2:R2"/>
    <mergeCell ref="P3:Q3"/>
    <mergeCell ref="C1:E1"/>
    <mergeCell ref="F1:H1"/>
    <mergeCell ref="I1:K1"/>
    <mergeCell ref="L1:N1"/>
    <mergeCell ref="W1:AB1"/>
    <mergeCell ref="C23:E23"/>
    <mergeCell ref="F23:H23"/>
    <mergeCell ref="I23:K23"/>
    <mergeCell ref="L23:N23"/>
    <mergeCell ref="C45:E45"/>
    <mergeCell ref="F45:H45"/>
    <mergeCell ref="I45:K45"/>
    <mergeCell ref="L45:N4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zoomScale="85" zoomScaleNormal="85" workbookViewId="0"/>
  </sheetViews>
  <sheetFormatPr defaultRowHeight="15" x14ac:dyDescent="0.25"/>
  <cols>
    <col min="2" max="2" width="18.140625" customWidth="1"/>
    <col min="3" max="3" width="11" customWidth="1"/>
    <col min="4" max="4" width="10.140625" bestFit="1" customWidth="1"/>
    <col min="5" max="5" width="11.140625" bestFit="1" customWidth="1"/>
    <col min="6" max="6" width="11.140625" customWidth="1"/>
    <col min="7" max="12" width="11.140625" bestFit="1" customWidth="1"/>
    <col min="13" max="13" width="12.140625" bestFit="1" customWidth="1"/>
    <col min="14" max="14" width="12.140625" customWidth="1"/>
  </cols>
  <sheetData>
    <row r="1" spans="1:14" ht="15.75" thickBot="1" x14ac:dyDescent="0.3">
      <c r="A1" s="13"/>
      <c r="B1" s="13"/>
      <c r="C1" s="91" t="s">
        <v>1236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ht="15.75" thickBot="1" x14ac:dyDescent="0.3">
      <c r="A2" s="13"/>
      <c r="B2" s="13"/>
      <c r="C2" s="14" t="s">
        <v>1237</v>
      </c>
      <c r="D2" s="15" t="s">
        <v>1238</v>
      </c>
      <c r="E2" s="15" t="s">
        <v>1239</v>
      </c>
      <c r="F2" s="15" t="s">
        <v>1240</v>
      </c>
      <c r="G2" s="15" t="s">
        <v>1241</v>
      </c>
      <c r="H2" s="15" t="s">
        <v>1242</v>
      </c>
      <c r="I2" s="15" t="s">
        <v>1243</v>
      </c>
      <c r="J2" s="15" t="s">
        <v>1244</v>
      </c>
      <c r="K2" s="15" t="s">
        <v>1245</v>
      </c>
      <c r="L2" s="15" t="s">
        <v>1246</v>
      </c>
      <c r="M2" s="15" t="s">
        <v>1247</v>
      </c>
      <c r="N2" s="16" t="s">
        <v>1248</v>
      </c>
    </row>
    <row r="3" spans="1:14" x14ac:dyDescent="0.25">
      <c r="A3" s="35" t="s">
        <v>1463</v>
      </c>
      <c r="B3" s="17" t="s">
        <v>1464</v>
      </c>
      <c r="C3" s="18">
        <f>Food_Split!$AF3*Exp_Summary!C$3</f>
        <v>283.56022901151715</v>
      </c>
      <c r="D3" s="19">
        <f>Food_Split!$AI3*Exp_Summary!D$3</f>
        <v>128.18984109822159</v>
      </c>
      <c r="E3" s="19">
        <f>Food_Split!$AI3*Exp_Summary!E$3</f>
        <v>157.01518755563936</v>
      </c>
      <c r="F3" s="19">
        <f>Food_Split!$AI3*Exp_Summary!F$3</f>
        <v>180.02362057326889</v>
      </c>
      <c r="G3" s="19">
        <f>Food_Split!$AJ3*Exp_Summary!G$3</f>
        <v>198.50169935072097</v>
      </c>
      <c r="H3" s="19">
        <f>Food_Split!$AJ3*Exp_Summary!H$3</f>
        <v>221.51268365800146</v>
      </c>
      <c r="I3" s="19">
        <f>Food_Split!$AJ3*Exp_Summary!I$3</f>
        <v>253.86655372337688</v>
      </c>
      <c r="J3" s="19">
        <f>Food_Split!$AJ3*Exp_Summary!J$3</f>
        <v>304.77835650323487</v>
      </c>
      <c r="K3" s="19">
        <f>Food_Split!$AK3*Exp_Summary!K$3</f>
        <v>370.37872132488599</v>
      </c>
      <c r="L3" s="19">
        <f>Food_Split!$AK3*Exp_Summary!L$3</f>
        <v>438.05373963725003</v>
      </c>
      <c r="M3" s="19">
        <f>Food_Split!$AK3*Exp_Summary!M$3</f>
        <v>488.08240225537514</v>
      </c>
      <c r="N3" s="20">
        <f>Food_Split!$AK3*Exp_Summary!N$3</f>
        <v>508.13065308396187</v>
      </c>
    </row>
    <row r="4" spans="1:14" x14ac:dyDescent="0.25">
      <c r="A4" s="36" t="s">
        <v>1465</v>
      </c>
      <c r="B4" s="21" t="s">
        <v>1466</v>
      </c>
      <c r="C4" s="22">
        <f>Food_Split!$AF4*Exp_Summary!C$3</f>
        <v>132.03273163348771</v>
      </c>
      <c r="D4" s="23">
        <f>Food_Split!$AI4*Exp_Summary!D$3</f>
        <v>54.705218812616877</v>
      </c>
      <c r="E4" s="23">
        <f>Food_Split!$AI4*Exp_Summary!E$3</f>
        <v>67.006481313553138</v>
      </c>
      <c r="F4" s="23">
        <f>Food_Split!$AI4*Exp_Summary!F$3</f>
        <v>76.825366741458723</v>
      </c>
      <c r="G4" s="23">
        <f>Food_Split!$AJ4*Exp_Summary!G$3</f>
        <v>88.42910594128692</v>
      </c>
      <c r="H4" s="23">
        <f>Food_Split!$AJ4*Exp_Summary!H$3</f>
        <v>98.680105180978856</v>
      </c>
      <c r="I4" s="23">
        <f>Food_Split!$AJ4*Exp_Summary!I$3</f>
        <v>113.09319994530499</v>
      </c>
      <c r="J4" s="23">
        <f>Food_Split!$AJ4*Exp_Summary!J$3</f>
        <v>135.77353576312333</v>
      </c>
      <c r="K4" s="23">
        <f>Food_Split!$AK4*Exp_Summary!K$3</f>
        <v>186.33250486406305</v>
      </c>
      <c r="L4" s="23">
        <f>Food_Split!$AK4*Exp_Summary!L$3</f>
        <v>220.37888753355486</v>
      </c>
      <c r="M4" s="23">
        <f>Food_Split!$AK4*Exp_Summary!M$3</f>
        <v>245.54762829514249</v>
      </c>
      <c r="N4" s="24">
        <f>Food_Split!$AK4*Exp_Summary!N$3</f>
        <v>255.63363102680805</v>
      </c>
    </row>
    <row r="5" spans="1:14" x14ac:dyDescent="0.25">
      <c r="A5" s="36" t="s">
        <v>1467</v>
      </c>
      <c r="B5" s="21" t="s">
        <v>1468</v>
      </c>
      <c r="C5" s="22">
        <f>Food_Split!$AF5*Exp_Summary!C$3</f>
        <v>147.09686879972455</v>
      </c>
      <c r="D5" s="23">
        <f>Food_Split!$AI5*Exp_Summary!D$3</f>
        <v>72.668126482431347</v>
      </c>
      <c r="E5" s="23">
        <f>Food_Split!$AI5*Exp_Summary!E$3</f>
        <v>89.008609506063095</v>
      </c>
      <c r="F5" s="23">
        <f>Food_Split!$AI5*Exp_Summary!F$3</f>
        <v>102.05160656701231</v>
      </c>
      <c r="G5" s="23">
        <f>Food_Split!$AJ5*Exp_Summary!G$3</f>
        <v>106.9806666282702</v>
      </c>
      <c r="H5" s="23">
        <f>Food_Split!$AJ5*Exp_Summary!H$3</f>
        <v>119.38222514901638</v>
      </c>
      <c r="I5" s="23">
        <f>Food_Split!$AJ5*Exp_Summary!I$3</f>
        <v>136.81904608767667</v>
      </c>
      <c r="J5" s="23">
        <f>Food_Split!$AJ5*Exp_Summary!J$3</f>
        <v>164.25749431482757</v>
      </c>
      <c r="K5" s="23">
        <f>Food_Split!$AK5*Exp_Summary!K$3</f>
        <v>174.90106284786285</v>
      </c>
      <c r="L5" s="23">
        <f>Food_Split!$AK5*Exp_Summary!L$3</f>
        <v>206.85871038425699</v>
      </c>
      <c r="M5" s="23">
        <f>Food_Split!$AK5*Exp_Summary!M$3</f>
        <v>230.48335662059387</v>
      </c>
      <c r="N5" s="24">
        <f>Food_Split!$AK5*Exp_Summary!N$3</f>
        <v>239.95058617853761</v>
      </c>
    </row>
    <row r="6" spans="1:14" x14ac:dyDescent="0.25">
      <c r="A6" s="36" t="s">
        <v>1469</v>
      </c>
      <c r="B6" s="21" t="s">
        <v>1470</v>
      </c>
      <c r="C6" s="22">
        <f>Food_Split!$AF6*Exp_Summary!C$3</f>
        <v>348.12568568943141</v>
      </c>
      <c r="D6" s="23">
        <f>Food_Split!$AI6*Exp_Summary!D$3</f>
        <v>150.53116284024151</v>
      </c>
      <c r="E6" s="23">
        <f>Food_Split!$AI6*Exp_Summary!E$3</f>
        <v>184.38027977754408</v>
      </c>
      <c r="F6" s="23">
        <f>Food_Split!$AI6*Exp_Summary!F$3</f>
        <v>211.39869362066435</v>
      </c>
      <c r="G6" s="23">
        <f>Food_Split!$AJ6*Exp_Summary!G$3</f>
        <v>236.24934406318505</v>
      </c>
      <c r="H6" s="23">
        <f>Food_Split!$AJ6*Exp_Summary!H$3</f>
        <v>263.63616224471673</v>
      </c>
      <c r="I6" s="23">
        <f>Food_Split!$AJ6*Exp_Summary!I$3</f>
        <v>302.14253577124998</v>
      </c>
      <c r="J6" s="23">
        <f>Food_Split!$AJ6*Exp_Summary!J$3</f>
        <v>362.73587099788875</v>
      </c>
      <c r="K6" s="23">
        <f>Food_Split!$AK6*Exp_Summary!K$3</f>
        <v>476.69157121410518</v>
      </c>
      <c r="L6" s="23">
        <f>Food_Split!$AK6*Exp_Summary!L$3</f>
        <v>563.79190650298506</v>
      </c>
      <c r="M6" s="23">
        <f>Food_Split!$AK6*Exp_Summary!M$3</f>
        <v>628.18070752229471</v>
      </c>
      <c r="N6" s="24">
        <f>Food_Split!$AK6*Exp_Summary!N$3</f>
        <v>653.98357263665014</v>
      </c>
    </row>
    <row r="7" spans="1:14" x14ac:dyDescent="0.25">
      <c r="A7" s="36" t="s">
        <v>1471</v>
      </c>
      <c r="B7" s="21" t="s">
        <v>1472</v>
      </c>
      <c r="C7" s="22">
        <f>Food_Split!$AF7*Exp_Summary!C$3</f>
        <v>304.3945804406647</v>
      </c>
      <c r="D7" s="23">
        <f>Food_Split!$AI7*Exp_Summary!D$3</f>
        <v>133.35002951143045</v>
      </c>
      <c r="E7" s="23">
        <f>Food_Split!$AI7*Exp_Summary!E$3</f>
        <v>163.33571923413339</v>
      </c>
      <c r="F7" s="23">
        <f>Food_Split!$AI7*Exp_Summary!F$3</f>
        <v>187.2703399156722</v>
      </c>
      <c r="G7" s="23">
        <f>Food_Split!$AJ7*Exp_Summary!G$3</f>
        <v>210.33595925711106</v>
      </c>
      <c r="H7" s="23">
        <f>Food_Split!$AJ7*Exp_Summary!H$3</f>
        <v>234.71881075688887</v>
      </c>
      <c r="I7" s="23">
        <f>Food_Split!$AJ7*Exp_Summary!I$3</f>
        <v>269.00155149986358</v>
      </c>
      <c r="J7" s="23">
        <f>Food_Split!$AJ7*Exp_Summary!J$3</f>
        <v>322.94861044312188</v>
      </c>
      <c r="K7" s="23">
        <f>Food_Split!$AK7*Exp_Summary!K$3</f>
        <v>408.88453122231726</v>
      </c>
      <c r="L7" s="23">
        <f>Food_Split!$AK7*Exp_Summary!L$3</f>
        <v>483.59527064905728</v>
      </c>
      <c r="M7" s="23">
        <f>Food_Split!$AK7*Exp_Summary!M$3</f>
        <v>538.82508025884897</v>
      </c>
      <c r="N7" s="24">
        <f>Food_Split!$AK7*Exp_Summary!N$3</f>
        <v>560.95761425689034</v>
      </c>
    </row>
    <row r="8" spans="1:14" x14ac:dyDescent="0.25">
      <c r="A8" s="36" t="s">
        <v>1473</v>
      </c>
      <c r="B8" s="21" t="s">
        <v>1474</v>
      </c>
      <c r="C8" s="22">
        <f>Food_Split!$AF8*Exp_Summary!C$3</f>
        <v>234.07542888645924</v>
      </c>
      <c r="D8" s="23">
        <f>Food_Split!$AI8*Exp_Summary!D$3</f>
        <v>106.55031281620553</v>
      </c>
      <c r="E8" s="23">
        <f>Food_Split!$AI8*Exp_Summary!E$3</f>
        <v>130.5096972398124</v>
      </c>
      <c r="F8" s="23">
        <f>Food_Split!$AI8*Exp_Summary!F$3</f>
        <v>149.6341123606698</v>
      </c>
      <c r="G8" s="23">
        <f>Food_Split!$AJ8*Exp_Summary!G$3</f>
        <v>166.87798881723677</v>
      </c>
      <c r="H8" s="23">
        <f>Food_Split!$AJ8*Exp_Summary!H$3</f>
        <v>186.2230462875975</v>
      </c>
      <c r="I8" s="23">
        <f>Food_Split!$AJ8*Exp_Summary!I$3</f>
        <v>213.42255533272973</v>
      </c>
      <c r="J8" s="23">
        <f>Food_Split!$AJ8*Exp_Summary!J$3</f>
        <v>256.22349498590279</v>
      </c>
      <c r="K8" s="23">
        <f>Food_Split!$AK8*Exp_Summary!K$3</f>
        <v>300.49326654269044</v>
      </c>
      <c r="L8" s="23">
        <f>Food_Split!$AK8*Exp_Summary!L$3</f>
        <v>355.39892430638412</v>
      </c>
      <c r="M8" s="23">
        <f>Food_Split!$AK8*Exp_Summary!M$3</f>
        <v>395.9878550017192</v>
      </c>
      <c r="N8" s="24">
        <f>Food_Split!$AK8*Exp_Summary!N$3</f>
        <v>412.25327208183489</v>
      </c>
    </row>
    <row r="9" spans="1:14" x14ac:dyDescent="0.25">
      <c r="A9" s="36" t="s">
        <v>1475</v>
      </c>
      <c r="B9" s="21" t="s">
        <v>1476</v>
      </c>
      <c r="C9" s="22">
        <f>Food_Split!$AF9*Exp_Summary!C$3</f>
        <v>699.17735136413148</v>
      </c>
      <c r="D9" s="23">
        <f>Food_Split!$AI9*Exp_Summary!D$3</f>
        <v>342.80524960015185</v>
      </c>
      <c r="E9" s="23">
        <f>Food_Split!$AI9*Exp_Summary!E$3</f>
        <v>419.88998582019735</v>
      </c>
      <c r="F9" s="23">
        <f>Food_Split!$AI9*Exp_Summary!F$3</f>
        <v>481.41913318432717</v>
      </c>
      <c r="G9" s="23">
        <f>Food_Split!$AJ9*Exp_Summary!G$3</f>
        <v>494.63744280689696</v>
      </c>
      <c r="H9" s="23">
        <f>Food_Split!$AJ9*Exp_Summary!H$3</f>
        <v>551.9774780380942</v>
      </c>
      <c r="I9" s="23">
        <f>Food_Split!$AJ9*Exp_Summary!I$3</f>
        <v>632.59862942566178</v>
      </c>
      <c r="J9" s="23">
        <f>Food_Split!$AJ9*Exp_Summary!J$3</f>
        <v>759.4634573746855</v>
      </c>
      <c r="K9" s="23">
        <f>Food_Split!$AK9*Exp_Summary!K$3</f>
        <v>856.45959898709236</v>
      </c>
      <c r="L9" s="23">
        <f>Food_Split!$AK9*Exp_Summary!L$3</f>
        <v>1012.9505519174302</v>
      </c>
      <c r="M9" s="23">
        <f>Food_Split!$AK9*Exp_Summary!M$3</f>
        <v>1128.6362699589786</v>
      </c>
      <c r="N9" s="24">
        <f>Food_Split!$AK9*Exp_Summary!N$3</f>
        <v>1174.9956202035692</v>
      </c>
    </row>
    <row r="10" spans="1:14" x14ac:dyDescent="0.25">
      <c r="A10" s="36" t="s">
        <v>1477</v>
      </c>
      <c r="B10" s="21" t="s">
        <v>1478</v>
      </c>
      <c r="C10" s="22">
        <f>Food_Split!$AF10*Exp_Summary!C$3</f>
        <v>120.32691748188667</v>
      </c>
      <c r="D10" s="23">
        <f>Food_Split!$AI10*Exp_Summary!D$3</f>
        <v>51.00106434373604</v>
      </c>
      <c r="E10" s="23">
        <f>Food_Split!$AI10*Exp_Summary!E$3</f>
        <v>62.469393946226234</v>
      </c>
      <c r="F10" s="23">
        <f>Food_Split!$AI10*Exp_Summary!F$3</f>
        <v>71.623431136127579</v>
      </c>
      <c r="G10" s="23">
        <f>Food_Split!$AJ10*Exp_Summary!G$3</f>
        <v>80.611663017687675</v>
      </c>
      <c r="H10" s="23">
        <f>Food_Split!$AJ10*Exp_Summary!H$3</f>
        <v>89.956437993172315</v>
      </c>
      <c r="I10" s="23">
        <f>Food_Split!$AJ10*Exp_Summary!I$3</f>
        <v>103.09536466009217</v>
      </c>
      <c r="J10" s="23">
        <f>Food_Split!$AJ10*Exp_Summary!J$3</f>
        <v>123.77067929335193</v>
      </c>
      <c r="K10" s="23">
        <f>Food_Split!$AK10*Exp_Summary!K$3</f>
        <v>180.06381947975095</v>
      </c>
      <c r="L10" s="23">
        <f>Food_Split!$AK10*Exp_Summary!L$3</f>
        <v>212.96479780025575</v>
      </c>
      <c r="M10" s="23">
        <f>Food_Split!$AK10*Exp_Summary!M$3</f>
        <v>237.28679999913902</v>
      </c>
      <c r="N10" s="24">
        <f>Food_Split!$AK10*Exp_Summary!N$3</f>
        <v>247.03348470383847</v>
      </c>
    </row>
    <row r="11" spans="1:14" x14ac:dyDescent="0.25">
      <c r="A11" s="36" t="s">
        <v>1479</v>
      </c>
      <c r="B11" s="21" t="s">
        <v>1480</v>
      </c>
      <c r="C11" s="22">
        <f>Food_Split!$AF11*Exp_Summary!C$3</f>
        <v>25.909112357661524</v>
      </c>
      <c r="D11" s="23">
        <f>Food_Split!$AI11*Exp_Summary!D$3</f>
        <v>13.171436298157591</v>
      </c>
      <c r="E11" s="23">
        <f>Food_Split!$AI11*Exp_Summary!E$3</f>
        <v>16.133224934320182</v>
      </c>
      <c r="F11" s="23">
        <f>Food_Split!$AI11*Exp_Summary!F$3</f>
        <v>18.497328885271543</v>
      </c>
      <c r="G11" s="23">
        <f>Food_Split!$AJ11*Exp_Summary!G$3</f>
        <v>18.080747902701724</v>
      </c>
      <c r="H11" s="23">
        <f>Food_Split!$AJ11*Exp_Summary!H$3</f>
        <v>20.176728983034238</v>
      </c>
      <c r="I11" s="23">
        <f>Food_Split!$AJ11*Exp_Summary!I$3</f>
        <v>23.123717196446204</v>
      </c>
      <c r="J11" s="23">
        <f>Food_Split!$AJ11*Exp_Summary!J$3</f>
        <v>27.761075336681884</v>
      </c>
      <c r="K11" s="23">
        <f>Food_Split!$AK11*Exp_Summary!K$3</f>
        <v>32.271432629869373</v>
      </c>
      <c r="L11" s="23">
        <f>Food_Split!$AK11*Exp_Summary!L$3</f>
        <v>38.168018120472965</v>
      </c>
      <c r="M11" s="23">
        <f>Food_Split!$AK11*Exp_Summary!M$3</f>
        <v>42.527060695780889</v>
      </c>
      <c r="N11" s="24">
        <f>Food_Split!$AK11*Exp_Summary!N$3</f>
        <v>44.273882904268248</v>
      </c>
    </row>
    <row r="12" spans="1:14" x14ac:dyDescent="0.25">
      <c r="A12" s="36" t="s">
        <v>1481</v>
      </c>
      <c r="B12" s="21" t="s">
        <v>1482</v>
      </c>
      <c r="C12" s="22">
        <f>Food_Split!$AF12*Exp_Summary!C$3</f>
        <v>90.382547606257333</v>
      </c>
      <c r="D12" s="23">
        <f>Food_Split!$AI12*Exp_Summary!D$3</f>
        <v>44.202713827948251</v>
      </c>
      <c r="E12" s="23">
        <f>Food_Split!$AI12*Exp_Summary!E$3</f>
        <v>54.142335638325683</v>
      </c>
      <c r="F12" s="23">
        <f>Food_Split!$AI12*Exp_Summary!F$3</f>
        <v>62.07615606898306</v>
      </c>
      <c r="G12" s="23">
        <f>Food_Split!$AJ12*Exp_Summary!G$3</f>
        <v>64.044083346727191</v>
      </c>
      <c r="H12" s="23">
        <f>Food_Split!$AJ12*Exp_Summary!H$3</f>
        <v>71.468288790237665</v>
      </c>
      <c r="I12" s="23">
        <f>Food_Split!$AJ12*Exp_Summary!I$3</f>
        <v>81.906859129099402</v>
      </c>
      <c r="J12" s="23">
        <f>Food_Split!$AJ12*Exp_Summary!J$3</f>
        <v>98.332913672866312</v>
      </c>
      <c r="K12" s="23">
        <f>Food_Split!$AK12*Exp_Summary!K$3</f>
        <v>113.01014941186725</v>
      </c>
      <c r="L12" s="23">
        <f>Food_Split!$AK12*Exp_Summary!L$3</f>
        <v>133.65918643962493</v>
      </c>
      <c r="M12" s="23">
        <f>Food_Split!$AK12*Exp_Summary!M$3</f>
        <v>148.92395817685144</v>
      </c>
      <c r="N12" s="24">
        <f>Food_Split!$AK12*Exp_Summary!N$3</f>
        <v>155.04109096860762</v>
      </c>
    </row>
    <row r="13" spans="1:14" x14ac:dyDescent="0.25">
      <c r="A13" s="36" t="s">
        <v>1483</v>
      </c>
      <c r="B13" s="21" t="s">
        <v>1507</v>
      </c>
      <c r="C13" s="22">
        <f>Food_Split!$AF13*Exp_Summary!C$3</f>
        <v>133.46887996139668</v>
      </c>
      <c r="D13" s="23">
        <f>Food_Split!$AI13*Exp_Summary!D$3</f>
        <v>68.32287414297852</v>
      </c>
      <c r="E13" s="23">
        <f>Food_Split!$AI13*Exp_Summary!E$3</f>
        <v>83.686264106375788</v>
      </c>
      <c r="F13" s="23">
        <f>Food_Split!$AI13*Exp_Summary!F$3</f>
        <v>95.949344080756546</v>
      </c>
      <c r="G13" s="23">
        <f>Food_Split!$AJ13*Exp_Summary!G$3</f>
        <v>92.624184736486527</v>
      </c>
      <c r="H13" s="23">
        <f>Food_Split!$AJ13*Exp_Summary!H$3</f>
        <v>103.36149161303948</v>
      </c>
      <c r="I13" s="23">
        <f>Food_Split!$AJ13*Exp_Summary!I$3</f>
        <v>118.45834392048916</v>
      </c>
      <c r="J13" s="23">
        <f>Food_Split!$AJ13*Exp_Summary!J$3</f>
        <v>142.2146353848625</v>
      </c>
      <c r="K13" s="23">
        <f>Food_Split!$AK13*Exp_Summary!K$3</f>
        <v>162.61556408337972</v>
      </c>
      <c r="L13" s="23">
        <f>Food_Split!$AK13*Exp_Summary!L$3</f>
        <v>192.32842457885306</v>
      </c>
      <c r="M13" s="23">
        <f>Food_Split!$AK13*Exp_Summary!M$3</f>
        <v>214.2936151353789</v>
      </c>
      <c r="N13" s="24">
        <f>Food_Split!$AK13*Exp_Summary!N$3</f>
        <v>223.0958422333984</v>
      </c>
    </row>
    <row r="14" spans="1:14" x14ac:dyDescent="0.25">
      <c r="A14" s="36" t="s">
        <v>1484</v>
      </c>
      <c r="B14" s="21" t="s">
        <v>1485</v>
      </c>
      <c r="C14" s="22">
        <f>Food_Split!$AF14*Exp_Summary!C$3</f>
        <v>240.50415023858298</v>
      </c>
      <c r="D14" s="23">
        <f>Food_Split!$AI14*Exp_Summary!D$3</f>
        <v>119.89867949518282</v>
      </c>
      <c r="E14" s="23">
        <f>Food_Split!$AI14*Exp_Summary!E$3</f>
        <v>146.85963791923913</v>
      </c>
      <c r="F14" s="23">
        <f>Food_Split!$AI14*Exp_Summary!F$3</f>
        <v>168.37991372606683</v>
      </c>
      <c r="G14" s="23">
        <f>Food_Split!$AJ14*Exp_Summary!G$3</f>
        <v>172.84655168445104</v>
      </c>
      <c r="H14" s="23">
        <f>Food_Split!$AJ14*Exp_Summary!H$3</f>
        <v>192.88350502735958</v>
      </c>
      <c r="I14" s="23">
        <f>Food_Split!$AJ14*Exp_Summary!I$3</f>
        <v>221.05583248218051</v>
      </c>
      <c r="J14" s="23">
        <f>Food_Split!$AJ14*Exp_Summary!J$3</f>
        <v>265.38759175336554</v>
      </c>
      <c r="K14" s="23">
        <f>Food_Split!$AK14*Exp_Summary!K$3</f>
        <v>291.73867058138745</v>
      </c>
      <c r="L14" s="23">
        <f>Food_Split!$AK14*Exp_Summary!L$3</f>
        <v>345.04470231937637</v>
      </c>
      <c r="M14" s="23">
        <f>Food_Split!$AK14*Exp_Summary!M$3</f>
        <v>384.45111171289545</v>
      </c>
      <c r="N14" s="24">
        <f>Food_Split!$AK14*Exp_Summary!N$3</f>
        <v>400.24265077132765</v>
      </c>
    </row>
    <row r="15" spans="1:14" x14ac:dyDescent="0.25">
      <c r="A15" s="36" t="s">
        <v>1486</v>
      </c>
      <c r="B15" s="21" t="s">
        <v>1487</v>
      </c>
      <c r="C15" s="22">
        <f>Food_Split!$AF15*Exp_Summary!C$4</f>
        <v>164.71683704205006</v>
      </c>
      <c r="D15" s="23">
        <f>Food_Split!$AI15*Exp_Summary!D$4</f>
        <v>78.021505943109602</v>
      </c>
      <c r="E15" s="23">
        <f>Food_Split!$AI15*Exp_Summary!E$4</f>
        <v>86.384663371099393</v>
      </c>
      <c r="F15" s="23">
        <f>Food_Split!$AI15*Exp_Summary!F$4</f>
        <v>101.70846114288189</v>
      </c>
      <c r="G15" s="23">
        <f>Food_Split!$AJ15*Exp_Summary!G$4</f>
        <v>115.23705402702628</v>
      </c>
      <c r="H15" s="23">
        <f>Food_Split!$AJ15*Exp_Summary!H$4</f>
        <v>124.7525476864831</v>
      </c>
      <c r="I15" s="23">
        <f>Food_Split!$AJ15*Exp_Summary!I$4</f>
        <v>142.40046906652216</v>
      </c>
      <c r="J15" s="23">
        <f>Food_Split!$AJ15*Exp_Summary!J$4</f>
        <v>176.47921380039068</v>
      </c>
      <c r="K15" s="23">
        <f>Food_Split!$AK15*Exp_Summary!K$4</f>
        <v>227.59739024795994</v>
      </c>
      <c r="L15" s="23">
        <f>Food_Split!$AK15*Exp_Summary!L$4</f>
        <v>263.14156706250276</v>
      </c>
      <c r="M15" s="23">
        <f>Food_Split!$AK15*Exp_Summary!M$4</f>
        <v>282.805522945387</v>
      </c>
      <c r="N15" s="24">
        <f>Food_Split!$AK15*Exp_Summary!N$4</f>
        <v>275.75401689992123</v>
      </c>
    </row>
    <row r="16" spans="1:14" x14ac:dyDescent="0.25">
      <c r="A16" s="36" t="s">
        <v>1488</v>
      </c>
      <c r="B16" s="21" t="s">
        <v>1489</v>
      </c>
      <c r="C16" s="22">
        <f>Food_Split!$AF16*Exp_Summary!C$3</f>
        <v>208.16631652879769</v>
      </c>
      <c r="D16" s="23">
        <f>Food_Split!$AI16*Exp_Summary!D$3</f>
        <v>94.3140907306977</v>
      </c>
      <c r="E16" s="23">
        <f>Food_Split!$AI16*Exp_Summary!E$3</f>
        <v>115.52198300857036</v>
      </c>
      <c r="F16" s="23">
        <f>Food_Split!$AI16*Exp_Summary!F$3</f>
        <v>132.45015313972124</v>
      </c>
      <c r="G16" s="23">
        <f>Food_Split!$AJ16*Exp_Summary!G$3</f>
        <v>149.22336244723809</v>
      </c>
      <c r="H16" s="23">
        <f>Food_Split!$AJ16*Exp_Summary!H$3</f>
        <v>166.52183627786303</v>
      </c>
      <c r="I16" s="23">
        <f>Food_Split!$AJ16*Exp_Summary!I$3</f>
        <v>190.84381082582968</v>
      </c>
      <c r="J16" s="23">
        <f>Food_Split!$AJ16*Exp_Summary!J$3</f>
        <v>229.11668417608729</v>
      </c>
      <c r="K16" s="23">
        <f>Food_Split!$AK16*Exp_Summary!K$3</f>
        <v>266.56190681072837</v>
      </c>
      <c r="L16" s="23">
        <f>Food_Split!$AK16*Exp_Summary!L$3</f>
        <v>315.26767981049773</v>
      </c>
      <c r="M16" s="23">
        <f>Food_Split!$AK16*Exp_Summary!M$3</f>
        <v>351.27335436700201</v>
      </c>
      <c r="N16" s="24">
        <f>Food_Split!$AK16*Exp_Summary!N$3</f>
        <v>365.70209895030695</v>
      </c>
    </row>
    <row r="17" spans="1:14" x14ac:dyDescent="0.25">
      <c r="A17" s="36" t="s">
        <v>1490</v>
      </c>
      <c r="B17" s="21" t="s">
        <v>1491</v>
      </c>
      <c r="C17" s="22">
        <f>Food_Split!$AF17*Exp_Summary!C$4</f>
        <v>92.293952494080813</v>
      </c>
      <c r="D17" s="23">
        <f>Food_Split!$AI17*Exp_Summary!D$4</f>
        <v>44.696475088548603</v>
      </c>
      <c r="E17" s="23">
        <f>Food_Split!$AI17*Exp_Summary!E$4</f>
        <v>49.487508703233246</v>
      </c>
      <c r="F17" s="23">
        <f>Food_Split!$AI17*Exp_Summary!F$4</f>
        <v>58.26611066802807</v>
      </c>
      <c r="G17" s="23">
        <f>Food_Split!$AJ17*Exp_Summary!G$4</f>
        <v>62.392386118909634</v>
      </c>
      <c r="H17" s="23">
        <f>Food_Split!$AJ17*Exp_Summary!H$4</f>
        <v>67.544325827240158</v>
      </c>
      <c r="I17" s="23">
        <f>Food_Split!$AJ17*Exp_Summary!I$4</f>
        <v>77.099376797922901</v>
      </c>
      <c r="J17" s="23">
        <f>Food_Split!$AJ17*Exp_Summary!J$4</f>
        <v>95.550509706827512</v>
      </c>
      <c r="K17" s="23">
        <f>Food_Split!$AK17*Exp_Summary!K$4</f>
        <v>128.80941152331454</v>
      </c>
      <c r="L17" s="23">
        <f>Food_Split!$AK17*Exp_Summary!L$4</f>
        <v>148.92574279395808</v>
      </c>
      <c r="M17" s="23">
        <f>Food_Split!$AK17*Exp_Summary!M$4</f>
        <v>160.05461638400769</v>
      </c>
      <c r="N17" s="24">
        <f>Food_Split!$AK17*Exp_Summary!N$4</f>
        <v>156.0637958254768</v>
      </c>
    </row>
    <row r="18" spans="1:14" x14ac:dyDescent="0.25">
      <c r="A18" s="36" t="s">
        <v>1492</v>
      </c>
      <c r="B18" s="21" t="s">
        <v>1493</v>
      </c>
      <c r="C18" s="22">
        <f>Food_Split!$AF18*Exp_Summary!C$4</f>
        <v>32.450810463869139</v>
      </c>
      <c r="D18" s="23">
        <f>Food_Split!$AI18*Exp_Summary!D$4</f>
        <v>23.276418968341812</v>
      </c>
      <c r="E18" s="23">
        <f>Food_Split!$AI18*Exp_Summary!E$4</f>
        <v>25.7714279256674</v>
      </c>
      <c r="F18" s="23">
        <f>Food_Split!$AI18*Exp_Summary!F$4</f>
        <v>30.343028189090052</v>
      </c>
      <c r="G18" s="23">
        <f>Food_Split!$AJ18*Exp_Summary!G$4</f>
        <v>24.838159854064099</v>
      </c>
      <c r="H18" s="23">
        <f>Food_Split!$AJ18*Exp_Summary!H$4</f>
        <v>26.88912648627679</v>
      </c>
      <c r="I18" s="23">
        <f>Food_Split!$AJ18*Exp_Summary!I$4</f>
        <v>30.692954135554967</v>
      </c>
      <c r="J18" s="23">
        <f>Food_Split!$AJ18*Exp_Summary!J$4</f>
        <v>38.03827649278179</v>
      </c>
      <c r="K18" s="23">
        <f>Food_Split!$AK18*Exp_Summary!K$4</f>
        <v>29.477198228725612</v>
      </c>
      <c r="L18" s="23">
        <f>Food_Split!$AK18*Exp_Summary!L$4</f>
        <v>34.080690143539179</v>
      </c>
      <c r="M18" s="23">
        <f>Food_Split!$AK18*Exp_Summary!M$4</f>
        <v>36.627460670605402</v>
      </c>
      <c r="N18" s="24">
        <f>Food_Split!$AK18*Exp_Summary!N$4</f>
        <v>35.714187274602068</v>
      </c>
    </row>
    <row r="19" spans="1:14" x14ac:dyDescent="0.25">
      <c r="A19" s="36" t="s">
        <v>1494</v>
      </c>
      <c r="B19" s="21" t="s">
        <v>1495</v>
      </c>
      <c r="C19" s="22">
        <f>Food_Split!$AF19*Exp_Summary!C$5</f>
        <v>194.65688571428572</v>
      </c>
      <c r="D19" s="23">
        <f>Food_Split!$AI19*Exp_Summary!D$5</f>
        <v>84.038484439601277</v>
      </c>
      <c r="E19" s="23">
        <f>Food_Split!$AI19*Exp_Summary!E$5</f>
        <v>95.576555049136687</v>
      </c>
      <c r="F19" s="23">
        <f>Food_Split!$AI19*Exp_Summary!F$5</f>
        <v>115.72512611354931</v>
      </c>
      <c r="G19" s="23">
        <f>Food_Split!$AJ19*Exp_Summary!G$5</f>
        <v>116.33728528367327</v>
      </c>
      <c r="H19" s="23">
        <f>Food_Split!$AJ19*Exp_Summary!H$5</f>
        <v>140.44692850782701</v>
      </c>
      <c r="I19" s="23">
        <f>Food_Split!$AJ19*Exp_Summary!I$5</f>
        <v>174.5472115611677</v>
      </c>
      <c r="J19" s="23">
        <f>Food_Split!$AJ19*Exp_Summary!J$5</f>
        <v>218.72070171501096</v>
      </c>
      <c r="K19" s="23">
        <f>Food_Split!$AK19*Exp_Summary!K$5</f>
        <v>236.81399025073162</v>
      </c>
      <c r="L19" s="23">
        <f>Food_Split!$AK19*Exp_Summary!L$5</f>
        <v>289.57104940546282</v>
      </c>
      <c r="M19" s="23">
        <f>Food_Split!$AK19*Exp_Summary!M$5</f>
        <v>378.63563522566915</v>
      </c>
      <c r="N19" s="24">
        <f>Food_Split!$AK19*Exp_Summary!N$5</f>
        <v>475.10992036536021</v>
      </c>
    </row>
    <row r="20" spans="1:14" x14ac:dyDescent="0.25">
      <c r="A20" s="36" t="s">
        <v>1496</v>
      </c>
      <c r="B20" s="21" t="s">
        <v>1497</v>
      </c>
      <c r="C20" s="22">
        <f>Food_Split!$AF20*Exp_Summary!C$5</f>
        <v>36.930950649350649</v>
      </c>
      <c r="D20" s="23">
        <f>Food_Split!$AI20*Exp_Summary!D$5</f>
        <v>9.4435407796538993</v>
      </c>
      <c r="E20" s="23">
        <f>Food_Split!$AI20*Exp_Summary!E$5</f>
        <v>10.740092485057199</v>
      </c>
      <c r="F20" s="23">
        <f>Food_Split!$AI20*Exp_Summary!F$5</f>
        <v>13.004220090015206</v>
      </c>
      <c r="G20" s="23">
        <f>Food_Split!$AJ20*Exp_Summary!G$5</f>
        <v>18.00564953279634</v>
      </c>
      <c r="H20" s="23">
        <f>Food_Split!$AJ20*Exp_Summary!H$5</f>
        <v>21.737125518301333</v>
      </c>
      <c r="I20" s="23">
        <f>Food_Split!$AJ20*Exp_Summary!I$5</f>
        <v>27.01486381286832</v>
      </c>
      <c r="J20" s="23">
        <f>Food_Split!$AJ20*Exp_Summary!J$5</f>
        <v>33.851643443844928</v>
      </c>
      <c r="K20" s="23">
        <f>Food_Split!$AK20*Exp_Summary!K$5</f>
        <v>64.549641725108046</v>
      </c>
      <c r="L20" s="23">
        <f>Food_Split!$AK20*Exp_Summary!L$5</f>
        <v>78.929912347222228</v>
      </c>
      <c r="M20" s="23">
        <f>Food_Split!$AK20*Exp_Summary!M$5</f>
        <v>103.20671752669028</v>
      </c>
      <c r="N20" s="24">
        <f>Food_Split!$AK20*Exp_Summary!N$5</f>
        <v>129.50322363623056</v>
      </c>
    </row>
    <row r="21" spans="1:14" x14ac:dyDescent="0.25">
      <c r="A21" s="36" t="s">
        <v>1508</v>
      </c>
      <c r="B21" s="21" t="s">
        <v>1509</v>
      </c>
      <c r="C21" s="22">
        <f>Food_Split!$AF21*Exp_Summary!C$5</f>
        <v>5.3857636363636363</v>
      </c>
      <c r="D21" s="23">
        <f>Food_Split!$AI21*Exp_Summary!D$5</f>
        <v>1.3851747807448369</v>
      </c>
      <c r="E21" s="23">
        <f>Food_Split!$AI21*Exp_Summary!E$5</f>
        <v>1.5753524658061155</v>
      </c>
      <c r="F21" s="23">
        <f>Food_Split!$AI21*Exp_Summary!F$5</f>
        <v>1.9074537964355134</v>
      </c>
      <c r="G21" s="23">
        <f>Food_Split!$AJ21*Exp_Summary!G$5</f>
        <v>2.6118651835304116</v>
      </c>
      <c r="H21" s="23">
        <f>Food_Split!$AJ21*Exp_Summary!H$5</f>
        <v>3.1531459738717036</v>
      </c>
      <c r="I21" s="23">
        <f>Food_Split!$AJ21*Exp_Summary!I$5</f>
        <v>3.9187246259640101</v>
      </c>
      <c r="J21" s="23">
        <f>Food_Split!$AJ21*Exp_Summary!J$5</f>
        <v>4.9104548411441158</v>
      </c>
      <c r="K21" s="23">
        <f>Food_Split!$AK21*Exp_Summary!K$5</f>
        <v>9.2875680241603682</v>
      </c>
      <c r="L21" s="23">
        <f>Food_Split!$AK21*Exp_Summary!L$5</f>
        <v>11.356638247314994</v>
      </c>
      <c r="M21" s="23">
        <f>Food_Split!$AK21*Exp_Summary!M$5</f>
        <v>14.849647247640641</v>
      </c>
      <c r="N21" s="24">
        <f>Food_Split!$AK21*Exp_Summary!N$5</f>
        <v>18.633255998409354</v>
      </c>
    </row>
    <row r="22" spans="1:14" x14ac:dyDescent="0.25">
      <c r="A22" s="36" t="s">
        <v>1347</v>
      </c>
      <c r="B22" s="21" t="s">
        <v>1252</v>
      </c>
      <c r="C22" s="22">
        <f>Expenditure!D30*12*(1-0.19)</f>
        <v>166.79520000000002</v>
      </c>
      <c r="D22" s="23">
        <f>Expenditure!F30*12*(1-0.19)</f>
        <v>131.6088</v>
      </c>
      <c r="E22" s="23">
        <f>Expenditure!G30*12*(1-0.19)</f>
        <v>129.3732</v>
      </c>
      <c r="F22" s="23">
        <f>Expenditure!H30*12*(1-0.19)</f>
        <v>156.88080000000002</v>
      </c>
      <c r="G22" s="23">
        <f>Expenditure!I30*12*(1-0.19)</f>
        <v>159.60240000000002</v>
      </c>
      <c r="H22" s="23">
        <f>Expenditure!J30*12*(1-0.19)</f>
        <v>164.75399999999999</v>
      </c>
      <c r="I22" s="23">
        <f>Expenditure!K30*12*(1-0.19)</f>
        <v>161.83799999999999</v>
      </c>
      <c r="J22" s="23">
        <f>Expenditure!L30*12*(1-0.19)</f>
        <v>186.33240000000004</v>
      </c>
      <c r="K22" s="23">
        <f>Expenditure!M30*12*(1-0.19)</f>
        <v>201.88440000000003</v>
      </c>
      <c r="L22" s="23">
        <f>Expenditure!N30*12*(1-0.19)</f>
        <v>162.71280000000002</v>
      </c>
      <c r="M22" s="23">
        <f>Expenditure!O30*12*(1-0.19)</f>
        <v>167.08680000000004</v>
      </c>
      <c r="N22" s="24">
        <f>Expenditure!P30*12*(1-0.19)</f>
        <v>160.18559999999999</v>
      </c>
    </row>
    <row r="23" spans="1:14" x14ac:dyDescent="0.25">
      <c r="A23" s="36" t="s">
        <v>1348</v>
      </c>
      <c r="B23" s="21" t="s">
        <v>1253</v>
      </c>
      <c r="C23" s="22">
        <f>Expenditure!D38*12*(1-0.19)</f>
        <v>21.384000000000004</v>
      </c>
      <c r="D23" s="23">
        <f>Expenditure!F38*12*(1-0.19)</f>
        <v>13.122000000000003</v>
      </c>
      <c r="E23" s="23">
        <f>Expenditure!G38*12*(1-0.19)</f>
        <v>16.232400000000002</v>
      </c>
      <c r="F23" s="23">
        <f>Expenditure!H38*12*(1-0.19)</f>
        <v>15.8436</v>
      </c>
      <c r="G23" s="23">
        <f>Expenditure!I38*12*(1-0.19)</f>
        <v>24.105599999999999</v>
      </c>
      <c r="H23" s="23">
        <f>Expenditure!J38*12*(1-0.19)</f>
        <v>22.1616</v>
      </c>
      <c r="I23" s="23">
        <f>Expenditure!K38*12*(1-0.19)</f>
        <v>19.537199999999999</v>
      </c>
      <c r="J23" s="23">
        <f>Expenditure!L38*12*(1-0.19)</f>
        <v>20.314799999999998</v>
      </c>
      <c r="K23" s="23">
        <f>Expenditure!M38*12*(1-0.19)</f>
        <v>27.021600000000003</v>
      </c>
      <c r="L23" s="23">
        <f>Expenditure!N38*12*(1-0.19)</f>
        <v>22.258800000000001</v>
      </c>
      <c r="M23" s="23">
        <f>Expenditure!O38*12*(1-0.19)</f>
        <v>42.087600000000002</v>
      </c>
      <c r="N23" s="24">
        <f>Expenditure!P38*12*(1-0.19)</f>
        <v>25.757999999999999</v>
      </c>
    </row>
    <row r="24" spans="1:14" x14ac:dyDescent="0.25">
      <c r="A24" s="36" t="s">
        <v>1349</v>
      </c>
      <c r="B24" s="21" t="s">
        <v>1254</v>
      </c>
      <c r="C24" s="22">
        <f>SUM(Expenditure!D34:D36)*12*(1-0.19)</f>
        <v>848.45880000000011</v>
      </c>
      <c r="D24" s="23">
        <f>SUM(Expenditure!F34:F36)*12*(1-0.19)</f>
        <v>183.12479999999999</v>
      </c>
      <c r="E24" s="23">
        <f>SUM(Expenditure!G34:G36)*12*(1-0.19)</f>
        <v>304.43040000000002</v>
      </c>
      <c r="F24" s="23">
        <f>SUM(Expenditure!H34:H36)*12*(1-0.19)</f>
        <v>402.5052</v>
      </c>
      <c r="G24" s="23">
        <f>SUM(Expenditure!I34:I36)*12*(1-0.19)</f>
        <v>455.67360000000008</v>
      </c>
      <c r="H24" s="23">
        <f>SUM(Expenditure!J34:J36)*12*(1-0.19)</f>
        <v>512.63279999999997</v>
      </c>
      <c r="I24" s="23">
        <f>SUM(Expenditure!K34:K36)*12*(1-0.19)</f>
        <v>651.33720000000017</v>
      </c>
      <c r="J24" s="23">
        <f>SUM(Expenditure!L34:L36)*12*(1-0.19)</f>
        <v>843.40440000000001</v>
      </c>
      <c r="K24" s="23">
        <f>SUM(Expenditure!M34:M36)*12*(1-0.19)</f>
        <v>1156.68</v>
      </c>
      <c r="L24" s="23">
        <f>SUM(Expenditure!N34:N36)*12*(1-0.19)</f>
        <v>1623.5316000000003</v>
      </c>
      <c r="M24" s="23">
        <f>SUM(Expenditure!O34:O36)*12*(1-0.19)</f>
        <v>2148.4115999999999</v>
      </c>
      <c r="N24" s="24">
        <f>SUM(Expenditure!P34:P36)*12*(1-0.19)</f>
        <v>2793.3335999999999</v>
      </c>
    </row>
    <row r="25" spans="1:14" x14ac:dyDescent="0.25">
      <c r="A25" s="36" t="s">
        <v>1350</v>
      </c>
      <c r="B25" s="21" t="s">
        <v>1255</v>
      </c>
      <c r="C25" s="22">
        <f>Expenditure!D39*12*(1-0.19)</f>
        <v>29.257200000000001</v>
      </c>
      <c r="D25" s="23">
        <f>Expenditure!F39*12*(1-0.19)</f>
        <v>10.983599999999999</v>
      </c>
      <c r="E25" s="23">
        <f>Expenditure!G39*12*(1-0.19)</f>
        <v>16.8156</v>
      </c>
      <c r="F25" s="23">
        <f>Expenditure!H39*12*(1-0.19)</f>
        <v>20.217600000000001</v>
      </c>
      <c r="G25" s="23">
        <f>Expenditure!I39*12*(1-0.19)</f>
        <v>23.327999999999999</v>
      </c>
      <c r="H25" s="23">
        <f>Expenditure!J39*12*(1-0.19)</f>
        <v>22.355999999999998</v>
      </c>
      <c r="I25" s="23">
        <f>Expenditure!K39*12*(1-0.19)</f>
        <v>24.786000000000001</v>
      </c>
      <c r="J25" s="23">
        <f>Expenditure!L39*12*(1-0.19)</f>
        <v>29.354400000000002</v>
      </c>
      <c r="K25" s="23">
        <f>Expenditure!M39*12*(1-0.19)</f>
        <v>35.769600000000004</v>
      </c>
      <c r="L25" s="23">
        <f>Expenditure!N39*12*(1-0.19)</f>
        <v>45.878400000000006</v>
      </c>
      <c r="M25" s="23">
        <f>Expenditure!O39*12*(1-0.19)</f>
        <v>60.750000000000007</v>
      </c>
      <c r="N25" s="24">
        <f>Expenditure!P39*12*(1-0.19)</f>
        <v>75.5244</v>
      </c>
    </row>
    <row r="26" spans="1:14" x14ac:dyDescent="0.25">
      <c r="A26" s="36" t="s">
        <v>1351</v>
      </c>
      <c r="B26" s="21" t="s">
        <v>1256</v>
      </c>
      <c r="C26" s="22">
        <f>SUM(Expenditure!D47:D49)*12*(1-0.19)</f>
        <v>22.355999999999998</v>
      </c>
      <c r="D26" s="23">
        <f>SUM(Expenditure!F47:F49)*12*(1-0.19)</f>
        <v>10.1088</v>
      </c>
      <c r="E26" s="23">
        <f>SUM(Expenditure!G47:G49)*12*(1-0.19)</f>
        <v>11.469600000000002</v>
      </c>
      <c r="F26" s="23">
        <f>SUM(Expenditure!H47:H49)*12*(1-0.19)</f>
        <v>13.705200000000003</v>
      </c>
      <c r="G26" s="23">
        <f>SUM(Expenditure!I47:I49)*12*(1-0.19)</f>
        <v>15.6492</v>
      </c>
      <c r="H26" s="23">
        <f>SUM(Expenditure!J47:J49)*12*(1-0.19)</f>
        <v>16.718400000000003</v>
      </c>
      <c r="I26" s="23">
        <f>SUM(Expenditure!K47:K49)*12*(1-0.19)</f>
        <v>19.537199999999999</v>
      </c>
      <c r="J26" s="23">
        <f>SUM(Expenditure!L47:L49)*12*(1-0.19)</f>
        <v>21.87</v>
      </c>
      <c r="K26" s="23">
        <f>SUM(Expenditure!M47:M49)*12*(1-0.19)</f>
        <v>24.494400000000002</v>
      </c>
      <c r="L26" s="23">
        <f>SUM(Expenditure!N47:N49)*12*(1-0.19)</f>
        <v>34.992000000000004</v>
      </c>
      <c r="M26" s="23">
        <f>SUM(Expenditure!O47:O49)*12*(1-0.19)</f>
        <v>57.833999999999996</v>
      </c>
      <c r="N26" s="24">
        <f>SUM(Expenditure!P47:P49)*12*(1-0.19)</f>
        <v>88.451999999999998</v>
      </c>
    </row>
    <row r="27" spans="1:14" x14ac:dyDescent="0.25">
      <c r="A27" s="36" t="s">
        <v>1352</v>
      </c>
      <c r="B27" s="21" t="s">
        <v>1257</v>
      </c>
      <c r="C27" s="22">
        <f>Expenditure!D40*12*(1-0.19)</f>
        <v>234.44640000000001</v>
      </c>
      <c r="D27" s="23">
        <f>Expenditure!F40*12*(1-0.19)</f>
        <v>67.748400000000004</v>
      </c>
      <c r="E27" s="23">
        <f>Expenditure!G40*12*(1-0.19)</f>
        <v>99.241200000000021</v>
      </c>
      <c r="F27" s="23">
        <f>Expenditure!H40*12*(1-0.19)</f>
        <v>128.01240000000001</v>
      </c>
      <c r="G27" s="23">
        <f>Expenditure!I40*12*(1-0.19)</f>
        <v>137.24639999999999</v>
      </c>
      <c r="H27" s="23">
        <f>Expenditure!J40*12*(1-0.19)</f>
        <v>159.40799999999999</v>
      </c>
      <c r="I27" s="23">
        <f>Expenditure!K40*12*(1-0.19)</f>
        <v>184.68</v>
      </c>
      <c r="J27" s="23">
        <f>Expenditure!L40*12*(1-0.19)</f>
        <v>240.084</v>
      </c>
      <c r="K27" s="23">
        <f>Expenditure!M40*12*(1-0.19)</f>
        <v>315.80279999999999</v>
      </c>
      <c r="L27" s="23">
        <f>Expenditure!N40*12*(1-0.19)</f>
        <v>423.40320000000003</v>
      </c>
      <c r="M27" s="23">
        <f>Expenditure!O40*12*(1-0.19)</f>
        <v>533.62800000000004</v>
      </c>
      <c r="N27" s="24">
        <f>Expenditure!P40*12*(1-0.19)</f>
        <v>622.66320000000007</v>
      </c>
    </row>
    <row r="28" spans="1:14" x14ac:dyDescent="0.25">
      <c r="A28" s="36" t="s">
        <v>1353</v>
      </c>
      <c r="B28" s="21" t="s">
        <v>1258</v>
      </c>
      <c r="C28" s="22">
        <f>Expenditure!D51*12*(1-0.19)</f>
        <v>5.248800000000001</v>
      </c>
      <c r="D28" s="23">
        <f>Expenditure!F51*12*(1-0.19)</f>
        <v>2.8188</v>
      </c>
      <c r="E28" s="23">
        <f>Expenditure!G51*12*(1-0.19)</f>
        <v>3.2076000000000002</v>
      </c>
      <c r="F28" s="23">
        <f>Expenditure!H51*12*(1-0.19)</f>
        <v>3.8880000000000008</v>
      </c>
      <c r="G28" s="23">
        <f>Expenditure!I51*12*(1-0.19)</f>
        <v>4.7628000000000004</v>
      </c>
      <c r="H28" s="23">
        <f>Expenditure!J51*12*(1-0.19)</f>
        <v>4.0824000000000007</v>
      </c>
      <c r="I28" s="23">
        <f>Expenditure!K51*12*(1-0.19)</f>
        <v>4.7628000000000004</v>
      </c>
      <c r="J28" s="23">
        <f>Expenditure!L51*12*(1-0.19)</f>
        <v>5.346000000000001</v>
      </c>
      <c r="K28" s="23">
        <f>Expenditure!M51*12*(1-0.19)</f>
        <v>6.0263999999999998</v>
      </c>
      <c r="L28" s="23">
        <f>Expenditure!N51*12*(1-0.19)</f>
        <v>6.8039999999999994</v>
      </c>
      <c r="M28" s="23">
        <f>Expenditure!O51*12*(1-0.19)</f>
        <v>10.789200000000001</v>
      </c>
      <c r="N28" s="24">
        <f>Expenditure!P51*12*(1-0.19)</f>
        <v>15.8436</v>
      </c>
    </row>
    <row r="29" spans="1:14" x14ac:dyDescent="0.25">
      <c r="A29" s="36" t="s">
        <v>1354</v>
      </c>
      <c r="B29" s="21" t="s">
        <v>1259</v>
      </c>
      <c r="C29" s="22">
        <f>SUM(Expenditure!D57:D60)*12</f>
        <v>2979.36</v>
      </c>
      <c r="D29" s="23">
        <f>SUM(Expenditure!F57:F60)*12</f>
        <v>3599.5199999999995</v>
      </c>
      <c r="E29" s="23">
        <f>SUM(Expenditure!G57:G60)*12</f>
        <v>3964.44</v>
      </c>
      <c r="F29" s="23">
        <f>SUM(Expenditure!H57:H60)*12</f>
        <v>4023</v>
      </c>
      <c r="G29" s="23">
        <f>SUM(Expenditure!I57:I60)*12</f>
        <v>4039.7999999999997</v>
      </c>
      <c r="H29" s="23">
        <f>SUM(Expenditure!J57:J60)*12</f>
        <v>3822.84</v>
      </c>
      <c r="I29" s="23">
        <f>SUM(Expenditure!K57:K60)*12</f>
        <v>3442.56</v>
      </c>
      <c r="J29" s="23">
        <f>SUM(Expenditure!L57:L60)*12</f>
        <v>2883.2400000000002</v>
      </c>
      <c r="K29" s="23">
        <f>SUM(Expenditure!M57:M60)*12</f>
        <v>2133</v>
      </c>
      <c r="L29" s="23">
        <f>SUM(Expenditure!N57:N60)*12</f>
        <v>1500.72</v>
      </c>
      <c r="M29" s="23">
        <f>SUM(Expenditure!O57:O60)*12</f>
        <v>1023.36</v>
      </c>
      <c r="N29" s="24">
        <f>SUM(Expenditure!P57:P60)*12</f>
        <v>1648.92</v>
      </c>
    </row>
    <row r="30" spans="1:14" x14ac:dyDescent="0.25">
      <c r="A30" s="36" t="s">
        <v>1355</v>
      </c>
      <c r="B30" s="21" t="s">
        <v>1260</v>
      </c>
      <c r="C30" s="22">
        <f>SUM(Expenditure!D62:D64)*12</f>
        <v>136.92000000000002</v>
      </c>
      <c r="D30" s="23">
        <f>SUM(Expenditure!F62:F64)*12</f>
        <v>29.64</v>
      </c>
      <c r="E30" s="23">
        <f>SUM(Expenditure!G62:G64)*12</f>
        <v>52.56</v>
      </c>
      <c r="F30" s="23">
        <f>SUM(Expenditure!H62:H64)*12</f>
        <v>72.960000000000008</v>
      </c>
      <c r="G30" s="23">
        <f>SUM(Expenditure!I62:I64)*12</f>
        <v>78</v>
      </c>
      <c r="H30" s="23">
        <f>SUM(Expenditure!J62:J64)*12</f>
        <v>103.55999999999999</v>
      </c>
      <c r="I30" s="23">
        <f>SUM(Expenditure!K62:K64)*12</f>
        <v>127.44000000000001</v>
      </c>
      <c r="J30" s="23">
        <f>SUM(Expenditure!L62:L64)*12</f>
        <v>135.47999999999999</v>
      </c>
      <c r="K30" s="23">
        <f>SUM(Expenditure!M62:M64)*12</f>
        <v>158.52000000000001</v>
      </c>
      <c r="L30" s="23">
        <f>SUM(Expenditure!N62:N64)*12</f>
        <v>228.48</v>
      </c>
      <c r="M30" s="23">
        <f>SUM(Expenditure!O62:O64)*12</f>
        <v>353.64</v>
      </c>
      <c r="N30" s="24">
        <f>SUM(Expenditure!P62:P64)*12</f>
        <v>422.88</v>
      </c>
    </row>
    <row r="31" spans="1:14" x14ac:dyDescent="0.25">
      <c r="A31" s="36" t="s">
        <v>1356</v>
      </c>
      <c r="B31" s="21" t="s">
        <v>1261</v>
      </c>
      <c r="C31" s="22">
        <f>SUM(Expenditure!D69:D81)*12</f>
        <v>3632.6399999999994</v>
      </c>
      <c r="D31" s="23">
        <f>SUM(Expenditure!F69:F81)*12</f>
        <v>160.79999999999998</v>
      </c>
      <c r="E31" s="23">
        <f>SUM(Expenditure!G69:G81)*12</f>
        <v>441</v>
      </c>
      <c r="F31" s="23">
        <f>SUM(Expenditure!H69:H81)*12</f>
        <v>788.28</v>
      </c>
      <c r="G31" s="23">
        <f>SUM(Expenditure!I69:I81)*12</f>
        <v>1030.08</v>
      </c>
      <c r="H31" s="23">
        <f>SUM(Expenditure!J69:J81)*12</f>
        <v>1577.88</v>
      </c>
      <c r="I31" s="23">
        <f>SUM(Expenditure!K69:K81)*12</f>
        <v>2527.08</v>
      </c>
      <c r="J31" s="23">
        <f>SUM(Expenditure!L69:L81)*12</f>
        <v>4002.96</v>
      </c>
      <c r="K31" s="23">
        <f>SUM(Expenditure!M69:M81)*12</f>
        <v>5931.24</v>
      </c>
      <c r="L31" s="23">
        <f>SUM(Expenditure!N69:N81)*12</f>
        <v>7949.52</v>
      </c>
      <c r="M31" s="23">
        <f>SUM(Expenditure!O69:O81)*12</f>
        <v>9506.16</v>
      </c>
      <c r="N31" s="24">
        <f>SUM(Expenditure!P69:P81)*12</f>
        <v>9947.64</v>
      </c>
    </row>
    <row r="32" spans="1:14" x14ac:dyDescent="0.25">
      <c r="A32" s="36" t="s">
        <v>1357</v>
      </c>
      <c r="B32" s="21" t="s">
        <v>1262</v>
      </c>
      <c r="C32" s="22">
        <f>SUM(Expenditure!D84:D90)*12</f>
        <v>300.60000000000002</v>
      </c>
      <c r="D32" s="23">
        <f>SUM(Expenditure!F84:F90)*12</f>
        <v>71.400000000000006</v>
      </c>
      <c r="E32" s="23">
        <f>SUM(Expenditure!G84:G90)*12</f>
        <v>135.12</v>
      </c>
      <c r="F32" s="23">
        <f>SUM(Expenditure!H84:H90)*12</f>
        <v>216.84</v>
      </c>
      <c r="G32" s="23">
        <f>SUM(Expenditure!I84:I90)*12</f>
        <v>227.64000000000004</v>
      </c>
      <c r="H32" s="23">
        <f>SUM(Expenditure!J84:J90)*12</f>
        <v>272.76</v>
      </c>
      <c r="I32" s="23">
        <f>SUM(Expenditure!K84:K90)*12</f>
        <v>336.36</v>
      </c>
      <c r="J32" s="23">
        <f>SUM(Expenditure!L84:L90)*12</f>
        <v>349.68000000000006</v>
      </c>
      <c r="K32" s="23">
        <f>SUM(Expenditure!M84:M90)*12</f>
        <v>360.59999999999997</v>
      </c>
      <c r="L32" s="23">
        <f>SUM(Expenditure!N84:N90)*12</f>
        <v>318.12</v>
      </c>
      <c r="M32" s="23">
        <f>SUM(Expenditure!O84:O90)*12</f>
        <v>341.52</v>
      </c>
      <c r="N32" s="24">
        <f>SUM(Expenditure!P84:P90)*12</f>
        <v>711.96</v>
      </c>
    </row>
    <row r="33" spans="1:14" x14ac:dyDescent="0.25">
      <c r="A33" s="36" t="s">
        <v>1447</v>
      </c>
      <c r="B33" s="21" t="s">
        <v>1448</v>
      </c>
      <c r="C33" s="22">
        <f>SUM(Expenditure!D91:D92)*12</f>
        <v>239.64000000000004</v>
      </c>
      <c r="D33" s="23">
        <f>SUM(Expenditure!F91:F92)*12</f>
        <v>24.240000000000002</v>
      </c>
      <c r="E33" s="23">
        <f>SUM(Expenditure!G91:G92)*12</f>
        <v>49.679999999999993</v>
      </c>
      <c r="F33" s="23">
        <f>SUM(Expenditure!H91:H92)*12</f>
        <v>75.239999999999995</v>
      </c>
      <c r="G33" s="23">
        <f>SUM(Expenditure!I91:I92)*12</f>
        <v>89.88</v>
      </c>
      <c r="H33" s="23">
        <f>SUM(Expenditure!J91:J92)*12</f>
        <v>127.19999999999999</v>
      </c>
      <c r="I33" s="23">
        <f>SUM(Expenditure!K91:K92)*12</f>
        <v>185.04000000000002</v>
      </c>
      <c r="J33" s="23">
        <f>SUM(Expenditure!L91:L92)*12</f>
        <v>267.36</v>
      </c>
      <c r="K33" s="23">
        <f>SUM(Expenditure!M91:M92)*12</f>
        <v>384.48</v>
      </c>
      <c r="L33" s="23">
        <f>SUM(Expenditure!N91:N92)*12</f>
        <v>479.15999999999997</v>
      </c>
      <c r="M33" s="23">
        <f>SUM(Expenditure!O91:O92)*12</f>
        <v>559.56000000000006</v>
      </c>
      <c r="N33" s="24">
        <f>SUM(Expenditure!P91:P92)*12</f>
        <v>529.31999999999994</v>
      </c>
    </row>
    <row r="34" spans="1:14" x14ac:dyDescent="0.25">
      <c r="A34" s="36" t="s">
        <v>1358</v>
      </c>
      <c r="B34" s="21" t="s">
        <v>1263</v>
      </c>
      <c r="C34" s="22">
        <f>SUM(Expenditure!D107:D109,Expenditure!D466:D468)*12*(1-0.19)</f>
        <v>198.19080000000002</v>
      </c>
      <c r="D34" s="23">
        <f>SUM(Expenditure!F107:F109,Expenditure!F466:F468)*12*(1-0.19)</f>
        <v>12.636000000000003</v>
      </c>
      <c r="E34" s="23">
        <f>SUM(Expenditure!G107:G109,Expenditure!G466:G468)*12*(1-0.19)</f>
        <v>33.922800000000002</v>
      </c>
      <c r="F34" s="23">
        <f>SUM(Expenditure!H107:H109,Expenditure!H466:H468)*12*(1-0.19)</f>
        <v>46.072800000000008</v>
      </c>
      <c r="G34" s="23">
        <f>SUM(Expenditure!I107:I109,Expenditure!I466:I468)*12*(1-0.19)</f>
        <v>55.89</v>
      </c>
      <c r="H34" s="23">
        <f>SUM(Expenditure!J107:J109,Expenditure!J466:J468)*12*(1-0.19)</f>
        <v>84.078000000000017</v>
      </c>
      <c r="I34" s="23">
        <f>SUM(Expenditure!K107:K109,Expenditure!K466:K468)*12*(1-0.19)</f>
        <v>132.28919999999999</v>
      </c>
      <c r="J34" s="23">
        <f>SUM(Expenditure!L107:L109,Expenditure!L466:L468)*12*(1-0.19)</f>
        <v>228.71159999999998</v>
      </c>
      <c r="K34" s="23">
        <f>SUM(Expenditure!M107:M109,Expenditure!M466:M468)*12*(1-0.19)</f>
        <v>332.42399999999998</v>
      </c>
      <c r="L34" s="23">
        <f>SUM(Expenditure!N107:N109,Expenditure!N466:N468)*12*(1-0.19)</f>
        <v>438.9552000000001</v>
      </c>
      <c r="M34" s="23">
        <f>SUM(Expenditure!O107:O109,Expenditure!O466:O468)*12*(1-0.19)</f>
        <v>393.07679999999993</v>
      </c>
      <c r="N34" s="24">
        <f>SUM(Expenditure!P107:P109,Expenditure!P466:P468)*12*(1-0.19)</f>
        <v>456.45120000000003</v>
      </c>
    </row>
    <row r="35" spans="1:14" x14ac:dyDescent="0.25">
      <c r="A35" s="36" t="s">
        <v>1359</v>
      </c>
      <c r="B35" s="21" t="s">
        <v>1264</v>
      </c>
      <c r="C35" s="22">
        <f>SUM(Expenditure!D112:D114,Expenditure!D470:D472)*12*(1-0.19)</f>
        <v>176.32079999999996</v>
      </c>
      <c r="D35" s="23">
        <f>SUM(Expenditure!F112:F114,Expenditure!F470:F472)*12*(1-0.19)</f>
        <v>3.7907999999999999</v>
      </c>
      <c r="E35" s="23">
        <f>SUM(Expenditure!G112:G114,Expenditure!G470:G472)*12*(1-0.19)</f>
        <v>24.883200000000002</v>
      </c>
      <c r="F35" s="23">
        <f>SUM(Expenditure!H112:H114,Expenditure!H470:H472)*12*(1-0.19)</f>
        <v>20.606400000000001</v>
      </c>
      <c r="G35" s="23">
        <f>SUM(Expenditure!I112:I114,Expenditure!I470:I472)*12*(1-0.19)</f>
        <v>55.015200000000007</v>
      </c>
      <c r="H35" s="23">
        <f>SUM(Expenditure!J112:J114,Expenditure!J470:J472)*12*(1-0.19)</f>
        <v>95.839200000000019</v>
      </c>
      <c r="I35" s="23">
        <f>SUM(Expenditure!K112:K114,Expenditure!K470:K472)*12*(1-0.19)</f>
        <v>150.85440000000003</v>
      </c>
      <c r="J35" s="23">
        <f>SUM(Expenditure!L112:L114,Expenditure!L470:L472)*12*(1-0.19)</f>
        <v>222.87959999999998</v>
      </c>
      <c r="K35" s="23">
        <f>SUM(Expenditure!M112:M114,Expenditure!M470:M472)*12*(1-0.19)</f>
        <v>251.35920000000002</v>
      </c>
      <c r="L35" s="23">
        <f>SUM(Expenditure!N112:N114,Expenditure!N470:N472)*12*(1-0.19)</f>
        <v>342.92160000000001</v>
      </c>
      <c r="M35" s="23">
        <f>SUM(Expenditure!O112:O114,Expenditure!O470:O472)*12*(1-0.19)</f>
        <v>345.15720000000005</v>
      </c>
      <c r="N35" s="24">
        <f>SUM(Expenditure!P112:P114,Expenditure!P470:P472)*12*(1-0.19)</f>
        <v>563.07960000000003</v>
      </c>
    </row>
    <row r="36" spans="1:14" x14ac:dyDescent="0.25">
      <c r="A36" s="36" t="s">
        <v>1360</v>
      </c>
      <c r="B36" s="21" t="s">
        <v>1265</v>
      </c>
      <c r="C36" s="22">
        <f>SUM(Expenditure!D473:D475)*12*(1-0.19)</f>
        <v>79.703999999999994</v>
      </c>
      <c r="D36" s="23">
        <f>SUM(Expenditure!F473:F475)*12*(1-0.19)</f>
        <v>4.4712000000000005</v>
      </c>
      <c r="E36" s="23">
        <f>SUM(Expenditure!G473:G475)*12*(1-0.19)</f>
        <v>8.942400000000001</v>
      </c>
      <c r="F36" s="23">
        <f>SUM(Expenditure!H473:H475)*12*(1-0.19)</f>
        <v>14.774400000000002</v>
      </c>
      <c r="G36" s="23">
        <f>SUM(Expenditure!I473:I475)*12*(1-0.19)</f>
        <v>20.023199999999999</v>
      </c>
      <c r="H36" s="23">
        <f>SUM(Expenditure!J473:J475)*12*(1-0.19)</f>
        <v>30.617999999999999</v>
      </c>
      <c r="I36" s="23">
        <f>SUM(Expenditure!K473:K475)*12*(1-0.19)</f>
        <v>52.196400000000004</v>
      </c>
      <c r="J36" s="23">
        <f>SUM(Expenditure!L473:L475)*12*(1-0.19)</f>
        <v>89.812799999999996</v>
      </c>
      <c r="K36" s="23">
        <f>SUM(Expenditure!M473:M475)*12*(1-0.19)</f>
        <v>129.56760000000003</v>
      </c>
      <c r="L36" s="23">
        <f>SUM(Expenditure!N473:N475)*12*(1-0.19)</f>
        <v>175.64040000000003</v>
      </c>
      <c r="M36" s="23">
        <f>SUM(Expenditure!O473:O475)*12*(1-0.19)</f>
        <v>205.578</v>
      </c>
      <c r="N36" s="24">
        <f>SUM(Expenditure!P473:P475)*12*(1-0.19)</f>
        <v>198.28800000000001</v>
      </c>
    </row>
    <row r="37" spans="1:14" x14ac:dyDescent="0.25">
      <c r="A37" s="36" t="s">
        <v>1361</v>
      </c>
      <c r="B37" s="21" t="s">
        <v>1266</v>
      </c>
      <c r="C37" s="22">
        <f>SUM(Expenditure!D476:D478)*12*(1-0.19)</f>
        <v>47.239200000000011</v>
      </c>
      <c r="D37" s="23">
        <f>SUM(Expenditure!F476:F478)*12*(1-0.19)</f>
        <v>2.3328000000000002</v>
      </c>
      <c r="E37" s="23">
        <f>SUM(Expenditure!G476:G478)*12*(1-0.19)</f>
        <v>5.5404</v>
      </c>
      <c r="F37" s="23">
        <f>SUM(Expenditure!H476:H478)*12*(1-0.19)</f>
        <v>10.789200000000001</v>
      </c>
      <c r="G37" s="23">
        <f>SUM(Expenditure!I476:I478)*12*(1-0.19)</f>
        <v>12.441600000000001</v>
      </c>
      <c r="H37" s="23">
        <f>SUM(Expenditure!J476:J478)*12*(1-0.19)</f>
        <v>19.440000000000001</v>
      </c>
      <c r="I37" s="23">
        <f>SUM(Expenditure!K476:K478)*12*(1-0.19)</f>
        <v>32.367600000000003</v>
      </c>
      <c r="J37" s="23">
        <f>SUM(Expenditure!L476:L478)*12*(1-0.19)</f>
        <v>52.876800000000003</v>
      </c>
      <c r="K37" s="23">
        <f>SUM(Expenditure!M476:M478)*12*(1-0.19)</f>
        <v>78.731999999999985</v>
      </c>
      <c r="L37" s="23">
        <f>SUM(Expenditure!N476:N478)*12*(1-0.19)</f>
        <v>101.86560000000001</v>
      </c>
      <c r="M37" s="23">
        <f>SUM(Expenditure!O476:O478)*12*(1-0.19)</f>
        <v>119.55600000000003</v>
      </c>
      <c r="N37" s="24">
        <f>SUM(Expenditure!P476:P478)*12*(1-0.19)</f>
        <v>118.68120000000002</v>
      </c>
    </row>
    <row r="38" spans="1:14" x14ac:dyDescent="0.25">
      <c r="A38" s="36" t="s">
        <v>1362</v>
      </c>
      <c r="B38" s="21" t="s">
        <v>1267</v>
      </c>
      <c r="C38" s="22">
        <f>SUM(Expenditure!D479:D481)*12*(1-0.19)</f>
        <v>67.165200000000013</v>
      </c>
      <c r="D38" s="23">
        <f>SUM(Expenditure!F479:F481)*12*(1-0.19)</f>
        <v>3.1104000000000003</v>
      </c>
      <c r="E38" s="23">
        <f>SUM(Expenditure!G479:G481)*12*(1-0.19)</f>
        <v>7.7760000000000016</v>
      </c>
      <c r="F38" s="23">
        <f>SUM(Expenditure!H479:H481)*12*(1-0.19)</f>
        <v>13.607999999999999</v>
      </c>
      <c r="G38" s="23">
        <f>SUM(Expenditure!I479:I481)*12*(1-0.19)</f>
        <v>14.482800000000001</v>
      </c>
      <c r="H38" s="23">
        <f>SUM(Expenditure!J479:J481)*12*(1-0.19)</f>
        <v>25.369200000000003</v>
      </c>
      <c r="I38" s="23">
        <f>SUM(Expenditure!K479:K481)*12*(1-0.19)</f>
        <v>43.448400000000007</v>
      </c>
      <c r="J38" s="23">
        <f>SUM(Expenditure!L479:L481)*12*(1-0.19)</f>
        <v>75.135600000000011</v>
      </c>
      <c r="K38" s="23">
        <f>SUM(Expenditure!M479:M481)*12*(1-0.19)</f>
        <v>115.37639999999999</v>
      </c>
      <c r="L38" s="23">
        <f>SUM(Expenditure!N479:N481)*12*(1-0.19)</f>
        <v>150.66</v>
      </c>
      <c r="M38" s="23">
        <f>SUM(Expenditure!O479:O481)*12*(1-0.19)</f>
        <v>167.47560000000001</v>
      </c>
      <c r="N38" s="24">
        <f>SUM(Expenditure!P479:P481)*12*(1-0.19)</f>
        <v>169.32240000000002</v>
      </c>
    </row>
    <row r="39" spans="1:14" x14ac:dyDescent="0.25">
      <c r="A39" s="36" t="s">
        <v>1363</v>
      </c>
      <c r="B39" s="21" t="s">
        <v>1268</v>
      </c>
      <c r="C39" s="22">
        <f>SUM(Expenditure!D482:D484)*12*(1-0.19)</f>
        <v>45.781199999999998</v>
      </c>
      <c r="D39" s="23">
        <f>SUM(Expenditure!F482:F484)*12*(1-0.19)</f>
        <v>0</v>
      </c>
      <c r="E39" s="23">
        <f>SUM(Expenditure!G482:G484)*12*(1-0.19)</f>
        <v>4.3740000000000006</v>
      </c>
      <c r="F39" s="23">
        <f>SUM(Expenditure!H482:H484)*12*(1-0.19)</f>
        <v>9.1368000000000009</v>
      </c>
      <c r="G39" s="23">
        <f>SUM(Expenditure!I482:I484)*12*(1-0.19)</f>
        <v>14.677200000000001</v>
      </c>
      <c r="H39" s="23">
        <f>SUM(Expenditure!J482:J484)*12*(1-0.19)</f>
        <v>20.314799999999998</v>
      </c>
      <c r="I39" s="23">
        <f>SUM(Expenditure!K482:K484)*12*(1-0.19)</f>
        <v>34.894800000000004</v>
      </c>
      <c r="J39" s="23">
        <f>SUM(Expenditure!L482:L484)*12*(1-0.19)</f>
        <v>53.848800000000004</v>
      </c>
      <c r="K39" s="23">
        <f>SUM(Expenditure!M482:M484)*12*(1-0.19)</f>
        <v>70.08120000000001</v>
      </c>
      <c r="L39" s="23">
        <f>SUM(Expenditure!N482:N484)*12*(1-0.19)</f>
        <v>89.910000000000011</v>
      </c>
      <c r="M39" s="23">
        <f>SUM(Expenditure!O482:O484)*12*(1-0.19)</f>
        <v>117.0288</v>
      </c>
      <c r="N39" s="24">
        <f>SUM(Expenditure!P482:P484)*12*(1-0.19)</f>
        <v>161.25479999999999</v>
      </c>
    </row>
    <row r="40" spans="1:14" x14ac:dyDescent="0.25">
      <c r="A40" s="36" t="s">
        <v>1364</v>
      </c>
      <c r="B40" s="21" t="s">
        <v>1269</v>
      </c>
      <c r="C40" s="22">
        <f>SUM(Expenditure!D94:D95,Expenditure!D486:D502)*12</f>
        <v>1332.7200000000003</v>
      </c>
      <c r="D40" s="23">
        <f>SUM(Expenditure!F94:F95,Expenditure!F486:F502)*12</f>
        <v>774</v>
      </c>
      <c r="E40" s="23">
        <f>SUM(Expenditure!G94:G95,Expenditure!G486:G502)*12</f>
        <v>937.19999999999993</v>
      </c>
      <c r="F40" s="23">
        <f>SUM(Expenditure!H94:H95,Expenditure!H486:H502)*12</f>
        <v>1044.48</v>
      </c>
      <c r="G40" s="23">
        <f>SUM(Expenditure!I94:I95,Expenditure!I486:I502)*12</f>
        <v>1098.48</v>
      </c>
      <c r="H40" s="23">
        <f>SUM(Expenditure!J94:J95,Expenditure!J486:J502)*12</f>
        <v>1189.92</v>
      </c>
      <c r="I40" s="23">
        <f>SUM(Expenditure!K94:K95,Expenditure!K486:K502)*12</f>
        <v>1301.8800000000001</v>
      </c>
      <c r="J40" s="23">
        <f>SUM(Expenditure!L94:L95,Expenditure!L486:L502)*12</f>
        <v>1440.96</v>
      </c>
      <c r="K40" s="23">
        <f>SUM(Expenditure!M94:M95,Expenditure!M486:M502)*12</f>
        <v>1534.32</v>
      </c>
      <c r="L40" s="23">
        <f>SUM(Expenditure!N94:N95,Expenditure!N486:N502)*12</f>
        <v>1701.6000000000001</v>
      </c>
      <c r="M40" s="23">
        <f>SUM(Expenditure!O94:O95,Expenditure!O486:O502)*12</f>
        <v>1881.96</v>
      </c>
      <c r="N40" s="24">
        <f>SUM(Expenditure!P94:P95,Expenditure!P486:P502)*12</f>
        <v>2277.96</v>
      </c>
    </row>
    <row r="41" spans="1:14" x14ac:dyDescent="0.25">
      <c r="A41" s="36" t="s">
        <v>1365</v>
      </c>
      <c r="B41" s="21" t="s">
        <v>1270</v>
      </c>
      <c r="C41" s="22">
        <f>SUM(Expenditure!D504:D510)*12</f>
        <v>290.15999999999997</v>
      </c>
      <c r="D41" s="23">
        <f>SUM(Expenditure!F504:F510)*12</f>
        <v>0</v>
      </c>
      <c r="E41" s="23">
        <f>SUM(Expenditure!G504:G510)*12</f>
        <v>47.160000000000004</v>
      </c>
      <c r="F41" s="23">
        <f>SUM(Expenditure!H504:H510)*12</f>
        <v>81.960000000000008</v>
      </c>
      <c r="G41" s="23">
        <f>SUM(Expenditure!I504:I510)*12</f>
        <v>128.51999999999998</v>
      </c>
      <c r="H41" s="23">
        <f>SUM(Expenditure!J504:J510)*12</f>
        <v>163.19999999999999</v>
      </c>
      <c r="I41" s="23">
        <f>SUM(Expenditure!K504:K510)*12</f>
        <v>232.68</v>
      </c>
      <c r="J41" s="23">
        <f>SUM(Expenditure!L504:L510)*12</f>
        <v>300.24</v>
      </c>
      <c r="K41" s="23">
        <f>SUM(Expenditure!M504:M510)*12</f>
        <v>360.24</v>
      </c>
      <c r="L41" s="23">
        <f>SUM(Expenditure!N504:N510)*12</f>
        <v>559.44000000000005</v>
      </c>
      <c r="M41" s="23">
        <f>SUM(Expenditure!O504:O510)*12</f>
        <v>809.87999999999988</v>
      </c>
      <c r="N41" s="24">
        <f>SUM(Expenditure!P504:P510)*12</f>
        <v>1447.56</v>
      </c>
    </row>
    <row r="42" spans="1:14" x14ac:dyDescent="0.25">
      <c r="A42" s="36" t="s">
        <v>1366</v>
      </c>
      <c r="B42" s="21" t="s">
        <v>1271</v>
      </c>
      <c r="C42" s="22">
        <f>Expenditure!D511*12</f>
        <v>42.24</v>
      </c>
      <c r="D42" s="23">
        <f>Expenditure!F511*12</f>
        <v>0</v>
      </c>
      <c r="E42" s="23">
        <f>Expenditure!G511*12</f>
        <v>0</v>
      </c>
      <c r="F42" s="23">
        <f>Expenditure!H511*12</f>
        <v>0</v>
      </c>
      <c r="G42" s="23">
        <f>Expenditure!I511*12</f>
        <v>0</v>
      </c>
      <c r="H42" s="23">
        <f>Expenditure!J511*12</f>
        <v>0</v>
      </c>
      <c r="I42" s="23">
        <f>Expenditure!K511*12</f>
        <v>14.52</v>
      </c>
      <c r="J42" s="23">
        <f>Expenditure!L511*12</f>
        <v>23.88</v>
      </c>
      <c r="K42" s="23">
        <f>Expenditure!M511*12</f>
        <v>48.239999999999995</v>
      </c>
      <c r="L42" s="23">
        <f>Expenditure!N511*12</f>
        <v>86.16</v>
      </c>
      <c r="M42" s="23">
        <f>Expenditure!O511*12</f>
        <v>140.64000000000001</v>
      </c>
      <c r="N42" s="24">
        <f>Expenditure!P511*12</f>
        <v>660.36</v>
      </c>
    </row>
    <row r="43" spans="1:14" x14ac:dyDescent="0.25">
      <c r="A43" s="36" t="s">
        <v>1367</v>
      </c>
      <c r="B43" s="21" t="s">
        <v>1272</v>
      </c>
      <c r="C43" s="22">
        <f>Expenditure!D97*12*(1-0.19)</f>
        <v>680.69160000000011</v>
      </c>
      <c r="D43" s="23">
        <f>Expenditure!F97*12*(1-0.19)</f>
        <v>370.52639999999997</v>
      </c>
      <c r="E43" s="23">
        <f>Expenditure!G97*12*(1-0.19)</f>
        <v>423.9864</v>
      </c>
      <c r="F43" s="23">
        <f>Expenditure!H97*12*(1-0.19)</f>
        <v>465.39360000000011</v>
      </c>
      <c r="G43" s="23">
        <f>Expenditure!I97*12*(1-0.19)</f>
        <v>497.27519999999998</v>
      </c>
      <c r="H43" s="23">
        <f>Expenditure!J97*12*(1-0.19)</f>
        <v>541.11239999999998</v>
      </c>
      <c r="I43" s="23">
        <f>Expenditure!K97*12*(1-0.19)</f>
        <v>634.91039999999998</v>
      </c>
      <c r="J43" s="23">
        <f>Expenditure!L97*12*(1-0.19)</f>
        <v>731.0412</v>
      </c>
      <c r="K43" s="23">
        <f>Expenditure!M97*12*(1-0.19)</f>
        <v>876.16080000000011</v>
      </c>
      <c r="L43" s="23">
        <f>Expenditure!N97*12*(1-0.19)</f>
        <v>955.86480000000006</v>
      </c>
      <c r="M43" s="23">
        <f>Expenditure!O97*12*(1-0.19)</f>
        <v>1053.8424</v>
      </c>
      <c r="N43" s="24">
        <f>Expenditure!P97*12*(1-0.19)</f>
        <v>1100.5956000000001</v>
      </c>
    </row>
    <row r="44" spans="1:14" x14ac:dyDescent="0.25">
      <c r="A44" s="36" t="s">
        <v>1368</v>
      </c>
      <c r="B44" s="21" t="s">
        <v>1273</v>
      </c>
      <c r="C44" s="22">
        <f>SUM(Expenditure!D98,Expenditure!D512:D513)*12*(1-0.19)</f>
        <v>679.9140000000001</v>
      </c>
      <c r="D44" s="23">
        <f>SUM(Expenditure!F98,Expenditure!F512:F513)*12*(1-0.19)</f>
        <v>267.49440000000004</v>
      </c>
      <c r="E44" s="23">
        <f>SUM(Expenditure!G98,Expenditure!G512:G513)*12*(1-0.19)</f>
        <v>333.1044</v>
      </c>
      <c r="F44" s="23">
        <f>SUM(Expenditure!H98,Expenditure!H512:H513)*12*(1-0.19)</f>
        <v>435.06720000000001</v>
      </c>
      <c r="G44" s="23">
        <f>SUM(Expenditure!I98,Expenditure!I512:I513)*12*(1-0.19)</f>
        <v>414.9468</v>
      </c>
      <c r="H44" s="23">
        <f>SUM(Expenditure!J98,Expenditure!J512:J513)*12*(1-0.19)</f>
        <v>505.44000000000005</v>
      </c>
      <c r="I44" s="23">
        <f>SUM(Expenditure!K98,Expenditure!K512:K513)*12*(1-0.19)</f>
        <v>594.18359999999996</v>
      </c>
      <c r="J44" s="23">
        <f>SUM(Expenditure!L98,Expenditure!L512:L513)*12*(1-0.19)</f>
        <v>739.30320000000006</v>
      </c>
      <c r="K44" s="23">
        <f>SUM(Expenditure!M98,Expenditure!M512:M513)*12*(1-0.19)</f>
        <v>908.23680000000002</v>
      </c>
      <c r="L44" s="23">
        <f>SUM(Expenditure!N98,Expenditure!N512:N513)*12*(1-0.19)</f>
        <v>1077.3648000000001</v>
      </c>
      <c r="M44" s="23">
        <f>SUM(Expenditure!O98,Expenditure!O512:O513)*12*(1-0.19)</f>
        <v>1230.7464000000002</v>
      </c>
      <c r="N44" s="24">
        <f>SUM(Expenditure!P98,Expenditure!P512:P513)*12*(1-0.19)</f>
        <v>1308.6036000000001</v>
      </c>
    </row>
    <row r="45" spans="1:14" x14ac:dyDescent="0.25">
      <c r="A45" s="36" t="s">
        <v>1369</v>
      </c>
      <c r="B45" s="21" t="s">
        <v>1274</v>
      </c>
      <c r="C45" s="22">
        <f>SUM(Expenditure!D99,Expenditure!D514:D515)*12*(1-0.19)</f>
        <v>467.72640000000007</v>
      </c>
      <c r="D45" s="23">
        <f>SUM(Expenditure!F99,Expenditure!F514:F515)*12*(1-0.19)</f>
        <v>58.320000000000007</v>
      </c>
      <c r="E45" s="23">
        <f>SUM(Expenditure!G99,Expenditure!G514:G515)*12*(1-0.19)</f>
        <v>112.94640000000001</v>
      </c>
      <c r="F45" s="23">
        <f>SUM(Expenditure!H99,Expenditure!H514:H515)*12*(1-0.19)</f>
        <v>135.01080000000002</v>
      </c>
      <c r="G45" s="23">
        <f>SUM(Expenditure!I99,Expenditure!I514:I515)*12*(1-0.19)</f>
        <v>249.41520000000003</v>
      </c>
      <c r="H45" s="23">
        <f>SUM(Expenditure!J99,Expenditure!J514:J515)*12*(1-0.19)</f>
        <v>275.75640000000004</v>
      </c>
      <c r="I45" s="23">
        <f>SUM(Expenditure!K99,Expenditure!K514:K515)*12*(1-0.19)</f>
        <v>443.13480000000004</v>
      </c>
      <c r="J45" s="23">
        <f>SUM(Expenditure!L99,Expenditure!L514:L515)*12*(1-0.19)</f>
        <v>574.64639999999997</v>
      </c>
      <c r="K45" s="23">
        <f>SUM(Expenditure!M99,Expenditure!M514:M515)*12*(1-0.19)</f>
        <v>689.43960000000015</v>
      </c>
      <c r="L45" s="23">
        <f>SUM(Expenditure!N99,Expenditure!N514:N515)*12*(1-0.19)</f>
        <v>810.55080000000009</v>
      </c>
      <c r="M45" s="23">
        <f>SUM(Expenditure!O99,Expenditure!O514:O515)*12*(1-0.19)</f>
        <v>878.00760000000014</v>
      </c>
      <c r="N45" s="24">
        <f>SUM(Expenditure!P99,Expenditure!P514:P515)*12*(1-0.19)</f>
        <v>1053.2592</v>
      </c>
    </row>
    <row r="46" spans="1:14" x14ac:dyDescent="0.25">
      <c r="A46" s="36" t="s">
        <v>1370</v>
      </c>
      <c r="B46" s="21" t="s">
        <v>1275</v>
      </c>
      <c r="C46" s="22">
        <f>Expenditure!D100*12*(1-0.19)</f>
        <v>48.988800000000005</v>
      </c>
      <c r="D46" s="23">
        <f>Expenditure!F100*12*(1-0.19)</f>
        <v>16.329600000000003</v>
      </c>
      <c r="E46" s="23">
        <f>Expenditure!G100*12*(1-0.19)</f>
        <v>11.9556</v>
      </c>
      <c r="F46" s="23">
        <f>Expenditure!H100*12*(1-0.19)</f>
        <v>22.064400000000003</v>
      </c>
      <c r="G46" s="23">
        <f>Expenditure!I100*12*(1-0.19)</f>
        <v>14.774400000000002</v>
      </c>
      <c r="H46" s="23">
        <f>Expenditure!J100*12*(1-0.19)</f>
        <v>29.257200000000001</v>
      </c>
      <c r="I46" s="23">
        <f>Expenditure!K100*12*(1-0.19)</f>
        <v>38.102400000000003</v>
      </c>
      <c r="J46" s="23">
        <f>Expenditure!L100*12*(1-0.19)</f>
        <v>49.572000000000003</v>
      </c>
      <c r="K46" s="23">
        <f>Expenditure!M100*12*(1-0.19)</f>
        <v>76.496400000000008</v>
      </c>
      <c r="L46" s="23">
        <f>Expenditure!N100*12*(1-0.19)</f>
        <v>97.880400000000009</v>
      </c>
      <c r="M46" s="23">
        <f>Expenditure!O100*12*(1-0.19)</f>
        <v>118.2924</v>
      </c>
      <c r="N46" s="24">
        <f>Expenditure!P100*12*(1-0.19)</f>
        <v>89.618400000000022</v>
      </c>
    </row>
    <row r="47" spans="1:14" x14ac:dyDescent="0.25">
      <c r="A47" s="36" t="s">
        <v>1371</v>
      </c>
      <c r="B47" s="21" t="s">
        <v>1276</v>
      </c>
      <c r="C47" s="22">
        <f>SUM(Expenditure!D101:D103,Expenditure!D516:D525)*12*(1-0.19)</f>
        <v>420.97319999999996</v>
      </c>
      <c r="D47" s="23">
        <f>SUM(Expenditure!F101:F103,Expenditure!F516:F525)*12*(1-0.19)</f>
        <v>435.45599999999996</v>
      </c>
      <c r="E47" s="23">
        <f>SUM(Expenditure!G101:G103,Expenditure!G516:G525)*12*(1-0.19)</f>
        <v>470.8368000000001</v>
      </c>
      <c r="F47" s="23">
        <f>SUM(Expenditure!H101:H103,Expenditure!H516:H525)*12*(1-0.19)</f>
        <v>500.58000000000004</v>
      </c>
      <c r="G47" s="23">
        <f>SUM(Expenditure!I101:I103,Expenditure!I516:I525)*12*(1-0.19)</f>
        <v>475.59960000000001</v>
      </c>
      <c r="H47" s="23">
        <f>SUM(Expenditure!J101:J103,Expenditure!J516:J525)*12*(1-0.19)</f>
        <v>493.58159999999992</v>
      </c>
      <c r="I47" s="23">
        <f>SUM(Expenditure!K101:K103,Expenditure!K516:K525)*12*(1-0.19)</f>
        <v>457.03440000000006</v>
      </c>
      <c r="J47" s="23">
        <f>SUM(Expenditure!L101:L103,Expenditure!L516:L525)*12*(1-0.19)</f>
        <v>417.18239999999997</v>
      </c>
      <c r="K47" s="23">
        <f>SUM(Expenditure!M101:M103,Expenditure!M516:M525)*12*(1-0.19)</f>
        <v>359.15400000000005</v>
      </c>
      <c r="L47" s="23">
        <f>SUM(Expenditure!N101:N103,Expenditure!N516:N525)*12*(1-0.19)</f>
        <v>335.43720000000008</v>
      </c>
      <c r="M47" s="23">
        <f>SUM(Expenditure!O101:O103,Expenditure!O516:O525)*12*(1-0.19)</f>
        <v>263.41200000000003</v>
      </c>
      <c r="N47" s="24">
        <f>SUM(Expenditure!P101:P103,Expenditure!P516:P525)*12*(1-0.19)</f>
        <v>235.61280000000002</v>
      </c>
    </row>
    <row r="48" spans="1:14" x14ac:dyDescent="0.25">
      <c r="A48" s="36" t="s">
        <v>1372</v>
      </c>
      <c r="B48" s="21" t="s">
        <v>1277</v>
      </c>
      <c r="C48" s="22">
        <f>SUM(Expenditure!D118:D119)*12*(1-0.19)</f>
        <v>421.07040000000006</v>
      </c>
      <c r="D48" s="23">
        <f>SUM(Expenditure!F118:F119)*12*(1-0.19)</f>
        <v>54.723600000000005</v>
      </c>
      <c r="E48" s="23">
        <f>SUM(Expenditure!G118:G119)*12*(1-0.19)</f>
        <v>81.842399999999998</v>
      </c>
      <c r="F48" s="23">
        <f>SUM(Expenditure!H118:H119)*12*(1-0.19)</f>
        <v>166.79520000000002</v>
      </c>
      <c r="G48" s="23">
        <f>SUM(Expenditure!I118:I119)*12*(1-0.19)</f>
        <v>183.41640000000001</v>
      </c>
      <c r="H48" s="23">
        <f>SUM(Expenditure!J118:J119)*12*(1-0.19)</f>
        <v>252.3312</v>
      </c>
      <c r="I48" s="23">
        <f>SUM(Expenditure!K118:K119)*12*(1-0.19)</f>
        <v>281.00520000000006</v>
      </c>
      <c r="J48" s="23">
        <f>SUM(Expenditure!L118:L119)*12*(1-0.19)</f>
        <v>459.65880000000004</v>
      </c>
      <c r="K48" s="23">
        <f>SUM(Expenditure!M118:M119)*12*(1-0.19)</f>
        <v>595.05840000000001</v>
      </c>
      <c r="L48" s="23">
        <f>SUM(Expenditure!N118:N119)*12*(1-0.19)</f>
        <v>817.64640000000009</v>
      </c>
      <c r="M48" s="23">
        <f>SUM(Expenditure!O118:O119)*12*(1-0.19)</f>
        <v>1225.8863999999999</v>
      </c>
      <c r="N48" s="24">
        <f>SUM(Expenditure!P118:P119)*12*(1-0.19)</f>
        <v>1638.306</v>
      </c>
    </row>
    <row r="49" spans="1:14" x14ac:dyDescent="0.25">
      <c r="A49" s="36" t="s">
        <v>1373</v>
      </c>
      <c r="B49" s="21" t="s">
        <v>1278</v>
      </c>
      <c r="C49" s="22">
        <f>SUM(Expenditure!D120:D121)*12*(1-0.19)</f>
        <v>40.629599999999996</v>
      </c>
      <c r="D49" s="23">
        <f>SUM(Expenditure!F120:F121)*12*(1-0.19)</f>
        <v>5.248800000000001</v>
      </c>
      <c r="E49" s="23">
        <f>SUM(Expenditure!G120:G121)*12*(1-0.19)</f>
        <v>15.6492</v>
      </c>
      <c r="F49" s="23">
        <f>SUM(Expenditure!H120:H121)*12*(1-0.19)</f>
        <v>21.092400000000001</v>
      </c>
      <c r="G49" s="23">
        <f>SUM(Expenditure!I120:I121)*12*(1-0.19)</f>
        <v>18.370800000000003</v>
      </c>
      <c r="H49" s="23">
        <f>SUM(Expenditure!J120:J121)*12*(1-0.19)</f>
        <v>33.436800000000005</v>
      </c>
      <c r="I49" s="23">
        <f>SUM(Expenditure!K120:K121)*12*(1-0.19)</f>
        <v>37.324800000000003</v>
      </c>
      <c r="J49" s="23">
        <f>SUM(Expenditure!L120:L121)*12*(1-0.19)</f>
        <v>40.338000000000008</v>
      </c>
      <c r="K49" s="23">
        <f>SUM(Expenditure!M120:M121)*12*(1-0.19)</f>
        <v>56.375999999999998</v>
      </c>
      <c r="L49" s="23">
        <f>SUM(Expenditure!N120:N121)*12*(1-0.19)</f>
        <v>61.916400000000003</v>
      </c>
      <c r="M49" s="23">
        <f>SUM(Expenditure!O120:O121)*12*(1-0.19)</f>
        <v>72.025200000000012</v>
      </c>
      <c r="N49" s="24">
        <f>SUM(Expenditure!P120:P121)*12*(1-0.19)</f>
        <v>134.03880000000001</v>
      </c>
    </row>
    <row r="50" spans="1:14" x14ac:dyDescent="0.25">
      <c r="A50" s="36" t="s">
        <v>1374</v>
      </c>
      <c r="B50" s="21" t="s">
        <v>1279</v>
      </c>
      <c r="C50" s="22">
        <f>Expenditure!D149*12*(1-0.19)</f>
        <v>10.206000000000001</v>
      </c>
      <c r="D50" s="23">
        <f>Expenditure!F149*12*(1-0.19)</f>
        <v>1.3608000000000013</v>
      </c>
      <c r="E50" s="23">
        <f>Expenditure!G149*12*(1-0.19)</f>
        <v>3.1104000000000003</v>
      </c>
      <c r="F50" s="23">
        <f>Expenditure!H149*12*(1-0.19)</f>
        <v>2.4300000000000002</v>
      </c>
      <c r="G50" s="23">
        <f>Expenditure!I149*12*(1-0.19)</f>
        <v>2.8188</v>
      </c>
      <c r="H50" s="23">
        <f>Expenditure!J149*12*(1-0.19)</f>
        <v>6.0263999999999998</v>
      </c>
      <c r="I50" s="23">
        <f>Expenditure!K149*12*(1-0.19)</f>
        <v>6.4152000000000005</v>
      </c>
      <c r="J50" s="23">
        <f>Expenditure!L149*12*(1-0.19)</f>
        <v>11.469600000000002</v>
      </c>
      <c r="K50" s="23">
        <f>Expenditure!M149*12*(1-0.19)</f>
        <v>13.413600000000001</v>
      </c>
      <c r="L50" s="23">
        <f>Expenditure!N149*12*(1-0.19)</f>
        <v>18.273600000000002</v>
      </c>
      <c r="M50" s="23">
        <f>Expenditure!O149*12*(1-0.19)</f>
        <v>33.922800000000002</v>
      </c>
      <c r="N50" s="24">
        <f>Expenditure!P149*12*(1-0.19)</f>
        <v>54.723600000000005</v>
      </c>
    </row>
    <row r="51" spans="1:14" x14ac:dyDescent="0.25">
      <c r="A51" s="36" t="s">
        <v>1375</v>
      </c>
      <c r="B51" s="21" t="s">
        <v>1280</v>
      </c>
      <c r="C51" s="22">
        <f>SUM(Expenditure!D123:D124)*12*(1-0.19)</f>
        <v>92.826000000000008</v>
      </c>
      <c r="D51" s="23">
        <f>SUM(Expenditure!F123:F124)*12*(1-0.19)</f>
        <v>24.591600000000003</v>
      </c>
      <c r="E51" s="23">
        <f>SUM(Expenditure!G123:G124)*12*(1-0.19)</f>
        <v>36.741600000000005</v>
      </c>
      <c r="F51" s="23">
        <f>SUM(Expenditure!H123:H124)*12*(1-0.19)</f>
        <v>46.558800000000005</v>
      </c>
      <c r="G51" s="23">
        <f>SUM(Expenditure!I123:I124)*12*(1-0.19)</f>
        <v>56.764800000000001</v>
      </c>
      <c r="H51" s="23">
        <f>SUM(Expenditure!J123:J124)*12*(1-0.19)</f>
        <v>59.9724</v>
      </c>
      <c r="I51" s="23">
        <f>SUM(Expenditure!K123:K124)*12*(1-0.19)</f>
        <v>81.064800000000005</v>
      </c>
      <c r="J51" s="23">
        <f>SUM(Expenditure!L123:L124)*12*(1-0.19)</f>
        <v>92.437200000000004</v>
      </c>
      <c r="K51" s="23">
        <f>SUM(Expenditure!M123:M124)*12*(1-0.19)</f>
        <v>125.29079999999999</v>
      </c>
      <c r="L51" s="23">
        <f>SUM(Expenditure!N123:N124)*12*(1-0.19)</f>
        <v>162.03240000000002</v>
      </c>
      <c r="M51" s="23">
        <f>SUM(Expenditure!O123:O124)*12*(1-0.19)</f>
        <v>215.58959999999999</v>
      </c>
      <c r="N51" s="24">
        <f>SUM(Expenditure!P123:P124)*12*(1-0.19)</f>
        <v>290.62799999999999</v>
      </c>
    </row>
    <row r="52" spans="1:14" x14ac:dyDescent="0.25">
      <c r="A52" s="36" t="s">
        <v>1376</v>
      </c>
      <c r="B52" s="21" t="s">
        <v>1281</v>
      </c>
      <c r="C52" s="22">
        <f>SUM(Expenditure!D125:D127)*12*(1-0.19)</f>
        <v>140.64840000000001</v>
      </c>
      <c r="D52" s="23">
        <f>SUM(Expenditure!F125:F127)*12*(1-0.19)</f>
        <v>40.435200000000002</v>
      </c>
      <c r="E52" s="23">
        <f>SUM(Expenditure!G125:G127)*12*(1-0.19)</f>
        <v>48.988800000000005</v>
      </c>
      <c r="F52" s="23">
        <f>SUM(Expenditure!H125:H127)*12*(1-0.19)</f>
        <v>77.371200000000002</v>
      </c>
      <c r="G52" s="23">
        <f>SUM(Expenditure!I125:I127)*12*(1-0.19)</f>
        <v>64.443600000000004</v>
      </c>
      <c r="H52" s="23">
        <f>SUM(Expenditure!J125:J127)*12*(1-0.19)</f>
        <v>98.269199999999998</v>
      </c>
      <c r="I52" s="23">
        <f>SUM(Expenditure!K125:K127)*12*(1-0.19)</f>
        <v>131.0256</v>
      </c>
      <c r="J52" s="23">
        <f>SUM(Expenditure!L125:L127)*12*(1-0.19)</f>
        <v>146.18880000000001</v>
      </c>
      <c r="K52" s="23">
        <f>SUM(Expenditure!M125:M127)*12*(1-0.19)</f>
        <v>177.77879999999999</v>
      </c>
      <c r="L52" s="23">
        <f>SUM(Expenditure!N125:N127)*12*(1-0.19)</f>
        <v>247.95720000000003</v>
      </c>
      <c r="M52" s="23">
        <f>SUM(Expenditure!O125:O127)*12*(1-0.19)</f>
        <v>396.47880000000004</v>
      </c>
      <c r="N52" s="24">
        <f>SUM(Expenditure!P125:P127)*12*(1-0.19)</f>
        <v>242.90280000000001</v>
      </c>
    </row>
    <row r="53" spans="1:14" x14ac:dyDescent="0.25">
      <c r="A53" s="36" t="s">
        <v>1377</v>
      </c>
      <c r="B53" s="21" t="s">
        <v>1282</v>
      </c>
      <c r="C53" s="22">
        <f>Expenditure!D132*12*(1-0.19)</f>
        <v>59.486400000000003</v>
      </c>
      <c r="D53" s="23">
        <f>Expenditure!F132*12*(1-0.19)</f>
        <v>17.496000000000002</v>
      </c>
      <c r="E53" s="23">
        <f>Expenditure!G132*12*(1-0.19)</f>
        <v>23.619600000000005</v>
      </c>
      <c r="F53" s="23">
        <f>Expenditure!H132*12*(1-0.19)</f>
        <v>38.5884</v>
      </c>
      <c r="G53" s="23">
        <f>Expenditure!I132*12*(1-0.19)</f>
        <v>33.922800000000002</v>
      </c>
      <c r="H53" s="23">
        <f>Expenditure!J132*12*(1-0.19)</f>
        <v>38.685600000000001</v>
      </c>
      <c r="I53" s="23">
        <f>Expenditure!K132*12*(1-0.19)</f>
        <v>50.446800000000003</v>
      </c>
      <c r="J53" s="23">
        <f>Expenditure!L132*12*(1-0.19)</f>
        <v>61.527600000000014</v>
      </c>
      <c r="K53" s="23">
        <f>Expenditure!M132*12*(1-0.19)</f>
        <v>80.773200000000003</v>
      </c>
      <c r="L53" s="23">
        <f>Expenditure!N132*12*(1-0.19)</f>
        <v>104.00399999999999</v>
      </c>
      <c r="M53" s="23">
        <f>Expenditure!O132*12*(1-0.19)</f>
        <v>123.05520000000003</v>
      </c>
      <c r="N53" s="24">
        <f>Expenditure!P132*12*(1-0.19)</f>
        <v>156.97800000000001</v>
      </c>
    </row>
    <row r="54" spans="1:14" x14ac:dyDescent="0.25">
      <c r="A54" s="36" t="s">
        <v>1378</v>
      </c>
      <c r="B54" s="21" t="s">
        <v>1283</v>
      </c>
      <c r="C54" s="22">
        <f>Expenditure!D150*12*(1-0.19)</f>
        <v>10.206000000000001</v>
      </c>
      <c r="D54" s="23">
        <f>Expenditure!F150*12*(1-0.19)</f>
        <v>2.4300000000000002</v>
      </c>
      <c r="E54" s="23">
        <f>Expenditure!G150*12*(1-0.19)</f>
        <v>5.248800000000001</v>
      </c>
      <c r="F54" s="23">
        <f>Expenditure!H150*12*(1-0.19)</f>
        <v>6.6096000000000004</v>
      </c>
      <c r="G54" s="23">
        <f>Expenditure!I150*12*(1-0.19)</f>
        <v>4.6656000000000004</v>
      </c>
      <c r="H54" s="23">
        <f>Expenditure!J150*12*(1-0.19)</f>
        <v>5.6375999999999999</v>
      </c>
      <c r="I54" s="23">
        <f>Expenditure!K150*12*(1-0.19)</f>
        <v>9.1368000000000009</v>
      </c>
      <c r="J54" s="23">
        <f>Expenditure!L150*12*(1-0.19)</f>
        <v>10.3032</v>
      </c>
      <c r="K54" s="23">
        <f>Expenditure!M150*12*(1-0.19)</f>
        <v>13.024800000000003</v>
      </c>
      <c r="L54" s="23">
        <f>Expenditure!N150*12*(1-0.19)</f>
        <v>18.856800000000003</v>
      </c>
      <c r="M54" s="23">
        <f>Expenditure!O150*12*(1-0.19)</f>
        <v>20.412000000000003</v>
      </c>
      <c r="N54" s="24">
        <f>Expenditure!P150*12*(1-0.19)</f>
        <v>30.034800000000001</v>
      </c>
    </row>
    <row r="55" spans="1:14" x14ac:dyDescent="0.25">
      <c r="A55" s="36" t="s">
        <v>1379</v>
      </c>
      <c r="B55" s="21" t="s">
        <v>1284</v>
      </c>
      <c r="C55" s="22">
        <f>SUM(Expenditure!D135:D136)*12*(1-0.19)</f>
        <v>88.063200000000009</v>
      </c>
      <c r="D55" s="23">
        <f>SUM(Expenditure!F135:F136)*12*(1-0.19)</f>
        <v>19.3428</v>
      </c>
      <c r="E55" s="23">
        <f>SUM(Expenditure!G135:G136)*12*(1-0.19)</f>
        <v>34.603200000000001</v>
      </c>
      <c r="F55" s="23">
        <f>SUM(Expenditure!H135:H136)*12*(1-0.19)</f>
        <v>43.837200000000003</v>
      </c>
      <c r="G55" s="23">
        <f>SUM(Expenditure!I135:I136)*12*(1-0.19)</f>
        <v>48.016800000000003</v>
      </c>
      <c r="H55" s="23">
        <f>SUM(Expenditure!J135:J136)*12*(1-0.19)</f>
        <v>57.639600000000002</v>
      </c>
      <c r="I55" s="23">
        <f>SUM(Expenditure!K135:K136)*12*(1-0.19)</f>
        <v>70.761599999999987</v>
      </c>
      <c r="J55" s="23">
        <f>SUM(Expenditure!L135:L136)*12*(1-0.19)</f>
        <v>92.728800000000021</v>
      </c>
      <c r="K55" s="23">
        <f>SUM(Expenditure!M135:M136)*12*(1-0.19)</f>
        <v>118.19520000000001</v>
      </c>
      <c r="L55" s="23">
        <f>SUM(Expenditure!N135:N136)*12*(1-0.19)</f>
        <v>160.08840000000001</v>
      </c>
      <c r="M55" s="23">
        <f>SUM(Expenditure!O135:O136)*12*(1-0.19)</f>
        <v>212.28479999999999</v>
      </c>
      <c r="N55" s="24">
        <f>SUM(Expenditure!P135:P136)*12*(1-0.19)</f>
        <v>234.3492</v>
      </c>
    </row>
    <row r="56" spans="1:14" x14ac:dyDescent="0.25">
      <c r="A56" s="36" t="s">
        <v>1380</v>
      </c>
      <c r="B56" s="21" t="s">
        <v>1285</v>
      </c>
      <c r="C56" s="22">
        <f>SUM(Expenditure!D137:D138)*12*(1-0.19)</f>
        <v>43.156799999999997</v>
      </c>
      <c r="D56" s="23">
        <f>SUM(Expenditure!F137:F138)*12*(1-0.19)</f>
        <v>2.5272000000000001</v>
      </c>
      <c r="E56" s="23">
        <f>SUM(Expenditure!G137:G138)*12*(1-0.19)</f>
        <v>7.4844000000000008</v>
      </c>
      <c r="F56" s="23">
        <f>SUM(Expenditure!H137:H138)*12*(1-0.19)</f>
        <v>9.9144000000000005</v>
      </c>
      <c r="G56" s="23">
        <f>SUM(Expenditure!I137:I138)*12*(1-0.19)</f>
        <v>10.789199999999999</v>
      </c>
      <c r="H56" s="23">
        <f>SUM(Expenditure!J137:J138)*12*(1-0.19)</f>
        <v>20.1204</v>
      </c>
      <c r="I56" s="23">
        <f>SUM(Expenditure!K137:K138)*12*(1-0.19)</f>
        <v>27.993600000000004</v>
      </c>
      <c r="J56" s="23">
        <f>SUM(Expenditure!L137:L138)*12*(1-0.19)</f>
        <v>42.865200000000002</v>
      </c>
      <c r="K56" s="23">
        <f>SUM(Expenditure!M137:M138)*12*(1-0.19)</f>
        <v>75.816000000000003</v>
      </c>
      <c r="L56" s="23">
        <f>SUM(Expenditure!N137:N138)*12*(1-0.19)</f>
        <v>94.867200000000011</v>
      </c>
      <c r="M56" s="23">
        <f>SUM(Expenditure!O137:O138)*12*(1-0.19)</f>
        <v>124.41600000000003</v>
      </c>
      <c r="N56" s="24">
        <f>SUM(Expenditure!P137:P138)*12*(1-0.19)</f>
        <v>92.048400000000001</v>
      </c>
    </row>
    <row r="57" spans="1:14" x14ac:dyDescent="0.25">
      <c r="A57" s="36" t="s">
        <v>1381</v>
      </c>
      <c r="B57" s="21" t="s">
        <v>1286</v>
      </c>
      <c r="C57" s="22">
        <f>SUM(Expenditure!D140:D143)*12*(1-0.19)</f>
        <v>105.36479999999999</v>
      </c>
      <c r="D57" s="23">
        <f>SUM(Expenditure!F140:F143)*12*(1-0.19)</f>
        <v>20.898</v>
      </c>
      <c r="E57" s="23">
        <f>SUM(Expenditure!G140:G143)*12*(1-0.19)</f>
        <v>30.3264</v>
      </c>
      <c r="F57" s="23">
        <f>SUM(Expenditure!H140:H143)*12*(1-0.19)</f>
        <v>40.435200000000002</v>
      </c>
      <c r="G57" s="23">
        <f>SUM(Expenditure!I140:I143)*12*(1-0.19)</f>
        <v>46.558800000000005</v>
      </c>
      <c r="H57" s="23">
        <f>SUM(Expenditure!J140:J143)*12*(1-0.19)</f>
        <v>59.583600000000004</v>
      </c>
      <c r="I57" s="23">
        <f>SUM(Expenditure!K140:K143)*12*(1-0.19)</f>
        <v>75.33</v>
      </c>
      <c r="J57" s="23">
        <f>SUM(Expenditure!L140:L143)*12*(1-0.19)</f>
        <v>116.3484</v>
      </c>
      <c r="K57" s="23">
        <f>SUM(Expenditure!M140:M143)*12*(1-0.19)</f>
        <v>160.67160000000001</v>
      </c>
      <c r="L57" s="23">
        <f>SUM(Expenditure!N140:N143)*12*(1-0.19)</f>
        <v>200.32920000000001</v>
      </c>
      <c r="M57" s="23">
        <f>SUM(Expenditure!O140:O143)*12*(1-0.19)</f>
        <v>249.9984</v>
      </c>
      <c r="N57" s="24">
        <f>SUM(Expenditure!P140:P143)*12*(1-0.19)</f>
        <v>280.6164</v>
      </c>
    </row>
    <row r="58" spans="1:14" x14ac:dyDescent="0.25">
      <c r="A58" s="36" t="s">
        <v>1382</v>
      </c>
      <c r="B58" s="21" t="s">
        <v>1287</v>
      </c>
      <c r="C58" s="22">
        <f>Expenditure!D144*12*(1-0.19)</f>
        <v>101.47680000000001</v>
      </c>
      <c r="D58" s="23">
        <f>Expenditure!F144*12*(1-0.19)</f>
        <v>35.089200000000005</v>
      </c>
      <c r="E58" s="23">
        <f>Expenditure!G144*12*(1-0.19)</f>
        <v>48.988800000000005</v>
      </c>
      <c r="F58" s="23">
        <f>Expenditure!H144*12*(1-0.19)</f>
        <v>64.929600000000008</v>
      </c>
      <c r="G58" s="23">
        <f>Expenditure!I144*12*(1-0.19)</f>
        <v>68.525999999999996</v>
      </c>
      <c r="H58" s="23">
        <f>Expenditure!J144*12*(1-0.19)</f>
        <v>74.941199999999995</v>
      </c>
      <c r="I58" s="23">
        <f>Expenditure!K144*12*(1-0.19)</f>
        <v>88.840800000000016</v>
      </c>
      <c r="J58" s="23">
        <f>Expenditure!L144*12*(1-0.19)</f>
        <v>107.21159999999999</v>
      </c>
      <c r="K58" s="23">
        <f>Expenditure!M144*12*(1-0.19)</f>
        <v>133.55280000000002</v>
      </c>
      <c r="L58" s="23">
        <f>Expenditure!N144*12*(1-0.19)</f>
        <v>166.21200000000002</v>
      </c>
      <c r="M58" s="23">
        <f>Expenditure!O144*12*(1-0.19)</f>
        <v>200.0376</v>
      </c>
      <c r="N58" s="24">
        <f>Expenditure!P144*12*(1-0.19)</f>
        <v>206.64720000000003</v>
      </c>
    </row>
    <row r="59" spans="1:14" x14ac:dyDescent="0.25">
      <c r="A59" s="36" t="s">
        <v>1383</v>
      </c>
      <c r="B59" s="21" t="s">
        <v>1288</v>
      </c>
      <c r="C59" s="22">
        <f>SUM(Expenditure!D152:D153)*12*(1-0.19)</f>
        <v>88.743600000000001</v>
      </c>
      <c r="D59" s="23">
        <f>SUM(Expenditure!F152:F153)*12*(1-0.19)</f>
        <v>11.2752</v>
      </c>
      <c r="E59" s="23">
        <f>SUM(Expenditure!G152:G153)*12*(1-0.19)</f>
        <v>16.524000000000001</v>
      </c>
      <c r="F59" s="23">
        <f>SUM(Expenditure!H152:H153)*12*(1-0.19)</f>
        <v>26.6328</v>
      </c>
      <c r="G59" s="23">
        <f>SUM(Expenditure!I152:I153)*12*(1-0.19)</f>
        <v>27.410399999999999</v>
      </c>
      <c r="H59" s="23">
        <f>SUM(Expenditure!J152:J153)*12*(1-0.19)</f>
        <v>45.392400000000002</v>
      </c>
      <c r="I59" s="23">
        <f>SUM(Expenditure!K152:K153)*12*(1-0.19)</f>
        <v>53.265600000000006</v>
      </c>
      <c r="J59" s="23">
        <f>SUM(Expenditure!L152:L153)*12*(1-0.19)</f>
        <v>65.318400000000011</v>
      </c>
      <c r="K59" s="23">
        <f>SUM(Expenditure!M152:M153)*12*(1-0.19)</f>
        <v>92.728799999999993</v>
      </c>
      <c r="L59" s="23">
        <f>SUM(Expenditure!N152:N153)*12*(1-0.19)</f>
        <v>196.7328</v>
      </c>
      <c r="M59" s="23">
        <f>SUM(Expenditure!O152:O153)*12*(1-0.19)</f>
        <v>352.64160000000004</v>
      </c>
      <c r="N59" s="24">
        <f>SUM(Expenditure!P152:P153)*12*(1-0.19)</f>
        <v>847.58400000000017</v>
      </c>
    </row>
    <row r="60" spans="1:14" x14ac:dyDescent="0.25">
      <c r="A60" s="36" t="s">
        <v>1384</v>
      </c>
      <c r="B60" s="21" t="s">
        <v>1289</v>
      </c>
      <c r="C60" s="22">
        <f>SUM(Expenditure!D158:D160,Expenditure!D527:D531)*12*(1-0.07)</f>
        <v>487.69200000000006</v>
      </c>
      <c r="D60" s="23">
        <f>SUM(Expenditure!F158:F160,Expenditure!F527:F531)*12*(1-0.07)</f>
        <v>152.892</v>
      </c>
      <c r="E60" s="23">
        <f>SUM(Expenditure!G158:G160,Expenditure!G527:G531)*12*(1-0.07)</f>
        <v>207.68760000000003</v>
      </c>
      <c r="F60" s="23">
        <f>SUM(Expenditure!H158:H160,Expenditure!H527:H531)*12*(1-0.07)</f>
        <v>248.08679999999998</v>
      </c>
      <c r="G60" s="23">
        <f>SUM(Expenditure!I158:I160,Expenditure!I527:I531)*12*(1-0.07)</f>
        <v>261.36720000000003</v>
      </c>
      <c r="H60" s="23">
        <f>SUM(Expenditure!J158:J160,Expenditure!J527:J531)*12*(1-0.07)</f>
        <v>310.91760000000005</v>
      </c>
      <c r="I60" s="23">
        <f>SUM(Expenditure!K158:K160,Expenditure!K527:K531)*12*(1-0.07)</f>
        <v>374.08319999999998</v>
      </c>
      <c r="J60" s="23">
        <f>SUM(Expenditure!L158:L160,Expenditure!L527:L531)*12*(1-0.07)</f>
        <v>491.03999999999996</v>
      </c>
      <c r="K60" s="23">
        <f>SUM(Expenditure!M158:M160,Expenditure!M527:M531)*12*(1-0.07)</f>
        <v>622.95119999999997</v>
      </c>
      <c r="L60" s="23">
        <f>SUM(Expenditure!N158:N160,Expenditure!N527:N531)*12*(1-0.07)</f>
        <v>866.4624</v>
      </c>
      <c r="M60" s="23">
        <f>SUM(Expenditure!O158:O160,Expenditure!O527:O531)*12*(1-0.07)</f>
        <v>1412.1863999999998</v>
      </c>
      <c r="N60" s="24">
        <f>SUM(Expenditure!P158:P160,Expenditure!P527:P531)*12*(1-0.07)</f>
        <v>1540.6379999999999</v>
      </c>
    </row>
    <row r="61" spans="1:14" x14ac:dyDescent="0.25">
      <c r="A61" s="36" t="s">
        <v>1385</v>
      </c>
      <c r="B61" s="21" t="s">
        <v>1290</v>
      </c>
      <c r="C61" s="22">
        <f>SUM(Expenditure!D162:D164,Expenditure!D533:D537)*12*(1-0.07)</f>
        <v>126.88919999999999</v>
      </c>
      <c r="D61" s="23">
        <f>SUM(Expenditure!F162:F164,Expenditure!F533:F537)*12*(1-0.07)</f>
        <v>38.278799999999997</v>
      </c>
      <c r="E61" s="23">
        <f>SUM(Expenditure!G162:G164,Expenditure!G533:G537)*12*(1-0.07)</f>
        <v>56.581199999999988</v>
      </c>
      <c r="F61" s="23">
        <f>SUM(Expenditure!H162:H164,Expenditure!H533:H537)*12*(1-0.07)</f>
        <v>70.419599999999988</v>
      </c>
      <c r="G61" s="23">
        <f>SUM(Expenditure!I162:I164,Expenditure!I533:I537)*12*(1-0.07)</f>
        <v>67.629599999999996</v>
      </c>
      <c r="H61" s="23">
        <f>SUM(Expenditure!J162:J164,Expenditure!J533:J537)*12*(1-0.07)</f>
        <v>94.525200000000012</v>
      </c>
      <c r="I61" s="23">
        <f>SUM(Expenditure!K162:K164,Expenditure!K533:K537)*12*(1-0.07)</f>
        <v>108.14040000000001</v>
      </c>
      <c r="J61" s="23">
        <f>SUM(Expenditure!L162:L164,Expenditure!L533:L537)*12*(1-0.07)</f>
        <v>146.41919999999999</v>
      </c>
      <c r="K61" s="23">
        <f>SUM(Expenditure!M162:M164,Expenditure!M533:M537)*12*(1-0.07)</f>
        <v>157.91399999999999</v>
      </c>
      <c r="L61" s="23">
        <f>SUM(Expenditure!N162:N164,Expenditure!N533:N537)*12*(1-0.07)</f>
        <v>194.40720000000002</v>
      </c>
      <c r="M61" s="23">
        <f>SUM(Expenditure!O162:O164,Expenditure!O533:O537)*12*(1-0.07)</f>
        <v>336.58560000000006</v>
      </c>
      <c r="N61" s="24">
        <f>SUM(Expenditure!P162:P164,Expenditure!P533:P537)*12*(1-0.07)</f>
        <v>246.078</v>
      </c>
    </row>
    <row r="62" spans="1:14" x14ac:dyDescent="0.25">
      <c r="A62" s="36" t="s">
        <v>1386</v>
      </c>
      <c r="B62" s="21" t="s">
        <v>1291</v>
      </c>
      <c r="C62" s="22">
        <f>Expenditure!D165*12*(1-0.07)</f>
        <v>224.316</v>
      </c>
      <c r="D62" s="23">
        <f>Expenditure!F165*12*(1-0.07)</f>
        <v>38.3904</v>
      </c>
      <c r="E62" s="23">
        <f>Expenditure!G165*12*(1-0.07)</f>
        <v>85.039199999999994</v>
      </c>
      <c r="F62" s="23">
        <f>Expenditure!H165*12*(1-0.07)</f>
        <v>112.60439999999998</v>
      </c>
      <c r="G62" s="23">
        <f>Expenditure!I165*12*(1-0.07)</f>
        <v>160.36919999999998</v>
      </c>
      <c r="H62" s="23">
        <f>Expenditure!J165*12*(1-0.07)</f>
        <v>136.9332</v>
      </c>
      <c r="I62" s="23">
        <f>Expenditure!K165*12*(1-0.07)</f>
        <v>203.44679999999997</v>
      </c>
      <c r="J62" s="23">
        <f>Expenditure!L165*12*(1-0.07)</f>
        <v>236.03399999999996</v>
      </c>
      <c r="K62" s="23">
        <f>Expenditure!M165*12*(1-0.07)</f>
        <v>289.8252</v>
      </c>
      <c r="L62" s="23">
        <f>Expenditure!N165*12*(1-0.07)</f>
        <v>394.28279999999995</v>
      </c>
      <c r="M62" s="23">
        <f>Expenditure!O165*12*(1-0.07)</f>
        <v>495.50399999999991</v>
      </c>
      <c r="N62" s="24">
        <f>Expenditure!P165*12*(1-0.07)</f>
        <v>724.06079999999986</v>
      </c>
    </row>
    <row r="63" spans="1:14" x14ac:dyDescent="0.25">
      <c r="A63" s="36" t="s">
        <v>1387</v>
      </c>
      <c r="B63" s="21" t="s">
        <v>1292</v>
      </c>
      <c r="C63" s="22">
        <f>SUM(Expenditure!D172:D173)*12*(1-0.07)</f>
        <v>263.37600000000003</v>
      </c>
      <c r="D63" s="23">
        <f>SUM(Expenditure!F172:F173)*12*(1-0.07)</f>
        <v>20.199599999999997</v>
      </c>
      <c r="E63" s="23">
        <f>SUM(Expenditure!G172:G173)*12*(1-0.07)</f>
        <v>24.775199999999998</v>
      </c>
      <c r="F63" s="23">
        <f>SUM(Expenditure!H172:H173)*12*(1-0.07)</f>
        <v>32.363999999999997</v>
      </c>
      <c r="G63" s="23">
        <f>SUM(Expenditure!I172:I173)*12*(1-0.07)</f>
        <v>32.698799999999999</v>
      </c>
      <c r="H63" s="23">
        <f>SUM(Expenditure!J172:J173)*12*(1-0.07)</f>
        <v>42.631199999999993</v>
      </c>
      <c r="I63" s="23">
        <f>SUM(Expenditure!K172:K173)*12*(1-0.07)</f>
        <v>81.021599999999992</v>
      </c>
      <c r="J63" s="23">
        <f>SUM(Expenditure!L172:L173)*12*(1-0.07)</f>
        <v>197.53199999999995</v>
      </c>
      <c r="K63" s="23">
        <f>SUM(Expenditure!M172:M173)*12*(1-0.07)</f>
        <v>346.51799999999997</v>
      </c>
      <c r="L63" s="23">
        <f>SUM(Expenditure!N172:N173)*12*(1-0.07)</f>
        <v>737.45280000000014</v>
      </c>
      <c r="M63" s="23">
        <f>SUM(Expenditure!O172:O173)*12*(1-0.07)</f>
        <v>1330.7183999999997</v>
      </c>
      <c r="N63" s="24">
        <f>SUM(Expenditure!P172:P173)*12*(1-0.07)</f>
        <v>1771.2035999999998</v>
      </c>
    </row>
    <row r="64" spans="1:14" x14ac:dyDescent="0.25">
      <c r="A64" s="36" t="s">
        <v>1388</v>
      </c>
      <c r="B64" s="21" t="s">
        <v>1293</v>
      </c>
      <c r="C64" s="22">
        <f>Expenditure!D174*12*(1-0.07)</f>
        <v>167.51159999999999</v>
      </c>
      <c r="D64" s="23">
        <f>Expenditure!F174*12*(1-0.07)</f>
        <v>26.226000000000003</v>
      </c>
      <c r="E64" s="23">
        <f>Expenditure!G174*12*(1-0.07)</f>
        <v>43.747199999999999</v>
      </c>
      <c r="F64" s="23">
        <f>Expenditure!H174*12*(1-0.07)</f>
        <v>47.206800000000001</v>
      </c>
      <c r="G64" s="23">
        <f>Expenditure!I174*12*(1-0.07)</f>
        <v>73.4328</v>
      </c>
      <c r="H64" s="23">
        <f>Expenditure!J174*12*(1-0.07)</f>
        <v>83.699999999999989</v>
      </c>
      <c r="I64" s="23">
        <f>Expenditure!K174*12*(1-0.07)</f>
        <v>110.8188</v>
      </c>
      <c r="J64" s="23">
        <f>Expenditure!L174*12*(1-0.07)</f>
        <v>177.33240000000001</v>
      </c>
      <c r="K64" s="23">
        <f>Expenditure!M174*12*(1-0.07)</f>
        <v>243.28800000000001</v>
      </c>
      <c r="L64" s="23">
        <f>Expenditure!N174*12*(1-0.07)</f>
        <v>356.56199999999995</v>
      </c>
      <c r="M64" s="23">
        <f>Expenditure!O174*12*(1-0.07)</f>
        <v>479.21039999999994</v>
      </c>
      <c r="N64" s="24">
        <f>Expenditure!P174*12*(1-0.07)</f>
        <v>478.6524</v>
      </c>
    </row>
    <row r="65" spans="1:14" x14ac:dyDescent="0.25">
      <c r="A65" s="36" t="s">
        <v>1389</v>
      </c>
      <c r="B65" s="21" t="s">
        <v>1294</v>
      </c>
      <c r="C65" s="22">
        <f>SUM(Expenditure!D175:D177)*12*(1-0.07)</f>
        <v>65.955600000000004</v>
      </c>
      <c r="D65" s="23">
        <f>SUM(Expenditure!F175:F177)*12*(1-0.07)</f>
        <v>8.1467999999999989</v>
      </c>
      <c r="E65" s="23">
        <f>SUM(Expenditure!G175:G177)*12*(1-0.07)</f>
        <v>16.851600000000001</v>
      </c>
      <c r="F65" s="23">
        <f>SUM(Expenditure!H175:H177)*12*(1-0.07)</f>
        <v>27.9</v>
      </c>
      <c r="G65" s="23">
        <f>SUM(Expenditure!I175:I177)*12*(1-0.07)</f>
        <v>21.8736</v>
      </c>
      <c r="H65" s="23">
        <f>SUM(Expenditure!J175:J177)*12*(1-0.07)</f>
        <v>26.560799999999997</v>
      </c>
      <c r="I65" s="23">
        <f>SUM(Expenditure!K175:K177)*12*(1-0.07)</f>
        <v>42.519599999999997</v>
      </c>
      <c r="J65" s="23">
        <f>SUM(Expenditure!L175:L177)*12*(1-0.07)</f>
        <v>62.607600000000005</v>
      </c>
      <c r="K65" s="23">
        <f>SUM(Expenditure!M175:M177)*12*(1-0.07)</f>
        <v>76.445999999999984</v>
      </c>
      <c r="L65" s="23">
        <f>SUM(Expenditure!N175:N177)*12*(1-0.07)</f>
        <v>151.66439999999997</v>
      </c>
      <c r="M65" s="23">
        <f>SUM(Expenditure!O175:O177)*12*(1-0.07)</f>
        <v>235.69919999999999</v>
      </c>
      <c r="N65" s="24">
        <f>SUM(Expenditure!P175:P177)*12*(1-0.07)</f>
        <v>303.21719999999999</v>
      </c>
    </row>
    <row r="66" spans="1:14" x14ac:dyDescent="0.25">
      <c r="A66" s="36" t="s">
        <v>1390</v>
      </c>
      <c r="B66" s="21" t="s">
        <v>1295</v>
      </c>
      <c r="C66" s="22">
        <f>Expenditure!D179*12*(1-0.07)</f>
        <v>73.767600000000002</v>
      </c>
      <c r="D66" s="23">
        <f>Expenditure!F179*12*(1-0.07)</f>
        <v>10.7136</v>
      </c>
      <c r="E66" s="23">
        <f>Expenditure!G179*12*(1-0.07)</f>
        <v>12.387599999999999</v>
      </c>
      <c r="F66" s="23">
        <f>Expenditure!H179*12*(1-0.07)</f>
        <v>18.637199999999996</v>
      </c>
      <c r="G66" s="23">
        <f>Expenditure!I179*12*(1-0.07)</f>
        <v>13.838399999999998</v>
      </c>
      <c r="H66" s="23">
        <f>Expenditure!J179*12*(1-0.07)</f>
        <v>24.775199999999998</v>
      </c>
      <c r="I66" s="23">
        <f>Expenditure!K179*12*(1-0.07)</f>
        <v>32.252399999999994</v>
      </c>
      <c r="J66" s="23">
        <f>Expenditure!L179*12*(1-0.07)</f>
        <v>41.5152</v>
      </c>
      <c r="K66" s="23">
        <f>Expenditure!M179*12*(1-0.07)</f>
        <v>68.52239999999999</v>
      </c>
      <c r="L66" s="23">
        <f>Expenditure!N179*12*(1-0.07)</f>
        <v>171.41759999999999</v>
      </c>
      <c r="M66" s="23">
        <f>Expenditure!O179*12*(1-0.07)</f>
        <v>401.53679999999997</v>
      </c>
      <c r="N66" s="24">
        <f>Expenditure!P179*12*(1-0.07)</f>
        <v>905.85719999999992</v>
      </c>
    </row>
    <row r="67" spans="1:14" x14ac:dyDescent="0.25">
      <c r="A67" s="36" t="s">
        <v>1391</v>
      </c>
      <c r="B67" s="21" t="s">
        <v>1296</v>
      </c>
      <c r="C67" s="22">
        <f>SUM(Expenditure!D183:D184)*12*(1-0.19)</f>
        <v>1147.1544000000004</v>
      </c>
      <c r="D67" s="23">
        <f>SUM(Expenditure!F183:F184)*12*(1-0.19)</f>
        <v>0</v>
      </c>
      <c r="E67" s="23">
        <f>SUM(Expenditure!G183:G184)*12*(1-0.19)</f>
        <v>214.22880000000004</v>
      </c>
      <c r="F67" s="23">
        <f>SUM(Expenditure!H183:H184)*12*(1-0.19)</f>
        <v>256.51080000000002</v>
      </c>
      <c r="G67" s="23">
        <f>SUM(Expenditure!I183:I184)*12*(1-0.19)</f>
        <v>377.42759999999998</v>
      </c>
      <c r="H67" s="23">
        <f>SUM(Expenditure!J183:J184)*12*(1-0.19)</f>
        <v>487.45800000000008</v>
      </c>
      <c r="I67" s="23">
        <f>SUM(Expenditure!K183:K184)*12*(1-0.19)</f>
        <v>808.21800000000007</v>
      </c>
      <c r="J67" s="23">
        <f>SUM(Expenditure!L183:L184)*12*(1-0.19)</f>
        <v>1173.5928000000001</v>
      </c>
      <c r="K67" s="23">
        <f>SUM(Expenditure!M183:M184)*12*(1-0.19)</f>
        <v>1828.1376000000002</v>
      </c>
      <c r="L67" s="23">
        <f>SUM(Expenditure!N183:N184)*12*(1-0.19)</f>
        <v>2403.9504000000002</v>
      </c>
      <c r="M67" s="23">
        <f>SUM(Expenditure!O183:O184)*12*(1-0.19)</f>
        <v>3167.8451999999997</v>
      </c>
      <c r="N67" s="24">
        <f>SUM(Expenditure!P183:P184)*12*(1-0.19)</f>
        <v>4724.2115999999996</v>
      </c>
    </row>
    <row r="68" spans="1:14" x14ac:dyDescent="0.25">
      <c r="A68" s="36" t="s">
        <v>1392</v>
      </c>
      <c r="B68" s="21" t="s">
        <v>1297</v>
      </c>
      <c r="C68" s="22">
        <f>Expenditure!D188*12*(1-0.19)</f>
        <v>33.728400000000001</v>
      </c>
      <c r="D68" s="23">
        <f>Expenditure!F188*12*(1-0.19)</f>
        <v>4.9571999999999994</v>
      </c>
      <c r="E68" s="23">
        <f>Expenditure!G188*12*(1-0.19)</f>
        <v>1.8467999999999996</v>
      </c>
      <c r="F68" s="23">
        <f>Expenditure!H188*12*(1-0.19)</f>
        <v>8.3592000000000031</v>
      </c>
      <c r="G68" s="23">
        <f>Expenditure!I188*12*(1-0.19)</f>
        <v>8.3592000000000031</v>
      </c>
      <c r="H68" s="23">
        <f>Expenditure!J188*12*(1-0.19)</f>
        <v>4.5683999999999978</v>
      </c>
      <c r="I68" s="23">
        <f>Expenditure!K188*12*(1-0.19)</f>
        <v>20.703600000000002</v>
      </c>
      <c r="J68" s="23">
        <f>Expenditure!L188*12*(1-0.19)</f>
        <v>26.535599999999999</v>
      </c>
      <c r="K68" s="23">
        <f>Expenditure!M188*12*(1-0.19)</f>
        <v>54.723600000000005</v>
      </c>
      <c r="L68" s="23">
        <f>Expenditure!N188*12*(1-0.19)</f>
        <v>74.066400000000002</v>
      </c>
      <c r="M68" s="23">
        <f>Expenditure!O188*12*(1-0.19)</f>
        <v>136.95480000000001</v>
      </c>
      <c r="N68" s="24">
        <f>Expenditure!P188*12*(1-0.19)</f>
        <v>211.31280000000001</v>
      </c>
    </row>
    <row r="69" spans="1:14" x14ac:dyDescent="0.25">
      <c r="A69" s="36" t="s">
        <v>1393</v>
      </c>
      <c r="B69" s="21" t="s">
        <v>1298</v>
      </c>
      <c r="C69" s="22">
        <f>Expenditure!D189*12*(1-0.19)</f>
        <v>42.962400000000002</v>
      </c>
      <c r="D69" s="23">
        <f>Expenditure!F189*12*(1-0.19)</f>
        <v>6.5124000000000013</v>
      </c>
      <c r="E69" s="23">
        <f>Expenditure!G189*12*(1-0.19)</f>
        <v>10.594800000000003</v>
      </c>
      <c r="F69" s="23">
        <f>Expenditure!H189*12*(1-0.19)</f>
        <v>22.744800000000001</v>
      </c>
      <c r="G69" s="23">
        <f>Expenditure!I189*12*(1-0.19)</f>
        <v>32.853600000000007</v>
      </c>
      <c r="H69" s="23">
        <f>Expenditure!J189*12*(1-0.19)</f>
        <v>20.023199999999999</v>
      </c>
      <c r="I69" s="23">
        <f>Expenditure!K189*12*(1-0.19)</f>
        <v>27.118800000000004</v>
      </c>
      <c r="J69" s="23">
        <f>Expenditure!L189*12*(1-0.19)</f>
        <v>40.435200000000002</v>
      </c>
      <c r="K69" s="23">
        <f>Expenditure!M189*12*(1-0.19)</f>
        <v>57.736800000000002</v>
      </c>
      <c r="L69" s="23">
        <f>Expenditure!N189*12*(1-0.19)</f>
        <v>110.4192</v>
      </c>
      <c r="M69" s="23">
        <f>Expenditure!O189*12*(1-0.19)</f>
        <v>87.577200000000005</v>
      </c>
      <c r="N69" s="24">
        <f>Expenditure!P189*12*(1-0.19)</f>
        <v>85.244399999999999</v>
      </c>
    </row>
    <row r="70" spans="1:14" x14ac:dyDescent="0.25">
      <c r="A70" s="36" t="s">
        <v>1394</v>
      </c>
      <c r="B70" s="21" t="s">
        <v>1299</v>
      </c>
      <c r="C70" s="22">
        <f>Expenditure!D190*12*(1-0.19)</f>
        <v>181.56960000000001</v>
      </c>
      <c r="D70" s="23">
        <f>Expenditure!F190*12*(1-0.19)</f>
        <v>26.244000000000007</v>
      </c>
      <c r="E70" s="23">
        <f>Expenditure!G190*12*(1-0.19)</f>
        <v>46.850400000000008</v>
      </c>
      <c r="F70" s="23">
        <f>Expenditure!H190*12*(1-0.19)</f>
        <v>76.982399999999998</v>
      </c>
      <c r="G70" s="23">
        <f>Expenditure!I190*12*(1-0.19)</f>
        <v>95.644800000000004</v>
      </c>
      <c r="H70" s="23">
        <f>Expenditure!J190*12*(1-0.19)</f>
        <v>124.02720000000001</v>
      </c>
      <c r="I70" s="23">
        <f>Expenditure!K190*12*(1-0.19)</f>
        <v>136.08000000000001</v>
      </c>
      <c r="J70" s="23">
        <f>Expenditure!L190*12*(1-0.19)</f>
        <v>195.37200000000001</v>
      </c>
      <c r="K70" s="23">
        <f>Expenditure!M190*12*(1-0.19)</f>
        <v>271.28520000000003</v>
      </c>
      <c r="L70" s="23">
        <f>Expenditure!N190*12*(1-0.19)</f>
        <v>341.26920000000001</v>
      </c>
      <c r="M70" s="23">
        <f>Expenditure!O190*12*(1-0.19)</f>
        <v>415.23840000000001</v>
      </c>
      <c r="N70" s="24">
        <f>Expenditure!P190*12*(1-0.19)</f>
        <v>493.29</v>
      </c>
    </row>
    <row r="71" spans="1:14" x14ac:dyDescent="0.25">
      <c r="A71" s="36" t="s">
        <v>1395</v>
      </c>
      <c r="B71" s="21" t="s">
        <v>1300</v>
      </c>
      <c r="C71" s="22">
        <f>Expenditure!D195*12*(1-0.19)</f>
        <v>996.00839999999994</v>
      </c>
      <c r="D71" s="23">
        <f>Expenditure!F195*12*(1-0.19)</f>
        <v>143.1756</v>
      </c>
      <c r="E71" s="23">
        <f>Expenditure!G195*12*(1-0.19)</f>
        <v>307.24920000000003</v>
      </c>
      <c r="F71" s="23">
        <f>Expenditure!H195*12*(1-0.19)</f>
        <v>444.59280000000001</v>
      </c>
      <c r="G71" s="23">
        <f>Expenditure!I195*12*(1-0.19)</f>
        <v>573.67439999999999</v>
      </c>
      <c r="H71" s="23">
        <f>Expenditure!J195*12*(1-0.19)</f>
        <v>671.84640000000013</v>
      </c>
      <c r="I71" s="23">
        <f>Expenditure!K195*12*(1-0.19)</f>
        <v>839.22479999999996</v>
      </c>
      <c r="J71" s="23">
        <f>Expenditure!L195*12*(1-0.19)</f>
        <v>1126.3536000000001</v>
      </c>
      <c r="K71" s="23">
        <f>Expenditure!M195*12*(1-0.19)</f>
        <v>1506.0168000000001</v>
      </c>
      <c r="L71" s="23">
        <f>Expenditure!N195*12*(1-0.19)</f>
        <v>1766.7072000000001</v>
      </c>
      <c r="M71" s="23">
        <f>Expenditure!O195*12*(1-0.19)</f>
        <v>1980.45</v>
      </c>
      <c r="N71" s="24">
        <f>Expenditure!P195*12*(1-0.19)</f>
        <v>1893.4560000000004</v>
      </c>
    </row>
    <row r="72" spans="1:14" x14ac:dyDescent="0.25">
      <c r="A72" s="36" t="s">
        <v>1396</v>
      </c>
      <c r="B72" s="21" t="s">
        <v>1301</v>
      </c>
      <c r="C72" s="22">
        <f>Expenditure!D196*12*(1-0.19)</f>
        <v>376.0668</v>
      </c>
      <c r="D72" s="23">
        <f>Expenditure!F196*12*(1-0.19)</f>
        <v>45.878400000000006</v>
      </c>
      <c r="E72" s="23">
        <f>Expenditure!G196*12*(1-0.19)</f>
        <v>104.97600000000003</v>
      </c>
      <c r="F72" s="23">
        <f>Expenditure!H196*12*(1-0.19)</f>
        <v>137.05199999999999</v>
      </c>
      <c r="G72" s="23">
        <f>Expenditure!I196*12*(1-0.19)</f>
        <v>217.72799999999998</v>
      </c>
      <c r="H72" s="23">
        <f>Expenditure!J196*12*(1-0.19)</f>
        <v>227.0592</v>
      </c>
      <c r="I72" s="23">
        <f>Expenditure!K196*12*(1-0.19)</f>
        <v>313.56720000000001</v>
      </c>
      <c r="J72" s="23">
        <f>Expenditure!L196*12*(1-0.19)</f>
        <v>406.49040000000008</v>
      </c>
      <c r="K72" s="23">
        <f>Expenditure!M196*12*(1-0.19)</f>
        <v>558.80280000000005</v>
      </c>
      <c r="L72" s="23">
        <f>Expenditure!N196*12*(1-0.19)</f>
        <v>692.25840000000005</v>
      </c>
      <c r="M72" s="23">
        <f>Expenditure!O196*12*(1-0.19)</f>
        <v>911.05560000000003</v>
      </c>
      <c r="N72" s="24">
        <f>Expenditure!P196*12*(1-0.19)</f>
        <v>920.77560000000005</v>
      </c>
    </row>
    <row r="73" spans="1:14" x14ac:dyDescent="0.25">
      <c r="A73" s="36" t="s">
        <v>1397</v>
      </c>
      <c r="B73" s="21" t="s">
        <v>1302</v>
      </c>
      <c r="C73" s="22">
        <f>Expenditure!D198*12*(1-0.19)</f>
        <v>163.29600000000002</v>
      </c>
      <c r="D73" s="23">
        <f>Expenditure!F198*12*(1-0.19)</f>
        <v>21.092400000000001</v>
      </c>
      <c r="E73" s="23">
        <f>Expenditure!G198*12*(1-0.19)</f>
        <v>32.756399999999999</v>
      </c>
      <c r="F73" s="23">
        <f>Expenditure!H198*12*(1-0.19)</f>
        <v>54.237600000000008</v>
      </c>
      <c r="G73" s="23">
        <f>Expenditure!I198*12*(1-0.19)</f>
        <v>68.623199999999997</v>
      </c>
      <c r="H73" s="23">
        <f>Expenditure!J198*12*(1-0.19)</f>
        <v>80.287200000000013</v>
      </c>
      <c r="I73" s="23">
        <f>Expenditure!K198*12*(1-0.19)</f>
        <v>101.08800000000002</v>
      </c>
      <c r="J73" s="23">
        <f>Expenditure!L198*12*(1-0.19)</f>
        <v>131.90040000000002</v>
      </c>
      <c r="K73" s="23">
        <f>Expenditure!M198*12*(1-0.19)</f>
        <v>201.30120000000002</v>
      </c>
      <c r="L73" s="23">
        <f>Expenditure!N198*12*(1-0.19)</f>
        <v>364.40280000000001</v>
      </c>
      <c r="M73" s="23">
        <f>Expenditure!O198*12*(1-0.19)</f>
        <v>686.62080000000014</v>
      </c>
      <c r="N73" s="24">
        <f>Expenditure!P198*12*(1-0.19)</f>
        <v>893.75400000000013</v>
      </c>
    </row>
    <row r="74" spans="1:14" x14ac:dyDescent="0.25">
      <c r="A74" s="36" t="s">
        <v>1398</v>
      </c>
      <c r="B74" s="21" t="s">
        <v>1303</v>
      </c>
      <c r="C74" s="22">
        <f>SUM(Expenditure!D201:D203)*12*(1-0.19)</f>
        <v>274.20120000000003</v>
      </c>
      <c r="D74" s="23">
        <f>SUM(Expenditure!F201:F203)*12*(1-0.19)</f>
        <v>151.72920000000002</v>
      </c>
      <c r="E74" s="23">
        <f>SUM(Expenditure!G201:G203)*12*(1-0.19)</f>
        <v>206.64720000000003</v>
      </c>
      <c r="F74" s="23">
        <f>SUM(Expenditure!H201:H203)*12*(1-0.19)</f>
        <v>217.92239999999998</v>
      </c>
      <c r="G74" s="23">
        <f>SUM(Expenditure!I201:I203)*12*(1-0.19)</f>
        <v>229.00319999999999</v>
      </c>
      <c r="H74" s="23">
        <f>SUM(Expenditure!J201:J203)*12*(1-0.19)</f>
        <v>212.77080000000001</v>
      </c>
      <c r="I74" s="23">
        <f>SUM(Expenditure!K201:K203)*12*(1-0.19)</f>
        <v>255.34440000000004</v>
      </c>
      <c r="J74" s="23">
        <f>SUM(Expenditure!L201:L203)*12*(1-0.19)</f>
        <v>250.29000000000002</v>
      </c>
      <c r="K74" s="23">
        <f>SUM(Expenditure!M201:M203)*12*(1-0.19)</f>
        <v>300.93119999999999</v>
      </c>
      <c r="L74" s="23">
        <f>SUM(Expenditure!N201:N203)*12*(1-0.19)</f>
        <v>414.46080000000001</v>
      </c>
      <c r="M74" s="23">
        <f>SUM(Expenditure!O201:O203)*12*(1-0.19)</f>
        <v>500.19120000000004</v>
      </c>
      <c r="N74" s="24">
        <f>SUM(Expenditure!P201:P203)*12*(1-0.19)</f>
        <v>665.43119999999999</v>
      </c>
    </row>
    <row r="75" spans="1:14" x14ac:dyDescent="0.25">
      <c r="A75" s="36" t="s">
        <v>1399</v>
      </c>
      <c r="B75" s="21" t="s">
        <v>1304</v>
      </c>
      <c r="C75" s="22">
        <f>SUM(Expenditure!D205:D207)*12</f>
        <v>130.92000000000002</v>
      </c>
      <c r="D75" s="23">
        <f>SUM(Expenditure!F205:F207)*12</f>
        <v>25.079999999999991</v>
      </c>
      <c r="E75" s="23">
        <f>SUM(Expenditure!G205:G207)*12</f>
        <v>29.52</v>
      </c>
      <c r="F75" s="23">
        <f>SUM(Expenditure!H205:H207)*12</f>
        <v>61.680000000000007</v>
      </c>
      <c r="G75" s="23">
        <f>SUM(Expenditure!I205:I207)*12</f>
        <v>43.08</v>
      </c>
      <c r="H75" s="23">
        <f>SUM(Expenditure!J205:J207)*12</f>
        <v>68.400000000000006</v>
      </c>
      <c r="I75" s="23">
        <f>SUM(Expenditure!K205:K207)*12</f>
        <v>80.88</v>
      </c>
      <c r="J75" s="23">
        <f>SUM(Expenditure!L205:L207)*12</f>
        <v>111.84</v>
      </c>
      <c r="K75" s="23">
        <f>SUM(Expenditure!M205:M207)*12</f>
        <v>165.48</v>
      </c>
      <c r="L75" s="23">
        <f>SUM(Expenditure!N205:N207)*12</f>
        <v>234</v>
      </c>
      <c r="M75" s="23">
        <f>SUM(Expenditure!O205:O207)*12</f>
        <v>335.88</v>
      </c>
      <c r="N75" s="24">
        <f>SUM(Expenditure!P205:P207)*12</f>
        <v>1378.56</v>
      </c>
    </row>
    <row r="76" spans="1:14" x14ac:dyDescent="0.25">
      <c r="A76" s="36" t="s">
        <v>1400</v>
      </c>
      <c r="B76" s="21" t="s">
        <v>1305</v>
      </c>
      <c r="C76" s="22">
        <f>Expenditure!D215*12*(1-0.19)</f>
        <v>46.558800000000005</v>
      </c>
      <c r="D76" s="23">
        <f>Expenditure!F215*12*(1-0.19)</f>
        <v>24.008400000000002</v>
      </c>
      <c r="E76" s="23">
        <f>Expenditure!G215*12*(1-0.19)</f>
        <v>31.881600000000002</v>
      </c>
      <c r="F76" s="23">
        <f>Expenditure!H215*12*(1-0.19)</f>
        <v>36.352800000000002</v>
      </c>
      <c r="G76" s="23">
        <f>Expenditure!I215*12*(1-0.19)</f>
        <v>37.227600000000002</v>
      </c>
      <c r="H76" s="23">
        <f>Expenditure!J215*12*(1-0.19)</f>
        <v>39.074399999999997</v>
      </c>
      <c r="I76" s="23">
        <f>Expenditure!K215*12*(1-0.19)</f>
        <v>42.379200000000012</v>
      </c>
      <c r="J76" s="23">
        <f>Expenditure!L215*12*(1-0.19)</f>
        <v>49.377600000000001</v>
      </c>
      <c r="K76" s="23">
        <f>Expenditure!M215*12*(1-0.19)</f>
        <v>54.723600000000005</v>
      </c>
      <c r="L76" s="23">
        <f>Expenditure!N215*12*(1-0.19)</f>
        <v>65.512799999999999</v>
      </c>
      <c r="M76" s="23">
        <f>Expenditure!O215*12*(1-0.19)</f>
        <v>74.260800000000003</v>
      </c>
      <c r="N76" s="24">
        <f>Expenditure!P215*12*(1-0.19)</f>
        <v>84.078000000000017</v>
      </c>
    </row>
    <row r="77" spans="1:14" x14ac:dyDescent="0.25">
      <c r="A77" s="36" t="s">
        <v>1401</v>
      </c>
      <c r="B77" s="21" t="s">
        <v>1306</v>
      </c>
      <c r="C77" s="22">
        <f>Expenditure!D211*12*(1-0.19)</f>
        <v>56.181600000000003</v>
      </c>
      <c r="D77" s="23">
        <f>Expenditure!F211*12*(1-0.19)</f>
        <v>18.370800000000003</v>
      </c>
      <c r="E77" s="23">
        <f>Expenditure!G211*12*(1-0.19)</f>
        <v>19.440000000000001</v>
      </c>
      <c r="F77" s="23">
        <f>Expenditure!H211*12*(1-0.19)</f>
        <v>27.8964</v>
      </c>
      <c r="G77" s="23">
        <f>Expenditure!I211*12*(1-0.19)</f>
        <v>28.576800000000002</v>
      </c>
      <c r="H77" s="23">
        <f>Expenditure!J211*12*(1-0.19)</f>
        <v>37.908000000000001</v>
      </c>
      <c r="I77" s="23">
        <f>Expenditure!K211*12*(1-0.19)</f>
        <v>42.087600000000002</v>
      </c>
      <c r="J77" s="23">
        <f>Expenditure!L211*12*(1-0.19)</f>
        <v>56.667600000000007</v>
      </c>
      <c r="K77" s="23">
        <f>Expenditure!M211*12*(1-0.19)</f>
        <v>83.20320000000001</v>
      </c>
      <c r="L77" s="23">
        <f>Expenditure!N211*12*(1-0.19)</f>
        <v>103.51800000000001</v>
      </c>
      <c r="M77" s="23">
        <f>Expenditure!O211*12*(1-0.19)</f>
        <v>126.45720000000001</v>
      </c>
      <c r="N77" s="24">
        <f>Expenditure!P211*12*(1-0.19)</f>
        <v>130.73399999999998</v>
      </c>
    </row>
    <row r="78" spans="1:14" x14ac:dyDescent="0.25">
      <c r="A78" s="36" t="s">
        <v>1402</v>
      </c>
      <c r="B78" s="21" t="s">
        <v>1307</v>
      </c>
      <c r="C78" s="22">
        <f>SUM(Expenditure!D217:D227)*12*(1-0.19)</f>
        <v>541.40400000000011</v>
      </c>
      <c r="D78" s="23">
        <f>SUM(Expenditure!F217:F227)*12*(1-0.19)</f>
        <v>310.7484</v>
      </c>
      <c r="E78" s="23">
        <f>SUM(Expenditure!G217:G227)*12*(1-0.19)</f>
        <v>373.24799999999999</v>
      </c>
      <c r="F78" s="23">
        <f>SUM(Expenditure!H217:H227)*12*(1-0.19)</f>
        <v>427.48560000000003</v>
      </c>
      <c r="G78" s="23">
        <f>SUM(Expenditure!I217:I227)*12*(1-0.19)</f>
        <v>453.24359999999996</v>
      </c>
      <c r="H78" s="23">
        <f>SUM(Expenditure!J217:J227)*12*(1-0.19)</f>
        <v>479.09880000000004</v>
      </c>
      <c r="I78" s="23">
        <f>SUM(Expenditure!K217:K227)*12*(1-0.19)</f>
        <v>507.18959999999998</v>
      </c>
      <c r="J78" s="23">
        <f>SUM(Expenditure!L217:L227)*12*(1-0.19)</f>
        <v>573.09120000000007</v>
      </c>
      <c r="K78" s="23">
        <f>SUM(Expenditure!M217:M227)*12*(1-0.19)</f>
        <v>653.96160000000009</v>
      </c>
      <c r="L78" s="23">
        <f>SUM(Expenditure!N217:N227)*12*(1-0.19)</f>
        <v>713.44800000000009</v>
      </c>
      <c r="M78" s="23">
        <f>SUM(Expenditure!O217:O227)*12*(1-0.19)</f>
        <v>792.08280000000013</v>
      </c>
      <c r="N78" s="24">
        <f>SUM(Expenditure!P217:P227)*12*(1-0.19)</f>
        <v>856.13760000000013</v>
      </c>
    </row>
    <row r="79" spans="1:14" x14ac:dyDescent="0.25">
      <c r="A79" s="36" t="s">
        <v>1403</v>
      </c>
      <c r="B79" s="21" t="s">
        <v>1308</v>
      </c>
      <c r="C79" s="22">
        <f>SUM(Expenditure!D230:D231)*12*(1-0.19)</f>
        <v>85.244399999999999</v>
      </c>
      <c r="D79" s="23">
        <f>SUM(Expenditure!F230:F231)*12*(1-0.19)</f>
        <v>21.578400000000002</v>
      </c>
      <c r="E79" s="23">
        <f>SUM(Expenditure!G230:G231)*12*(1-0.19)</f>
        <v>28.285200000000003</v>
      </c>
      <c r="F79" s="23">
        <f>SUM(Expenditure!H230:H231)*12*(1-0.19)</f>
        <v>41.893200000000007</v>
      </c>
      <c r="G79" s="23">
        <f>SUM(Expenditure!I230:I231)*12*(1-0.19)</f>
        <v>55.7928</v>
      </c>
      <c r="H79" s="23">
        <f>SUM(Expenditure!J230:J231)*12*(1-0.19)</f>
        <v>48.308400000000006</v>
      </c>
      <c r="I79" s="23">
        <f>SUM(Expenditure!K230:K231)*12*(1-0.19)</f>
        <v>62.110799999999998</v>
      </c>
      <c r="J79" s="23">
        <f>SUM(Expenditure!L230:L231)*12*(1-0.19)</f>
        <v>83.980800000000016</v>
      </c>
      <c r="K79" s="23">
        <f>SUM(Expenditure!M230:M231)*12*(1-0.19)</f>
        <v>118.09800000000001</v>
      </c>
      <c r="L79" s="23">
        <f>SUM(Expenditure!N230:N231)*12*(1-0.19)</f>
        <v>147.35520000000002</v>
      </c>
      <c r="M79" s="23">
        <f>SUM(Expenditure!O230:O231)*12*(1-0.19)</f>
        <v>255.05280000000002</v>
      </c>
      <c r="N79" s="24">
        <f>SUM(Expenditure!P230:P231)*12*(1-0.19)</f>
        <v>319.10759999999999</v>
      </c>
    </row>
    <row r="80" spans="1:14" x14ac:dyDescent="0.25">
      <c r="A80" s="36" t="s">
        <v>1404</v>
      </c>
      <c r="B80" s="21" t="s">
        <v>1309</v>
      </c>
      <c r="C80" s="22">
        <f>Expenditure!D232*12*(1-0.19)</f>
        <v>28.7712</v>
      </c>
      <c r="D80" s="23">
        <f>Expenditure!F232*12*(1-0.19)</f>
        <v>4.6656000000000004</v>
      </c>
      <c r="E80" s="23">
        <f>Expenditure!G232*12*(1-0.19)</f>
        <v>8.6508000000000003</v>
      </c>
      <c r="F80" s="23">
        <f>Expenditure!H232*12*(1-0.19)</f>
        <v>7.7760000000000016</v>
      </c>
      <c r="G80" s="23">
        <f>Expenditure!I232*12*(1-0.19)</f>
        <v>11.566800000000001</v>
      </c>
      <c r="H80" s="23">
        <f>Expenditure!J232*12*(1-0.19)</f>
        <v>20.995200000000004</v>
      </c>
      <c r="I80" s="23">
        <f>Expenditure!K232*12*(1-0.19)</f>
        <v>20.314799999999998</v>
      </c>
      <c r="J80" s="23">
        <f>Expenditure!L232*12*(1-0.19)</f>
        <v>28.187999999999999</v>
      </c>
      <c r="K80" s="23">
        <f>Expenditure!M232*12*(1-0.19)</f>
        <v>43.934399999999997</v>
      </c>
      <c r="L80" s="23">
        <f>Expenditure!N232*12*(1-0.19)</f>
        <v>60.26400000000001</v>
      </c>
      <c r="M80" s="23">
        <f>Expenditure!O232*12*(1-0.19)</f>
        <v>72.414000000000016</v>
      </c>
      <c r="N80" s="24">
        <f>Expenditure!P232*12*(1-0.19)</f>
        <v>65.221199999999996</v>
      </c>
    </row>
    <row r="81" spans="1:14" x14ac:dyDescent="0.25">
      <c r="A81" s="36" t="s">
        <v>1405</v>
      </c>
      <c r="B81" s="21" t="s">
        <v>1310</v>
      </c>
      <c r="C81" s="22">
        <f>Expenditure!D234*12*(1-0.19)</f>
        <v>101.18520000000001</v>
      </c>
      <c r="D81" s="23">
        <f>Expenditure!F234*12*(1-0.19)</f>
        <v>23.133600000000001</v>
      </c>
      <c r="E81" s="23">
        <f>Expenditure!G234*12*(1-0.19)</f>
        <v>29.451600000000003</v>
      </c>
      <c r="F81" s="23">
        <f>Expenditure!H234*12*(1-0.19)</f>
        <v>42.379200000000012</v>
      </c>
      <c r="G81" s="23">
        <f>Expenditure!I234*12*(1-0.19)</f>
        <v>48.502800000000008</v>
      </c>
      <c r="H81" s="23">
        <f>Expenditure!J234*12*(1-0.19)</f>
        <v>55.598400000000005</v>
      </c>
      <c r="I81" s="23">
        <f>Expenditure!K234*12*(1-0.19)</f>
        <v>69.303600000000003</v>
      </c>
      <c r="J81" s="23">
        <f>Expenditure!L234*12*(1-0.19)</f>
        <v>100.89360000000001</v>
      </c>
      <c r="K81" s="23">
        <f>Expenditure!M234*12*(1-0.19)</f>
        <v>131.90040000000002</v>
      </c>
      <c r="L81" s="23">
        <f>Expenditure!N234*12*(1-0.19)</f>
        <v>204.31440000000003</v>
      </c>
      <c r="M81" s="23">
        <f>Expenditure!O234*12*(1-0.19)</f>
        <v>322.02360000000004</v>
      </c>
      <c r="N81" s="24">
        <f>Expenditure!P234*12*(1-0.19)</f>
        <v>373.63679999999999</v>
      </c>
    </row>
    <row r="82" spans="1:14" x14ac:dyDescent="0.25">
      <c r="A82" s="36" t="s">
        <v>1406</v>
      </c>
      <c r="B82" s="21" t="s">
        <v>1311</v>
      </c>
      <c r="C82" s="22">
        <f>Expenditure!D236*12*(1-0.19)</f>
        <v>60.26400000000001</v>
      </c>
      <c r="D82" s="23">
        <f>Expenditure!F236*12*(1-0.19)</f>
        <v>18.856800000000003</v>
      </c>
      <c r="E82" s="23">
        <f>Expenditure!G236*12*(1-0.19)</f>
        <v>23.911200000000001</v>
      </c>
      <c r="F82" s="23">
        <f>Expenditure!H236*12*(1-0.19)</f>
        <v>32.853600000000007</v>
      </c>
      <c r="G82" s="23">
        <f>Expenditure!I236*12*(1-0.19)</f>
        <v>36.644400000000005</v>
      </c>
      <c r="H82" s="23">
        <f>Expenditure!J236*12*(1-0.19)</f>
        <v>42.768000000000008</v>
      </c>
      <c r="I82" s="23">
        <f>Expenditure!K236*12*(1-0.19)</f>
        <v>47.628000000000007</v>
      </c>
      <c r="J82" s="23">
        <f>Expenditure!L236*12*(1-0.19)</f>
        <v>62.4024</v>
      </c>
      <c r="K82" s="23">
        <f>Expenditure!M236*12*(1-0.19)</f>
        <v>81.842399999999998</v>
      </c>
      <c r="L82" s="23">
        <f>Expenditure!N236*12*(1-0.19)</f>
        <v>108.5724</v>
      </c>
      <c r="M82" s="23">
        <f>Expenditure!O236*12*(1-0.19)</f>
        <v>124.902</v>
      </c>
      <c r="N82" s="24">
        <f>Expenditure!P236*12*(1-0.19)</f>
        <v>158.92200000000003</v>
      </c>
    </row>
    <row r="83" spans="1:14" x14ac:dyDescent="0.25">
      <c r="A83" s="36" t="s">
        <v>1407</v>
      </c>
      <c r="B83" s="21" t="s">
        <v>1312</v>
      </c>
      <c r="C83" s="22">
        <f>Expenditure!D279*12*(1-0.19)</f>
        <v>6.5124000000000013</v>
      </c>
      <c r="D83" s="23">
        <f>Expenditure!F279*12*(1-0.19)</f>
        <v>2.3328000000000002</v>
      </c>
      <c r="E83" s="23">
        <f>Expenditure!G279*12*(1-0.19)</f>
        <v>3.6936000000000004</v>
      </c>
      <c r="F83" s="23">
        <f>Expenditure!H279*12*(1-0.19)</f>
        <v>4.3740000000000006</v>
      </c>
      <c r="G83" s="23">
        <f>Expenditure!I279*12*(1-0.19)</f>
        <v>4.6656000000000004</v>
      </c>
      <c r="H83" s="23">
        <f>Expenditure!J279*12*(1-0.19)</f>
        <v>5.7348000000000008</v>
      </c>
      <c r="I83" s="23">
        <f>Expenditure!K279*12*(1-0.19)</f>
        <v>6.4152000000000005</v>
      </c>
      <c r="J83" s="23">
        <f>Expenditure!L279*12*(1-0.19)</f>
        <v>7.1928000000000001</v>
      </c>
      <c r="K83" s="23">
        <f>Expenditure!M279*12*(1-0.19)</f>
        <v>7.8732000000000006</v>
      </c>
      <c r="L83" s="23">
        <f>Expenditure!N279*12*(1-0.19)</f>
        <v>8.6508000000000003</v>
      </c>
      <c r="M83" s="23">
        <f>Expenditure!O279*12*(1-0.19)</f>
        <v>12.830400000000001</v>
      </c>
      <c r="N83" s="24">
        <f>Expenditure!P279*12*(1-0.19)</f>
        <v>11.177999999999999</v>
      </c>
    </row>
    <row r="84" spans="1:14" x14ac:dyDescent="0.25">
      <c r="A84" s="36" t="s">
        <v>1408</v>
      </c>
      <c r="B84" s="21" t="s">
        <v>1313</v>
      </c>
      <c r="C84" s="22">
        <f>Expenditure!D241*12*(1-0.19)</f>
        <v>47.239200000000011</v>
      </c>
      <c r="D84" s="23">
        <f>Expenditure!F241*12*(1-0.19)</f>
        <v>3.7907999999999999</v>
      </c>
      <c r="E84" s="23">
        <f>Expenditure!G241*12*(1-0.19)</f>
        <v>4.1796000000000006</v>
      </c>
      <c r="F84" s="23">
        <f>Expenditure!H241*12*(1-0.19)</f>
        <v>13.8024</v>
      </c>
      <c r="G84" s="23">
        <f>Expenditure!I241*12*(1-0.19)</f>
        <v>9.0396000000000001</v>
      </c>
      <c r="H84" s="23">
        <f>Expenditure!J241*12*(1-0.19)</f>
        <v>13.510800000000001</v>
      </c>
      <c r="I84" s="23">
        <f>Expenditure!K241*12*(1-0.19)</f>
        <v>22.744800000000001</v>
      </c>
      <c r="J84" s="23">
        <f>Expenditure!L241*12*(1-0.19)</f>
        <v>52.390799999999999</v>
      </c>
      <c r="K84" s="23">
        <f>Expenditure!M241*12*(1-0.19)</f>
        <v>60.750000000000007</v>
      </c>
      <c r="L84" s="23">
        <f>Expenditure!N241*12*(1-0.19)</f>
        <v>144.14760000000001</v>
      </c>
      <c r="M84" s="23">
        <f>Expenditure!O241*12*(1-0.19)</f>
        <v>79.023600000000002</v>
      </c>
      <c r="N84" s="24">
        <f>Expenditure!P241*12*(1-0.19)</f>
        <v>203.34240000000003</v>
      </c>
    </row>
    <row r="85" spans="1:14" x14ac:dyDescent="0.25">
      <c r="A85" s="36" t="s">
        <v>1409</v>
      </c>
      <c r="B85" s="21" t="s">
        <v>1314</v>
      </c>
      <c r="C85" s="22">
        <f>Expenditure!D283*12*(1-0.19)</f>
        <v>5.4432000000000009</v>
      </c>
      <c r="D85" s="23">
        <f>Expenditure!F283*12*(1-0.19)</f>
        <v>1.0691999999999999</v>
      </c>
      <c r="E85" s="23">
        <f>Expenditure!G283*12*(1-0.19)</f>
        <v>1.2636000000000001</v>
      </c>
      <c r="F85" s="23">
        <f>Expenditure!H283*12*(1-0.19)</f>
        <v>1.3607999999999998</v>
      </c>
      <c r="G85" s="23">
        <f>Expenditure!I283*12*(1-0.19)</f>
        <v>2.2355999999999998</v>
      </c>
      <c r="H85" s="23">
        <f>Expenditure!J283*12*(1-0.19)</f>
        <v>7.2900000000000009</v>
      </c>
      <c r="I85" s="23">
        <f>Expenditure!K283*12*(1-0.19)</f>
        <v>3.3048000000000002</v>
      </c>
      <c r="J85" s="23">
        <f>Expenditure!L283*12*(1-0.19)</f>
        <v>7.1928000000000001</v>
      </c>
      <c r="K85" s="23">
        <f>Expenditure!M283*12*(1-0.19)</f>
        <v>5.4432000000000009</v>
      </c>
      <c r="L85" s="23">
        <f>Expenditure!N283*12*(1-0.19)</f>
        <v>10.692000000000002</v>
      </c>
      <c r="M85" s="23">
        <f>Expenditure!O283*12*(1-0.19)</f>
        <v>13.316400000000002</v>
      </c>
      <c r="N85" s="24">
        <f>Expenditure!P283*12*(1-0.19)</f>
        <v>14.3856</v>
      </c>
    </row>
    <row r="86" spans="1:14" x14ac:dyDescent="0.25">
      <c r="A86" s="36" t="s">
        <v>1410</v>
      </c>
      <c r="B86" s="21" t="s">
        <v>1315</v>
      </c>
      <c r="C86" s="22">
        <f>Expenditure!D245*12*(1-0.19)</f>
        <v>88.743600000000001</v>
      </c>
      <c r="D86" s="23">
        <f>Expenditure!F245*12*(1-0.19)</f>
        <v>16.718400000000003</v>
      </c>
      <c r="E86" s="23">
        <f>Expenditure!G245*12*(1-0.19)</f>
        <v>23.814000000000004</v>
      </c>
      <c r="F86" s="23">
        <f>Expenditure!H245*12*(1-0.19)</f>
        <v>34.992000000000004</v>
      </c>
      <c r="G86" s="23">
        <f>Expenditure!I245*12*(1-0.19)</f>
        <v>44.906399999999998</v>
      </c>
      <c r="H86" s="23">
        <f>Expenditure!J245*12*(1-0.19)</f>
        <v>51.03</v>
      </c>
      <c r="I86" s="23">
        <f>Expenditure!K245*12*(1-0.19)</f>
        <v>60.944400000000002</v>
      </c>
      <c r="J86" s="23">
        <f>Expenditure!L245*12*(1-0.19)</f>
        <v>90.493200000000002</v>
      </c>
      <c r="K86" s="23">
        <f>Expenditure!M245*12*(1-0.19)</f>
        <v>132.48360000000002</v>
      </c>
      <c r="L86" s="23">
        <f>Expenditure!N245*12*(1-0.19)</f>
        <v>187.88759999999999</v>
      </c>
      <c r="M86" s="23">
        <f>Expenditure!O245*12*(1-0.19)</f>
        <v>217.72799999999998</v>
      </c>
      <c r="N86" s="24">
        <f>Expenditure!P245*12*(1-0.19)</f>
        <v>202.56479999999999</v>
      </c>
    </row>
    <row r="87" spans="1:14" x14ac:dyDescent="0.25">
      <c r="A87" s="36" t="s">
        <v>1411</v>
      </c>
      <c r="B87" s="21" t="s">
        <v>1316</v>
      </c>
      <c r="C87" s="22">
        <f>SUM(Expenditure!D242:D243)*12*(1-0.19)</f>
        <v>60.26400000000001</v>
      </c>
      <c r="D87" s="23">
        <f>SUM(Expenditure!F242:F243)*12*(1-0.19)</f>
        <v>11.469600000000002</v>
      </c>
      <c r="E87" s="23">
        <f>SUM(Expenditure!G242:G243)*12*(1-0.19)</f>
        <v>18.468</v>
      </c>
      <c r="F87" s="23">
        <f>SUM(Expenditure!H242:H243)*12*(1-0.19)</f>
        <v>21.772800000000004</v>
      </c>
      <c r="G87" s="23">
        <f>SUM(Expenditure!I242:I243)*12*(1-0.19)</f>
        <v>28.7712</v>
      </c>
      <c r="H87" s="23">
        <f>SUM(Expenditure!J242:J243)*12*(1-0.19)</f>
        <v>31.881600000000002</v>
      </c>
      <c r="I87" s="23">
        <f>SUM(Expenditure!K242:K243)*12*(1-0.19)</f>
        <v>38.977200000000003</v>
      </c>
      <c r="J87" s="23">
        <f>SUM(Expenditure!L242:L243)*12*(1-0.19)</f>
        <v>55.306800000000003</v>
      </c>
      <c r="K87" s="23">
        <f>SUM(Expenditure!M242:M243)*12*(1-0.19)</f>
        <v>82.911599999999993</v>
      </c>
      <c r="L87" s="23">
        <f>SUM(Expenditure!N242:N243)*12*(1-0.19)</f>
        <v>136.08000000000001</v>
      </c>
      <c r="M87" s="23">
        <f>SUM(Expenditure!O242:O243)*12*(1-0.19)</f>
        <v>151.72919999999999</v>
      </c>
      <c r="N87" s="24">
        <f>SUM(Expenditure!P242:P243)*12*(1-0.19)</f>
        <v>240.57000000000002</v>
      </c>
    </row>
    <row r="88" spans="1:14" x14ac:dyDescent="0.25">
      <c r="A88" s="36" t="s">
        <v>1412</v>
      </c>
      <c r="B88" s="21" t="s">
        <v>1317</v>
      </c>
      <c r="C88" s="22">
        <f>Expenditure!D246*12*(1-0.07)</f>
        <v>178.67159999999998</v>
      </c>
      <c r="D88" s="23">
        <f>Expenditure!F246*12*(1-0.07)</f>
        <v>40.176000000000002</v>
      </c>
      <c r="E88" s="23">
        <f>Expenditure!G246*12*(1-0.07)</f>
        <v>69.080399999999997</v>
      </c>
      <c r="F88" s="23">
        <f>Expenditure!H246*12*(1-0.07)</f>
        <v>91.511999999999986</v>
      </c>
      <c r="G88" s="23">
        <f>Expenditure!I246*12*(1-0.07)</f>
        <v>101.44439999999999</v>
      </c>
      <c r="H88" s="23">
        <f>Expenditure!J246*12*(1-0.07)</f>
        <v>131.13</v>
      </c>
      <c r="I88" s="23">
        <f>Expenditure!K246*12*(1-0.07)</f>
        <v>160.03439999999998</v>
      </c>
      <c r="J88" s="23">
        <f>Expenditure!L246*12*(1-0.07)</f>
        <v>197.19720000000001</v>
      </c>
      <c r="K88" s="23">
        <f>Expenditure!M246*12*(1-0.07)</f>
        <v>234.80639999999997</v>
      </c>
      <c r="L88" s="23">
        <f>Expenditure!N246*12*(1-0.07)</f>
        <v>305.226</v>
      </c>
      <c r="M88" s="23">
        <f>Expenditure!O246*12*(1-0.07)</f>
        <v>403.65719999999999</v>
      </c>
      <c r="N88" s="24">
        <f>Expenditure!P246*12*(1-0.07)</f>
        <v>410.68799999999993</v>
      </c>
    </row>
    <row r="89" spans="1:14" x14ac:dyDescent="0.25">
      <c r="A89" s="36" t="s">
        <v>1413</v>
      </c>
      <c r="B89" s="21" t="s">
        <v>1318</v>
      </c>
      <c r="C89" s="22">
        <f>Expenditure!D250*12*(1-0.19)</f>
        <v>149.68800000000002</v>
      </c>
      <c r="D89" s="23">
        <f>Expenditure!F250*12*(1-0.19)</f>
        <v>41.212800000000001</v>
      </c>
      <c r="E89" s="23">
        <f>Expenditure!G250*12*(1-0.19)</f>
        <v>79.120800000000017</v>
      </c>
      <c r="F89" s="23">
        <f>Expenditure!H250*12*(1-0.19)</f>
        <v>95.74199999999999</v>
      </c>
      <c r="G89" s="23">
        <f>Expenditure!I250*12*(1-0.19)</f>
        <v>105.36479999999999</v>
      </c>
      <c r="H89" s="23">
        <f>Expenditure!J250*12*(1-0.19)</f>
        <v>123.05520000000003</v>
      </c>
      <c r="I89" s="23">
        <f>Expenditure!K250*12*(1-0.19)</f>
        <v>126.84600000000003</v>
      </c>
      <c r="J89" s="23">
        <f>Expenditure!L250*12*(1-0.19)</f>
        <v>154.83960000000002</v>
      </c>
      <c r="K89" s="23">
        <f>Expenditure!M250*12*(1-0.19)</f>
        <v>205.1892</v>
      </c>
      <c r="L89" s="23">
        <f>Expenditure!N250*12*(1-0.19)</f>
        <v>218.11680000000004</v>
      </c>
      <c r="M89" s="23">
        <f>Expenditure!O250*12*(1-0.19)</f>
        <v>296.65440000000001</v>
      </c>
      <c r="N89" s="24">
        <f>Expenditure!P250*12*(1-0.19)</f>
        <v>436.33080000000007</v>
      </c>
    </row>
    <row r="90" spans="1:14" x14ac:dyDescent="0.25">
      <c r="A90" s="36" t="s">
        <v>1414</v>
      </c>
      <c r="B90" s="21" t="s">
        <v>1319</v>
      </c>
      <c r="C90" s="22">
        <f>SUM(Expenditure!D252:D255)*12*(1-0.07)</f>
        <v>287.37</v>
      </c>
      <c r="D90" s="23">
        <f>SUM(Expenditure!F252:F255)*12*(1-0.07)</f>
        <v>49.327199999999998</v>
      </c>
      <c r="E90" s="23">
        <f>SUM(Expenditure!G252:G255)*12*(1-0.07)</f>
        <v>84.257999999999996</v>
      </c>
      <c r="F90" s="23">
        <f>SUM(Expenditure!H252:H255)*12*(1-0.07)</f>
        <v>116.06399999999998</v>
      </c>
      <c r="G90" s="23">
        <f>SUM(Expenditure!I252:I255)*12*(1-0.07)</f>
        <v>143.74079999999998</v>
      </c>
      <c r="H90" s="23">
        <f>SUM(Expenditure!J252:J255)*12*(1-0.07)</f>
        <v>153.78479999999999</v>
      </c>
      <c r="I90" s="23">
        <f>SUM(Expenditure!K252:K255)*12*(1-0.07)</f>
        <v>197.97839999999999</v>
      </c>
      <c r="J90" s="23">
        <f>SUM(Expenditure!L252:L255)*12*(1-0.07)</f>
        <v>262.59480000000002</v>
      </c>
      <c r="K90" s="23">
        <f>SUM(Expenditure!M252:M255)*12*(1-0.07)</f>
        <v>387.92159999999996</v>
      </c>
      <c r="L90" s="23">
        <f>SUM(Expenditure!N252:N255)*12*(1-0.07)</f>
        <v>633.77639999999997</v>
      </c>
      <c r="M90" s="23">
        <f>SUM(Expenditure!O252:O255)*12*(1-0.07)</f>
        <v>836.10719999999981</v>
      </c>
      <c r="N90" s="24">
        <f>SUM(Expenditure!P252:P255)*12*(1-0.07)</f>
        <v>1021.0283999999998</v>
      </c>
    </row>
    <row r="91" spans="1:14" x14ac:dyDescent="0.25">
      <c r="A91" s="36" t="s">
        <v>1415</v>
      </c>
      <c r="B91" s="21" t="s">
        <v>1320</v>
      </c>
      <c r="C91" s="22">
        <f>SUM(Expenditure!D256:D265)*12*(1-0.07)</f>
        <v>441.93600000000004</v>
      </c>
      <c r="D91" s="23">
        <f>SUM(Expenditure!F256:F265)*12*(1-0.07)</f>
        <v>171.1944</v>
      </c>
      <c r="E91" s="23">
        <f>SUM(Expenditure!G256:G265)*12*(1-0.07)</f>
        <v>257.68439999999998</v>
      </c>
      <c r="F91" s="23">
        <f>SUM(Expenditure!H256:H265)*12*(1-0.07)</f>
        <v>316.05119999999994</v>
      </c>
      <c r="G91" s="23">
        <f>SUM(Expenditure!I256:I265)*12*(1-0.07)</f>
        <v>327.21119999999996</v>
      </c>
      <c r="H91" s="23">
        <f>SUM(Expenditure!J256:J265)*12*(1-0.07)</f>
        <v>364.59719999999999</v>
      </c>
      <c r="I91" s="23">
        <f>SUM(Expenditure!K256:K265)*12*(1-0.07)</f>
        <v>420.06239999999997</v>
      </c>
      <c r="J91" s="23">
        <f>SUM(Expenditure!L256:L265)*12*(1-0.07)</f>
        <v>460.34999999999997</v>
      </c>
      <c r="K91" s="23">
        <f>SUM(Expenditure!M256:M265)*12*(1-0.07)</f>
        <v>539.80919999999992</v>
      </c>
      <c r="L91" s="23">
        <f>SUM(Expenditure!N256:N265)*12*(1-0.07)</f>
        <v>660.11400000000003</v>
      </c>
      <c r="M91" s="23">
        <f>SUM(Expenditure!O256:O265)*12*(1-0.07)</f>
        <v>799.72559999999987</v>
      </c>
      <c r="N91" s="24">
        <f>SUM(Expenditure!P256:P265)*12*(1-0.07)</f>
        <v>896.14799999999991</v>
      </c>
    </row>
    <row r="92" spans="1:14" x14ac:dyDescent="0.25">
      <c r="A92" s="36" t="s">
        <v>1416</v>
      </c>
      <c r="B92" s="21" t="s">
        <v>1321</v>
      </c>
      <c r="C92" s="22">
        <f>Expenditure!D266*12*(1-0.19)</f>
        <v>103.32360000000001</v>
      </c>
      <c r="D92" s="23">
        <f>Expenditure!F266*12*(1-0.19)</f>
        <v>25.369200000000003</v>
      </c>
      <c r="E92" s="23">
        <f>Expenditure!G266*12*(1-0.19)</f>
        <v>49.863600000000005</v>
      </c>
      <c r="F92" s="23">
        <f>Expenditure!H266*12*(1-0.19)</f>
        <v>61.721999999999994</v>
      </c>
      <c r="G92" s="23">
        <f>Expenditure!I266*12*(1-0.19)</f>
        <v>74.066400000000002</v>
      </c>
      <c r="H92" s="23">
        <f>Expenditure!J266*12*(1-0.19)</f>
        <v>84.175200000000004</v>
      </c>
      <c r="I92" s="23">
        <f>Expenditure!K266*12*(1-0.19)</f>
        <v>100.2132</v>
      </c>
      <c r="J92" s="23">
        <f>Expenditure!L266*12*(1-0.19)</f>
        <v>118.09800000000001</v>
      </c>
      <c r="K92" s="23">
        <f>Expenditure!M266*12*(1-0.19)</f>
        <v>135.88560000000001</v>
      </c>
      <c r="L92" s="23">
        <f>Expenditure!N266*12*(1-0.19)</f>
        <v>144.2448</v>
      </c>
      <c r="M92" s="23">
        <f>Expenditure!O266*12*(1-0.19)</f>
        <v>201.39840000000001</v>
      </c>
      <c r="N92" s="24">
        <f>Expenditure!P266*12*(1-0.19)</f>
        <v>216.65880000000004</v>
      </c>
    </row>
    <row r="93" spans="1:14" x14ac:dyDescent="0.25">
      <c r="A93" s="36" t="s">
        <v>1417</v>
      </c>
      <c r="B93" s="21" t="s">
        <v>1322</v>
      </c>
      <c r="C93" s="22">
        <f>Expenditure!D267*12*(1-0.07)</f>
        <v>123.31800000000001</v>
      </c>
      <c r="D93" s="23">
        <f>Expenditure!F267*12*(1-0.07)</f>
        <v>39.841199999999994</v>
      </c>
      <c r="E93" s="23">
        <f>Expenditure!G267*12*(1-0.07)</f>
        <v>58.924799999999998</v>
      </c>
      <c r="F93" s="23">
        <f>Expenditure!H267*12*(1-0.07)</f>
        <v>73.321200000000005</v>
      </c>
      <c r="G93" s="23">
        <f>Expenditure!I267*12*(1-0.07)</f>
        <v>68.857199999999992</v>
      </c>
      <c r="H93" s="23">
        <f>Expenditure!J267*12*(1-0.07)</f>
        <v>83.141999999999996</v>
      </c>
      <c r="I93" s="23">
        <f>Expenditure!K267*12*(1-0.07)</f>
        <v>101.44439999999999</v>
      </c>
      <c r="J93" s="23">
        <f>Expenditure!L267*12*(1-0.07)</f>
        <v>122.75999999999999</v>
      </c>
      <c r="K93" s="23">
        <f>Expenditure!M267*12*(1-0.07)</f>
        <v>154.2312</v>
      </c>
      <c r="L93" s="23">
        <f>Expenditure!N267*12*(1-0.07)</f>
        <v>218.73599999999999</v>
      </c>
      <c r="M93" s="23">
        <f>Expenditure!O267*12*(1-0.07)</f>
        <v>309.13199999999995</v>
      </c>
      <c r="N93" s="24">
        <f>Expenditure!P267*12*(1-0.07)</f>
        <v>354.44159999999999</v>
      </c>
    </row>
    <row r="94" spans="1:14" x14ac:dyDescent="0.25">
      <c r="A94" s="36" t="s">
        <v>1418</v>
      </c>
      <c r="B94" s="21" t="s">
        <v>1323</v>
      </c>
      <c r="C94" s="22">
        <f>SUM(Expenditure!D269:D271)*12*(1-0.07)</f>
        <v>184.02839999999998</v>
      </c>
      <c r="D94" s="23">
        <f>SUM(Expenditure!F269:F271)*12*(1-0.07)</f>
        <v>63.054000000000009</v>
      </c>
      <c r="E94" s="23">
        <f>SUM(Expenditure!G269:G271)*12*(1-0.07)</f>
        <v>93.185999999999979</v>
      </c>
      <c r="F94" s="23">
        <f>SUM(Expenditure!H269:H271)*12*(1-0.07)</f>
        <v>117.51479999999998</v>
      </c>
      <c r="G94" s="23">
        <f>SUM(Expenditure!I269:I271)*12*(1-0.07)</f>
        <v>130.34879999999998</v>
      </c>
      <c r="H94" s="23">
        <f>SUM(Expenditure!J269:J271)*12*(1-0.07)</f>
        <v>146.8656</v>
      </c>
      <c r="I94" s="23">
        <f>SUM(Expenditure!K269:K271)*12*(1-0.07)</f>
        <v>170.30159999999998</v>
      </c>
      <c r="J94" s="23">
        <f>SUM(Expenditure!L269:L271)*12*(1-0.07)</f>
        <v>199.6524</v>
      </c>
      <c r="K94" s="23">
        <f>SUM(Expenditure!M269:M271)*12*(1-0.07)</f>
        <v>233.24399999999997</v>
      </c>
      <c r="L94" s="23">
        <f>SUM(Expenditure!N269:N271)*12*(1-0.07)</f>
        <v>276.99119999999999</v>
      </c>
      <c r="M94" s="23">
        <f>SUM(Expenditure!O269:O271)*12*(1-0.07)</f>
        <v>353.43719999999996</v>
      </c>
      <c r="N94" s="24">
        <f>SUM(Expenditure!P269:P271)*12*(1-0.07)</f>
        <v>411.35759999999999</v>
      </c>
    </row>
    <row r="95" spans="1:14" x14ac:dyDescent="0.25">
      <c r="A95" s="36" t="s">
        <v>1419</v>
      </c>
      <c r="B95" s="21" t="s">
        <v>1324</v>
      </c>
      <c r="C95" s="22">
        <f>Expenditure!D273*12*(1-0.07)</f>
        <v>89.838000000000008</v>
      </c>
      <c r="D95" s="23">
        <f>Expenditure!F273*12*(1-0.07)</f>
        <v>19.418399999999998</v>
      </c>
      <c r="E95" s="23">
        <f>Expenditure!G273*12*(1-0.07)</f>
        <v>32.029199999999996</v>
      </c>
      <c r="F95" s="23">
        <f>Expenditure!H273*12*(1-0.07)</f>
        <v>47.764799999999994</v>
      </c>
      <c r="G95" s="23">
        <f>Expenditure!I273*12*(1-0.07)</f>
        <v>51.335999999999991</v>
      </c>
      <c r="H95" s="23">
        <f>Expenditure!J273*12*(1-0.07)</f>
        <v>58.813199999999995</v>
      </c>
      <c r="I95" s="23">
        <f>Expenditure!K273*12*(1-0.07)</f>
        <v>67.852800000000002</v>
      </c>
      <c r="J95" s="23">
        <f>Expenditure!L273*12*(1-0.07)</f>
        <v>98.877599999999987</v>
      </c>
      <c r="K95" s="23">
        <f>Expenditure!M273*12*(1-0.07)</f>
        <v>119.41199999999998</v>
      </c>
      <c r="L95" s="23">
        <f>Expenditure!N273*12*(1-0.07)</f>
        <v>166.7304</v>
      </c>
      <c r="M95" s="23">
        <f>Expenditure!O273*12*(1-0.07)</f>
        <v>209.91959999999995</v>
      </c>
      <c r="N95" s="24">
        <f>Expenditure!P273*12*(1-0.07)</f>
        <v>248.19839999999999</v>
      </c>
    </row>
    <row r="96" spans="1:14" x14ac:dyDescent="0.25">
      <c r="A96" s="36" t="s">
        <v>1420</v>
      </c>
      <c r="B96" s="21" t="s">
        <v>1325</v>
      </c>
      <c r="C96" s="22">
        <f>Expenditure!D274*12*(1-0.19)</f>
        <v>55.598400000000005</v>
      </c>
      <c r="D96" s="23">
        <f>Expenditure!F274*12*(1-0.19)</f>
        <v>21.481200000000001</v>
      </c>
      <c r="E96" s="23">
        <f>Expenditure!G274*12*(1-0.19)</f>
        <v>25.466400000000004</v>
      </c>
      <c r="F96" s="23">
        <f>Expenditure!H274*12*(1-0.19)</f>
        <v>32.076000000000001</v>
      </c>
      <c r="G96" s="23">
        <f>Expenditure!I274*12*(1-0.19)</f>
        <v>32.756399999999999</v>
      </c>
      <c r="H96" s="23">
        <f>Expenditure!J274*12*(1-0.19)</f>
        <v>35.575200000000002</v>
      </c>
      <c r="I96" s="23">
        <f>Expenditure!K274*12*(1-0.19)</f>
        <v>45.1008</v>
      </c>
      <c r="J96" s="23">
        <f>Expenditure!L274*12*(1-0.19)</f>
        <v>56.570400000000006</v>
      </c>
      <c r="K96" s="23">
        <f>Expenditure!M274*12*(1-0.19)</f>
        <v>74.163600000000002</v>
      </c>
      <c r="L96" s="23">
        <f>Expenditure!N274*12*(1-0.19)</f>
        <v>99.824399999999997</v>
      </c>
      <c r="M96" s="23">
        <f>Expenditure!O274*12*(1-0.19)</f>
        <v>121.11120000000001</v>
      </c>
      <c r="N96" s="24">
        <f>Expenditure!P274*12*(1-0.19)</f>
        <v>127.62360000000001</v>
      </c>
    </row>
    <row r="97" spans="1:14" x14ac:dyDescent="0.25">
      <c r="A97" s="36" t="s">
        <v>1421</v>
      </c>
      <c r="B97" s="21" t="s">
        <v>1326</v>
      </c>
      <c r="C97" s="22">
        <f>Expenditure!D285*12*(1-0.07)</f>
        <v>149.99039999999999</v>
      </c>
      <c r="D97" s="23">
        <f>Expenditure!F285*12*(1-0.07)</f>
        <v>17.6328</v>
      </c>
      <c r="E97" s="23">
        <f>Expenditure!G285*12*(1-0.07)</f>
        <v>42.854399999999998</v>
      </c>
      <c r="F97" s="23">
        <f>Expenditure!H285*12*(1-0.07)</f>
        <v>89.28</v>
      </c>
      <c r="G97" s="23">
        <f>Expenditure!I285*12*(1-0.07)</f>
        <v>93.632400000000004</v>
      </c>
      <c r="H97" s="23">
        <f>Expenditure!J285*12*(1-0.07)</f>
        <v>109.14479999999998</v>
      </c>
      <c r="I97" s="23">
        <f>Expenditure!K285*12*(1-0.07)</f>
        <v>139.83479999999997</v>
      </c>
      <c r="J97" s="23">
        <f>Expenditure!L285*12*(1-0.07)</f>
        <v>169.07400000000001</v>
      </c>
      <c r="K97" s="23">
        <f>Expenditure!M285*12*(1-0.07)</f>
        <v>195.5232</v>
      </c>
      <c r="L97" s="23">
        <f>Expenditure!N285*12*(1-0.07)</f>
        <v>271.18799999999999</v>
      </c>
      <c r="M97" s="23">
        <f>Expenditure!O285*12*(1-0.07)</f>
        <v>331.67519999999996</v>
      </c>
      <c r="N97" s="24">
        <f>Expenditure!P285*12*(1-0.07)</f>
        <v>248.6448</v>
      </c>
    </row>
    <row r="98" spans="1:14" x14ac:dyDescent="0.25">
      <c r="A98" s="36" t="s">
        <v>1422</v>
      </c>
      <c r="B98" s="21" t="s">
        <v>1327</v>
      </c>
      <c r="C98" s="22">
        <f>Expenditure!D286*12*(1-0.07)</f>
        <v>551.63879999999995</v>
      </c>
      <c r="D98" s="23">
        <f>Expenditure!F286*12*(1-0.07)</f>
        <v>56.134799999999998</v>
      </c>
      <c r="E98" s="23">
        <f>Expenditure!G286*12*(1-0.07)</f>
        <v>122.53679999999999</v>
      </c>
      <c r="F98" s="23">
        <f>Expenditure!H286*12*(1-0.07)</f>
        <v>214.49519999999998</v>
      </c>
      <c r="G98" s="23">
        <f>Expenditure!I286*12*(1-0.07)</f>
        <v>232.57439999999997</v>
      </c>
      <c r="H98" s="23">
        <f>Expenditure!J286*12*(1-0.07)</f>
        <v>310.47120000000001</v>
      </c>
      <c r="I98" s="23">
        <f>Expenditure!K286*12*(1-0.07)</f>
        <v>437.69519999999994</v>
      </c>
      <c r="J98" s="23">
        <f>Expenditure!L286*12*(1-0.07)</f>
        <v>527.30999999999995</v>
      </c>
      <c r="K98" s="23">
        <f>Expenditure!M286*12*(1-0.07)</f>
        <v>793.02959999999996</v>
      </c>
      <c r="L98" s="23">
        <f>Expenditure!N286*12*(1-0.07)</f>
        <v>1137.0924</v>
      </c>
      <c r="M98" s="23">
        <f>Expenditure!O286*12*(1-0.07)</f>
        <v>1502.694</v>
      </c>
      <c r="N98" s="24">
        <f>Expenditure!P286*12*(1-0.07)</f>
        <v>2021.0759999999998</v>
      </c>
    </row>
    <row r="99" spans="1:14" x14ac:dyDescent="0.25">
      <c r="A99" s="36" t="s">
        <v>1423</v>
      </c>
      <c r="B99" s="21" t="s">
        <v>1328</v>
      </c>
      <c r="C99" s="22">
        <f>SUM(Expenditure!D292:D293)*12*(1-0.07)</f>
        <v>73.321200000000005</v>
      </c>
      <c r="D99" s="23">
        <f>SUM(Expenditure!F292:F293)*12*(1-0.07)</f>
        <v>0</v>
      </c>
      <c r="E99" s="23">
        <f>SUM(Expenditure!G292:G293)*12*(1-0.07)</f>
        <v>0</v>
      </c>
      <c r="F99" s="23">
        <f>SUM(Expenditure!H292:H293)*12*(1-0.07)</f>
        <v>9.9323999999999995</v>
      </c>
      <c r="G99" s="23">
        <f>SUM(Expenditure!I292:I293)*12*(1-0.07)</f>
        <v>11.829599999999999</v>
      </c>
      <c r="H99" s="23">
        <f>SUM(Expenditure!J292:J293)*12*(1-0.07)</f>
        <v>23.101199999999995</v>
      </c>
      <c r="I99" s="23">
        <f>SUM(Expenditure!K292:K293)*12*(1-0.07)</f>
        <v>31.694399999999995</v>
      </c>
      <c r="J99" s="23">
        <f>SUM(Expenditure!L292:L293)*12*(1-0.07)</f>
        <v>72.539999999999992</v>
      </c>
      <c r="K99" s="23">
        <f>SUM(Expenditure!M292:M293)*12*(1-0.07)</f>
        <v>133.36199999999997</v>
      </c>
      <c r="L99" s="23">
        <f>SUM(Expenditure!N292:N293)*12*(1-0.07)</f>
        <v>194.29560000000001</v>
      </c>
      <c r="M99" s="23">
        <f>SUM(Expenditure!O292:O293)*12*(1-0.07)</f>
        <v>185.5908</v>
      </c>
      <c r="N99" s="24">
        <f>SUM(Expenditure!P292:P293)*12*(1-0.07)</f>
        <v>204.67439999999996</v>
      </c>
    </row>
    <row r="100" spans="1:14" x14ac:dyDescent="0.25">
      <c r="A100" s="36" t="s">
        <v>1424</v>
      </c>
      <c r="B100" s="21" t="s">
        <v>1329</v>
      </c>
      <c r="C100" s="22">
        <f>Expenditure!D295*12*(1-0.07)</f>
        <v>124.65719999999999</v>
      </c>
      <c r="D100" s="23">
        <f>Expenditure!F295*12*(1-0.07)</f>
        <v>52.563599999999994</v>
      </c>
      <c r="E100" s="23">
        <f>Expenditure!G295*12*(1-0.07)</f>
        <v>66.402000000000001</v>
      </c>
      <c r="F100" s="23">
        <f>Expenditure!H295*12*(1-0.07)</f>
        <v>81.244799999999998</v>
      </c>
      <c r="G100" s="23">
        <f>Expenditure!I295*12*(1-0.07)</f>
        <v>63.165599999999998</v>
      </c>
      <c r="H100" s="23">
        <f>Expenditure!J295*12*(1-0.07)</f>
        <v>81.244799999999998</v>
      </c>
      <c r="I100" s="23">
        <f>Expenditure!K295*12*(1-0.07)</f>
        <v>88.721999999999994</v>
      </c>
      <c r="J100" s="23">
        <f>Expenditure!L295*12*(1-0.07)</f>
        <v>116.62199999999999</v>
      </c>
      <c r="K100" s="23">
        <f>Expenditure!M295*12*(1-0.07)</f>
        <v>142.06679999999997</v>
      </c>
      <c r="L100" s="23">
        <f>Expenditure!N295*12*(1-0.07)</f>
        <v>229.89599999999999</v>
      </c>
      <c r="M100" s="23">
        <f>Expenditure!O295*12*(1-0.07)</f>
        <v>390.82319999999999</v>
      </c>
      <c r="N100" s="24">
        <f>Expenditure!P295*12*(1-0.07)</f>
        <v>394.39440000000002</v>
      </c>
    </row>
    <row r="101" spans="1:14" x14ac:dyDescent="0.25">
      <c r="A101" s="36" t="s">
        <v>1425</v>
      </c>
      <c r="B101" s="21" t="s">
        <v>1330</v>
      </c>
      <c r="C101" s="22">
        <f>SUM(Expenditure!D289,Expenditure!D297)*12*(1-0.07)</f>
        <v>45.421199999999999</v>
      </c>
      <c r="D101" s="23">
        <f>SUM(Expenditure!F289,Expenditure!F297)*12*(1-0.07)</f>
        <v>8.8163999999999998</v>
      </c>
      <c r="E101" s="23">
        <f>SUM(Expenditure!G289,Expenditure!G297)*12*(1-0.07)</f>
        <v>14.731199999999999</v>
      </c>
      <c r="F101" s="23">
        <f>SUM(Expenditure!H289,Expenditure!H297)*12*(1-0.07)</f>
        <v>16.628399999999999</v>
      </c>
      <c r="G101" s="23">
        <f>SUM(Expenditure!I289,Expenditure!I297)*12*(1-0.07)</f>
        <v>21.092399999999998</v>
      </c>
      <c r="H101" s="23">
        <f>SUM(Expenditure!J289,Expenditure!J297)*12*(1-0.07)</f>
        <v>23.324399999999997</v>
      </c>
      <c r="I101" s="23">
        <f>SUM(Expenditure!K289,Expenditure!K297)*12*(1-0.07)</f>
        <v>30.466799999999989</v>
      </c>
      <c r="J101" s="23">
        <f>SUM(Expenditure!L289,Expenditure!L297)*12*(1-0.07)</f>
        <v>43.970399999999998</v>
      </c>
      <c r="K101" s="23">
        <f>SUM(Expenditure!M289,Expenditure!M297)*12*(1-0.07)</f>
        <v>67.071600000000004</v>
      </c>
      <c r="L101" s="23">
        <f>SUM(Expenditure!N289,Expenditure!N297)*12*(1-0.07)</f>
        <v>86.601600000000005</v>
      </c>
      <c r="M101" s="23">
        <f>SUM(Expenditure!O289,Expenditure!O297)*12*(1-0.07)</f>
        <v>129.67919999999998</v>
      </c>
      <c r="N101" s="24">
        <f>SUM(Expenditure!P289,Expenditure!P297)*12*(1-0.07)</f>
        <v>154.2312</v>
      </c>
    </row>
    <row r="102" spans="1:14" x14ac:dyDescent="0.25">
      <c r="A102" s="36" t="s">
        <v>1426</v>
      </c>
      <c r="B102" s="21" t="s">
        <v>1331</v>
      </c>
      <c r="C102" s="22">
        <f>Expenditure!D302*12*(1-0.19)</f>
        <v>846.61199999999985</v>
      </c>
      <c r="D102" s="23">
        <f>Expenditure!F302*12*(1-0.19)</f>
        <v>182.54160000000002</v>
      </c>
      <c r="E102" s="23">
        <f>Expenditure!G302*12*(1-0.19)</f>
        <v>306.08280000000002</v>
      </c>
      <c r="F102" s="23">
        <f>Expenditure!H302*12*(1-0.19)</f>
        <v>393.07679999999999</v>
      </c>
      <c r="G102" s="23">
        <f>Expenditure!I302*12*(1-0.19)</f>
        <v>466.56000000000006</v>
      </c>
      <c r="H102" s="23">
        <f>Expenditure!J302*12*(1-0.19)</f>
        <v>552.38760000000002</v>
      </c>
      <c r="I102" s="23">
        <f>Expenditure!K302*12*(1-0.19)</f>
        <v>677.09519999999998</v>
      </c>
      <c r="J102" s="23">
        <f>Expenditure!L302*12*(1-0.19)</f>
        <v>894.92039999999997</v>
      </c>
      <c r="K102" s="23">
        <f>Expenditure!M302*12*(1-0.19)</f>
        <v>1141.9056</v>
      </c>
      <c r="L102" s="23">
        <f>Expenditure!N302*12*(1-0.19)</f>
        <v>1543.8276000000001</v>
      </c>
      <c r="M102" s="23">
        <f>Expenditure!O302*12*(1-0.19)</f>
        <v>2112.1560000000004</v>
      </c>
      <c r="N102" s="24">
        <f>Expenditure!P302*12*(1-0.19)</f>
        <v>2415.5172000000002</v>
      </c>
    </row>
    <row r="103" spans="1:14" x14ac:dyDescent="0.25">
      <c r="A103" s="36" t="s">
        <v>1427</v>
      </c>
      <c r="B103" s="21" t="s">
        <v>1332</v>
      </c>
      <c r="C103" s="22">
        <f>Expenditure!D303*12*(1-0.19)</f>
        <v>109.54440000000001</v>
      </c>
      <c r="D103" s="23">
        <f>Expenditure!F303*12*(1-0.19)</f>
        <v>34.117199999999997</v>
      </c>
      <c r="E103" s="23">
        <f>Expenditure!G303*12*(1-0.19)</f>
        <v>39.754800000000003</v>
      </c>
      <c r="F103" s="23">
        <f>Expenditure!H303*12*(1-0.19)</f>
        <v>50.349600000000002</v>
      </c>
      <c r="G103" s="23">
        <f>Expenditure!I303*12*(1-0.19)</f>
        <v>56.084400000000002</v>
      </c>
      <c r="H103" s="23">
        <f>Expenditure!J303*12*(1-0.19)</f>
        <v>63.763200000000005</v>
      </c>
      <c r="I103" s="23">
        <f>Expenditure!K303*12*(1-0.19)</f>
        <v>76.204800000000006</v>
      </c>
      <c r="J103" s="23">
        <f>Expenditure!L303*12*(1-0.19)</f>
        <v>97.2</v>
      </c>
      <c r="K103" s="23">
        <f>Expenditure!M303*12*(1-0.19)</f>
        <v>144.53640000000001</v>
      </c>
      <c r="L103" s="23">
        <f>Expenditure!N303*12*(1-0.19)</f>
        <v>238.0428</v>
      </c>
      <c r="M103" s="23">
        <f>Expenditure!O303*12*(1-0.19)</f>
        <v>313.76160000000004</v>
      </c>
      <c r="N103" s="24">
        <f>Expenditure!P303*12*(1-0.19)</f>
        <v>301.41720000000004</v>
      </c>
    </row>
    <row r="104" spans="1:14" x14ac:dyDescent="0.25">
      <c r="A104" s="36" t="s">
        <v>1428</v>
      </c>
      <c r="B104" s="21" t="s">
        <v>1333</v>
      </c>
      <c r="C104" s="22">
        <f>Expenditure!D304*12*(1-0.07)</f>
        <v>349.64279999999997</v>
      </c>
      <c r="D104" s="23">
        <f>Expenditure!F304*12*(1-0.07)</f>
        <v>33.591599999999993</v>
      </c>
      <c r="E104" s="23">
        <f>Expenditure!G304*12*(1-0.07)</f>
        <v>77.450400000000002</v>
      </c>
      <c r="F104" s="23">
        <f>Expenditure!H304*12*(1-0.07)</f>
        <v>103.788</v>
      </c>
      <c r="G104" s="23">
        <f>Expenditure!I304*12*(1-0.07)</f>
        <v>114.0552</v>
      </c>
      <c r="H104" s="23">
        <f>Expenditure!J304*12*(1-0.07)</f>
        <v>167.84639999999999</v>
      </c>
      <c r="I104" s="23">
        <f>Expenditure!K304*12*(1-0.07)</f>
        <v>214.16040000000001</v>
      </c>
      <c r="J104" s="23">
        <f>Expenditure!L304*12*(1-0.07)</f>
        <v>331.56359999999995</v>
      </c>
      <c r="K104" s="23">
        <f>Expenditure!M304*12*(1-0.07)</f>
        <v>479.88</v>
      </c>
      <c r="L104" s="23">
        <f>Expenditure!N304*12*(1-0.07)</f>
        <v>743.92559999999992</v>
      </c>
      <c r="M104" s="23">
        <f>Expenditure!O304*12*(1-0.07)</f>
        <v>1201.374</v>
      </c>
      <c r="N104" s="24">
        <f>Expenditure!P304*12*(1-0.07)</f>
        <v>1872.5364</v>
      </c>
    </row>
    <row r="105" spans="1:14" x14ac:dyDescent="0.25">
      <c r="A105" s="36" t="s">
        <v>1429</v>
      </c>
      <c r="B105" s="21" t="s">
        <v>1334</v>
      </c>
      <c r="C105" s="22">
        <f>Expenditure!D310*12*(1-0.19)</f>
        <v>257.09399999999999</v>
      </c>
      <c r="D105" s="23">
        <f>Expenditure!F310*12*(1-0.19)</f>
        <v>82.231200000000015</v>
      </c>
      <c r="E105" s="23">
        <f>Expenditure!G310*12*(1-0.19)</f>
        <v>133.94159999999999</v>
      </c>
      <c r="F105" s="23">
        <f>Expenditure!H310*12*(1-0.19)</f>
        <v>163.97640000000001</v>
      </c>
      <c r="G105" s="23">
        <f>Expenditure!I310*12*(1-0.19)</f>
        <v>186.8184</v>
      </c>
      <c r="H105" s="23">
        <f>Expenditure!J310*12*(1-0.19)</f>
        <v>214.81200000000004</v>
      </c>
      <c r="I105" s="23">
        <f>Expenditure!K310*12*(1-0.19)</f>
        <v>241.93080000000003</v>
      </c>
      <c r="J105" s="23">
        <f>Expenditure!L310*12*(1-0.19)</f>
        <v>280.42200000000008</v>
      </c>
      <c r="K105" s="23">
        <f>Expenditure!M310*12*(1-0.19)</f>
        <v>324.64799999999997</v>
      </c>
      <c r="L105" s="23">
        <f>Expenditure!N310*12*(1-0.19)</f>
        <v>383.25959999999998</v>
      </c>
      <c r="M105" s="23">
        <f>Expenditure!O310*12*(1-0.19)</f>
        <v>457.52040000000005</v>
      </c>
      <c r="N105" s="24">
        <f>Expenditure!P310*12*(1-0.19)</f>
        <v>570.17520000000002</v>
      </c>
    </row>
    <row r="106" spans="1:14" x14ac:dyDescent="0.25">
      <c r="A106" s="36" t="s">
        <v>1430</v>
      </c>
      <c r="B106" s="21" t="s">
        <v>1335</v>
      </c>
      <c r="C106" s="22">
        <f>Expenditure!D320*12*(1-0.19)</f>
        <v>11.761200000000001</v>
      </c>
      <c r="D106" s="23">
        <f>Expenditure!F320*12*(1-0.19)</f>
        <v>4.4712000000000005</v>
      </c>
      <c r="E106" s="23">
        <f>Expenditure!G320*12*(1-0.19)</f>
        <v>5.8319999999999999</v>
      </c>
      <c r="F106" s="23">
        <f>Expenditure!H320*12*(1-0.19)</f>
        <v>7.1928000000000001</v>
      </c>
      <c r="G106" s="23">
        <f>Expenditure!I320*12*(1-0.19)</f>
        <v>7.3872000000000009</v>
      </c>
      <c r="H106" s="23">
        <f>Expenditure!J320*12*(1-0.19)</f>
        <v>7.6788000000000007</v>
      </c>
      <c r="I106" s="23">
        <f>Expenditure!K320*12*(1-0.19)</f>
        <v>11.664</v>
      </c>
      <c r="J106" s="23">
        <f>Expenditure!L320*12*(1-0.19)</f>
        <v>13.024800000000003</v>
      </c>
      <c r="K106" s="23">
        <f>Expenditure!M320*12*(1-0.19)</f>
        <v>14.1912</v>
      </c>
      <c r="L106" s="23">
        <f>Expenditure!N320*12*(1-0.19)</f>
        <v>16.8156</v>
      </c>
      <c r="M106" s="23">
        <f>Expenditure!O320*12*(1-0.19)</f>
        <v>37.324800000000003</v>
      </c>
      <c r="N106" s="24">
        <f>Expenditure!P320*12*(1-0.19)</f>
        <v>15.260400000000001</v>
      </c>
    </row>
    <row r="107" spans="1:14" x14ac:dyDescent="0.25">
      <c r="A107" s="36" t="s">
        <v>1431</v>
      </c>
      <c r="B107" s="21" t="s">
        <v>1336</v>
      </c>
      <c r="C107" s="22">
        <f>SUM(Expenditure!D321:D324)*12*(1-0.19)</f>
        <v>300.15360000000004</v>
      </c>
      <c r="D107" s="23">
        <f>SUM(Expenditure!F321:F324)*12*(1-0.19)</f>
        <v>132.09479999999999</v>
      </c>
      <c r="E107" s="23">
        <f>SUM(Expenditure!G321:G324)*12*(1-0.19)</f>
        <v>174.86280000000002</v>
      </c>
      <c r="F107" s="23">
        <f>SUM(Expenditure!H321:H324)*12*(1-0.19)</f>
        <v>208.59119999999999</v>
      </c>
      <c r="G107" s="23">
        <f>SUM(Expenditure!I321:I324)*12*(1-0.19)</f>
        <v>222.58799999999997</v>
      </c>
      <c r="H107" s="23">
        <f>SUM(Expenditure!J321:J324)*12*(1-0.19)</f>
        <v>246.01319999999998</v>
      </c>
      <c r="I107" s="23">
        <f>SUM(Expenditure!K321:K324)*12*(1-0.19)</f>
        <v>266.71679999999998</v>
      </c>
      <c r="J107" s="23">
        <f>SUM(Expenditure!L321:L324)*12*(1-0.19)</f>
        <v>311.13720000000006</v>
      </c>
      <c r="K107" s="23">
        <f>SUM(Expenditure!M321:M324)*12*(1-0.19)</f>
        <v>379.66320000000007</v>
      </c>
      <c r="L107" s="23">
        <f>SUM(Expenditure!N321:N324)*12*(1-0.19)</f>
        <v>461.89440000000002</v>
      </c>
      <c r="M107" s="23">
        <f>SUM(Expenditure!O321:O324)*12*(1-0.19)</f>
        <v>526.6296000000001</v>
      </c>
      <c r="N107" s="24">
        <f>SUM(Expenditure!P321:P324)*12*(1-0.19)</f>
        <v>555.98400000000015</v>
      </c>
    </row>
    <row r="108" spans="1:14" x14ac:dyDescent="0.25">
      <c r="A108" s="36" t="s">
        <v>1432</v>
      </c>
      <c r="B108" s="21" t="s">
        <v>1337</v>
      </c>
      <c r="C108" s="22">
        <f>SUM(Expenditure!D307:D308)*12*(1-0.19)</f>
        <v>87.771599999999992</v>
      </c>
      <c r="D108" s="23">
        <f>SUM(Expenditure!F307:F308)*12*(1-0.19)</f>
        <v>17.010000000000002</v>
      </c>
      <c r="E108" s="23">
        <f>SUM(Expenditure!G307:G308)*12*(1-0.19)</f>
        <v>22.939200000000003</v>
      </c>
      <c r="F108" s="23">
        <f>SUM(Expenditure!H307:H308)*12*(1-0.19)</f>
        <v>33.436800000000005</v>
      </c>
      <c r="G108" s="23">
        <f>SUM(Expenditure!I307:I308)*12*(1-0.19)</f>
        <v>39.754800000000003</v>
      </c>
      <c r="H108" s="23">
        <f>SUM(Expenditure!J307:J308)*12*(1-0.19)</f>
        <v>58.417200000000008</v>
      </c>
      <c r="I108" s="23">
        <f>SUM(Expenditure!K307:K308)*12*(1-0.19)</f>
        <v>62.596800000000002</v>
      </c>
      <c r="J108" s="23">
        <f>SUM(Expenditure!L307:L308)*12*(1-0.19)</f>
        <v>85.244399999999999</v>
      </c>
      <c r="K108" s="23">
        <f>SUM(Expenditure!M307:M308)*12*(1-0.19)</f>
        <v>126.45720000000001</v>
      </c>
      <c r="L108" s="23">
        <f>SUM(Expenditure!N307:N308)*12*(1-0.19)</f>
        <v>165.24</v>
      </c>
      <c r="M108" s="23">
        <f>SUM(Expenditure!O307:O308)*12*(1-0.19)</f>
        <v>236.68200000000004</v>
      </c>
      <c r="N108" s="24">
        <f>SUM(Expenditure!P307:P308)*12*(1-0.19)</f>
        <v>367.61040000000003</v>
      </c>
    </row>
    <row r="109" spans="1:14" x14ac:dyDescent="0.25">
      <c r="A109" s="36" t="s">
        <v>1433</v>
      </c>
      <c r="B109" s="21" t="s">
        <v>1338</v>
      </c>
      <c r="C109" s="22">
        <f>Expenditure!D309*12*(1-0.19)</f>
        <v>61.916400000000003</v>
      </c>
      <c r="D109" s="23">
        <f>Expenditure!F309*12*(1-0.19)</f>
        <v>12.0528</v>
      </c>
      <c r="E109" s="23">
        <f>Expenditure!G309*12*(1-0.19)</f>
        <v>18.0792</v>
      </c>
      <c r="F109" s="23">
        <f>Expenditure!H309*12*(1-0.19)</f>
        <v>26.049600000000005</v>
      </c>
      <c r="G109" s="23">
        <f>Expenditure!I309*12*(1-0.19)</f>
        <v>27.799200000000003</v>
      </c>
      <c r="H109" s="23">
        <f>Expenditure!J309*12*(1-0.19)</f>
        <v>41.698800000000006</v>
      </c>
      <c r="I109" s="23">
        <f>Expenditure!K309*12*(1-0.19)</f>
        <v>50.446800000000003</v>
      </c>
      <c r="J109" s="23">
        <f>Expenditure!L309*12*(1-0.19)</f>
        <v>61.721999999999994</v>
      </c>
      <c r="K109" s="23">
        <f>Expenditure!M309*12*(1-0.19)</f>
        <v>79.023600000000002</v>
      </c>
      <c r="L109" s="23">
        <f>Expenditure!N309*12*(1-0.19)</f>
        <v>121.014</v>
      </c>
      <c r="M109" s="23">
        <f>Expenditure!O309*12*(1-0.19)</f>
        <v>180.2088</v>
      </c>
      <c r="N109" s="24">
        <f>Expenditure!P309*12*(1-0.19)</f>
        <v>210.34080000000003</v>
      </c>
    </row>
    <row r="110" spans="1:14" x14ac:dyDescent="0.25">
      <c r="A110" s="36" t="s">
        <v>1434</v>
      </c>
      <c r="B110" s="21" t="s">
        <v>1846</v>
      </c>
      <c r="C110" s="22">
        <f>SUM(Expenditure!D330:D336)*12*(1-0.07)</f>
        <v>71.535599999999988</v>
      </c>
      <c r="D110" s="23">
        <f>SUM(Expenditure!F330:F336)*12*(1-0.07)</f>
        <v>0</v>
      </c>
      <c r="E110" s="23">
        <f>SUM(Expenditure!G330:G336)*12*(1-0.07)</f>
        <v>3.6827999999999999</v>
      </c>
      <c r="F110" s="23">
        <f>SUM(Expenditure!H330:H336)*12*(1-0.07)</f>
        <v>6.1379999999999999</v>
      </c>
      <c r="G110" s="23">
        <f>SUM(Expenditure!I330:I336)*12*(1-0.07)</f>
        <v>5.4683999999999999</v>
      </c>
      <c r="H110" s="23">
        <f>SUM(Expenditure!J330:J336)*12*(1-0.07)</f>
        <v>26.560799999999997</v>
      </c>
      <c r="I110" s="23">
        <f>SUM(Expenditure!K330:K336)*12*(1-0.07)</f>
        <v>56.91599999999999</v>
      </c>
      <c r="J110" s="23">
        <f>SUM(Expenditure!L330:L336)*12*(1-0.07)</f>
        <v>68.745599999999996</v>
      </c>
      <c r="K110" s="23">
        <f>SUM(Expenditure!M330:M336)*12*(1-0.07)</f>
        <v>105.35039999999999</v>
      </c>
      <c r="L110" s="23">
        <f>SUM(Expenditure!N330:N336)*12*(1-0.07)</f>
        <v>119.52359999999997</v>
      </c>
      <c r="M110" s="23">
        <f>SUM(Expenditure!O330:O336)*12*(1-0.07)</f>
        <v>134.3664</v>
      </c>
      <c r="N110" s="24">
        <f>SUM(Expenditure!P330:P336)*12*(1-0.07)</f>
        <v>201.32639999999998</v>
      </c>
    </row>
    <row r="111" spans="1:14" x14ac:dyDescent="0.25">
      <c r="A111" s="36" t="s">
        <v>1435</v>
      </c>
      <c r="B111" s="21" t="s">
        <v>1446</v>
      </c>
      <c r="C111" s="22">
        <f>Expenditure!D352*12*(1-0.07)</f>
        <v>136.04040000000001</v>
      </c>
      <c r="D111" s="23">
        <f>Expenditure!F352*12*(1-0.07)</f>
        <v>10.490399999999999</v>
      </c>
      <c r="E111" s="23">
        <f>Expenditure!G352*12*(1-0.07)</f>
        <v>16.516799999999996</v>
      </c>
      <c r="F111" s="23">
        <f>Expenditure!H352*12*(1-0.07)</f>
        <v>23.993999999999996</v>
      </c>
      <c r="G111" s="23">
        <f>Expenditure!I352*12*(1-0.07)</f>
        <v>37.051199999999994</v>
      </c>
      <c r="H111" s="23">
        <f>Expenditure!J352*12*(1-0.07)</f>
        <v>63.612000000000002</v>
      </c>
      <c r="I111" s="23">
        <f>Expenditure!K352*12*(1-0.07)</f>
        <v>69.75</v>
      </c>
      <c r="J111" s="23">
        <f>Expenditure!L352*12*(1-0.07)</f>
        <v>104.45759999999999</v>
      </c>
      <c r="K111" s="23">
        <f>Expenditure!M352*12*(1-0.07)</f>
        <v>166.17239999999998</v>
      </c>
      <c r="L111" s="23">
        <f>Expenditure!N352*12*(1-0.07)</f>
        <v>311.92199999999997</v>
      </c>
      <c r="M111" s="23">
        <f>Expenditure!O352*12*(1-0.07)</f>
        <v>603.86759999999992</v>
      </c>
      <c r="N111" s="24">
        <f>Expenditure!P352*12*(1-0.07)</f>
        <v>1099.26</v>
      </c>
    </row>
    <row r="112" spans="1:14" x14ac:dyDescent="0.25">
      <c r="A112" s="36" t="s">
        <v>1436</v>
      </c>
      <c r="B112" s="21" t="s">
        <v>1443</v>
      </c>
      <c r="C112" s="22">
        <f>Expenditure!D359*12*(1-0.07)</f>
        <v>197.19720000000001</v>
      </c>
      <c r="D112" s="23">
        <f>Expenditure!F359*12*(1-0.07)</f>
        <v>2.0088000000000363</v>
      </c>
      <c r="E112" s="23">
        <f>Expenditure!G359*12*(1-0.07)</f>
        <v>7.5888</v>
      </c>
      <c r="F112" s="23">
        <f>Expenditure!H359*12*(1-0.07)</f>
        <v>20.422799999999999</v>
      </c>
      <c r="G112" s="23">
        <f>Expenditure!I359*12*(1-0.07)</f>
        <v>44.082000000000001</v>
      </c>
      <c r="H112" s="23">
        <f>Expenditure!J359*12*(1-0.07)</f>
        <v>63.388799999999989</v>
      </c>
      <c r="I112" s="23">
        <f>Expenditure!K359*12*(1-0.07)</f>
        <v>92.628</v>
      </c>
      <c r="J112" s="23">
        <f>Expenditure!L359*12*(1-0.07)</f>
        <v>161.26199999999997</v>
      </c>
      <c r="K112" s="23">
        <f>Expenditure!M359*12*(1-0.07)</f>
        <v>284.24519999999995</v>
      </c>
      <c r="L112" s="23">
        <f>Expenditure!N359*12*(1-0.07)</f>
        <v>499.9679999999999</v>
      </c>
      <c r="M112" s="23">
        <f>Expenditure!O359*12*(1-0.07)</f>
        <v>849.38759999999991</v>
      </c>
      <c r="N112" s="24">
        <f>Expenditure!P359*12*(1-0.07)</f>
        <v>1242.2195999999999</v>
      </c>
    </row>
    <row r="113" spans="1:14" x14ac:dyDescent="0.25">
      <c r="A113" s="36" t="s">
        <v>1437</v>
      </c>
      <c r="B113" s="21" t="s">
        <v>1444</v>
      </c>
      <c r="C113" s="22">
        <f>SUM(Expenditure!D360:D361)*12*(1-0.07)</f>
        <v>212.70959999999997</v>
      </c>
      <c r="D113" s="23">
        <f>SUM(Expenditure!F360:F361)*12*(1-0.07)</f>
        <v>37.943999999999996</v>
      </c>
      <c r="E113" s="23">
        <f>SUM(Expenditure!G360:G361)*12*(1-0.07)</f>
        <v>51.447599999999987</v>
      </c>
      <c r="F113" s="23">
        <f>SUM(Expenditure!H360:H361)*12*(1-0.07)</f>
        <v>80.240399999999994</v>
      </c>
      <c r="G113" s="23">
        <f>SUM(Expenditure!I360:I361)*12*(1-0.07)</f>
        <v>107.24759999999999</v>
      </c>
      <c r="H113" s="23">
        <f>SUM(Expenditure!J360:J361)*12*(1-0.07)</f>
        <v>148.53959999999995</v>
      </c>
      <c r="I113" s="23">
        <f>SUM(Expenditure!K360:K361)*12*(1-0.07)</f>
        <v>148.31639999999999</v>
      </c>
      <c r="J113" s="23">
        <f>SUM(Expenditure!L360:L361)*12*(1-0.07)</f>
        <v>209.13840000000002</v>
      </c>
      <c r="K113" s="23">
        <f>SUM(Expenditure!M360:M361)*12*(1-0.07)</f>
        <v>283.91039999999998</v>
      </c>
      <c r="L113" s="23">
        <f>SUM(Expenditure!N360:N361)*12*(1-0.07)</f>
        <v>371.29319999999996</v>
      </c>
      <c r="M113" s="23">
        <f>SUM(Expenditure!O360:O361)*12*(1-0.07)</f>
        <v>852.17759999999987</v>
      </c>
      <c r="N113" s="24">
        <f>SUM(Expenditure!P360:P361)*12*(1-0.07)</f>
        <v>817.24679999999989</v>
      </c>
    </row>
    <row r="114" spans="1:14" x14ac:dyDescent="0.25">
      <c r="A114" s="36" t="s">
        <v>1438</v>
      </c>
      <c r="B114" s="21" t="s">
        <v>1445</v>
      </c>
      <c r="C114" s="22">
        <f>Expenditure!D362*12*(1-0.07)</f>
        <v>406.55879999999996</v>
      </c>
      <c r="D114" s="23">
        <f>Expenditure!F362*12*(1-0.07)</f>
        <v>67.406400000000005</v>
      </c>
      <c r="E114" s="23">
        <f>Expenditure!G362*12*(1-0.07)</f>
        <v>143.74079999999998</v>
      </c>
      <c r="F114" s="23">
        <f>Expenditure!H362*12*(1-0.07)</f>
        <v>204.786</v>
      </c>
      <c r="G114" s="23">
        <f>Expenditure!I362*12*(1-0.07)</f>
        <v>262.70639999999997</v>
      </c>
      <c r="H114" s="23">
        <f>Expenditure!J362*12*(1-0.07)</f>
        <v>314.71199999999993</v>
      </c>
      <c r="I114" s="23">
        <f>Expenditure!K362*12*(1-0.07)</f>
        <v>375.53399999999993</v>
      </c>
      <c r="J114" s="23">
        <f>Expenditure!L362*12*(1-0.07)</f>
        <v>467.15759999999995</v>
      </c>
      <c r="K114" s="23">
        <f>Expenditure!M362*12*(1-0.07)</f>
        <v>590.69879999999989</v>
      </c>
      <c r="L114" s="23">
        <f>Expenditure!N362*12*(1-0.07)</f>
        <v>664.80119999999999</v>
      </c>
      <c r="M114" s="23">
        <f>Expenditure!O362*12*(1-0.07)</f>
        <v>657.9935999999999</v>
      </c>
      <c r="N114" s="24">
        <f>Expenditure!P362*12*(1-0.07)</f>
        <v>780.53039999999987</v>
      </c>
    </row>
    <row r="115" spans="1:14" x14ac:dyDescent="0.25">
      <c r="A115" s="36" t="s">
        <v>1439</v>
      </c>
      <c r="B115" s="21" t="s">
        <v>1340</v>
      </c>
      <c r="C115" s="22">
        <f>SUM(Expenditure!D363:D371)*12*(1-0.07)</f>
        <v>622.8395999999999</v>
      </c>
      <c r="D115" s="23">
        <f>SUM(Expenditure!F363:F371)*12*(1-0.07)</f>
        <v>135.03599999999997</v>
      </c>
      <c r="E115" s="23">
        <f>SUM(Expenditure!G363:G371)*12*(1-0.07)</f>
        <v>205.56720000000001</v>
      </c>
      <c r="F115" s="23">
        <f>SUM(Expenditure!H363:H371)*12*(1-0.07)</f>
        <v>276.76800000000003</v>
      </c>
      <c r="G115" s="23">
        <f>SUM(Expenditure!I363:I371)*12*(1-0.07)</f>
        <v>326.43</v>
      </c>
      <c r="H115" s="23">
        <f>SUM(Expenditure!J363:J371)*12*(1-0.07)</f>
        <v>402.42959999999999</v>
      </c>
      <c r="I115" s="23">
        <f>SUM(Expenditure!K363:K371)*12*(1-0.07)</f>
        <v>510.79319999999996</v>
      </c>
      <c r="J115" s="23">
        <f>SUM(Expenditure!L363:L371)*12*(1-0.07)</f>
        <v>664.2432</v>
      </c>
      <c r="K115" s="23">
        <f>SUM(Expenditure!M363:M371)*12*(1-0.07)</f>
        <v>901.83960000000002</v>
      </c>
      <c r="L115" s="23">
        <f>SUM(Expenditure!N363:N371)*12*(1-0.07)</f>
        <v>1156.8455999999999</v>
      </c>
      <c r="M115" s="23">
        <f>SUM(Expenditure!O363:O371)*12*(1-0.07)</f>
        <v>1289.6495999999997</v>
      </c>
      <c r="N115" s="24">
        <f>SUM(Expenditure!P363:P371)*12*(1-0.07)</f>
        <v>1580.5907999999999</v>
      </c>
    </row>
    <row r="116" spans="1:14" x14ac:dyDescent="0.25">
      <c r="A116" s="36" t="s">
        <v>1440</v>
      </c>
      <c r="B116" s="21" t="s">
        <v>1341</v>
      </c>
      <c r="C116" s="22">
        <f>Expenditure!D338*12*(1-0.07)</f>
        <v>52.898400000000002</v>
      </c>
      <c r="D116" s="23">
        <f>Expenditure!F338*12*(1-0.07)</f>
        <v>19.864799999999999</v>
      </c>
      <c r="E116" s="23">
        <f>Expenditure!G338*12*(1-0.07)</f>
        <v>23.770799999999998</v>
      </c>
      <c r="F116" s="23">
        <f>Expenditure!H338*12*(1-0.07)</f>
        <v>31.471199999999996</v>
      </c>
      <c r="G116" s="23">
        <f>Expenditure!I338*12*(1-0.07)</f>
        <v>33.368400000000001</v>
      </c>
      <c r="H116" s="23">
        <f>Expenditure!J338*12*(1-0.07)</f>
        <v>48.992399999999989</v>
      </c>
      <c r="I116" s="23">
        <f>Expenditure!K338*12*(1-0.07)</f>
        <v>46.760399999999997</v>
      </c>
      <c r="J116" s="23">
        <f>Expenditure!L338*12*(1-0.07)</f>
        <v>57.808799999999991</v>
      </c>
      <c r="K116" s="23">
        <f>Expenditure!M338*12*(1-0.07)</f>
        <v>67.071600000000004</v>
      </c>
      <c r="L116" s="23">
        <f>Expenditure!N338*12*(1-0.07)</f>
        <v>77.227199999999982</v>
      </c>
      <c r="M116" s="23">
        <f>Expenditure!O338*12*(1-0.07)</f>
        <v>95.864399999999989</v>
      </c>
      <c r="N116" s="24">
        <f>Expenditure!P338*12*(1-0.07)</f>
        <v>155.34719999999999</v>
      </c>
    </row>
    <row r="117" spans="1:14" ht="15.75" thickBot="1" x14ac:dyDescent="0.3">
      <c r="A117" s="37" t="s">
        <v>1441</v>
      </c>
      <c r="B117" s="25" t="s">
        <v>1342</v>
      </c>
      <c r="C117" s="26">
        <f>Expenditure!D339*12*(1-0.07)</f>
        <v>164.60999999999999</v>
      </c>
      <c r="D117" s="27">
        <f>Expenditure!F339*12*(1-0.07)</f>
        <v>29.350799999999996</v>
      </c>
      <c r="E117" s="27">
        <f>Expenditure!G339*12*(1-0.07)</f>
        <v>43.635599999999997</v>
      </c>
      <c r="F117" s="27">
        <f>Expenditure!H339*12*(1-0.07)</f>
        <v>61.156800000000004</v>
      </c>
      <c r="G117" s="27">
        <f>Expenditure!I339*12*(1-0.07)</f>
        <v>68.745599999999996</v>
      </c>
      <c r="H117" s="27">
        <f>Expenditure!J339*12*(1-0.07)</f>
        <v>92.40479999999998</v>
      </c>
      <c r="I117" s="27">
        <f>Expenditure!K339*12*(1-0.07)</f>
        <v>119.63520000000001</v>
      </c>
      <c r="J117" s="27">
        <f>Expenditure!L339*12*(1-0.07)</f>
        <v>161.03879999999998</v>
      </c>
      <c r="K117" s="27">
        <f>Expenditure!M339*12*(1-0.07)</f>
        <v>204.89759999999998</v>
      </c>
      <c r="L117" s="27">
        <f>Expenditure!N339*12*(1-0.07)</f>
        <v>284.8032</v>
      </c>
      <c r="M117" s="27">
        <f>Expenditure!O339*12*(1-0.07)</f>
        <v>596.72519999999997</v>
      </c>
      <c r="N117" s="28">
        <f>Expenditure!P339*12*(1-0.07)</f>
        <v>1046.3616</v>
      </c>
    </row>
    <row r="118" spans="1:14" ht="15.75" thickBot="1" x14ac:dyDescent="0.3">
      <c r="A118" s="38" t="s">
        <v>1442</v>
      </c>
      <c r="B118" s="29" t="s">
        <v>1343</v>
      </c>
      <c r="C118" s="30">
        <f>SUM(C3:C117)</f>
        <v>30221.368799999986</v>
      </c>
      <c r="D118" s="31">
        <f t="shared" ref="D118:N118" si="0">SUM(D3:D117)</f>
        <v>10692.266400000002</v>
      </c>
      <c r="E118" s="31">
        <f t="shared" si="0"/>
        <v>14197.878000000002</v>
      </c>
      <c r="F118" s="31">
        <f t="shared" si="0"/>
        <v>17105.691599999998</v>
      </c>
      <c r="G118" s="31">
        <f t="shared" si="0"/>
        <v>18824.222399999995</v>
      </c>
      <c r="H118" s="31">
        <f t="shared" si="0"/>
        <v>21428.702400000013</v>
      </c>
      <c r="I118" s="31">
        <f t="shared" si="0"/>
        <v>25472.47080000001</v>
      </c>
      <c r="J118" s="31">
        <f t="shared" si="0"/>
        <v>31544.237999999987</v>
      </c>
      <c r="K118" s="31">
        <f t="shared" si="0"/>
        <v>39642.177600000017</v>
      </c>
      <c r="L118" s="31">
        <f t="shared" si="0"/>
        <v>50280.678000000014</v>
      </c>
      <c r="M118" s="31">
        <f t="shared" si="0"/>
        <v>63139.276800000007</v>
      </c>
      <c r="N118" s="32">
        <f t="shared" si="0"/>
        <v>77696.898000000016</v>
      </c>
    </row>
    <row r="119" spans="1:14" x14ac:dyDescent="0.25">
      <c r="C119" s="33"/>
    </row>
    <row r="120" spans="1:14" x14ac:dyDescent="0.25">
      <c r="C120" s="34"/>
    </row>
  </sheetData>
  <mergeCells count="1">
    <mergeCell ref="C1:N1"/>
  </mergeCells>
  <conditionalFormatting sqref="C118:N1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8:N1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zoomScale="80" zoomScaleNormal="80" workbookViewId="0"/>
  </sheetViews>
  <sheetFormatPr defaultRowHeight="15" x14ac:dyDescent="0.25"/>
  <cols>
    <col min="2" max="2" width="18.140625" customWidth="1"/>
    <col min="3" max="3" width="11" customWidth="1"/>
    <col min="4" max="4" width="10.140625" bestFit="1" customWidth="1"/>
    <col min="5" max="5" width="11.140625" bestFit="1" customWidth="1"/>
    <col min="6" max="6" width="11.140625" customWidth="1"/>
    <col min="7" max="12" width="11.140625" bestFit="1" customWidth="1"/>
    <col min="13" max="13" width="12.140625" bestFit="1" customWidth="1"/>
    <col min="14" max="14" width="12.140625" customWidth="1"/>
  </cols>
  <sheetData>
    <row r="1" spans="1:14" ht="15.75" thickBot="1" x14ac:dyDescent="0.3">
      <c r="A1" s="100"/>
      <c r="B1" s="100"/>
      <c r="C1" s="91" t="s">
        <v>1236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ht="15.75" thickBot="1" x14ac:dyDescent="0.3">
      <c r="A2" s="100"/>
      <c r="B2" s="100"/>
      <c r="C2" s="14" t="s">
        <v>1237</v>
      </c>
      <c r="D2" s="15" t="s">
        <v>1238</v>
      </c>
      <c r="E2" s="15" t="s">
        <v>1239</v>
      </c>
      <c r="F2" s="15" t="s">
        <v>1240</v>
      </c>
      <c r="G2" s="15" t="s">
        <v>1241</v>
      </c>
      <c r="H2" s="15" t="s">
        <v>1242</v>
      </c>
      <c r="I2" s="15" t="s">
        <v>1243</v>
      </c>
      <c r="J2" s="15" t="s">
        <v>1244</v>
      </c>
      <c r="K2" s="15" t="s">
        <v>1245</v>
      </c>
      <c r="L2" s="15" t="s">
        <v>1246</v>
      </c>
      <c r="M2" s="15" t="s">
        <v>1247</v>
      </c>
      <c r="N2" s="16" t="s">
        <v>1248</v>
      </c>
    </row>
    <row r="3" spans="1:14" x14ac:dyDescent="0.25">
      <c r="A3" s="35" t="s">
        <v>1344</v>
      </c>
      <c r="B3" s="17" t="s">
        <v>1249</v>
      </c>
      <c r="C3" s="101">
        <f>'HH Number'!D26</f>
        <v>53487</v>
      </c>
      <c r="D3" s="102">
        <f>'HH Number'!F26</f>
        <v>2488</v>
      </c>
      <c r="E3" s="102">
        <f>'HH Number'!G26</f>
        <v>3773</v>
      </c>
      <c r="F3" s="102">
        <f>'HH Number'!H26</f>
        <v>2094</v>
      </c>
      <c r="G3" s="102">
        <f>'HH Number'!I26</f>
        <v>2288</v>
      </c>
      <c r="H3" s="102">
        <f>'HH Number'!J26</f>
        <v>3643</v>
      </c>
      <c r="I3" s="102">
        <f>'HH Number'!K26</f>
        <v>7520</v>
      </c>
      <c r="J3" s="102">
        <f>'HH Number'!L26</f>
        <v>10597</v>
      </c>
      <c r="K3" s="102">
        <f>'HH Number'!M26</f>
        <v>10297</v>
      </c>
      <c r="L3" s="102">
        <f>'HH Number'!N26</f>
        <v>8160</v>
      </c>
      <c r="M3" s="102">
        <f>'HH Number'!O26</f>
        <v>1781</v>
      </c>
      <c r="N3" s="103">
        <f>'HH Number'!P26</f>
        <v>668</v>
      </c>
    </row>
    <row r="4" spans="1:14" x14ac:dyDescent="0.25">
      <c r="A4" s="36" t="s">
        <v>1345</v>
      </c>
      <c r="B4" s="21" t="s">
        <v>1250</v>
      </c>
      <c r="C4" s="104">
        <f>'HH Number'!D27</f>
        <v>51972</v>
      </c>
      <c r="D4" s="105">
        <f>'HH Number'!F27</f>
        <v>2329</v>
      </c>
      <c r="E4" s="105">
        <f>'HH Number'!G27</f>
        <v>3544</v>
      </c>
      <c r="F4" s="105">
        <f>'HH Number'!H27</f>
        <v>1996</v>
      </c>
      <c r="G4" s="105">
        <f>'HH Number'!I27</f>
        <v>2177</v>
      </c>
      <c r="H4" s="105">
        <f>'HH Number'!J27</f>
        <v>3505</v>
      </c>
      <c r="I4" s="105">
        <f>'HH Number'!K27</f>
        <v>7292</v>
      </c>
      <c r="J4" s="105">
        <f>'HH Number'!L27</f>
        <v>10349</v>
      </c>
      <c r="K4" s="105">
        <f>'HH Number'!M27</f>
        <v>10131</v>
      </c>
      <c r="L4" s="105">
        <f>'HH Number'!N27</f>
        <v>8058</v>
      </c>
      <c r="M4" s="105">
        <f>'HH Number'!O27</f>
        <v>1765</v>
      </c>
      <c r="N4" s="106">
        <f>'HH Number'!P27</f>
        <v>654</v>
      </c>
    </row>
    <row r="5" spans="1:14" x14ac:dyDescent="0.25">
      <c r="A5" s="36" t="s">
        <v>1346</v>
      </c>
      <c r="B5" s="21" t="s">
        <v>1251</v>
      </c>
      <c r="C5" s="104">
        <f>'HH Number'!D29</f>
        <v>43851</v>
      </c>
      <c r="D5" s="105">
        <f>'HH Number'!F29</f>
        <v>1520</v>
      </c>
      <c r="E5" s="105">
        <f>'HH Number'!G29</f>
        <v>2502</v>
      </c>
      <c r="F5" s="105">
        <f>'HH Number'!H29</f>
        <v>1495</v>
      </c>
      <c r="G5" s="105">
        <f>'HH Number'!I29</f>
        <v>1679</v>
      </c>
      <c r="H5" s="105">
        <f>'HH Number'!J29</f>
        <v>2798</v>
      </c>
      <c r="I5" s="105">
        <f>'HH Number'!K29</f>
        <v>6095</v>
      </c>
      <c r="J5" s="105">
        <f>'HH Number'!L29</f>
        <v>8938</v>
      </c>
      <c r="K5" s="105">
        <f>'HH Number'!M29</f>
        <v>9080</v>
      </c>
      <c r="L5" s="105">
        <f>'HH Number'!N29</f>
        <v>7415</v>
      </c>
      <c r="M5" s="105">
        <f>'HH Number'!O29</f>
        <v>1607</v>
      </c>
      <c r="N5" s="106">
        <f>'HH Number'!P29</f>
        <v>609</v>
      </c>
    </row>
    <row r="6" spans="1:14" x14ac:dyDescent="0.25">
      <c r="A6" s="36" t="s">
        <v>1347</v>
      </c>
      <c r="B6" s="21" t="s">
        <v>1252</v>
      </c>
      <c r="C6" s="104">
        <f>'HH Number'!D30</f>
        <v>12619</v>
      </c>
      <c r="D6" s="105">
        <f>'HH Number'!F30</f>
        <v>719</v>
      </c>
      <c r="E6" s="105">
        <f>'HH Number'!G30</f>
        <v>925</v>
      </c>
      <c r="F6" s="105">
        <f>'HH Number'!H30</f>
        <v>529</v>
      </c>
      <c r="G6" s="105">
        <f>'HH Number'!I30</f>
        <v>585</v>
      </c>
      <c r="H6" s="105">
        <f>'HH Number'!J30</f>
        <v>910</v>
      </c>
      <c r="I6" s="105">
        <f>'HH Number'!K30</f>
        <v>1748</v>
      </c>
      <c r="J6" s="105">
        <f>'HH Number'!L30</f>
        <v>2527</v>
      </c>
      <c r="K6" s="105">
        <f>'HH Number'!M30</f>
        <v>2475</v>
      </c>
      <c r="L6" s="105">
        <f>'HH Number'!N30</f>
        <v>1687</v>
      </c>
      <c r="M6" s="105">
        <f>'HH Number'!O30</f>
        <v>346</v>
      </c>
      <c r="N6" s="106">
        <f>'HH Number'!P30</f>
        <v>128</v>
      </c>
    </row>
    <row r="7" spans="1:14" x14ac:dyDescent="0.25">
      <c r="A7" s="36" t="s">
        <v>1348</v>
      </c>
      <c r="B7" s="21" t="s">
        <v>1253</v>
      </c>
      <c r="C7" s="104">
        <f>'HH Number'!D38</f>
        <v>4032</v>
      </c>
      <c r="D7" s="105">
        <f>'HH Number'!F38</f>
        <v>185</v>
      </c>
      <c r="E7" s="105">
        <f>'HH Number'!G38</f>
        <v>251</v>
      </c>
      <c r="F7" s="105">
        <f>'HH Number'!H38</f>
        <v>164</v>
      </c>
      <c r="G7" s="105">
        <f>'HH Number'!I38</f>
        <v>182</v>
      </c>
      <c r="H7" s="105">
        <f>'HH Number'!J38</f>
        <v>247</v>
      </c>
      <c r="I7" s="105">
        <f>'HH Number'!K38</f>
        <v>524</v>
      </c>
      <c r="J7" s="105">
        <f>'HH Number'!L38</f>
        <v>725</v>
      </c>
      <c r="K7" s="105">
        <f>'HH Number'!M38</f>
        <v>815</v>
      </c>
      <c r="L7" s="105">
        <f>'HH Number'!N38</f>
        <v>714</v>
      </c>
      <c r="M7" s="105">
        <f>'HH Number'!O38</f>
        <v>157</v>
      </c>
      <c r="N7" s="106">
        <f>'HH Number'!P38</f>
        <v>50</v>
      </c>
    </row>
    <row r="8" spans="1:14" x14ac:dyDescent="0.25">
      <c r="A8" s="36" t="s">
        <v>1349</v>
      </c>
      <c r="B8" s="21" t="s">
        <v>1254</v>
      </c>
      <c r="C8" s="104">
        <f>SUMPRODUCT('HH Number'!D34:D36,Expenditure!D34:D36)/SUM(Expenditure!D34:D36)</f>
        <v>35846.508649329822</v>
      </c>
      <c r="D8" s="105">
        <f>SUMPRODUCT('HH Number'!F34:F36,Expenditure!F34:F36)/SUM(Expenditure!F34:F36)</f>
        <v>963.96815286624201</v>
      </c>
      <c r="E8" s="105">
        <f>SUMPRODUCT('HH Number'!G34:G36,Expenditure!G34:G36)/SUM(Expenditure!G34:G36)</f>
        <v>1896.4022988505747</v>
      </c>
      <c r="F8" s="105">
        <f>SUMPRODUCT('HH Number'!H34:H36,Expenditure!H34:H36)/SUM(Expenditure!H34:H36)</f>
        <v>1174.2750543347017</v>
      </c>
      <c r="G8" s="105">
        <f>SUMPRODUCT('HH Number'!I34:I36,Expenditure!I34:I36)/SUM(Expenditure!I34:I36)</f>
        <v>1298.4313139931742</v>
      </c>
      <c r="H8" s="105">
        <f>SUMPRODUCT('HH Number'!J34:J36,Expenditure!J34:J36)/SUM(Expenditure!J34:J36)</f>
        <v>2168.8445202882062</v>
      </c>
      <c r="I8" s="105">
        <f>SUMPRODUCT('HH Number'!K34:K36,Expenditure!K34:K36)/SUM(Expenditure!K34:K36)</f>
        <v>4817.3745709595578</v>
      </c>
      <c r="J8" s="105">
        <f>SUMPRODUCT('HH Number'!L34:L36,Expenditure!L34:L36)/SUM(Expenditure!L34:L36)</f>
        <v>7383.0017287080782</v>
      </c>
      <c r="K8" s="105">
        <f>SUMPRODUCT('HH Number'!M34:M36,Expenditure!M34:M36)/SUM(Expenditure!M34:M36)</f>
        <v>7885.3902521008413</v>
      </c>
      <c r="L8" s="105">
        <f>SUMPRODUCT('HH Number'!N34:N36,Expenditure!N34:N36)/SUM(Expenditure!N34:N36)</f>
        <v>6696.3236544333349</v>
      </c>
      <c r="M8" s="105">
        <f>SUMPRODUCT('HH Number'!O34:O36,Expenditure!O34:O36)/SUM(Expenditure!O34:O36)</f>
        <v>1488.7247884902501</v>
      </c>
      <c r="N8" s="106">
        <f>SUMPRODUCT('HH Number'!P34:P36,Expenditure!P34:P36)/SUM(Expenditure!P34:P36)</f>
        <v>543.55456190409905</v>
      </c>
    </row>
    <row r="9" spans="1:14" x14ac:dyDescent="0.25">
      <c r="A9" s="36" t="s">
        <v>1350</v>
      </c>
      <c r="B9" s="21" t="s">
        <v>1255</v>
      </c>
      <c r="C9" s="104">
        <f>'HH Number'!D39</f>
        <v>16181</v>
      </c>
      <c r="D9" s="105">
        <f>'HH Number'!F39</f>
        <v>466</v>
      </c>
      <c r="E9" s="105">
        <f>'HH Number'!G39</f>
        <v>824</v>
      </c>
      <c r="F9" s="105">
        <f>'HH Number'!H39</f>
        <v>534</v>
      </c>
      <c r="G9" s="105">
        <f>'HH Number'!I39</f>
        <v>583</v>
      </c>
      <c r="H9" s="105">
        <f>'HH Number'!J39</f>
        <v>918</v>
      </c>
      <c r="I9" s="105">
        <f>'HH Number'!K39</f>
        <v>2127</v>
      </c>
      <c r="J9" s="105">
        <f>'HH Number'!L39</f>
        <v>3229</v>
      </c>
      <c r="K9" s="105">
        <f>'HH Number'!M39</f>
        <v>3456</v>
      </c>
      <c r="L9" s="105">
        <f>'HH Number'!N39</f>
        <v>3034</v>
      </c>
      <c r="M9" s="105">
        <f>'HH Number'!O39</f>
        <v>730</v>
      </c>
      <c r="N9" s="106">
        <f>'HH Number'!P39</f>
        <v>247</v>
      </c>
    </row>
    <row r="10" spans="1:14" x14ac:dyDescent="0.25">
      <c r="A10" s="36" t="s">
        <v>1351</v>
      </c>
      <c r="B10" s="21" t="s">
        <v>1256</v>
      </c>
      <c r="C10" s="104">
        <f>SUMPRODUCT('HH Number'!D47:D49,Expenditure!D47:D49)/SUM(Expenditure!D47:D49)</f>
        <v>8312.9043478260883</v>
      </c>
      <c r="D10" s="105">
        <f>SUMPRODUCT('HH Number'!F47:F49,Expenditure!F47:F49)/SUM(Expenditure!F47:F49)</f>
        <v>232.69230769230768</v>
      </c>
      <c r="E10" s="105">
        <f>SUMPRODUCT('HH Number'!G47:G49,Expenditure!G47:G49)/SUM(Expenditure!G47:G49)</f>
        <v>363.37288135593218</v>
      </c>
      <c r="F10" s="105">
        <f>SUMPRODUCT('HH Number'!H47:H49,Expenditure!H47:H49)/SUM(Expenditure!H47:H49)</f>
        <v>222.95035460992906</v>
      </c>
      <c r="G10" s="105">
        <f>SUMPRODUCT('HH Number'!I47:I49,Expenditure!I47:I49)/SUM(Expenditure!I47:I49)</f>
        <v>256.11801242236027</v>
      </c>
      <c r="H10" s="105">
        <f>SUMPRODUCT('HH Number'!J47:J49,Expenditure!J47:J49)/SUM(Expenditure!J47:J49)</f>
        <v>456.47093023255809</v>
      </c>
      <c r="I10" s="105">
        <f>SUMPRODUCT('HH Number'!K47:K49,Expenditure!K47:K49)/SUM(Expenditure!K47:K49)</f>
        <v>1049.8109452736319</v>
      </c>
      <c r="J10" s="105">
        <f>SUMPRODUCT('HH Number'!L47:L49,Expenditure!L47:L49)/SUM(Expenditure!L47:L49)</f>
        <v>1579.3511111111111</v>
      </c>
      <c r="K10" s="105">
        <f>SUMPRODUCT('HH Number'!M47:M49,Expenditure!M47:M49)/SUM(Expenditure!M47:M49)</f>
        <v>1745.0634920634918</v>
      </c>
      <c r="L10" s="105">
        <f>SUMPRODUCT('HH Number'!N47:N49,Expenditure!N47:N49)/SUM(Expenditure!N47:N49)</f>
        <v>1685.6</v>
      </c>
      <c r="M10" s="105">
        <f>SUMPRODUCT('HH Number'!O47:O49,Expenditure!O47:O49)/SUM(Expenditure!O47:O49)</f>
        <v>504.00840336134456</v>
      </c>
      <c r="N10" s="106">
        <f>SUMPRODUCT('HH Number'!P47:P49,Expenditure!P47:P49)/SUM(Expenditure!P47:P49)</f>
        <v>211.92307692307693</v>
      </c>
    </row>
    <row r="11" spans="1:14" x14ac:dyDescent="0.25">
      <c r="A11" s="36" t="s">
        <v>1352</v>
      </c>
      <c r="B11" s="21" t="s">
        <v>1257</v>
      </c>
      <c r="C11" s="104">
        <f>'HH Number'!D40</f>
        <v>37414</v>
      </c>
      <c r="D11" s="105">
        <f>'HH Number'!F40</f>
        <v>1174</v>
      </c>
      <c r="E11" s="105">
        <f>'HH Number'!G40</f>
        <v>2061</v>
      </c>
      <c r="F11" s="105">
        <f>'HH Number'!H40</f>
        <v>1243</v>
      </c>
      <c r="G11" s="105">
        <f>'HH Number'!I40</f>
        <v>1391</v>
      </c>
      <c r="H11" s="105">
        <f>'HH Number'!J40</f>
        <v>2309</v>
      </c>
      <c r="I11" s="105">
        <f>'HH Number'!K40</f>
        <v>5027</v>
      </c>
      <c r="J11" s="105">
        <f>'HH Number'!L40</f>
        <v>7543</v>
      </c>
      <c r="K11" s="105">
        <f>'HH Number'!M40</f>
        <v>7922</v>
      </c>
      <c r="L11" s="105">
        <f>'HH Number'!N40</f>
        <v>6647</v>
      </c>
      <c r="M11" s="105">
        <f>'HH Number'!O40</f>
        <v>1468</v>
      </c>
      <c r="N11" s="106">
        <f>'HH Number'!P40</f>
        <v>545</v>
      </c>
    </row>
    <row r="12" spans="1:14" x14ac:dyDescent="0.25">
      <c r="A12" s="36" t="s">
        <v>1353</v>
      </c>
      <c r="B12" s="21" t="s">
        <v>1258</v>
      </c>
      <c r="C12" s="104">
        <f>'HH Number'!D51</f>
        <v>5279</v>
      </c>
      <c r="D12" s="105">
        <f>'HH Number'!F51</f>
        <v>144</v>
      </c>
      <c r="E12" s="105">
        <f>'HH Number'!G51</f>
        <v>266</v>
      </c>
      <c r="F12" s="105">
        <f>'HH Number'!H51</f>
        <v>180</v>
      </c>
      <c r="G12" s="105">
        <f>'HH Number'!I51</f>
        <v>202</v>
      </c>
      <c r="H12" s="105">
        <f>'HH Number'!J51</f>
        <v>306</v>
      </c>
      <c r="I12" s="105">
        <f>'HH Number'!K51</f>
        <v>701</v>
      </c>
      <c r="J12" s="105">
        <f>'HH Number'!L51</f>
        <v>1068</v>
      </c>
      <c r="K12" s="105">
        <f>'HH Number'!M51</f>
        <v>1086</v>
      </c>
      <c r="L12" s="105">
        <f>'HH Number'!N51</f>
        <v>938</v>
      </c>
      <c r="M12" s="105">
        <f>'HH Number'!O51</f>
        <v>268</v>
      </c>
      <c r="N12" s="106">
        <f>'HH Number'!P51</f>
        <v>105</v>
      </c>
    </row>
    <row r="13" spans="1:14" x14ac:dyDescent="0.25">
      <c r="A13" s="36" t="s">
        <v>1354</v>
      </c>
      <c r="B13" s="21" t="s">
        <v>1259</v>
      </c>
      <c r="C13" s="104">
        <f>SUMPRODUCT('HH Number'!D57:D60,Expenditure!D57:D60)/SUM(Expenditure!D57:D60)</f>
        <v>25602.415659739003</v>
      </c>
      <c r="D13" s="105">
        <f>SUMPRODUCT('HH Number'!F57:F60,Expenditure!F57:F60)/SUM(Expenditure!F57:F60)</f>
        <v>2279.1704893985866</v>
      </c>
      <c r="E13" s="105">
        <f>SUMPRODUCT('HH Number'!G57:G60,Expenditure!G57:G60)/SUM(Expenditure!G57:G60)</f>
        <v>3330.9403396192147</v>
      </c>
      <c r="F13" s="105">
        <f>SUMPRODUCT('HH Number'!H57:H60,Expenditure!H57:H60)/SUM(Expenditure!H57:H60)</f>
        <v>1731</v>
      </c>
      <c r="G13" s="105">
        <f>SUMPRODUCT('HH Number'!I57:I60,Expenditure!I57:I60)/SUM(Expenditure!I57:I60)</f>
        <v>1834</v>
      </c>
      <c r="H13" s="105">
        <f>SUMPRODUCT('HH Number'!J57:J60,Expenditure!J57:J60)/SUM(Expenditure!J57:J60)</f>
        <v>2689</v>
      </c>
      <c r="I13" s="105">
        <f>SUMPRODUCT('HH Number'!K57:K60,Expenditure!K57:K60)/SUM(Expenditure!K57:K60)</f>
        <v>4582.6244074177357</v>
      </c>
      <c r="J13" s="105">
        <f>SUMPRODUCT('HH Number'!L57:L60,Expenditure!L57:L60)/SUM(Expenditure!L57:L60)</f>
        <v>4632.0278436758645</v>
      </c>
      <c r="K13" s="105">
        <f>SUMPRODUCT('HH Number'!M57:M60,Expenditure!M57:M60)/SUM(Expenditure!M57:M60)</f>
        <v>2884.6156399437409</v>
      </c>
      <c r="L13" s="105">
        <f>SUMPRODUCT('HH Number'!N57:N60,Expenditure!N57:N60)/SUM(Expenditure!N57:N60)</f>
        <v>1273</v>
      </c>
      <c r="M13" s="105">
        <f>SUMPRODUCT('HH Number'!O57:O60,Expenditure!O57:O60)/SUM(Expenditure!O57:O60)</f>
        <v>185</v>
      </c>
      <c r="N13" s="106">
        <f>SUMPRODUCT('HH Number'!P57:P60,Expenditure!P57:P60)/SUM(Expenditure!P57:P60)</f>
        <v>93</v>
      </c>
    </row>
    <row r="14" spans="1:14" x14ac:dyDescent="0.25">
      <c r="A14" s="36" t="s">
        <v>1355</v>
      </c>
      <c r="B14" s="21" t="s">
        <v>1260</v>
      </c>
      <c r="C14" s="104">
        <f>SUMPRODUCT('HH Number'!D62:D64,Expenditure!D62:D64)/SUM(Expenditure!D62:D64)</f>
        <v>6075.280455740578</v>
      </c>
      <c r="D14" s="105">
        <f>SUMPRODUCT('HH Number'!F62:F64,Expenditure!F62:F64)/SUM(Expenditure!F62:F64)</f>
        <v>230</v>
      </c>
      <c r="E14" s="105">
        <f>SUMPRODUCT('HH Number'!G62:G64,Expenditure!G62:G64)/SUM(Expenditure!G62:G64)</f>
        <v>601</v>
      </c>
      <c r="F14" s="105">
        <f>SUMPRODUCT('HH Number'!H62:H64,Expenditure!H62:H64)/SUM(Expenditure!H62:H64)</f>
        <v>424</v>
      </c>
      <c r="G14" s="105">
        <f>SUMPRODUCT('HH Number'!I62:I64,Expenditure!I62:I64)/SUM(Expenditure!I62:I64)</f>
        <v>534</v>
      </c>
      <c r="H14" s="105">
        <f>SUMPRODUCT('HH Number'!J62:J64,Expenditure!J62:J64)/SUM(Expenditure!J62:J64)</f>
        <v>788.50869061413687</v>
      </c>
      <c r="I14" s="105">
        <f>SUMPRODUCT('HH Number'!K62:K64,Expenditure!K62:K64)/SUM(Expenditure!K62:K64)</f>
        <v>1373.0555555555552</v>
      </c>
      <c r="J14" s="105">
        <f>SUMPRODUCT('HH Number'!L62:L64,Expenditure!L62:L64)/SUM(Expenditure!L62:L64)</f>
        <v>1659.8600531443756</v>
      </c>
      <c r="K14" s="105">
        <f>SUMPRODUCT('HH Number'!M62:M64,Expenditure!M62:M64)/SUM(Expenditure!M62:M64)</f>
        <v>977.06056018168056</v>
      </c>
      <c r="L14" s="105">
        <f>SUMPRODUCT('HH Number'!N62:N64,Expenditure!N62:N64)/SUM(Expenditure!N62:N64)</f>
        <v>561.28991596638662</v>
      </c>
      <c r="M14" s="105">
        <f>SUMPRODUCT('HH Number'!O62:O64,Expenditure!O62:O64)/SUM(Expenditure!O62:O64)</f>
        <v>123.10688836104514</v>
      </c>
      <c r="N14" s="106">
        <f>SUMPRODUCT('HH Number'!P62:P64,Expenditure!P62:P64)/SUM(Expenditure!P62:P64)</f>
        <v>50.278093076049942</v>
      </c>
    </row>
    <row r="15" spans="1:14" x14ac:dyDescent="0.25">
      <c r="A15" s="36" t="s">
        <v>1356</v>
      </c>
      <c r="B15" s="21" t="s">
        <v>1261</v>
      </c>
      <c r="C15" s="104">
        <f>SUMPRODUCT('HH Number'!D69:D81,Expenditure!D69:D81)/SUM(Expenditure!D69:D81)</f>
        <v>8734.5159553382673</v>
      </c>
      <c r="D15" s="105">
        <f>SUMPRODUCT('HH Number'!F69:F81,Expenditure!F69:F81)/SUM(Expenditure!F69:F81)</f>
        <v>44.85746268656716</v>
      </c>
      <c r="E15" s="105">
        <f>SUMPRODUCT('HH Number'!G69:G81,Expenditure!G69:G81)/SUM(Expenditure!G69:G81)</f>
        <v>130.79836734693882</v>
      </c>
      <c r="F15" s="105">
        <f>SUMPRODUCT('HH Number'!H69:H81,Expenditure!H69:H81)/SUM(Expenditure!H69:H81)</f>
        <v>120.36702694474045</v>
      </c>
      <c r="G15" s="105">
        <f>SUMPRODUCT('HH Number'!I69:I81,Expenditure!I69:I81)/SUM(Expenditure!I69:I81)</f>
        <v>184.38630009319664</v>
      </c>
      <c r="H15" s="105">
        <f>SUMPRODUCT('HH Number'!J69:J81,Expenditure!J69:J81)/SUM(Expenditure!J69:J81)</f>
        <v>364.56468172484597</v>
      </c>
      <c r="I15" s="105">
        <f>SUMPRODUCT('HH Number'!K69:K81,Expenditure!K69:K81)/SUM(Expenditure!K69:K81)</f>
        <v>1142.9708438197445</v>
      </c>
      <c r="J15" s="105">
        <f>SUMPRODUCT('HH Number'!L69:L81,Expenditure!L69:L81)/SUM(Expenditure!L69:L81)</f>
        <v>2200.4617782840701</v>
      </c>
      <c r="K15" s="105">
        <f>SUMPRODUCT('HH Number'!M69:M81,Expenditure!M69:M81)/SUM(Expenditure!M69:M81)</f>
        <v>2316.8657616282599</v>
      </c>
      <c r="L15" s="105">
        <f>SUMPRODUCT('HH Number'!N69:N81,Expenditure!N69:N81)/SUM(Expenditure!N69:N81)</f>
        <v>1996.3716148899553</v>
      </c>
      <c r="M15" s="105">
        <f>SUMPRODUCT('HH Number'!O69:O81,Expenditure!O69:O81)/SUM(Expenditure!O69:O81)</f>
        <v>465.18157489459469</v>
      </c>
      <c r="N15" s="106">
        <f>SUMPRODUCT('HH Number'!P69:P81,Expenditure!P69:P81)/SUM(Expenditure!P69:P81)</f>
        <v>169.00604364452275</v>
      </c>
    </row>
    <row r="16" spans="1:14" x14ac:dyDescent="0.25">
      <c r="A16" s="36" t="s">
        <v>1357</v>
      </c>
      <c r="B16" s="21" t="s">
        <v>1262</v>
      </c>
      <c r="C16" s="104">
        <f>SUMPRODUCT('HH Number'!D84:D90,Expenditure!D84:D90)/SUM(Expenditure!D84:D90)</f>
        <v>1325.7117764471059</v>
      </c>
      <c r="D16" s="105">
        <f>SUMPRODUCT('HH Number'!F84:F90,Expenditure!F84:F90)/SUM(Expenditure!F84:F90)</f>
        <v>45</v>
      </c>
      <c r="E16" s="105">
        <f>SUMPRODUCT('HH Number'!G84:G90,Expenditure!G84:G90)/SUM(Expenditure!G84:G90)</f>
        <v>93.099467140319717</v>
      </c>
      <c r="F16" s="105">
        <f>SUMPRODUCT('HH Number'!H84:H90,Expenditure!H84:H90)/SUM(Expenditure!H84:H90)</f>
        <v>81</v>
      </c>
      <c r="G16" s="105">
        <f>SUMPRODUCT('HH Number'!I84:I90,Expenditure!I84:I90)/SUM(Expenditure!I84:I90)</f>
        <v>68.040590405904055</v>
      </c>
      <c r="H16" s="105">
        <f>SUMPRODUCT('HH Number'!J84:J90,Expenditure!J84:J90)/SUM(Expenditure!J84:J90)</f>
        <v>117.59568851737792</v>
      </c>
      <c r="I16" s="105">
        <f>SUMPRODUCT('HH Number'!K84:K90,Expenditure!K84:K90)/SUM(Expenditure!K84:K90)</f>
        <v>229.72672136996073</v>
      </c>
      <c r="J16" s="105">
        <f>SUMPRODUCT('HH Number'!L84:L90,Expenditure!L84:L90)/SUM(Expenditure!L84:L90)</f>
        <v>297.55044612216881</v>
      </c>
      <c r="K16" s="105">
        <f>SUMPRODUCT('HH Number'!M84:M90,Expenditure!M84:M90)/SUM(Expenditure!M84:M90)</f>
        <v>259.63660565723791</v>
      </c>
      <c r="L16" s="105">
        <f>SUMPRODUCT('HH Number'!N84:N90,Expenditure!N84:N90)/SUM(Expenditure!N84:N90)</f>
        <v>213.27951716333462</v>
      </c>
      <c r="M16" s="105">
        <f>SUMPRODUCT('HH Number'!O84:O90,Expenditure!O84:O90)/SUM(Expenditure!O84:O90)</f>
        <v>102</v>
      </c>
      <c r="N16" s="106">
        <f>SUMPRODUCT('HH Number'!P84:P90,Expenditure!P84:P90)/SUM(Expenditure!P84:P90)</f>
        <v>68</v>
      </c>
    </row>
    <row r="17" spans="1:14" x14ac:dyDescent="0.25">
      <c r="A17" s="36" t="s">
        <v>1447</v>
      </c>
      <c r="B17" s="21" t="s">
        <v>1448</v>
      </c>
      <c r="C17" s="104">
        <f>SUMPRODUCT('HH Number'!D91:D92,Expenditure!D91:D92)/SUM(Expenditure!D91:D92)</f>
        <v>19281.560340510769</v>
      </c>
      <c r="D17" s="105">
        <f>SUMPRODUCT('HH Number'!F91:F92,Expenditure!F91:F92)/SUM(Expenditure!F91:F92)</f>
        <v>72.811881188118818</v>
      </c>
      <c r="E17" s="105">
        <f>SUMPRODUCT('HH Number'!G91:G92,Expenditure!G91:G92)/SUM(Expenditure!G91:G92)</f>
        <v>211.77536231884059</v>
      </c>
      <c r="F17" s="105">
        <f>SUMPRODUCT('HH Number'!H91:H92,Expenditure!H91:H92)/SUM(Expenditure!H91:H92)</f>
        <v>191.81818181818184</v>
      </c>
      <c r="G17" s="105">
        <f>SUMPRODUCT('HH Number'!I91:I92,Expenditure!I91:I92)/SUM(Expenditure!I91:I92)</f>
        <v>258.81708945260345</v>
      </c>
      <c r="H17" s="105">
        <f>SUMPRODUCT('HH Number'!J91:J92,Expenditure!J91:J92)/SUM(Expenditure!J91:J92)</f>
        <v>602.83584905660371</v>
      </c>
      <c r="I17" s="105">
        <f>SUMPRODUCT('HH Number'!K91:K92,Expenditure!K91:K92)/SUM(Expenditure!K91:K92)</f>
        <v>1925.0142671854735</v>
      </c>
      <c r="J17" s="105">
        <f>SUMPRODUCT('HH Number'!L91:L92,Expenditure!L91:L92)/SUM(Expenditure!L91:L92)</f>
        <v>4105.2333931777375</v>
      </c>
      <c r="K17" s="105">
        <f>SUMPRODUCT('HH Number'!M91:M92,Expenditure!M91:M92)/SUM(Expenditure!M91:M92)</f>
        <v>5343.7746566791511</v>
      </c>
      <c r="L17" s="105">
        <f>SUMPRODUCT('HH Number'!N91:N92,Expenditure!N91:N92)/SUM(Expenditure!N91:N92)</f>
        <v>5259.594039569246</v>
      </c>
      <c r="M17" s="105">
        <f>SUMPRODUCT('HH Number'!O91:O92,Expenditure!O91:O92)/SUM(Expenditure!O91:O92)</f>
        <v>1246.8174994638646</v>
      </c>
      <c r="N17" s="106">
        <f>SUMPRODUCT('HH Number'!P91:P92,Expenditure!P91:P92)/SUM(Expenditure!P91:P92)</f>
        <v>432.06687825889821</v>
      </c>
    </row>
    <row r="18" spans="1:14" x14ac:dyDescent="0.25">
      <c r="A18" s="36" t="s">
        <v>1358</v>
      </c>
      <c r="B18" s="21" t="s">
        <v>1263</v>
      </c>
      <c r="C18" s="104">
        <f>(SUMPRODUCT('HH Number'!D107:D109,Expenditure!D107:D109)+SUMPRODUCT('HH Number'!D466:D468,Expenditure!D466:D468))/SUM(Expenditure!D107:D109,Expenditure!D466:D468)</f>
        <v>7569.9906817067185</v>
      </c>
      <c r="D18" s="105">
        <f>(SUMPRODUCT('HH Number'!F107:F109,Expenditure!F107:F109)+SUMPRODUCT('HH Number'!F466:F468,Expenditure!F466:F468))/SUM(Expenditure!F107:F109,Expenditure!F466:F468)</f>
        <v>105.49230769230768</v>
      </c>
      <c r="E18" s="105">
        <f>(SUMPRODUCT('HH Number'!G107:G109,Expenditure!G107:G109)+SUMPRODUCT('HH Number'!G466:G468,Expenditure!G466:G468))/SUM(Expenditure!G107:G109,Expenditure!G466:G468)</f>
        <v>128.71919770773638</v>
      </c>
      <c r="F18" s="105">
        <f>(SUMPRODUCT('HH Number'!H107:H109,Expenditure!H107:H109)+SUMPRODUCT('HH Number'!H466:H468,Expenditure!H466:H468))/SUM(Expenditure!H107:H109,Expenditure!H466:H468)</f>
        <v>108.17088607594937</v>
      </c>
      <c r="G18" s="105">
        <f>(SUMPRODUCT('HH Number'!I107:I109,Expenditure!I107:I109)+SUMPRODUCT('HH Number'!I466:I468,Expenditure!I466:I468))/SUM(Expenditure!I107:I109,Expenditure!I466:I468)</f>
        <v>111.43478260869566</v>
      </c>
      <c r="H18" s="105">
        <f>(SUMPRODUCT('HH Number'!J107:J109,Expenditure!J107:J109)+SUMPRODUCT('HH Number'!J466:J468,Expenditure!J466:J468))/SUM(Expenditure!J107:J109,Expenditure!J466:J468)</f>
        <v>195.07167630057805</v>
      </c>
      <c r="I18" s="105">
        <f>(SUMPRODUCT('HH Number'!K107:K109,Expenditure!K107:K109)+SUMPRODUCT('HH Number'!K466:K468,Expenditure!K466:K468))/SUM(Expenditure!K107:K109,Expenditure!K466:K468)</f>
        <v>675.45481263776639</v>
      </c>
      <c r="J18" s="105">
        <f>(SUMPRODUCT('HH Number'!L107:L109,Expenditure!L107:L109)+SUMPRODUCT('HH Number'!L466:L468,Expenditure!L466:L468))/SUM(Expenditure!L107:L109,Expenditure!L466:L468)</f>
        <v>1523.9902252443692</v>
      </c>
      <c r="K18" s="105">
        <f>(SUMPRODUCT('HH Number'!M107:M109,Expenditure!M107:M109)+SUMPRODUCT('HH Number'!M466:M468,Expenditure!M466:M468))/SUM(Expenditure!M107:M109,Expenditure!M466:M468)</f>
        <v>2186.9824561403507</v>
      </c>
      <c r="L18" s="105">
        <f>(SUMPRODUCT('HH Number'!N107:N109,Expenditure!N107:N109)+SUMPRODUCT('HH Number'!N466:N468,Expenditure!N466:N468))/SUM(Expenditure!N107:N109,Expenditure!N466:N468)</f>
        <v>2257.147918511957</v>
      </c>
      <c r="M18" s="105">
        <f>(SUMPRODUCT('HH Number'!O107:O109,Expenditure!O107:O109)+SUMPRODUCT('HH Number'!O466:O468,Expenditure!O466:O468))/SUM(Expenditure!O107:O109,Expenditure!O466:O468)</f>
        <v>504.86894164193882</v>
      </c>
      <c r="N18" s="106">
        <f>(SUMPRODUCT('HH Number'!P107:P109,Expenditure!P107:P109)+SUMPRODUCT('HH Number'!P466:P468,Expenditure!P466:P468))/SUM(Expenditure!P107:P109,Expenditure!P466:P468)</f>
        <v>188.62883304940374</v>
      </c>
    </row>
    <row r="19" spans="1:14" x14ac:dyDescent="0.25">
      <c r="A19" s="36" t="s">
        <v>1359</v>
      </c>
      <c r="B19" s="21" t="s">
        <v>1264</v>
      </c>
      <c r="C19" s="104">
        <f>(SUMPRODUCT('HH Number'!D112:D114,Expenditure!D112:D114)+SUMPRODUCT('HH Number'!D470:D472,Expenditure!D470:D472))/SUM(Expenditure!D112:D114,Expenditure!D470:D472)</f>
        <v>4360.4696802646104</v>
      </c>
      <c r="D19" s="105">
        <f>(SUMPRODUCT('HH Number'!F112:F114,Expenditure!F112:F114)+SUMPRODUCT('HH Number'!F470:F472,Expenditure!F470:F472))/SUM(Expenditure!F112:F114,Expenditure!F470:F472)</f>
        <v>33</v>
      </c>
      <c r="E19" s="105">
        <f>(SUMPRODUCT('HH Number'!G112:G114,Expenditure!G112:G114)+SUMPRODUCT('HH Number'!G470:G472,Expenditure!G470:G472))/SUM(Expenditure!G112:G114,Expenditure!G470:G472)</f>
        <v>54.265625000000007</v>
      </c>
      <c r="F19" s="105">
        <f>(SUMPRODUCT('HH Number'!H112:H114,Expenditure!H112:H114)+SUMPRODUCT('HH Number'!H470:H472,Expenditure!H470:H472))/SUM(Expenditure!H112:H114,Expenditure!H470:H472)</f>
        <v>38.679245283018865</v>
      </c>
      <c r="G19" s="105">
        <f>(SUMPRODUCT('HH Number'!I112:I114,Expenditure!I112:I114)+SUMPRODUCT('HH Number'!I470:I472,Expenditure!I470:I472))/SUM(Expenditure!I112:I114,Expenditure!I470:I472)</f>
        <v>54.556537102473499</v>
      </c>
      <c r="H19" s="105">
        <f>(SUMPRODUCT('HH Number'!J112:J114,Expenditure!J112:J114)+SUMPRODUCT('HH Number'!J470:J472,Expenditure!J470:J472))/SUM(Expenditure!J112:J114,Expenditure!J470:J472)</f>
        <v>120.18559837728195</v>
      </c>
      <c r="I19" s="105">
        <f>(SUMPRODUCT('HH Number'!K112:K114,Expenditure!K112:K114)+SUMPRODUCT('HH Number'!K470:K472,Expenditure!K470:K472))/SUM(Expenditure!K112:K114,Expenditure!K470:K472)</f>
        <v>376.06701030927826</v>
      </c>
      <c r="J19" s="105">
        <f>(SUMPRODUCT('HH Number'!L112:L114,Expenditure!L112:L114)+SUMPRODUCT('HH Number'!L470:L472,Expenditure!L470:L472))/SUM(Expenditure!L112:L114,Expenditure!L470:L472)</f>
        <v>871.02616659398154</v>
      </c>
      <c r="K19" s="105">
        <f>(SUMPRODUCT('HH Number'!M112:M114,Expenditure!M112:M114)+SUMPRODUCT('HH Number'!M470:M472,Expenditure!M470:M472))/SUM(Expenditure!M112:M114,Expenditure!M470:M472)</f>
        <v>1129.7606341840681</v>
      </c>
      <c r="L19" s="105">
        <f>(SUMPRODUCT('HH Number'!N112:N114,Expenditure!N112:N114)+SUMPRODUCT('HH Number'!N470:N472,Expenditure!N470:N472))/SUM(Expenditure!N112:N114,Expenditure!N470:N472)</f>
        <v>1303.5153061224491</v>
      </c>
      <c r="M19" s="105">
        <f>(SUMPRODUCT('HH Number'!O112:O114,Expenditure!O112:O114)+SUMPRODUCT('HH Number'!O470:O472,Expenditure!O470:O472))/SUM(Expenditure!O112:O114,Expenditure!O470:O472)</f>
        <v>386.34384680371727</v>
      </c>
      <c r="N19" s="106">
        <f>(SUMPRODUCT('HH Number'!P112:P114,Expenditure!P112:P114)+SUMPRODUCT('HH Number'!P470:P472,Expenditure!P470:P472))/SUM(Expenditure!P112:P114,Expenditure!P470:P472)</f>
        <v>150.04453650958052</v>
      </c>
    </row>
    <row r="20" spans="1:14" x14ac:dyDescent="0.25">
      <c r="A20" s="36" t="s">
        <v>1360</v>
      </c>
      <c r="B20" s="21" t="s">
        <v>1265</v>
      </c>
      <c r="C20" s="104">
        <f>SUMPRODUCT('HH Number'!D473:D475,Expenditure!D473:D475)/SUM(Expenditure!D473:D475)</f>
        <v>18271.910975609757</v>
      </c>
      <c r="D20" s="105">
        <f>SUMPRODUCT('HH Number'!F473:F475,Expenditure!F473:F475)/SUM(Expenditure!F473:F475)</f>
        <v>52</v>
      </c>
      <c r="E20" s="105">
        <f>SUMPRODUCT('HH Number'!G473:G475,Expenditure!G473:G475)/SUM(Expenditure!G473:G475)</f>
        <v>184</v>
      </c>
      <c r="F20" s="105">
        <f>SUMPRODUCT('HH Number'!H473:H475,Expenditure!H473:H475)/SUM(Expenditure!H473:H475)</f>
        <v>176</v>
      </c>
      <c r="G20" s="105">
        <f>SUMPRODUCT('HH Number'!I473:I475,Expenditure!I473:I475)/SUM(Expenditure!I473:I475)</f>
        <v>214</v>
      </c>
      <c r="H20" s="105">
        <f>SUMPRODUCT('HH Number'!J473:J475,Expenditure!J473:J475)/SUM(Expenditure!J473:J475)</f>
        <v>519</v>
      </c>
      <c r="I20" s="105">
        <f>SUMPRODUCT('HH Number'!K473:K475,Expenditure!K473:K475)/SUM(Expenditure!K473:K475)</f>
        <v>1648.635009310987</v>
      </c>
      <c r="J20" s="105">
        <f>SUMPRODUCT('HH Number'!L473:L475,Expenditure!L473:L475)/SUM(Expenditure!L473:L475)</f>
        <v>3863.5389610389607</v>
      </c>
      <c r="K20" s="105">
        <f>SUMPRODUCT('HH Number'!M473:M475,Expenditure!M473:M475)/SUM(Expenditure!M473:M475)</f>
        <v>5180.4013503375845</v>
      </c>
      <c r="L20" s="105">
        <f>SUMPRODUCT('HH Number'!N473:N475,Expenditure!N473:N475)/SUM(Expenditure!N473:N475)</f>
        <v>5029.8350857775313</v>
      </c>
      <c r="M20" s="105">
        <f>SUMPRODUCT('HH Number'!O473:O475,Expenditure!O473:O475)/SUM(Expenditure!O473:O475)</f>
        <v>1222</v>
      </c>
      <c r="N20" s="106">
        <f>SUMPRODUCT('HH Number'!P473:P475,Expenditure!P473:P475)/SUM(Expenditure!P473:P475)</f>
        <v>437</v>
      </c>
    </row>
    <row r="21" spans="1:14" x14ac:dyDescent="0.25">
      <c r="A21" s="36" t="s">
        <v>1361</v>
      </c>
      <c r="B21" s="21" t="s">
        <v>1266</v>
      </c>
      <c r="C21" s="104">
        <f>SUMPRODUCT('HH Number'!D476:D478,Expenditure!D476:D478)/SUM(Expenditure!D476:D478)</f>
        <v>16110.154320987655</v>
      </c>
      <c r="D21" s="105">
        <f>SUMPRODUCT('HH Number'!F476:F478,Expenditure!F476:F478)/SUM(Expenditure!F476:F478)</f>
        <v>41</v>
      </c>
      <c r="E21" s="105">
        <f>SUMPRODUCT('HH Number'!G476:G478,Expenditure!G476:G478)/SUM(Expenditure!G476:G478)</f>
        <v>161</v>
      </c>
      <c r="F21" s="105">
        <f>SUMPRODUCT('HH Number'!H476:H478,Expenditure!H476:H478)/SUM(Expenditure!H476:H478)</f>
        <v>152</v>
      </c>
      <c r="G21" s="105">
        <f>SUMPRODUCT('HH Number'!I476:I478,Expenditure!I476:I478)/SUM(Expenditure!I476:I478)</f>
        <v>199</v>
      </c>
      <c r="H21" s="105">
        <f>SUMPRODUCT('HH Number'!J476:J478,Expenditure!J476:J478)/SUM(Expenditure!J476:J478)</f>
        <v>442</v>
      </c>
      <c r="I21" s="105">
        <f>SUMPRODUCT('HH Number'!K476:K478,Expenditure!K476:K478)/SUM(Expenditure!K476:K478)</f>
        <v>1470</v>
      </c>
      <c r="J21" s="105">
        <f>SUMPRODUCT('HH Number'!L476:L478,Expenditure!L476:L478)/SUM(Expenditure!L476:L478)</f>
        <v>3316.6838235294117</v>
      </c>
      <c r="K21" s="105">
        <f>SUMPRODUCT('HH Number'!M476:M478,Expenditure!M476:M478)/SUM(Expenditure!M476:M478)</f>
        <v>4567.7259259259272</v>
      </c>
      <c r="L21" s="105">
        <f>SUMPRODUCT('HH Number'!N476:N478,Expenditure!N476:N478)/SUM(Expenditure!N476:N478)</f>
        <v>4407.8482824427483</v>
      </c>
      <c r="M21" s="105">
        <f>SUMPRODUCT('HH Number'!O476:O478,Expenditure!O476:O478)/SUM(Expenditure!O476:O478)</f>
        <v>1055</v>
      </c>
      <c r="N21" s="106">
        <f>SUMPRODUCT('HH Number'!P476:P478,Expenditure!P476:P478)/SUM(Expenditure!P476:P478)</f>
        <v>368</v>
      </c>
    </row>
    <row r="22" spans="1:14" x14ac:dyDescent="0.25">
      <c r="A22" s="36" t="s">
        <v>1362</v>
      </c>
      <c r="B22" s="21" t="s">
        <v>1267</v>
      </c>
      <c r="C22" s="104">
        <f>SUMPRODUCT('HH Number'!D479:D481,Expenditure!D479:D481)/SUM(Expenditure!D479:D481)</f>
        <v>15472.743849493489</v>
      </c>
      <c r="D22" s="105">
        <f>SUMPRODUCT('HH Number'!F479:F481,Expenditure!F479:F481)/SUM(Expenditure!F479:F481)</f>
        <v>41</v>
      </c>
      <c r="E22" s="105">
        <f>SUMPRODUCT('HH Number'!G479:G481,Expenditure!G479:G481)/SUM(Expenditure!G479:G481)</f>
        <v>148</v>
      </c>
      <c r="F22" s="105">
        <f>SUMPRODUCT('HH Number'!H479:H481,Expenditure!H479:H481)/SUM(Expenditure!H479:H481)</f>
        <v>148</v>
      </c>
      <c r="G22" s="105">
        <f>SUMPRODUCT('HH Number'!I479:I481,Expenditure!I479:I481)/SUM(Expenditure!I479:I481)</f>
        <v>179</v>
      </c>
      <c r="H22" s="105">
        <f>SUMPRODUCT('HH Number'!J479:J481,Expenditure!J479:J481)/SUM(Expenditure!J479:J481)</f>
        <v>423</v>
      </c>
      <c r="I22" s="105">
        <f>SUMPRODUCT('HH Number'!K479:K481,Expenditure!K479:K481)/SUM(Expenditure!K479:K481)</f>
        <v>1374</v>
      </c>
      <c r="J22" s="105">
        <f>SUMPRODUCT('HH Number'!L479:L481,Expenditure!L479:L481)/SUM(Expenditure!L479:L481)</f>
        <v>3157.7619663648125</v>
      </c>
      <c r="K22" s="105">
        <f>SUMPRODUCT('HH Number'!M479:M481,Expenditure!M479:M481)/SUM(Expenditure!M479:M481)</f>
        <v>4347.6823925863528</v>
      </c>
      <c r="L22" s="105">
        <f>SUMPRODUCT('HH Number'!N479:N481,Expenditure!N479:N481)/SUM(Expenditure!N479:N481)</f>
        <v>4293.9096774193549</v>
      </c>
      <c r="M22" s="105">
        <f>SUMPRODUCT('HH Number'!O479:O481,Expenditure!O479:O481)/SUM(Expenditure!O479:O481)</f>
        <v>1002.9999999999999</v>
      </c>
      <c r="N22" s="106">
        <f>SUMPRODUCT('HH Number'!P479:P481,Expenditure!P479:P481)/SUM(Expenditure!P479:P481)</f>
        <v>363</v>
      </c>
    </row>
    <row r="23" spans="1:14" x14ac:dyDescent="0.25">
      <c r="A23" s="36" t="s">
        <v>1363</v>
      </c>
      <c r="B23" s="21" t="s">
        <v>1268</v>
      </c>
      <c r="C23" s="104">
        <f>SUMPRODUCT('HH Number'!D482:D484,Expenditure!D482:D484)/SUM(Expenditure!D482:D484)</f>
        <v>7443.3375796178334</v>
      </c>
      <c r="D23" s="105">
        <v>0</v>
      </c>
      <c r="E23" s="105">
        <f>SUMPRODUCT('HH Number'!G482:G484,Expenditure!G482:G484)/SUM(Expenditure!G482:G484)</f>
        <v>71</v>
      </c>
      <c r="F23" s="105">
        <f>SUMPRODUCT('HH Number'!H482:H484,Expenditure!H482:H484)/SUM(Expenditure!H482:H484)</f>
        <v>77</v>
      </c>
      <c r="G23" s="105">
        <f>SUMPRODUCT('HH Number'!I482:I484,Expenditure!I482:I484)/SUM(Expenditure!I482:I484)</f>
        <v>91</v>
      </c>
      <c r="H23" s="105">
        <f>SUMPRODUCT('HH Number'!J482:J484,Expenditure!J482:J484)/SUM(Expenditure!J482:J484)</f>
        <v>216</v>
      </c>
      <c r="I23" s="105">
        <f>SUMPRODUCT('HH Number'!K482:K484,Expenditure!K482:K484)/SUM(Expenditure!K482:K484)</f>
        <v>684</v>
      </c>
      <c r="J23" s="105">
        <f>SUMPRODUCT('HH Number'!L482:L484,Expenditure!L482:L484)/SUM(Expenditure!L482:L484)</f>
        <v>1502.1949458483757</v>
      </c>
      <c r="K23" s="105">
        <f>SUMPRODUCT('HH Number'!M482:M484,Expenditure!M482:M484)/SUM(Expenditure!M482:M484)</f>
        <v>2042.3328710124827</v>
      </c>
      <c r="L23" s="105">
        <f>SUMPRODUCT('HH Number'!N482:N484,Expenditure!N482:N484)/SUM(Expenditure!N482:N484)</f>
        <v>2066.4810810810814</v>
      </c>
      <c r="M23" s="105">
        <f>SUMPRODUCT('HH Number'!O482:O484,Expenditure!O482:O484)/SUM(Expenditure!O482:O484)</f>
        <v>529</v>
      </c>
      <c r="N23" s="106">
        <f>SUMPRODUCT('HH Number'!P482:P484,Expenditure!P482:P484)/SUM(Expenditure!P482:P484)</f>
        <v>192</v>
      </c>
    </row>
    <row r="24" spans="1:14" x14ac:dyDescent="0.25">
      <c r="A24" s="36" t="s">
        <v>1364</v>
      </c>
      <c r="B24" s="21" t="s">
        <v>1269</v>
      </c>
      <c r="C24" s="104">
        <f>(SUMPRODUCT('HH Number'!D94:D95,Expenditure!D94:D95)+SUMPRODUCT('HH Number'!D486:D502,Expenditure!D486:D502))/SUM(Expenditure!D94:D95,Expenditure!D486:D502)</f>
        <v>25199.307131280384</v>
      </c>
      <c r="D24" s="105">
        <f>(SUMPRODUCT('HH Number'!F94:F95,Expenditure!F94:F95)+SUMPRODUCT('HH Number'!F486:F502,Expenditure!F486:F502))/SUM(Expenditure!F94:F95,Expenditure!F486:F502)</f>
        <v>2001.5503875968993</v>
      </c>
      <c r="E24" s="105">
        <f>(SUMPRODUCT('HH Number'!G94:G95,Expenditure!G94:G95)+SUMPRODUCT('HH Number'!G486:G502,Expenditure!G486:G502))/SUM(Expenditure!G94:G95,Expenditure!G486:G502)</f>
        <v>2819.0576184379001</v>
      </c>
      <c r="F24" s="105">
        <f>(SUMPRODUCT('HH Number'!H94:H95,Expenditure!H94:H95)+SUMPRODUCT('HH Number'!H486:H502,Expenditure!H486:H502))/SUM(Expenditure!H94:H95,Expenditure!H486:H502)</f>
        <v>1375.2920496323532</v>
      </c>
      <c r="G24" s="105">
        <f>(SUMPRODUCT('HH Number'!I94:I95,Expenditure!I94:I95)+SUMPRODUCT('HH Number'!I486:I502,Expenditure!I486:I502))/SUM(Expenditure!I94:I95,Expenditure!I486:I502)</f>
        <v>1432.9223290364866</v>
      </c>
      <c r="H24" s="105">
        <f>(SUMPRODUCT('HH Number'!J94:J95,Expenditure!J94:J95)+SUMPRODUCT('HH Number'!J486:J502,Expenditure!J486:J502))/SUM(Expenditure!J94:J95,Expenditure!J486:J502)</f>
        <v>2022.0837031060912</v>
      </c>
      <c r="I24" s="105">
        <f>(SUMPRODUCT('HH Number'!K94:K95,Expenditure!K94:K95)+SUMPRODUCT('HH Number'!K486:K502,Expenditure!K486:K502))/SUM(Expenditure!K94:K95,Expenditure!K486:K502)</f>
        <v>3630.1139275509267</v>
      </c>
      <c r="J24" s="105">
        <f>(SUMPRODUCT('HH Number'!L94:L95,Expenditure!L94:L95)+SUMPRODUCT('HH Number'!L486:L502,Expenditure!L486:L502))/SUM(Expenditure!L94:L95,Expenditure!L486:L502)</f>
        <v>5146.610592938041</v>
      </c>
      <c r="K24" s="105">
        <f>(SUMPRODUCT('HH Number'!M94:M95,Expenditure!M94:M95)+SUMPRODUCT('HH Number'!M486:M502,Expenditure!M486:M502))/SUM(Expenditure!M94:M95,Expenditure!M486:M502)</f>
        <v>5869.3359142812451</v>
      </c>
      <c r="L24" s="105">
        <f>(SUMPRODUCT('HH Number'!N94:N95,Expenditure!N94:N95)+SUMPRODUCT('HH Number'!N486:N502,Expenditure!N486:N502))/SUM(Expenditure!N94:N95,Expenditure!N486:N502)</f>
        <v>5691.9199576868823</v>
      </c>
      <c r="M24" s="105">
        <f>(SUMPRODUCT('HH Number'!O94:O95,Expenditure!O94:O95)+SUMPRODUCT('HH Number'!O486:O502,Expenditure!O486:O502))/SUM(Expenditure!O94:O95,Expenditure!O486:O502)</f>
        <v>1362.3401134986927</v>
      </c>
      <c r="N24" s="106">
        <f>(SUMPRODUCT('HH Number'!P94:P95,Expenditure!P94:P95)+SUMPRODUCT('HH Number'!P486:P502,Expenditure!P486:P502))/SUM(Expenditure!P94:P95,Expenditure!P486:P502)</f>
        <v>480.5022388452827</v>
      </c>
    </row>
    <row r="25" spans="1:14" x14ac:dyDescent="0.25">
      <c r="A25" s="36" t="s">
        <v>1365</v>
      </c>
      <c r="B25" s="21" t="s">
        <v>1270</v>
      </c>
      <c r="C25" s="104">
        <f>SUMPRODUCT('HH Number'!D504:D510,Expenditure!D504:D510)/SUM(Expenditure!D504:D510)</f>
        <v>3763.1488833746898</v>
      </c>
      <c r="D25" s="105">
        <v>0</v>
      </c>
      <c r="E25" s="105">
        <f>SUMPRODUCT('HH Number'!G504:G510,Expenditure!G504:G510)/SUM(Expenditure!G504:G510)</f>
        <v>103</v>
      </c>
      <c r="F25" s="105">
        <f>SUMPRODUCT('HH Number'!H504:H510,Expenditure!H504:H510)/SUM(Expenditure!H504:H510)</f>
        <v>103</v>
      </c>
      <c r="G25" s="105">
        <f>SUMPRODUCT('HH Number'!I504:I510,Expenditure!I504:I510)/SUM(Expenditure!I504:I510)</f>
        <v>118.71428571428571</v>
      </c>
      <c r="H25" s="105">
        <f>SUMPRODUCT('HH Number'!J504:J510,Expenditure!J504:J510)/SUM(Expenditure!J504:J510)</f>
        <v>242.74705882352939</v>
      </c>
      <c r="I25" s="105">
        <f>SUMPRODUCT('HH Number'!K504:K510,Expenditure!K504:K510)/SUM(Expenditure!K504:K510)</f>
        <v>642.48375451263541</v>
      </c>
      <c r="J25" s="105">
        <f>SUMPRODUCT('HH Number'!L504:L510,Expenditure!L504:L510)/SUM(Expenditure!L504:L510)</f>
        <v>963.19264588329327</v>
      </c>
      <c r="K25" s="105">
        <f>SUMPRODUCT('HH Number'!M504:M510,Expenditure!M504:M510)/SUM(Expenditure!M504:M510)</f>
        <v>895.40173217854772</v>
      </c>
      <c r="L25" s="105">
        <f>SUMPRODUCT('HH Number'!N504:N510,Expenditure!N504:N510)/SUM(Expenditure!N504:N510)</f>
        <v>823.60102960102961</v>
      </c>
      <c r="M25" s="105">
        <f>SUMPRODUCT('HH Number'!O504:O510,Expenditure!O504:O510)/SUM(Expenditure!O504:O510)</f>
        <v>292.26003852422582</v>
      </c>
      <c r="N25" s="106">
        <f>SUMPRODUCT('HH Number'!P504:P510,Expenditure!P504:P510)/SUM(Expenditure!P504:P510)</f>
        <v>147.64718560888667</v>
      </c>
    </row>
    <row r="26" spans="1:14" x14ac:dyDescent="0.25">
      <c r="A26" s="36" t="s">
        <v>1366</v>
      </c>
      <c r="B26" s="21" t="s">
        <v>1271</v>
      </c>
      <c r="C26" s="104">
        <f>'HH Number'!D511</f>
        <v>1124</v>
      </c>
      <c r="D26" s="105">
        <v>0</v>
      </c>
      <c r="E26" s="105">
        <v>0</v>
      </c>
      <c r="F26" s="105">
        <v>0</v>
      </c>
      <c r="G26" s="105">
        <v>0</v>
      </c>
      <c r="H26" s="105">
        <v>0</v>
      </c>
      <c r="I26" s="105">
        <f>'HH Number'!K511</f>
        <v>64</v>
      </c>
      <c r="J26" s="105">
        <f>'HH Number'!L511</f>
        <v>167</v>
      </c>
      <c r="K26" s="105">
        <f>'HH Number'!M511</f>
        <v>266</v>
      </c>
      <c r="L26" s="105">
        <f>'HH Number'!N511</f>
        <v>353</v>
      </c>
      <c r="M26" s="105">
        <f>'HH Number'!O511</f>
        <v>134</v>
      </c>
      <c r="N26" s="106">
        <f>'HH Number'!P511</f>
        <v>74</v>
      </c>
    </row>
    <row r="27" spans="1:14" x14ac:dyDescent="0.25">
      <c r="A27" s="36" t="s">
        <v>1367</v>
      </c>
      <c r="B27" s="21" t="s">
        <v>1272</v>
      </c>
      <c r="C27" s="104">
        <f>'HH Number'!D97</f>
        <v>51459</v>
      </c>
      <c r="D27" s="105">
        <f>'HH Number'!F97</f>
        <v>2310</v>
      </c>
      <c r="E27" s="105">
        <f>'HH Number'!G97</f>
        <v>3549</v>
      </c>
      <c r="F27" s="105">
        <f>'HH Number'!H97</f>
        <v>1986</v>
      </c>
      <c r="G27" s="105">
        <f>'HH Number'!I97</f>
        <v>2191</v>
      </c>
      <c r="H27" s="105">
        <f>'HH Number'!J97</f>
        <v>3490</v>
      </c>
      <c r="I27" s="105">
        <f>'HH Number'!K97</f>
        <v>7237</v>
      </c>
      <c r="J27" s="105">
        <f>'HH Number'!L97</f>
        <v>10239</v>
      </c>
      <c r="K27" s="105">
        <f>'HH Number'!M97</f>
        <v>10002</v>
      </c>
      <c r="L27" s="105">
        <f>'HH Number'!N97</f>
        <v>7930</v>
      </c>
      <c r="M27" s="105">
        <f>'HH Number'!O97</f>
        <v>1731</v>
      </c>
      <c r="N27" s="106">
        <f>'HH Number'!P97</f>
        <v>651</v>
      </c>
    </row>
    <row r="28" spans="1:14" x14ac:dyDescent="0.25">
      <c r="A28" s="36" t="s">
        <v>1368</v>
      </c>
      <c r="B28" s="21" t="s">
        <v>1273</v>
      </c>
      <c r="C28" s="104">
        <f>SUM('HH Number'!D98*Expenditure!D98,SUMPRODUCT('HH Number'!D512:D513,Expenditure!D512:D513))/SUM(Expenditure!D98,Expenditure!D512:D513)</f>
        <v>20642.449035025016</v>
      </c>
      <c r="D28" s="105">
        <f>SUM('HH Number'!F98*Expenditure!F98,SUMPRODUCT('HH Number'!F512:F513,Expenditure!F512:F513))/SUM(Expenditure!F98,Expenditure!F512:F513)</f>
        <v>676.02034883720933</v>
      </c>
      <c r="E28" s="105">
        <f>SUM('HH Number'!G98*Expenditure!G98,SUMPRODUCT('HH Number'!G512:G513,Expenditure!G512:G513))/SUM(Expenditure!G98,Expenditure!G512:G513)</f>
        <v>1127.6247446746427</v>
      </c>
      <c r="F28" s="105">
        <f>SUM('HH Number'!H98*Expenditure!H98,SUMPRODUCT('HH Number'!H512:H513,Expenditure!H512:H513))/SUM(Expenditure!H98,Expenditure!H512:H513)</f>
        <v>655.82841823056299</v>
      </c>
      <c r="G28" s="105">
        <f>SUM('HH Number'!I98*Expenditure!I98,SUMPRODUCT('HH Number'!I512:I513,Expenditure!I512:I513))/SUM(Expenditure!I98,Expenditure!I512:I513)</f>
        <v>694.90911220426324</v>
      </c>
      <c r="H28" s="105">
        <f>SUM('HH Number'!J98*Expenditure!J98,SUMPRODUCT('HH Number'!J512:J513,Expenditure!J512:J513))/SUM(Expenditure!J98,Expenditure!J512:J513)</f>
        <v>1172.6296153846154</v>
      </c>
      <c r="I28" s="105">
        <f>SUM('HH Number'!K98*Expenditure!K98,SUMPRODUCT('HH Number'!K512:K513,Expenditure!K512:K513))/SUM(Expenditure!K98,Expenditure!K512:K513)</f>
        <v>2576.1292327825945</v>
      </c>
      <c r="J28" s="105">
        <f>SUM('HH Number'!L98*Expenditure!L98,SUMPRODUCT('HH Number'!L512:L513,Expenditure!L512:L513))/SUM(Expenditure!L98,Expenditure!L512:L513)</f>
        <v>4055.0445700762557</v>
      </c>
      <c r="K28" s="105">
        <f>SUM('HH Number'!M98*Expenditure!M98,SUMPRODUCT('HH Number'!M512:M513,Expenditure!M512:M513))/SUM(Expenditure!M98,Expenditure!M512:M513)</f>
        <v>4434.0051369863013</v>
      </c>
      <c r="L28" s="105">
        <f>SUM('HH Number'!N98*Expenditure!N98,SUMPRODUCT('HH Number'!N512:N513,Expenditure!N512:N513))/SUM(Expenditure!N98,Expenditure!N512:N513)</f>
        <v>3960.5660411403824</v>
      </c>
      <c r="M28" s="105">
        <f>SUM('HH Number'!O98*Expenditure!O98,SUMPRODUCT('HH Number'!O512:O513,Expenditure!O512:O513))/SUM(Expenditure!O98,Expenditure!O512:O513)</f>
        <v>919.15068709524564</v>
      </c>
      <c r="N28" s="106">
        <f>SUM('HH Number'!P98*Expenditure!P98,SUMPRODUCT('HH Number'!P512:P513,Expenditure!P512:P513))/SUM(Expenditure!P98,Expenditure!P512:P513)</f>
        <v>347.01158731337739</v>
      </c>
    </row>
    <row r="29" spans="1:14" x14ac:dyDescent="0.25">
      <c r="A29" s="36" t="s">
        <v>1369</v>
      </c>
      <c r="B29" s="21" t="s">
        <v>1274</v>
      </c>
      <c r="C29" s="104">
        <f>(('HH Number'!D99*Expenditure!D99)+SUMPRODUCT('HH Number'!D514:D515,Expenditure!D514:D515))/SUM(Expenditure!D99,Expenditure!D514:D515)</f>
        <v>3648.7468827930174</v>
      </c>
      <c r="D29" s="105">
        <f>(('HH Number'!F99*Expenditure!F99)+SUMPRODUCT('HH Number'!F514:F515,Expenditure!F514:F515))/SUM(Expenditure!F99,Expenditure!F514:F515)</f>
        <v>78.5</v>
      </c>
      <c r="E29" s="105">
        <f>(('HH Number'!G99*Expenditure!G99)+SUMPRODUCT('HH Number'!G514:G515,Expenditure!G514:G515))/SUM(Expenditure!G99,Expenditure!G514:G515)</f>
        <v>159.5</v>
      </c>
      <c r="F29" s="105">
        <f>(('HH Number'!H99*Expenditure!H99)+SUMPRODUCT('HH Number'!H514:H515,Expenditure!H514:H515))/SUM(Expenditure!H99,Expenditure!H514:H515)</f>
        <v>81.503239740820732</v>
      </c>
      <c r="G29" s="105">
        <f>(('HH Number'!I99*Expenditure!I99)+SUMPRODUCT('HH Number'!I514:I515,Expenditure!I514:I515))/SUM(Expenditure!I99,Expenditure!I514:I515)</f>
        <v>122.5</v>
      </c>
      <c r="H29" s="105">
        <f>(('HH Number'!J99*Expenditure!J99)+SUMPRODUCT('HH Number'!J514:J515,Expenditure!J514:J515))/SUM(Expenditure!J99,Expenditure!J514:J515)</f>
        <v>197.00740218540713</v>
      </c>
      <c r="I29" s="105">
        <f>(('HH Number'!K99*Expenditure!K99)+SUMPRODUCT('HH Number'!K514:K515,Expenditure!K514:K515))/SUM(Expenditure!K99,Expenditure!K514:K515)</f>
        <v>521.02961175696419</v>
      </c>
      <c r="J29" s="105">
        <f>(('HH Number'!L99*Expenditure!L99)+SUMPRODUCT('HH Number'!L514:L515,Expenditure!L514:L515))/SUM(Expenditure!L99,Expenditure!L514:L515)</f>
        <v>833.02740189445205</v>
      </c>
      <c r="K29" s="105">
        <f>(('HH Number'!M99*Expenditure!M99)+SUMPRODUCT('HH Number'!M514:M515,Expenditure!M514:M515))/SUM(Expenditure!M99,Expenditure!M514:M515)</f>
        <v>858.00986888481589</v>
      </c>
      <c r="L29" s="105">
        <f>(('HH Number'!N99*Expenditure!N99)+SUMPRODUCT('HH Number'!N514:N515,Expenditure!N514:N515))/SUM(Expenditure!N99,Expenditure!N514:N515)</f>
        <v>628.51349082623813</v>
      </c>
      <c r="M29" s="105">
        <f>(('HH Number'!O99*Expenditure!O99)+SUMPRODUCT('HH Number'!O514:O515,Expenditure!O514:O515))/SUM(Expenditure!O99,Expenditure!O514:O515)</f>
        <v>123.00642090114025</v>
      </c>
      <c r="N29" s="106">
        <f>(('HH Number'!P99*Expenditure!P99)+SUMPRODUCT('HH Number'!P514:P515,Expenditure!P514:P515))/SUM(Expenditure!P99,Expenditure!P514:P515)</f>
        <v>50.030638612033961</v>
      </c>
    </row>
    <row r="30" spans="1:14" x14ac:dyDescent="0.25">
      <c r="A30" s="36" t="s">
        <v>1370</v>
      </c>
      <c r="B30" s="21" t="s">
        <v>1275</v>
      </c>
      <c r="C30" s="104">
        <f>'HH Number'!D100</f>
        <v>4406</v>
      </c>
      <c r="D30" s="105">
        <f>'HH Number'!F100</f>
        <v>59</v>
      </c>
      <c r="E30" s="105">
        <f>'HH Number'!G100</f>
        <v>92</v>
      </c>
      <c r="F30" s="105">
        <f>'HH Number'!H100</f>
        <v>66</v>
      </c>
      <c r="G30" s="105">
        <f>'HH Number'!I100</f>
        <v>81</v>
      </c>
      <c r="H30" s="105">
        <f>'HH Number'!J100</f>
        <v>176</v>
      </c>
      <c r="I30" s="105">
        <f>'HH Number'!K100</f>
        <v>483</v>
      </c>
      <c r="J30" s="105">
        <f>'HH Number'!L100</f>
        <v>883</v>
      </c>
      <c r="K30" s="105">
        <f>'HH Number'!M100</f>
        <v>1174</v>
      </c>
      <c r="L30" s="105">
        <f>'HH Number'!N100</f>
        <v>1063</v>
      </c>
      <c r="M30" s="105">
        <f>'HH Number'!O100</f>
        <v>243</v>
      </c>
      <c r="N30" s="106">
        <f>'HH Number'!P100</f>
        <v>83</v>
      </c>
    </row>
    <row r="31" spans="1:14" x14ac:dyDescent="0.25">
      <c r="A31" s="36" t="s">
        <v>1371</v>
      </c>
      <c r="B31" s="21" t="s">
        <v>1276</v>
      </c>
      <c r="C31" s="104">
        <f>(SUMPRODUCT('HH Number'!D101:D103,Expenditure!D101:D103)+SUMPRODUCT('HH Number'!D516:D525,Expenditure!D516:D525))/SUM(Expenditure!D101:D103,Expenditure!D516:D525)</f>
        <v>6716.2465943200186</v>
      </c>
      <c r="D31" s="105">
        <f>(SUMPRODUCT('HH Number'!F101:F103,Expenditure!F101:F103)+SUMPRODUCT('HH Number'!F516:F525,Expenditure!F516:F525))/SUM(Expenditure!F101:F103,Expenditure!F516:F525)</f>
        <v>494.90379464285724</v>
      </c>
      <c r="E31" s="105">
        <f>(SUMPRODUCT('HH Number'!G101:G103,Expenditure!G101:G103)+SUMPRODUCT('HH Number'!G516:G525,Expenditure!G516:G525))/SUM(Expenditure!G101:G103,Expenditure!G516:G525)</f>
        <v>759.25743187448381</v>
      </c>
      <c r="F31" s="105">
        <f>(SUMPRODUCT('HH Number'!H101:H103,Expenditure!H101:H103)+SUMPRODUCT('HH Number'!H516:H525,Expenditure!H516:H525))/SUM(Expenditure!H101:H103,Expenditure!H516:H525)</f>
        <v>415.38776699029131</v>
      </c>
      <c r="G31" s="105">
        <f>(SUMPRODUCT('HH Number'!I101:I103,Expenditure!I101:I103)+SUMPRODUCT('HH Number'!I516:I525,Expenditure!I516:I525))/SUM(Expenditure!I101:I103,Expenditure!I516:I525)</f>
        <v>393.43940322910282</v>
      </c>
      <c r="H31" s="105">
        <f>(SUMPRODUCT('HH Number'!J101:J103,Expenditure!J101:J103)+SUMPRODUCT('HH Number'!J516:J525,Expenditure!J516:J525))/SUM(Expenditure!J101:J103,Expenditure!J516:J525)</f>
        <v>635.51910200866485</v>
      </c>
      <c r="I31" s="105">
        <f>(SUMPRODUCT('HH Number'!K101:K103,Expenditure!K101:K103)+SUMPRODUCT('HH Number'!K516:K525,Expenditure!K516:K525))/SUM(Expenditure!K101:K103,Expenditure!K516:K525)</f>
        <v>1081.3219906422798</v>
      </c>
      <c r="J31" s="105">
        <f>(SUMPRODUCT('HH Number'!L101:L103,Expenditure!L101:L103)+SUMPRODUCT('HH Number'!L516:L525,Expenditure!L516:L525))/SUM(Expenditure!L101:L103,Expenditure!L516:L525)</f>
        <v>1281.0952935694318</v>
      </c>
      <c r="K31" s="105">
        <f>(SUMPRODUCT('HH Number'!M101:M103,Expenditure!M101:M103)+SUMPRODUCT('HH Number'!M516:M525,Expenditure!M516:M525))/SUM(Expenditure!M101:M103,Expenditure!M516:M525)</f>
        <v>909.60108254397835</v>
      </c>
      <c r="L31" s="105">
        <f>(SUMPRODUCT('HH Number'!N101:N103,Expenditure!N101:N103)+SUMPRODUCT('HH Number'!N516:N525,Expenditure!N516:N525))/SUM(Expenditure!N101:N103,Expenditure!N516:N525)</f>
        <v>631.49203129527666</v>
      </c>
      <c r="M31" s="105">
        <f>(SUMPRODUCT('HH Number'!O101:O103,Expenditure!O101:O103)+SUMPRODUCT('HH Number'!O516:O525,Expenditure!O516:O525))/SUM(Expenditure!O101:O103,Expenditure!O516:O525)</f>
        <v>128.78745387453873</v>
      </c>
      <c r="N31" s="106">
        <f>(SUMPRODUCT('HH Number'!P101:P103,Expenditure!P101:P103)+SUMPRODUCT('HH Number'!P516:P525,Expenditure!P516:P525))/SUM(Expenditure!P101:P103,Expenditure!P516:P525)</f>
        <v>49.066006600660074</v>
      </c>
    </row>
    <row r="32" spans="1:14" x14ac:dyDescent="0.25">
      <c r="A32" s="36" t="s">
        <v>1372</v>
      </c>
      <c r="B32" s="21" t="s">
        <v>1277</v>
      </c>
      <c r="C32" s="104">
        <f>SUMPRODUCT('HH Number'!D118:D119,Expenditure!D118:D119)/SUM(Expenditure!D118:D119)</f>
        <v>14770.498153277931</v>
      </c>
      <c r="D32" s="105">
        <f>SUMPRODUCT('HH Number'!F118:F119,Expenditure!F118:F119)/SUM(Expenditure!F118:F119)</f>
        <v>279.93960923623439</v>
      </c>
      <c r="E32" s="105">
        <f>SUMPRODUCT('HH Number'!G118:G119,Expenditure!G118:G119)/SUM(Expenditure!G118:G119)</f>
        <v>570.85748218527317</v>
      </c>
      <c r="F32" s="105">
        <f>SUMPRODUCT('HH Number'!H118:H119,Expenditure!H118:H119)/SUM(Expenditure!H118:H119)</f>
        <v>362.86188811188811</v>
      </c>
      <c r="G32" s="105">
        <f>SUMPRODUCT('HH Number'!I118:I119,Expenditure!I118:I119)/SUM(Expenditure!I118:I119)</f>
        <v>467.76152623211453</v>
      </c>
      <c r="H32" s="105">
        <f>SUMPRODUCT('HH Number'!J118:J119,Expenditure!J118:J119)/SUM(Expenditure!J118:J119)</f>
        <v>766.1718027734978</v>
      </c>
      <c r="I32" s="105">
        <f>SUMPRODUCT('HH Number'!K118:K119,Expenditure!K118:K119)/SUM(Expenditure!K118:K119)</f>
        <v>1738.5845728121758</v>
      </c>
      <c r="J32" s="105">
        <f>SUMPRODUCT('HH Number'!L118:L119,Expenditure!L118:L119)/SUM(Expenditure!L118:L119)</f>
        <v>2905.7876929583426</v>
      </c>
      <c r="K32" s="105">
        <f>SUMPRODUCT('HH Number'!M118:M119,Expenditure!M118:M119)/SUM(Expenditure!M118:M119)</f>
        <v>3453.1643253838615</v>
      </c>
      <c r="L32" s="105">
        <f>SUMPRODUCT('HH Number'!N118:N119,Expenditure!N118:N119)/SUM(Expenditure!N118:N119)</f>
        <v>3132.524488825487</v>
      </c>
      <c r="M32" s="105">
        <f>SUMPRODUCT('HH Number'!O118:O119,Expenditure!O118:O119)/SUM(Expenditure!O118:O119)</f>
        <v>765.02537266095771</v>
      </c>
      <c r="N32" s="106">
        <f>SUMPRODUCT('HH Number'!P118:P119,Expenditure!P118:P119)/SUM(Expenditure!P118:P119)</f>
        <v>280.11183625037086</v>
      </c>
    </row>
    <row r="33" spans="1:14" x14ac:dyDescent="0.25">
      <c r="A33" s="36" t="s">
        <v>1373</v>
      </c>
      <c r="B33" s="21" t="s">
        <v>1278</v>
      </c>
      <c r="C33" s="104">
        <f>SUMPRODUCT('HH Number'!D120:D121,Expenditure!D120:D121)/SUM(Expenditure!D120:D121)</f>
        <v>2986.5071770334926</v>
      </c>
      <c r="D33" s="105">
        <f>SUMPRODUCT('HH Number'!F120:F121,Expenditure!F120:F121)/SUM(Expenditure!F120:F121)</f>
        <v>70</v>
      </c>
      <c r="E33" s="105">
        <f>SUMPRODUCT('HH Number'!G120:G121,Expenditure!G120:G121)/SUM(Expenditure!G120:G121)</f>
        <v>154</v>
      </c>
      <c r="F33" s="105">
        <f>SUMPRODUCT('HH Number'!H120:H121,Expenditure!H120:H121)/SUM(Expenditure!H120:H121)</f>
        <v>107</v>
      </c>
      <c r="G33" s="105">
        <f>SUMPRODUCT('HH Number'!I120:I121,Expenditure!I120:I121)/SUM(Expenditure!I120:I121)</f>
        <v>110</v>
      </c>
      <c r="H33" s="105">
        <f>SUMPRODUCT('HH Number'!J120:J121,Expenditure!J120:J121)/SUM(Expenditure!J120:J121)</f>
        <v>197.16279069767444</v>
      </c>
      <c r="I33" s="105">
        <f>SUMPRODUCT('HH Number'!K120:K121,Expenditure!K120:K121)/SUM(Expenditure!K120:K121)</f>
        <v>410.93229166666663</v>
      </c>
      <c r="J33" s="105">
        <f>SUMPRODUCT('HH Number'!L120:L121,Expenditure!L120:L121)/SUM(Expenditure!L120:L121)</f>
        <v>602.81686746987953</v>
      </c>
      <c r="K33" s="105">
        <f>SUMPRODUCT('HH Number'!M120:M121,Expenditure!M120:M121)/SUM(Expenditure!M120:M121)</f>
        <v>680.52586206896547</v>
      </c>
      <c r="L33" s="105">
        <f>SUMPRODUCT('HH Number'!N120:N121,Expenditure!N120:N121)/SUM(Expenditure!N120:N121)</f>
        <v>548.24175824175825</v>
      </c>
      <c r="M33" s="105">
        <f>SUMPRODUCT('HH Number'!O120:O121,Expenditure!O120:O121)/SUM(Expenditure!O120:O121)</f>
        <v>123</v>
      </c>
      <c r="N33" s="106">
        <f>SUMPRODUCT('HH Number'!P120:P121,Expenditure!P120:P121)/SUM(Expenditure!P120:P121)</f>
        <v>34</v>
      </c>
    </row>
    <row r="34" spans="1:14" x14ac:dyDescent="0.25">
      <c r="A34" s="36" t="s">
        <v>1374</v>
      </c>
      <c r="B34" s="21" t="s">
        <v>1279</v>
      </c>
      <c r="C34" s="104">
        <f>'HH Number'!D149</f>
        <v>1303</v>
      </c>
      <c r="D34" s="105">
        <v>0</v>
      </c>
      <c r="E34" s="105">
        <f>'HH Number'!G149</f>
        <v>56</v>
      </c>
      <c r="F34" s="105">
        <f>'HH Number'!H149</f>
        <v>29</v>
      </c>
      <c r="G34" s="105">
        <f>'HH Number'!I149</f>
        <v>44</v>
      </c>
      <c r="H34" s="105">
        <f>'HH Number'!J149</f>
        <v>70</v>
      </c>
      <c r="I34" s="105">
        <f>'HH Number'!K149</f>
        <v>164</v>
      </c>
      <c r="J34" s="105">
        <f>'HH Number'!L149</f>
        <v>261</v>
      </c>
      <c r="K34" s="105">
        <f>'HH Number'!M149</f>
        <v>307</v>
      </c>
      <c r="L34" s="105">
        <f>'HH Number'!N149</f>
        <v>240</v>
      </c>
      <c r="M34" s="105">
        <f>'HH Number'!O149</f>
        <v>60</v>
      </c>
      <c r="N34" s="106">
        <f>'HH Number'!P149</f>
        <v>43</v>
      </c>
    </row>
    <row r="35" spans="1:14" x14ac:dyDescent="0.25">
      <c r="A35" s="36" t="s">
        <v>1375</v>
      </c>
      <c r="B35" s="21" t="s">
        <v>1280</v>
      </c>
      <c r="C35" s="104">
        <f>SUMPRODUCT('HH Number'!D123:D124,Expenditure!D123:D124)/SUM(Expenditure!D123:D124)</f>
        <v>21988.392670157067</v>
      </c>
      <c r="D35" s="105">
        <f>SUMPRODUCT('HH Number'!F123:F124,Expenditure!F123:F124)/SUM(Expenditure!F123:F124)</f>
        <v>526.56521739130426</v>
      </c>
      <c r="E35" s="105">
        <f>SUMPRODUCT('HH Number'!G123:G124,Expenditure!G123:G124)/SUM(Expenditure!G123:G124)</f>
        <v>1013.1957671957673</v>
      </c>
      <c r="F35" s="105">
        <f>SUMPRODUCT('HH Number'!H123:H124,Expenditure!H123:H124)/SUM(Expenditure!H123:H124)</f>
        <v>654.83507306889362</v>
      </c>
      <c r="G35" s="105">
        <f>SUMPRODUCT('HH Number'!I123:I124,Expenditure!I123:I124)/SUM(Expenditure!I123:I124)</f>
        <v>696.25</v>
      </c>
      <c r="H35" s="105">
        <f>SUMPRODUCT('HH Number'!J123:J124,Expenditure!J123:J124)/SUM(Expenditure!J123:J124)</f>
        <v>1284.2884927066452</v>
      </c>
      <c r="I35" s="105">
        <f>SUMPRODUCT('HH Number'!K123:K124,Expenditure!K123:K124)/SUM(Expenditure!K123:K124)</f>
        <v>2863.3645083932852</v>
      </c>
      <c r="J35" s="105">
        <f>SUMPRODUCT('HH Number'!L123:L124,Expenditure!L123:L124)/SUM(Expenditure!L123:L124)</f>
        <v>4557.0935856992637</v>
      </c>
      <c r="K35" s="105">
        <f>SUMPRODUCT('HH Number'!M123:M124,Expenditure!M123:M124)/SUM(Expenditure!M123:M124)</f>
        <v>4977.7083010085344</v>
      </c>
      <c r="L35" s="105">
        <f>SUMPRODUCT('HH Number'!N123:N124,Expenditure!N123:N124)/SUM(Expenditure!N123:N124)</f>
        <v>4245.7306538692255</v>
      </c>
      <c r="M35" s="105">
        <f>SUMPRODUCT('HH Number'!O123:O124,Expenditure!O123:O124)/SUM(Expenditure!O123:O124)</f>
        <v>839.7348963029757</v>
      </c>
      <c r="N35" s="106">
        <f>SUMPRODUCT('HH Number'!P123:P124,Expenditure!P123:P124)/SUM(Expenditure!P123:P124)</f>
        <v>348.96254180602006</v>
      </c>
    </row>
    <row r="36" spans="1:14" x14ac:dyDescent="0.25">
      <c r="A36" s="36" t="s">
        <v>1376</v>
      </c>
      <c r="B36" s="21" t="s">
        <v>1281</v>
      </c>
      <c r="C36" s="104">
        <f>SUMPRODUCT('HH Number'!D125:D127,Expenditure!D125:D127)/SUM(Expenditure!D125:D127)</f>
        <v>3894.3835521769179</v>
      </c>
      <c r="D36" s="105">
        <f>SUMPRODUCT('HH Number'!F125:F127,Expenditure!F125:F127)/SUM(Expenditure!F125:F127)</f>
        <v>79.449519230769226</v>
      </c>
      <c r="E36" s="105">
        <f>SUMPRODUCT('HH Number'!G125:G127,Expenditure!G125:G127)/SUM(Expenditure!G125:G127)</f>
        <v>150.62500000000003</v>
      </c>
      <c r="F36" s="105">
        <f>SUMPRODUCT('HH Number'!H125:H127,Expenditure!H125:H127)/SUM(Expenditure!H125:H127)</f>
        <v>103.62437185929647</v>
      </c>
      <c r="G36" s="105">
        <f>SUMPRODUCT('HH Number'!I125:I127,Expenditure!I125:I127)/SUM(Expenditure!I125:I127)</f>
        <v>108.37405731523378</v>
      </c>
      <c r="H36" s="105">
        <f>SUMPRODUCT('HH Number'!J125:J127,Expenditure!J125:J127)/SUM(Expenditure!J125:J127)</f>
        <v>226.97922848664686</v>
      </c>
      <c r="I36" s="105">
        <f>SUMPRODUCT('HH Number'!K125:K127,Expenditure!K125:K127)/SUM(Expenditure!K125:K127)</f>
        <v>495.33531157270022</v>
      </c>
      <c r="J36" s="105">
        <f>SUMPRODUCT('HH Number'!L125:L127,Expenditure!L125:L127)/SUM(Expenditure!L125:L127)</f>
        <v>777.17553191489367</v>
      </c>
      <c r="K36" s="105">
        <f>SUMPRODUCT('HH Number'!M125:M127,Expenditure!M125:M127)/SUM(Expenditure!M125:M127)</f>
        <v>868.08966648441788</v>
      </c>
      <c r="L36" s="105">
        <f>SUMPRODUCT('HH Number'!N125:N127,Expenditure!N125:N127)/SUM(Expenditure!N125:N127)</f>
        <v>803.50999607996857</v>
      </c>
      <c r="M36" s="105">
        <f>SUMPRODUCT('HH Number'!O125:O127,Expenditure!O125:O127)/SUM(Expenditure!O125:O127)</f>
        <v>202.26697720029424</v>
      </c>
      <c r="N36" s="106">
        <f>SUMPRODUCT('HH Number'!P125:P127,Expenditure!P125:P127)/SUM(Expenditure!P125:P127)</f>
        <v>86.999999999999986</v>
      </c>
    </row>
    <row r="37" spans="1:14" x14ac:dyDescent="0.25">
      <c r="A37" s="36" t="s">
        <v>1377</v>
      </c>
      <c r="B37" s="21" t="s">
        <v>1282</v>
      </c>
      <c r="C37" s="104">
        <f>'HH Number'!D132</f>
        <v>18008</v>
      </c>
      <c r="D37" s="105">
        <f>'HH Number'!F132</f>
        <v>430</v>
      </c>
      <c r="E37" s="105">
        <f>'HH Number'!G132</f>
        <v>826</v>
      </c>
      <c r="F37" s="105">
        <f>'HH Number'!H132</f>
        <v>517</v>
      </c>
      <c r="G37" s="105">
        <f>'HH Number'!I132</f>
        <v>592</v>
      </c>
      <c r="H37" s="105">
        <f>'HH Number'!J132</f>
        <v>1032</v>
      </c>
      <c r="I37" s="105">
        <f>'HH Number'!K132</f>
        <v>2336</v>
      </c>
      <c r="J37" s="105">
        <f>'HH Number'!L132</f>
        <v>3622</v>
      </c>
      <c r="K37" s="105">
        <f>'HH Number'!M132</f>
        <v>4053</v>
      </c>
      <c r="L37" s="105">
        <f>'HH Number'!N132</f>
        <v>3493</v>
      </c>
      <c r="M37" s="105">
        <f>'HH Number'!O132</f>
        <v>802</v>
      </c>
      <c r="N37" s="106">
        <f>'HH Number'!P132</f>
        <v>279</v>
      </c>
    </row>
    <row r="38" spans="1:14" x14ac:dyDescent="0.25">
      <c r="A38" s="36" t="s">
        <v>1378</v>
      </c>
      <c r="B38" s="21" t="s">
        <v>1283</v>
      </c>
      <c r="C38" s="104">
        <f>'HH Number'!D150</f>
        <v>2198</v>
      </c>
      <c r="D38" s="105">
        <f>'HH Number'!F150</f>
        <v>46</v>
      </c>
      <c r="E38" s="105">
        <f>'HH Number'!G150</f>
        <v>86</v>
      </c>
      <c r="F38" s="105">
        <f>'HH Number'!H150</f>
        <v>58</v>
      </c>
      <c r="G38" s="105">
        <f>'HH Number'!I150</f>
        <v>55</v>
      </c>
      <c r="H38" s="105">
        <f>'HH Number'!J150</f>
        <v>107</v>
      </c>
      <c r="I38" s="105">
        <f>'HH Number'!K150</f>
        <v>252</v>
      </c>
      <c r="J38" s="105">
        <f>'HH Number'!L150</f>
        <v>423</v>
      </c>
      <c r="K38" s="105">
        <f>'HH Number'!M150</f>
        <v>525</v>
      </c>
      <c r="L38" s="105">
        <f>'HH Number'!N150</f>
        <v>487</v>
      </c>
      <c r="M38" s="105">
        <f>'HH Number'!O150</f>
        <v>115</v>
      </c>
      <c r="N38" s="106">
        <f>'HH Number'!P150</f>
        <v>39</v>
      </c>
    </row>
    <row r="39" spans="1:14" x14ac:dyDescent="0.25">
      <c r="A39" s="36" t="s">
        <v>1379</v>
      </c>
      <c r="B39" s="21" t="s">
        <v>1284</v>
      </c>
      <c r="C39" s="104">
        <f>SUMPRODUCT('HH Number'!D135:D136,Expenditure!D135:D136)/SUM(Expenditure!D135:D136)</f>
        <v>29837.685430463574</v>
      </c>
      <c r="D39" s="105">
        <f>SUMPRODUCT('HH Number'!F135:F136,Expenditure!F135:F136)/SUM(Expenditure!F135:F136)</f>
        <v>744</v>
      </c>
      <c r="E39" s="105">
        <f>SUMPRODUCT('HH Number'!G135:G136,Expenditure!G135:G136)/SUM(Expenditure!G135:G136)</f>
        <v>1456.5674157303372</v>
      </c>
      <c r="F39" s="105">
        <f>SUMPRODUCT('HH Number'!H135:H136,Expenditure!H135:H136)/SUM(Expenditure!H135:H136)</f>
        <v>933</v>
      </c>
      <c r="G39" s="105">
        <f>SUMPRODUCT('HH Number'!I135:I136,Expenditure!I135:I136)/SUM(Expenditure!I135:I136)</f>
        <v>1010.5627530364372</v>
      </c>
      <c r="H39" s="105">
        <f>SUMPRODUCT('HH Number'!J135:J136,Expenditure!J135:J136)/SUM(Expenditure!J135:J136)</f>
        <v>1780.3153456998311</v>
      </c>
      <c r="I39" s="105">
        <f>SUMPRODUCT('HH Number'!K135:K136,Expenditure!K135:K136)/SUM(Expenditure!K135:K136)</f>
        <v>3963.5824175824177</v>
      </c>
      <c r="J39" s="105">
        <f>SUMPRODUCT('HH Number'!L135:L136,Expenditure!L135:L136)/SUM(Expenditure!L135:L136)</f>
        <v>6024.1048218029355</v>
      </c>
      <c r="K39" s="105">
        <f>SUMPRODUCT('HH Number'!M135:M136,Expenditure!M135:M136)/SUM(Expenditure!M135:M136)</f>
        <v>6582.1726973684208</v>
      </c>
      <c r="L39" s="105">
        <f>SUMPRODUCT('HH Number'!N135:N136,Expenditure!N135:N136)/SUM(Expenditure!N135:N136)</f>
        <v>5645.2774741955072</v>
      </c>
      <c r="M39" s="105">
        <f>SUMPRODUCT('HH Number'!O135:O136,Expenditure!O135:O136)/SUM(Expenditure!O135:O136)</f>
        <v>1213.5650183150185</v>
      </c>
      <c r="N39" s="106">
        <f>SUMPRODUCT('HH Number'!P135:P136,Expenditure!P135:P136)/SUM(Expenditure!P135:P136)</f>
        <v>481</v>
      </c>
    </row>
    <row r="40" spans="1:14" x14ac:dyDescent="0.25">
      <c r="A40" s="36" t="s">
        <v>1380</v>
      </c>
      <c r="B40" s="21" t="s">
        <v>1285</v>
      </c>
      <c r="C40" s="104">
        <f>SUMPRODUCT('HH Number'!D137:D138,Expenditure!D137:D138)/SUM(Expenditure!D137:D138)</f>
        <v>3580.4324324324325</v>
      </c>
      <c r="D40" s="105">
        <f>SUMPRODUCT('HH Number'!F137:F138,Expenditure!F137:F138)/SUM(Expenditure!F137:F138)</f>
        <v>45</v>
      </c>
      <c r="E40" s="105">
        <f>SUMPRODUCT('HH Number'!G137:G138,Expenditure!G137:G138)/SUM(Expenditure!G137:G138)</f>
        <v>70.194805194805184</v>
      </c>
      <c r="F40" s="105">
        <f>SUMPRODUCT('HH Number'!H137:H138,Expenditure!H137:H138)/SUM(Expenditure!H137:H138)</f>
        <v>61.352941176470587</v>
      </c>
      <c r="G40" s="105">
        <f>SUMPRODUCT('HH Number'!I137:I138,Expenditure!I137:I138)/SUM(Expenditure!I137:I138)</f>
        <v>63.513513513513523</v>
      </c>
      <c r="H40" s="105">
        <f>SUMPRODUCT('HH Number'!J137:J138,Expenditure!J137:J138)/SUM(Expenditure!J137:J138)</f>
        <v>137.85507246376812</v>
      </c>
      <c r="I40" s="105">
        <f>SUMPRODUCT('HH Number'!K137:K138,Expenditure!K137:K138)/SUM(Expenditure!K137:K138)</f>
        <v>386.72569444444446</v>
      </c>
      <c r="J40" s="105">
        <f>SUMPRODUCT('HH Number'!L137:L138,Expenditure!L137:L138)/SUM(Expenditure!L137:L138)</f>
        <v>747.70521541950109</v>
      </c>
      <c r="K40" s="105">
        <f>SUMPRODUCT('HH Number'!M137:M138,Expenditure!M137:M138)/SUM(Expenditure!M137:M138)</f>
        <v>967.38205128205129</v>
      </c>
      <c r="L40" s="105">
        <f>SUMPRODUCT('HH Number'!N137:N138,Expenditure!N137:N138)/SUM(Expenditure!N137:N138)</f>
        <v>843.35348360655735</v>
      </c>
      <c r="M40" s="105">
        <f>SUMPRODUCT('HH Number'!O137:O138,Expenditure!O137:O138)/SUM(Expenditure!O137:O138)</f>
        <v>205.90781249999998</v>
      </c>
      <c r="N40" s="106">
        <f>SUMPRODUCT('HH Number'!P137:P138,Expenditure!P137:P138)/SUM(Expenditure!P137:P138)</f>
        <v>68.646251319957756</v>
      </c>
    </row>
    <row r="41" spans="1:14" x14ac:dyDescent="0.25">
      <c r="A41" s="36" t="s">
        <v>1381</v>
      </c>
      <c r="B41" s="21" t="s">
        <v>1286</v>
      </c>
      <c r="C41" s="104">
        <f>SUMPRODUCT('HH Number'!D140:D143,Expenditure!D140:D143)/SUM(Expenditure!D140:D143)</f>
        <v>24874.337638376386</v>
      </c>
      <c r="D41" s="105">
        <f>SUMPRODUCT('HH Number'!F140:F143,Expenditure!F140:F143)/SUM(Expenditure!F140:F143)</f>
        <v>582.15813953488384</v>
      </c>
      <c r="E41" s="105">
        <f>SUMPRODUCT('HH Number'!G140:G143,Expenditure!G140:G143)/SUM(Expenditure!G140:G143)</f>
        <v>1149.7307692307693</v>
      </c>
      <c r="F41" s="105">
        <f>SUMPRODUCT('HH Number'!H140:H143,Expenditure!H140:H143)/SUM(Expenditure!H140:H143)</f>
        <v>729.90865384615381</v>
      </c>
      <c r="G41" s="105">
        <f>SUMPRODUCT('HH Number'!I140:I143,Expenditure!I140:I143)/SUM(Expenditure!I140:I143)</f>
        <v>797.92066805845513</v>
      </c>
      <c r="H41" s="105">
        <f>SUMPRODUCT('HH Number'!J140:J143,Expenditure!J140:J143)/SUM(Expenditure!J140:J143)</f>
        <v>1408.6182707993478</v>
      </c>
      <c r="I41" s="105">
        <f>SUMPRODUCT('HH Number'!K140:K143,Expenditure!K140:K143)/SUM(Expenditure!K140:K143)</f>
        <v>3215.8064516129034</v>
      </c>
      <c r="J41" s="105">
        <f>SUMPRODUCT('HH Number'!L140:L143,Expenditure!L140:L143)/SUM(Expenditure!L140:L143)</f>
        <v>5108.6006683375108</v>
      </c>
      <c r="K41" s="105">
        <f>SUMPRODUCT('HH Number'!M140:M143,Expenditure!M140:M143)/SUM(Expenditure!M140:M143)</f>
        <v>5627.5777374470654</v>
      </c>
      <c r="L41" s="105">
        <f>SUMPRODUCT('HH Number'!N140:N143,Expenditure!N140:N143)/SUM(Expenditure!N140:N143)</f>
        <v>4746.6608442503648</v>
      </c>
      <c r="M41" s="105">
        <f>SUMPRODUCT('HH Number'!O140:O143,Expenditure!O140:O143)/SUM(Expenditure!O140:O143)</f>
        <v>1087.6823483670296</v>
      </c>
      <c r="N41" s="106">
        <f>SUMPRODUCT('HH Number'!P140:P143,Expenditure!P140:P143)/SUM(Expenditure!P140:P143)</f>
        <v>414.17007273986837</v>
      </c>
    </row>
    <row r="42" spans="1:14" x14ac:dyDescent="0.25">
      <c r="A42" s="36" t="s">
        <v>1382</v>
      </c>
      <c r="B42" s="21" t="s">
        <v>1287</v>
      </c>
      <c r="C42" s="104">
        <f>'HH Number'!D144</f>
        <v>40198</v>
      </c>
      <c r="D42" s="105">
        <f>'HH Number'!F144</f>
        <v>1344</v>
      </c>
      <c r="E42" s="105">
        <f>'HH Number'!G144</f>
        <v>2323</v>
      </c>
      <c r="F42" s="105">
        <f>'HH Number'!H144</f>
        <v>1356</v>
      </c>
      <c r="G42" s="105">
        <f>'HH Number'!I144</f>
        <v>1557</v>
      </c>
      <c r="H42" s="105">
        <f>'HH Number'!J144</f>
        <v>2550</v>
      </c>
      <c r="I42" s="105">
        <f>'HH Number'!K144</f>
        <v>5524</v>
      </c>
      <c r="J42" s="105">
        <f>'HH Number'!L144</f>
        <v>8117</v>
      </c>
      <c r="K42" s="105">
        <f>'HH Number'!M144</f>
        <v>8339</v>
      </c>
      <c r="L42" s="105">
        <f>'HH Number'!N144</f>
        <v>6870</v>
      </c>
      <c r="M42" s="105">
        <f>'HH Number'!O144</f>
        <v>1540</v>
      </c>
      <c r="N42" s="106">
        <f>'HH Number'!P144</f>
        <v>572</v>
      </c>
    </row>
    <row r="43" spans="1:14" x14ac:dyDescent="0.25">
      <c r="A43" s="36" t="s">
        <v>1383</v>
      </c>
      <c r="B43" s="21" t="s">
        <v>1288</v>
      </c>
      <c r="C43" s="104">
        <f>SUMPRODUCT('HH Number'!D152:D153,Expenditure!D152:D153)/SUM(Expenditure!D152:D153)</f>
        <v>6502.6725082146777</v>
      </c>
      <c r="D43" s="105">
        <f>SUMPRODUCT('HH Number'!F152:F153,Expenditure!F152:F153)/SUM(Expenditure!F152:F153)</f>
        <v>140</v>
      </c>
      <c r="E43" s="105">
        <f>SUMPRODUCT('HH Number'!G152:G153,Expenditure!G152:G153)/SUM(Expenditure!G152:G153)</f>
        <v>307.78235294117655</v>
      </c>
      <c r="F43" s="105">
        <f>SUMPRODUCT('HH Number'!H152:H153,Expenditure!H152:H153)/SUM(Expenditure!H152:H153)</f>
        <v>160.71897810218979</v>
      </c>
      <c r="G43" s="105">
        <f>SUMPRODUCT('HH Number'!I152:I153,Expenditure!I152:I153)/SUM(Expenditure!I152:I153)</f>
        <v>201.91489361702128</v>
      </c>
      <c r="H43" s="105">
        <f>SUMPRODUCT('HH Number'!J152:J153,Expenditure!J152:J153)/SUM(Expenditure!J152:J153)</f>
        <v>368.64239828693792</v>
      </c>
      <c r="I43" s="105">
        <f>SUMPRODUCT('HH Number'!K152:K153,Expenditure!K152:K153)/SUM(Expenditure!K152:K153)</f>
        <v>902.05474452554745</v>
      </c>
      <c r="J43" s="105">
        <f>SUMPRODUCT('HH Number'!L152:L153,Expenditure!L152:L153)/SUM(Expenditure!L152:L153)</f>
        <v>1233.1249999999998</v>
      </c>
      <c r="K43" s="105">
        <f>SUMPRODUCT('HH Number'!M152:M153,Expenditure!M152:M153)/SUM(Expenditure!M152:M153)</f>
        <v>1270.3836477987422</v>
      </c>
      <c r="L43" s="105">
        <f>SUMPRODUCT('HH Number'!N152:N153,Expenditure!N152:N153)/SUM(Expenditure!N152:N153)</f>
        <v>1323.0652173913043</v>
      </c>
      <c r="M43" s="105">
        <f>SUMPRODUCT('HH Number'!O152:O153,Expenditure!O152:O153)/SUM(Expenditure!O152:O153)</f>
        <v>443.07717750826896</v>
      </c>
      <c r="N43" s="106">
        <f>SUMPRODUCT('HH Number'!P152:P153,Expenditure!P152:P153)/SUM(Expenditure!P152:P153)</f>
        <v>233.93807339449543</v>
      </c>
    </row>
    <row r="44" spans="1:14" x14ac:dyDescent="0.25">
      <c r="A44" s="36" t="s">
        <v>1384</v>
      </c>
      <c r="B44" s="21" t="s">
        <v>1289</v>
      </c>
      <c r="C44" s="104">
        <f>(SUMPRODUCT('HH Number'!D158:D160,Expenditure!D158:D160)+SUMPRODUCT('HH Number'!D527:D531,Expenditure!D527:D531))/SUM(Expenditure!D158:D160,Expenditure!D527:D531)</f>
        <v>28728.903203661321</v>
      </c>
      <c r="D44" s="105">
        <f>(SUMPRODUCT('HH Number'!F158:F160,Expenditure!F158:F160)+SUMPRODUCT('HH Number'!F527:F531,Expenditure!F527:F531))/SUM(Expenditure!F158:F160,Expenditure!F527:F531)</f>
        <v>1021.7839416058392</v>
      </c>
      <c r="E44" s="105">
        <f>(SUMPRODUCT('HH Number'!G158:G160,Expenditure!G158:G160)+SUMPRODUCT('HH Number'!G527:G531,Expenditure!G527:G531))/SUM(Expenditure!G158:G160,Expenditure!G527:G531)</f>
        <v>1865.2810317033852</v>
      </c>
      <c r="F44" s="105">
        <f>(SUMPRODUCT('HH Number'!H158:H160,Expenditure!H158:H160)+SUMPRODUCT('HH Number'!H527:H531,Expenditure!H527:H531))/SUM(Expenditure!H158:H160,Expenditure!H527:H531)</f>
        <v>1097.5074224021594</v>
      </c>
      <c r="G44" s="105">
        <f>(SUMPRODUCT('HH Number'!I158:I160,Expenditure!I158:I160)+SUMPRODUCT('HH Number'!I527:I531,Expenditure!I527:I531))/SUM(Expenditure!I158:I160,Expenditure!I527:I531)</f>
        <v>1237.358240819812</v>
      </c>
      <c r="H44" s="105">
        <f>(SUMPRODUCT('HH Number'!J158:J160,Expenditure!J158:J160)+SUMPRODUCT('HH Number'!J527:J531,Expenditure!J527:J531))/SUM(Expenditure!J158:J160,Expenditure!J527:J531)</f>
        <v>2037.7810480976309</v>
      </c>
      <c r="I44" s="105">
        <f>(SUMPRODUCT('HH Number'!K158:K160,Expenditure!K158:K160)+SUMPRODUCT('HH Number'!K527:K531,Expenditure!K527:K531))/SUM(Expenditure!K158:K160,Expenditure!K527:K531)</f>
        <v>4307.830847255369</v>
      </c>
      <c r="J44" s="105">
        <f>(SUMPRODUCT('HH Number'!L158:L160,Expenditure!L158:L160)+SUMPRODUCT('HH Number'!L527:L531,Expenditure!L527:L531))/SUM(Expenditure!L158:L160,Expenditure!L527:L531)</f>
        <v>6048.5538636363635</v>
      </c>
      <c r="K44" s="105">
        <f>(SUMPRODUCT('HH Number'!M158:M160,Expenditure!M158:M160)+SUMPRODUCT('HH Number'!M527:M531,Expenditure!M527:M531))/SUM(Expenditure!M158:M160,Expenditure!M527:M531)</f>
        <v>5968.2103188821211</v>
      </c>
      <c r="L44" s="105">
        <f>(SUMPRODUCT('HH Number'!N158:N160,Expenditure!N158:N160)+SUMPRODUCT('HH Number'!N527:N531,Expenditure!N527:N531))/SUM(Expenditure!N158:N160,Expenditure!N527:N531)</f>
        <v>4794.9639361154041</v>
      </c>
      <c r="M44" s="105">
        <f>(SUMPRODUCT('HH Number'!O158:O160,Expenditure!O158:O160)+SUMPRODUCT('HH Number'!O527:O531,Expenditure!O527:O531))/SUM(Expenditure!O158:O160,Expenditure!O527:O531)</f>
        <v>1073.055318476371</v>
      </c>
      <c r="N44" s="106">
        <f>(SUMPRODUCT('HH Number'!P158:P160,Expenditure!P158:P160)+SUMPRODUCT('HH Number'!P527:P531,Expenditure!P527:P531))/SUM(Expenditure!P158:P160,Expenditure!P527:P531)</f>
        <v>392.25012676566456</v>
      </c>
    </row>
    <row r="45" spans="1:14" x14ac:dyDescent="0.25">
      <c r="A45" s="36" t="s">
        <v>1385</v>
      </c>
      <c r="B45" s="21" t="s">
        <v>1290</v>
      </c>
      <c r="C45" s="104">
        <f>(SUMPRODUCT('HH Number'!D162:D164,Expenditure!D162:D164)+SUMPRODUCT('HH Number'!D533:D537,Expenditure!D533:D537))/SUM(Expenditure!D162:D164,Expenditure!D533:D537)</f>
        <v>12856.011433597187</v>
      </c>
      <c r="D45" s="105">
        <f>(SUMPRODUCT('HH Number'!F162:F164,Expenditure!F162:F164)+SUMPRODUCT('HH Number'!F533:F537,Expenditure!F533:F537))/SUM(Expenditure!F162:F164,Expenditure!F533:F537)</f>
        <v>392.09037900874637</v>
      </c>
      <c r="E45" s="105">
        <f>(SUMPRODUCT('HH Number'!G162:G164,Expenditure!G162:G164)+SUMPRODUCT('HH Number'!G533:G537,Expenditure!G533:G537))/SUM(Expenditure!G162:G164,Expenditure!G533:G537)</f>
        <v>735.71400394477325</v>
      </c>
      <c r="F45" s="105">
        <f>(SUMPRODUCT('HH Number'!H162:H164,Expenditure!H162:H164)+SUMPRODUCT('HH Number'!H533:H537,Expenditure!H533:H537))/SUM(Expenditure!H162:H164,Expenditure!H533:H537)</f>
        <v>448.95562599049123</v>
      </c>
      <c r="G45" s="105">
        <f>(SUMPRODUCT('HH Number'!I162:I164,Expenditure!I162:I164)+SUMPRODUCT('HH Number'!I533:I537,Expenditure!I533:I537))/SUM(Expenditure!I162:I164,Expenditure!I533:I537)</f>
        <v>485.8877887788779</v>
      </c>
      <c r="H45" s="105">
        <f>(SUMPRODUCT('HH Number'!J162:J164,Expenditure!J162:J164)+SUMPRODUCT('HH Number'!J533:J537,Expenditure!J533:J537))/SUM(Expenditure!J162:J164,Expenditure!J533:J537)</f>
        <v>849.57142857142844</v>
      </c>
      <c r="I45" s="105">
        <f>(SUMPRODUCT('HH Number'!K162:K164,Expenditure!K162:K164)+SUMPRODUCT('HH Number'!K533:K537,Expenditure!K533:K537))/SUM(Expenditure!K162:K164,Expenditure!K533:K537)</f>
        <v>1866.8555211558307</v>
      </c>
      <c r="J45" s="105">
        <f>(SUMPRODUCT('HH Number'!L162:L164,Expenditure!L162:L164)+SUMPRODUCT('HH Number'!L533:L537,Expenditure!L533:L537))/SUM(Expenditure!L162:L164,Expenditure!L533:L537)</f>
        <v>2605.9032012195121</v>
      </c>
      <c r="K45" s="105">
        <f>(SUMPRODUCT('HH Number'!M162:M164,Expenditure!M162:M164)+SUMPRODUCT('HH Number'!M533:M537,Expenditure!M533:M537))/SUM(Expenditure!M162:M164,Expenditure!M533:M537)</f>
        <v>2761.2791519434627</v>
      </c>
      <c r="L45" s="105">
        <f>(SUMPRODUCT('HH Number'!N162:N164,Expenditure!N162:N164)+SUMPRODUCT('HH Number'!N533:N537,Expenditure!N533:N537))/SUM(Expenditure!N162:N164,Expenditure!N533:N537)</f>
        <v>2220.4385763490241</v>
      </c>
      <c r="M45" s="105">
        <f>(SUMPRODUCT('HH Number'!O162:O164,Expenditure!O162:O164)+SUMPRODUCT('HH Number'!O533:O537,Expenditure!O533:O537))/SUM(Expenditure!O162:O164,Expenditure!O533:O537)</f>
        <v>520.9442970822281</v>
      </c>
      <c r="N45" s="106">
        <f>(SUMPRODUCT('HH Number'!P162:P164,Expenditure!P162:P164)+SUMPRODUCT('HH Number'!P533:P537,Expenditure!P533:P537))/SUM(Expenditure!P162:P164,Expenditure!P533:P537)</f>
        <v>174.00907029478458</v>
      </c>
    </row>
    <row r="46" spans="1:14" x14ac:dyDescent="0.25">
      <c r="A46" s="36" t="s">
        <v>1386</v>
      </c>
      <c r="B46" s="21" t="s">
        <v>1291</v>
      </c>
      <c r="C46" s="104">
        <f>'HH Number'!D165</f>
        <v>16297</v>
      </c>
      <c r="D46" s="105">
        <f>'HH Number'!F165</f>
        <v>323</v>
      </c>
      <c r="E46" s="105">
        <f>'HH Number'!G165</f>
        <v>659</v>
      </c>
      <c r="F46" s="105">
        <f>'HH Number'!H165</f>
        <v>488</v>
      </c>
      <c r="G46" s="105">
        <f>'HH Number'!I165</f>
        <v>567</v>
      </c>
      <c r="H46" s="105">
        <f>'HH Number'!J165</f>
        <v>936</v>
      </c>
      <c r="I46" s="105">
        <f>'HH Number'!K165</f>
        <v>2166</v>
      </c>
      <c r="J46" s="105">
        <f>'HH Number'!L165</f>
        <v>3296</v>
      </c>
      <c r="K46" s="105">
        <f>'HH Number'!M165</f>
        <v>3728</v>
      </c>
      <c r="L46" s="105">
        <f>'HH Number'!N165</f>
        <v>3134</v>
      </c>
      <c r="M46" s="105">
        <f>'HH Number'!O165</f>
        <v>703</v>
      </c>
      <c r="N46" s="106">
        <f>'HH Number'!P165</f>
        <v>273</v>
      </c>
    </row>
    <row r="47" spans="1:14" x14ac:dyDescent="0.25">
      <c r="A47" s="36" t="s">
        <v>1387</v>
      </c>
      <c r="B47" s="21" t="s">
        <v>1292</v>
      </c>
      <c r="C47" s="104">
        <f>SUMPRODUCT('HH Number'!D172:D173,Expenditure!D172:D173)/SUM(Expenditure!D172:D173)</f>
        <v>10639.859745762711</v>
      </c>
      <c r="D47" s="105">
        <f>SUMPRODUCT('HH Number'!F172:F173,Expenditure!F172:F173)/SUM(Expenditure!F172:F173)</f>
        <v>98</v>
      </c>
      <c r="E47" s="105">
        <f>SUMPRODUCT('HH Number'!G172:G173,Expenditure!G172:G173)/SUM(Expenditure!G172:G173)</f>
        <v>262</v>
      </c>
      <c r="F47" s="105">
        <f>SUMPRODUCT('HH Number'!H172:H173,Expenditure!H172:H173)/SUM(Expenditure!H172:H173)</f>
        <v>172</v>
      </c>
      <c r="G47" s="105">
        <f>SUMPRODUCT('HH Number'!I172:I173,Expenditure!I172:I173)/SUM(Expenditure!I172:I173)</f>
        <v>190</v>
      </c>
      <c r="H47" s="105">
        <f>SUMPRODUCT('HH Number'!J172:J173,Expenditure!J172:J173)/SUM(Expenditure!J172:J173)</f>
        <v>377</v>
      </c>
      <c r="I47" s="105">
        <f>SUMPRODUCT('HH Number'!K172:K173,Expenditure!K172:K173)/SUM(Expenditure!K172:K173)</f>
        <v>990.73829201101933</v>
      </c>
      <c r="J47" s="105">
        <f>SUMPRODUCT('HH Number'!L172:L173,Expenditure!L172:L173)/SUM(Expenditure!L172:L173)</f>
        <v>2003.5909604519773</v>
      </c>
      <c r="K47" s="105">
        <f>SUMPRODUCT('HH Number'!M172:M173,Expenditure!M172:M173)/SUM(Expenditure!M172:M173)</f>
        <v>2594.5536231884057</v>
      </c>
      <c r="L47" s="105">
        <f>SUMPRODUCT('HH Number'!N172:N173,Expenditure!N172:N173)/SUM(Expenditure!N172:N173)</f>
        <v>2818.3323244552057</v>
      </c>
      <c r="M47" s="105">
        <f>SUMPRODUCT('HH Number'!O172:O173,Expenditure!O172:O173)/SUM(Expenditure!O172:O173)</f>
        <v>798</v>
      </c>
      <c r="N47" s="106">
        <f>SUMPRODUCT('HH Number'!P172:P173,Expenditure!P172:P173)/SUM(Expenditure!P172:P173)</f>
        <v>321</v>
      </c>
    </row>
    <row r="48" spans="1:14" x14ac:dyDescent="0.25">
      <c r="A48" s="36" t="s">
        <v>1388</v>
      </c>
      <c r="B48" s="21" t="s">
        <v>1293</v>
      </c>
      <c r="C48" s="104">
        <f>'HH Number'!D174</f>
        <v>10149</v>
      </c>
      <c r="D48" s="105">
        <f>'HH Number'!F174</f>
        <v>167</v>
      </c>
      <c r="E48" s="105">
        <f>'HH Number'!G174</f>
        <v>326</v>
      </c>
      <c r="F48" s="105">
        <f>'HH Number'!H174</f>
        <v>219</v>
      </c>
      <c r="G48" s="105">
        <f>'HH Number'!I174</f>
        <v>279</v>
      </c>
      <c r="H48" s="105">
        <f>'HH Number'!J174</f>
        <v>506</v>
      </c>
      <c r="I48" s="105">
        <f>'HH Number'!K174</f>
        <v>1190</v>
      </c>
      <c r="J48" s="105">
        <f>'HH Number'!L174</f>
        <v>2013</v>
      </c>
      <c r="K48" s="105">
        <f>'HH Number'!M174</f>
        <v>2400</v>
      </c>
      <c r="L48" s="105">
        <f>'HH Number'!N174</f>
        <v>2281</v>
      </c>
      <c r="M48" s="105">
        <f>'HH Number'!O174</f>
        <v>537</v>
      </c>
      <c r="N48" s="106">
        <f>'HH Number'!P174</f>
        <v>215</v>
      </c>
    </row>
    <row r="49" spans="1:17" x14ac:dyDescent="0.25">
      <c r="A49" s="36" t="s">
        <v>1389</v>
      </c>
      <c r="B49" s="21" t="s">
        <v>1294</v>
      </c>
      <c r="C49" s="104">
        <f>SUMPRODUCT('HH Number'!D175:D177,Expenditure!D175:D177)/SUM(Expenditure!D175:D177)</f>
        <v>6564.8477157360403</v>
      </c>
      <c r="D49" s="105">
        <f>SUMPRODUCT('HH Number'!F175:F177,Expenditure!F175:F177)/SUM(Expenditure!F175:F177)</f>
        <v>113</v>
      </c>
      <c r="E49" s="105">
        <f>SUMPRODUCT('HH Number'!G175:G177,Expenditure!G175:G177)/SUM(Expenditure!G175:G177)</f>
        <v>245.99999999999997</v>
      </c>
      <c r="F49" s="105">
        <f>SUMPRODUCT('HH Number'!H175:H177,Expenditure!H175:H177)/SUM(Expenditure!H175:H177)</f>
        <v>186</v>
      </c>
      <c r="G49" s="105">
        <f>SUMPRODUCT('HH Number'!I175:I177,Expenditure!I175:I177)/SUM(Expenditure!I175:I177)</f>
        <v>200</v>
      </c>
      <c r="H49" s="105">
        <f>SUMPRODUCT('HH Number'!J175:J177,Expenditure!J175:J177)/SUM(Expenditure!J175:J177)</f>
        <v>350</v>
      </c>
      <c r="I49" s="105">
        <f>SUMPRODUCT('HH Number'!K175:K177,Expenditure!K175:K177)/SUM(Expenditure!K175:K177)</f>
        <v>852.32020997375332</v>
      </c>
      <c r="J49" s="105">
        <f>SUMPRODUCT('HH Number'!L175:L177,Expenditure!L175:L177)/SUM(Expenditure!L175:L177)</f>
        <v>1308.0784313725489</v>
      </c>
      <c r="K49" s="105">
        <f>SUMPRODUCT('HH Number'!M175:M177,Expenditure!M175:M177)/SUM(Expenditure!M175:M177)</f>
        <v>1429.0072992700732</v>
      </c>
      <c r="L49" s="105">
        <f>SUMPRODUCT('HH Number'!N175:N177,Expenditure!N175:N177)/SUM(Expenditure!N175:N177)</f>
        <v>1399.8822663723324</v>
      </c>
      <c r="M49" s="105">
        <f>SUMPRODUCT('HH Number'!O175:O177,Expenditure!O175:O177)/SUM(Expenditure!O175:O177)</f>
        <v>364</v>
      </c>
      <c r="N49" s="106">
        <f>SUMPRODUCT('HH Number'!P175:P177,Expenditure!P175:P177)/SUM(Expenditure!P175:P177)</f>
        <v>133</v>
      </c>
    </row>
    <row r="50" spans="1:17" x14ac:dyDescent="0.25">
      <c r="A50" s="36" t="s">
        <v>1390</v>
      </c>
      <c r="B50" s="21" t="s">
        <v>1295</v>
      </c>
      <c r="C50" s="104">
        <f>'HH Number'!D179</f>
        <v>2771</v>
      </c>
      <c r="D50" s="105">
        <f>'HH Number'!F179</f>
        <v>70</v>
      </c>
      <c r="E50" s="105">
        <f>'HH Number'!G179</f>
        <v>109</v>
      </c>
      <c r="F50" s="105">
        <f>'HH Number'!H179</f>
        <v>74</v>
      </c>
      <c r="G50" s="105">
        <f>'HH Number'!I179</f>
        <v>86</v>
      </c>
      <c r="H50" s="105">
        <f>'HH Number'!J179</f>
        <v>160</v>
      </c>
      <c r="I50" s="105">
        <f>'HH Number'!K179</f>
        <v>367</v>
      </c>
      <c r="J50" s="105">
        <f>'HH Number'!L179</f>
        <v>599</v>
      </c>
      <c r="K50" s="105">
        <f>'HH Number'!M179</f>
        <v>570</v>
      </c>
      <c r="L50" s="105">
        <f>'HH Number'!N179</f>
        <v>523</v>
      </c>
      <c r="M50" s="105">
        <f>'HH Number'!O179</f>
        <v>147</v>
      </c>
      <c r="N50" s="106">
        <f>'HH Number'!P179</f>
        <v>64</v>
      </c>
    </row>
    <row r="51" spans="1:17" x14ac:dyDescent="0.25">
      <c r="A51" s="36" t="s">
        <v>1391</v>
      </c>
      <c r="B51" s="21" t="s">
        <v>1296</v>
      </c>
      <c r="C51" s="104">
        <f>SUMPRODUCT('HH Number'!D183:D184,Expenditure!D183:D184)/SUM(Expenditure!D183:D184)</f>
        <v>2569.6342992713098</v>
      </c>
      <c r="D51" s="105">
        <v>0</v>
      </c>
      <c r="E51" s="105">
        <f>SUMPRODUCT('HH Number'!G183:G184,Expenditure!G183:G184)/SUM(Expenditure!G183:G184)</f>
        <v>54.104355716878409</v>
      </c>
      <c r="F51" s="105">
        <f>SUMPRODUCT('HH Number'!H183:H184,Expenditure!H183:H184)/SUM(Expenditure!H183:H184)</f>
        <v>47.646835922697996</v>
      </c>
      <c r="G51" s="105">
        <f>SUMPRODUCT('HH Number'!I183:I184,Expenditure!I183:I184)/SUM(Expenditure!I183:I184)</f>
        <v>60.484676796291524</v>
      </c>
      <c r="H51" s="105">
        <f>SUMPRODUCT('HH Number'!J183:J184,Expenditure!J183:J184)/SUM(Expenditure!J183:J184)</f>
        <v>126.12622133599201</v>
      </c>
      <c r="I51" s="105">
        <f>SUMPRODUCT('HH Number'!K183:K184,Expenditure!K183:K184)/SUM(Expenditure!K183:K184)</f>
        <v>292.6208057726999</v>
      </c>
      <c r="J51" s="105">
        <f>SUMPRODUCT('HH Number'!L183:L184,Expenditure!L183:L184)/SUM(Expenditure!L183:L184)</f>
        <v>510.21318535696531</v>
      </c>
      <c r="K51" s="105">
        <f>SUMPRODUCT('HH Number'!M183:M184,Expenditure!M183:M184)/SUM(Expenditure!M183:M184)</f>
        <v>695.01839642705238</v>
      </c>
      <c r="L51" s="105">
        <f>SUMPRODUCT('HH Number'!N183:N184,Expenditure!N183:N184)/SUM(Expenditure!N183:N184)</f>
        <v>575.64628820960695</v>
      </c>
      <c r="M51" s="105">
        <f>SUMPRODUCT('HH Number'!O183:O184,Expenditure!O183:O184)/SUM(Expenditure!O183:O184)</f>
        <v>139.75717222546103</v>
      </c>
      <c r="N51" s="106">
        <f>SUMPRODUCT('HH Number'!P183:P184,Expenditure!P183:P184)/SUM(Expenditure!P183:P184)</f>
        <v>68.302800238668397</v>
      </c>
      <c r="P51" s="39"/>
      <c r="Q51" s="39"/>
    </row>
    <row r="52" spans="1:17" x14ac:dyDescent="0.25">
      <c r="A52" s="36" t="s">
        <v>1392</v>
      </c>
      <c r="B52" s="21" t="s">
        <v>1297</v>
      </c>
      <c r="C52" s="104">
        <f>'HH Number'!D188</f>
        <v>304</v>
      </c>
      <c r="D52" s="105">
        <v>0</v>
      </c>
      <c r="E52" s="105">
        <v>0</v>
      </c>
      <c r="F52" s="105">
        <v>0</v>
      </c>
      <c r="G52" s="105">
        <v>0</v>
      </c>
      <c r="H52" s="105">
        <v>0</v>
      </c>
      <c r="I52" s="105">
        <f>'HH Number'!K188</f>
        <v>29</v>
      </c>
      <c r="J52" s="105">
        <f>'HH Number'!L188</f>
        <v>56</v>
      </c>
      <c r="K52" s="105">
        <f>'HH Number'!M188</f>
        <v>77</v>
      </c>
      <c r="L52" s="105">
        <f>'HH Number'!N188</f>
        <v>80</v>
      </c>
      <c r="M52" s="105">
        <v>0</v>
      </c>
      <c r="N52" s="106">
        <v>0</v>
      </c>
    </row>
    <row r="53" spans="1:17" x14ac:dyDescent="0.25">
      <c r="A53" s="36" t="s">
        <v>1393</v>
      </c>
      <c r="B53" s="21" t="s">
        <v>1298</v>
      </c>
      <c r="C53" s="104">
        <f>'HH Number'!D189</f>
        <v>1795</v>
      </c>
      <c r="D53" s="105">
        <f>'HH Number'!F189</f>
        <v>39</v>
      </c>
      <c r="E53" s="105">
        <f>'HH Number'!G189</f>
        <v>67</v>
      </c>
      <c r="F53" s="105">
        <f>'HH Number'!H189</f>
        <v>51</v>
      </c>
      <c r="G53" s="105">
        <f>'HH Number'!I189</f>
        <v>57</v>
      </c>
      <c r="H53" s="105">
        <f>'HH Number'!J189</f>
        <v>83</v>
      </c>
      <c r="I53" s="105">
        <f>'HH Number'!K189</f>
        <v>183</v>
      </c>
      <c r="J53" s="105">
        <f>'HH Number'!L189</f>
        <v>325</v>
      </c>
      <c r="K53" s="105">
        <f>'HH Number'!M189</f>
        <v>411</v>
      </c>
      <c r="L53" s="105">
        <f>'HH Number'!N189</f>
        <v>461</v>
      </c>
      <c r="M53" s="105">
        <f>'HH Number'!O189</f>
        <v>87</v>
      </c>
      <c r="N53" s="106">
        <f>'HH Number'!P189</f>
        <v>27</v>
      </c>
    </row>
    <row r="54" spans="1:17" x14ac:dyDescent="0.25">
      <c r="A54" s="36" t="s">
        <v>1394</v>
      </c>
      <c r="B54" s="21" t="s">
        <v>1299</v>
      </c>
      <c r="C54" s="104">
        <f>'HH Number'!D190</f>
        <v>21726</v>
      </c>
      <c r="D54" s="105">
        <f>'HH Number'!F190</f>
        <v>421</v>
      </c>
      <c r="E54" s="105">
        <f>'HH Number'!G190</f>
        <v>836</v>
      </c>
      <c r="F54" s="105">
        <f>'HH Number'!H190</f>
        <v>561</v>
      </c>
      <c r="G54" s="105">
        <f>'HH Number'!I190</f>
        <v>646</v>
      </c>
      <c r="H54" s="105">
        <f>'HH Number'!J190</f>
        <v>1177</v>
      </c>
      <c r="I54" s="105">
        <f>'HH Number'!K190</f>
        <v>2696</v>
      </c>
      <c r="J54" s="105">
        <f>'HH Number'!L190</f>
        <v>4430</v>
      </c>
      <c r="K54" s="105">
        <f>'HH Number'!M190</f>
        <v>5154</v>
      </c>
      <c r="L54" s="105">
        <f>'HH Number'!N190</f>
        <v>4437</v>
      </c>
      <c r="M54" s="105">
        <f>'HH Number'!O190</f>
        <v>966</v>
      </c>
      <c r="N54" s="106">
        <f>'HH Number'!P190</f>
        <v>361</v>
      </c>
    </row>
    <row r="55" spans="1:17" x14ac:dyDescent="0.25">
      <c r="A55" s="36" t="s">
        <v>1395</v>
      </c>
      <c r="B55" s="21" t="s">
        <v>1300</v>
      </c>
      <c r="C55" s="104">
        <f>'HH Number'!D195</f>
        <v>44200</v>
      </c>
      <c r="D55" s="105">
        <f>'HH Number'!F195</f>
        <v>686</v>
      </c>
      <c r="E55" s="105">
        <f>'HH Number'!G195</f>
        <v>1793</v>
      </c>
      <c r="F55" s="105">
        <f>'HH Number'!H195</f>
        <v>1266</v>
      </c>
      <c r="G55" s="105">
        <f>'HH Number'!I195</f>
        <v>1600</v>
      </c>
      <c r="H55" s="105">
        <f>'HH Number'!J195</f>
        <v>2771</v>
      </c>
      <c r="I55" s="105">
        <f>'HH Number'!K195</f>
        <v>6344</v>
      </c>
      <c r="J55" s="105">
        <f>'HH Number'!L195</f>
        <v>9614</v>
      </c>
      <c r="K55" s="105">
        <f>'HH Number'!M195</f>
        <v>9818</v>
      </c>
      <c r="L55" s="105">
        <f>'HH Number'!N195</f>
        <v>7879</v>
      </c>
      <c r="M55" s="105">
        <f>'HH Number'!O195</f>
        <v>1713</v>
      </c>
      <c r="N55" s="106">
        <f>'HH Number'!P195</f>
        <v>631</v>
      </c>
    </row>
    <row r="56" spans="1:17" x14ac:dyDescent="0.25">
      <c r="A56" s="36" t="s">
        <v>1396</v>
      </c>
      <c r="B56" s="21" t="s">
        <v>1301</v>
      </c>
      <c r="C56" s="104">
        <f>'HH Number'!D196</f>
        <v>29420</v>
      </c>
      <c r="D56" s="105">
        <f>'HH Number'!F196</f>
        <v>339</v>
      </c>
      <c r="E56" s="105">
        <f>'HH Number'!G196</f>
        <v>908</v>
      </c>
      <c r="F56" s="105">
        <f>'HH Number'!H196</f>
        <v>680</v>
      </c>
      <c r="G56" s="105">
        <f>'HH Number'!I196</f>
        <v>922</v>
      </c>
      <c r="H56" s="105">
        <f>'HH Number'!J196</f>
        <v>1691</v>
      </c>
      <c r="I56" s="105">
        <f>'HH Number'!K196</f>
        <v>3977</v>
      </c>
      <c r="J56" s="105">
        <f>'HH Number'!L196</f>
        <v>6327</v>
      </c>
      <c r="K56" s="105">
        <f>'HH Number'!M196</f>
        <v>6925</v>
      </c>
      <c r="L56" s="105">
        <f>'HH Number'!N196</f>
        <v>5795</v>
      </c>
      <c r="M56" s="105">
        <f>'HH Number'!O196</f>
        <v>1334</v>
      </c>
      <c r="N56" s="106">
        <f>'HH Number'!P196</f>
        <v>479</v>
      </c>
    </row>
    <row r="57" spans="1:17" x14ac:dyDescent="0.25">
      <c r="A57" s="36" t="s">
        <v>1397</v>
      </c>
      <c r="B57" s="21" t="s">
        <v>1302</v>
      </c>
      <c r="C57" s="104">
        <f>'HH Number'!D198</f>
        <v>31232</v>
      </c>
      <c r="D57" s="105">
        <f>'HH Number'!F198</f>
        <v>344</v>
      </c>
      <c r="E57" s="105">
        <f>'HH Number'!G198</f>
        <v>953</v>
      </c>
      <c r="F57" s="105">
        <f>'HH Number'!H198</f>
        <v>714</v>
      </c>
      <c r="G57" s="105">
        <f>'HH Number'!I198</f>
        <v>912</v>
      </c>
      <c r="H57" s="105">
        <f>'HH Number'!J198</f>
        <v>1663</v>
      </c>
      <c r="I57" s="105">
        <f>'HH Number'!K198</f>
        <v>4091</v>
      </c>
      <c r="J57" s="105">
        <f>'HH Number'!L198</f>
        <v>6704</v>
      </c>
      <c r="K57" s="105">
        <f>'HH Number'!M198</f>
        <v>7338</v>
      </c>
      <c r="L57" s="105">
        <f>'HH Number'!N198</f>
        <v>6392</v>
      </c>
      <c r="M57" s="105">
        <f>'HH Number'!O198</f>
        <v>1492</v>
      </c>
      <c r="N57" s="106">
        <f>'HH Number'!P198</f>
        <v>567</v>
      </c>
    </row>
    <row r="58" spans="1:17" x14ac:dyDescent="0.25">
      <c r="A58" s="36" t="s">
        <v>1398</v>
      </c>
      <c r="B58" s="21" t="s">
        <v>1303</v>
      </c>
      <c r="C58" s="104">
        <f>SUMPRODUCT('HH Number'!D201:D203,Expenditure!D201:D203)/SUM(Expenditure!D201:D203)</f>
        <v>23676.482807515069</v>
      </c>
      <c r="D58" s="105">
        <f>SUMPRODUCT('HH Number'!F201:F203,Expenditure!F201:F203)/SUM(Expenditure!F201:F203)</f>
        <v>1023.6194746957078</v>
      </c>
      <c r="E58" s="105">
        <f>SUMPRODUCT('HH Number'!G201:G203,Expenditure!G201:G203)/SUM(Expenditure!G201:G203)</f>
        <v>1639.3988711194731</v>
      </c>
      <c r="F58" s="105">
        <f>SUMPRODUCT('HH Number'!H201:H203,Expenditure!H201:H203)/SUM(Expenditure!H201:H203)</f>
        <v>935.90900981266725</v>
      </c>
      <c r="G58" s="105">
        <f>SUMPRODUCT('HH Number'!I201:I203,Expenditure!I201:I203)/SUM(Expenditure!I201:I203)</f>
        <v>919.25806451612902</v>
      </c>
      <c r="H58" s="105">
        <f>SUMPRODUCT('HH Number'!J201:J203,Expenditure!J201:J203)/SUM(Expenditure!J201:J203)</f>
        <v>1464.9977158519873</v>
      </c>
      <c r="I58" s="105">
        <f>SUMPRODUCT('HH Number'!K201:K203,Expenditure!K201:K203)/SUM(Expenditure!K201:K203)</f>
        <v>3184.135135135135</v>
      </c>
      <c r="J58" s="105">
        <f>SUMPRODUCT('HH Number'!L201:L203,Expenditure!L201:L203)/SUM(Expenditure!L201:L203)</f>
        <v>4342.0236893203892</v>
      </c>
      <c r="K58" s="105">
        <f>SUMPRODUCT('HH Number'!M201:M203,Expenditure!M201:M203)/SUM(Expenditure!M201:M203)</f>
        <v>4620.1779715762268</v>
      </c>
      <c r="L58" s="105">
        <f>SUMPRODUCT('HH Number'!N201:N203,Expenditure!N201:N203)/SUM(Expenditure!N201:N203)</f>
        <v>4118.6993433395874</v>
      </c>
      <c r="M58" s="105">
        <f>SUMPRODUCT('HH Number'!O201:O203,Expenditure!O201:O203)/SUM(Expenditure!O201:O203)</f>
        <v>999.12786630392554</v>
      </c>
      <c r="N58" s="106">
        <f>SUMPRODUCT('HH Number'!P201:P203,Expenditure!P201:P203)/SUM(Expenditure!P201:P203)</f>
        <v>369.95530236634534</v>
      </c>
    </row>
    <row r="59" spans="1:17" x14ac:dyDescent="0.25">
      <c r="A59" s="36" t="s">
        <v>1399</v>
      </c>
      <c r="B59" s="21" t="s">
        <v>1304</v>
      </c>
      <c r="C59" s="104">
        <f>SUMPRODUCT('HH Number'!D205:D207,Expenditure!D205:D207)/SUM(Expenditure!D205:D207)</f>
        <v>1889.4619615032079</v>
      </c>
      <c r="D59" s="105">
        <f>SUMPRODUCT('HH Number'!F205:F207,Expenditure!F205:F207)/SUM(Expenditure!F205:F207)</f>
        <v>29.033492822966515</v>
      </c>
      <c r="E59" s="105">
        <f>SUMPRODUCT('HH Number'!G205:G207,Expenditure!G205:G207)/SUM(Expenditure!G205:G207)</f>
        <v>68.756097560975618</v>
      </c>
      <c r="F59" s="105">
        <f>SUMPRODUCT('HH Number'!H205:H207,Expenditure!H205:H207)/SUM(Expenditure!H205:H207)</f>
        <v>41.846303501945521</v>
      </c>
      <c r="G59" s="105">
        <f>SUMPRODUCT('HH Number'!I205:I207,Expenditure!I205:I207)/SUM(Expenditure!I205:I207)</f>
        <v>55.008356545961007</v>
      </c>
      <c r="H59" s="105">
        <f>SUMPRODUCT('HH Number'!J205:J207,Expenditure!J205:J207)/SUM(Expenditure!J205:J207)</f>
        <v>91.578947368421055</v>
      </c>
      <c r="I59" s="105">
        <f>SUMPRODUCT('HH Number'!K205:K207,Expenditure!K205:K207)/SUM(Expenditure!K205:K207)</f>
        <v>233.18397626112755</v>
      </c>
      <c r="J59" s="105">
        <f>SUMPRODUCT('HH Number'!L205:L207,Expenditure!L205:L207)/SUM(Expenditure!L205:L207)</f>
        <v>350.6201716738197</v>
      </c>
      <c r="K59" s="105">
        <f>SUMPRODUCT('HH Number'!M205:M207,Expenditure!M205:M207)/SUM(Expenditure!M205:M207)</f>
        <v>423.39376359680932</v>
      </c>
      <c r="L59" s="105">
        <f>SUMPRODUCT('HH Number'!N205:N207,Expenditure!N205:N207)/SUM(Expenditure!N205:N207)</f>
        <v>440.90769230769234</v>
      </c>
      <c r="M59" s="105">
        <f>SUMPRODUCT('HH Number'!O205:O207,Expenditure!O205:O207)/SUM(Expenditure!O205:O207)</f>
        <v>135.83815648445872</v>
      </c>
      <c r="N59" s="106">
        <f>SUMPRODUCT('HH Number'!P205:P207,Expenditure!P205:P207)/SUM(Expenditure!P205:P207)</f>
        <v>61.477106545961</v>
      </c>
    </row>
    <row r="60" spans="1:17" x14ac:dyDescent="0.25">
      <c r="A60" s="36" t="s">
        <v>1400</v>
      </c>
      <c r="B60" s="21" t="s">
        <v>1305</v>
      </c>
      <c r="C60" s="104">
        <f>'HH Number'!D215</f>
        <v>37909</v>
      </c>
      <c r="D60" s="105">
        <f>'HH Number'!F215</f>
        <v>1343</v>
      </c>
      <c r="E60" s="105">
        <f>'HH Number'!G215</f>
        <v>2267</v>
      </c>
      <c r="F60" s="105">
        <f>'HH Number'!H215</f>
        <v>1337</v>
      </c>
      <c r="G60" s="105">
        <f>'HH Number'!I215</f>
        <v>1452</v>
      </c>
      <c r="H60" s="105">
        <f>'HH Number'!J215</f>
        <v>2364</v>
      </c>
      <c r="I60" s="105">
        <f>'HH Number'!K215</f>
        <v>5158</v>
      </c>
      <c r="J60" s="105">
        <f>'HH Number'!L215</f>
        <v>7675</v>
      </c>
      <c r="K60" s="105">
        <f>'HH Number'!M215</f>
        <v>7776</v>
      </c>
      <c r="L60" s="105">
        <f>'HH Number'!N215</f>
        <v>6456</v>
      </c>
      <c r="M60" s="105">
        <f>'HH Number'!O215</f>
        <v>1435</v>
      </c>
      <c r="N60" s="106">
        <f>'HH Number'!P215</f>
        <v>541</v>
      </c>
    </row>
    <row r="61" spans="1:17" x14ac:dyDescent="0.25">
      <c r="A61" s="36" t="s">
        <v>1401</v>
      </c>
      <c r="B61" s="21" t="s">
        <v>1306</v>
      </c>
      <c r="C61" s="104">
        <f>'HH Number'!D211</f>
        <v>8144</v>
      </c>
      <c r="D61" s="105">
        <f>'HH Number'!F211</f>
        <v>201</v>
      </c>
      <c r="E61" s="105">
        <f>'HH Number'!G211</f>
        <v>293</v>
      </c>
      <c r="F61" s="105">
        <f>'HH Number'!H211</f>
        <v>186</v>
      </c>
      <c r="G61" s="105">
        <f>'HH Number'!I211</f>
        <v>244</v>
      </c>
      <c r="H61" s="105">
        <f>'HH Number'!J211</f>
        <v>449</v>
      </c>
      <c r="I61" s="105">
        <f>'HH Number'!K211</f>
        <v>987</v>
      </c>
      <c r="J61" s="105">
        <f>'HH Number'!L211</f>
        <v>1617</v>
      </c>
      <c r="K61" s="105">
        <f>'HH Number'!M211</f>
        <v>1866</v>
      </c>
      <c r="L61" s="105">
        <f>'HH Number'!N211</f>
        <v>1730</v>
      </c>
      <c r="M61" s="105">
        <f>'HH Number'!O211</f>
        <v>404</v>
      </c>
      <c r="N61" s="106">
        <f>'HH Number'!P211</f>
        <v>147</v>
      </c>
    </row>
    <row r="62" spans="1:17" x14ac:dyDescent="0.25">
      <c r="A62" s="36" t="s">
        <v>1402</v>
      </c>
      <c r="B62" s="21" t="s">
        <v>1307</v>
      </c>
      <c r="C62" s="104">
        <f>SUMPRODUCT('HH Number'!D217:D227,Expenditure!D217:D227)/SUM(Expenditure!D217:D227)</f>
        <v>26354.730341113103</v>
      </c>
      <c r="D62" s="105">
        <f>SUMPRODUCT('HH Number'!F217:F227,Expenditure!F217:F227)/SUM(Expenditure!F217:F227)</f>
        <v>850.81451360650613</v>
      </c>
      <c r="E62" s="105">
        <f>SUMPRODUCT('HH Number'!G217:G227,Expenditure!G217:G227)/SUM(Expenditure!G217:G227)</f>
        <v>1462.8893229166667</v>
      </c>
      <c r="F62" s="105">
        <f>SUMPRODUCT('HH Number'!H217:H227,Expenditure!H217:H227)/SUM(Expenditure!H217:H227)</f>
        <v>877.45657116871314</v>
      </c>
      <c r="G62" s="105">
        <f>SUMPRODUCT('HH Number'!I217:I227,Expenditure!I217:I227)/SUM(Expenditure!I217:I227)</f>
        <v>989.10765601544085</v>
      </c>
      <c r="H62" s="105">
        <f>SUMPRODUCT('HH Number'!J217:J227,Expenditure!J217:J227)/SUM(Expenditure!J217:J227)</f>
        <v>1623.9884357881926</v>
      </c>
      <c r="I62" s="105">
        <f>SUMPRODUCT('HH Number'!K217:K227,Expenditure!K217:K227)/SUM(Expenditure!K217:K227)</f>
        <v>3546.0183978535838</v>
      </c>
      <c r="J62" s="105">
        <f>SUMPRODUCT('HH Number'!L217:L227,Expenditure!L217:L227)/SUM(Expenditure!L217:L227)</f>
        <v>5347.142978290367</v>
      </c>
      <c r="K62" s="105">
        <f>SUMPRODUCT('HH Number'!M217:M227,Expenditure!M217:M227)/SUM(Expenditure!M217:M227)</f>
        <v>5684.7653091557668</v>
      </c>
      <c r="L62" s="105">
        <f>SUMPRODUCT('HH Number'!N217:N227,Expenditure!N217:N227)/SUM(Expenditure!N217:N227)</f>
        <v>4718.6659400544959</v>
      </c>
      <c r="M62" s="105">
        <f>SUMPRODUCT('HH Number'!O217:O227,Expenditure!O217:O227)/SUM(Expenditure!O217:O227)</f>
        <v>1029.5890293287518</v>
      </c>
      <c r="N62" s="106">
        <f>SUMPRODUCT('HH Number'!P217:P227,Expenditure!P217:P227)/SUM(Expenditure!P217:P227)</f>
        <v>370.25079473206182</v>
      </c>
    </row>
    <row r="63" spans="1:17" x14ac:dyDescent="0.25">
      <c r="A63" s="36" t="s">
        <v>1403</v>
      </c>
      <c r="B63" s="21" t="s">
        <v>1308</v>
      </c>
      <c r="C63" s="104">
        <f>SUMPRODUCT('HH Number'!D230:D231,Expenditure!D230:D231)/SUM(Expenditure!D230:D231)</f>
        <v>3323.0946408209807</v>
      </c>
      <c r="D63" s="105">
        <f>SUMPRODUCT('HH Number'!F230:F231,Expenditure!F230:F231)/SUM(Expenditure!F230:F231)</f>
        <v>73.094594594594597</v>
      </c>
      <c r="E63" s="105">
        <f>SUMPRODUCT('HH Number'!G230:G231,Expenditure!G230:G231)/SUM(Expenditure!G230:G231)</f>
        <v>131.41580756013747</v>
      </c>
      <c r="F63" s="105">
        <f>SUMPRODUCT('HH Number'!H230:H231,Expenditure!H230:H231)/SUM(Expenditure!H230:H231)</f>
        <v>87.603248259860777</v>
      </c>
      <c r="G63" s="105">
        <f>SUMPRODUCT('HH Number'!I230:I231,Expenditure!I230:I231)/SUM(Expenditure!I230:I231)</f>
        <v>103.86759581881533</v>
      </c>
      <c r="H63" s="105">
        <f>SUMPRODUCT('HH Number'!J230:J231,Expenditure!J230:J231)/SUM(Expenditure!J230:J231)</f>
        <v>160.21931589537223</v>
      </c>
      <c r="I63" s="105">
        <f>SUMPRODUCT('HH Number'!K230:K231,Expenditure!K230:K231)/SUM(Expenditure!K230:K231)</f>
        <v>399.99374021909233</v>
      </c>
      <c r="J63" s="105">
        <f>SUMPRODUCT('HH Number'!L230:L231,Expenditure!L230:L231)/SUM(Expenditure!L230:L231)</f>
        <v>637.0787037037037</v>
      </c>
      <c r="K63" s="105">
        <f>SUMPRODUCT('HH Number'!M230:M231,Expenditure!M230:M231)/SUM(Expenditure!M230:M231)</f>
        <v>772.16378600823055</v>
      </c>
      <c r="L63" s="105">
        <f>SUMPRODUCT('HH Number'!N230:N231,Expenditure!N230:N231)/SUM(Expenditure!N230:N231)</f>
        <v>705.82058047493399</v>
      </c>
      <c r="M63" s="105">
        <f>SUMPRODUCT('HH Number'!O230:O231,Expenditure!O230:O231)/SUM(Expenditure!O230:O231)</f>
        <v>184.78315548780486</v>
      </c>
      <c r="N63" s="106">
        <f>SUMPRODUCT('HH Number'!P230:P231,Expenditure!P230:P231)/SUM(Expenditure!P230:P231)</f>
        <v>71.483399329881209</v>
      </c>
    </row>
    <row r="64" spans="1:17" x14ac:dyDescent="0.25">
      <c r="A64" s="36" t="s">
        <v>1404</v>
      </c>
      <c r="B64" s="21" t="s">
        <v>1309</v>
      </c>
      <c r="C64" s="104">
        <f>'HH Number'!D232</f>
        <v>3365</v>
      </c>
      <c r="D64" s="105">
        <f>'HH Number'!F232</f>
        <v>87</v>
      </c>
      <c r="E64" s="105">
        <f>'HH Number'!G232</f>
        <v>129</v>
      </c>
      <c r="F64" s="105">
        <f>'HH Number'!H232</f>
        <v>95</v>
      </c>
      <c r="G64" s="105">
        <f>'HH Number'!I232</f>
        <v>98</v>
      </c>
      <c r="H64" s="105">
        <f>'HH Number'!J232</f>
        <v>183</v>
      </c>
      <c r="I64" s="105">
        <f>'HH Number'!K232</f>
        <v>403</v>
      </c>
      <c r="J64" s="105">
        <f>'HH Number'!L232</f>
        <v>673</v>
      </c>
      <c r="K64" s="105">
        <f>'HH Number'!M232</f>
        <v>732</v>
      </c>
      <c r="L64" s="105">
        <f>'HH Number'!N232</f>
        <v>721</v>
      </c>
      <c r="M64" s="105">
        <f>'HH Number'!O232</f>
        <v>182</v>
      </c>
      <c r="N64" s="106">
        <f>'HH Number'!P232</f>
        <v>53</v>
      </c>
    </row>
    <row r="65" spans="1:14" x14ac:dyDescent="0.25">
      <c r="A65" s="36" t="s">
        <v>1405</v>
      </c>
      <c r="B65" s="21" t="s">
        <v>1310</v>
      </c>
      <c r="C65" s="104">
        <f>'HH Number'!D234</f>
        <v>11556</v>
      </c>
      <c r="D65" s="105">
        <f>'HH Number'!F234</f>
        <v>248</v>
      </c>
      <c r="E65" s="105">
        <f>'HH Number'!G234</f>
        <v>381</v>
      </c>
      <c r="F65" s="105">
        <f>'HH Number'!H234</f>
        <v>249</v>
      </c>
      <c r="G65" s="105">
        <f>'HH Number'!I234</f>
        <v>280</v>
      </c>
      <c r="H65" s="105">
        <f>'HH Number'!J234</f>
        <v>510</v>
      </c>
      <c r="I65" s="105">
        <f>'HH Number'!K234</f>
        <v>1258</v>
      </c>
      <c r="J65" s="105">
        <f>'HH Number'!L234</f>
        <v>2211</v>
      </c>
      <c r="K65" s="105">
        <f>'HH Number'!M234</f>
        <v>2759</v>
      </c>
      <c r="L65" s="105">
        <f>'HH Number'!N234</f>
        <v>2684</v>
      </c>
      <c r="M65" s="105">
        <f>'HH Number'!O234</f>
        <v>691</v>
      </c>
      <c r="N65" s="106">
        <f>'HH Number'!P234</f>
        <v>265</v>
      </c>
    </row>
    <row r="66" spans="1:14" x14ac:dyDescent="0.25">
      <c r="A66" s="36" t="s">
        <v>1406</v>
      </c>
      <c r="B66" s="21" t="s">
        <v>1311</v>
      </c>
      <c r="C66" s="104">
        <f>'HH Number'!D236</f>
        <v>21829</v>
      </c>
      <c r="D66" s="105">
        <f>'HH Number'!F236</f>
        <v>548</v>
      </c>
      <c r="E66" s="105">
        <f>'HH Number'!G236</f>
        <v>930</v>
      </c>
      <c r="F66" s="105">
        <f>'HH Number'!H236</f>
        <v>612</v>
      </c>
      <c r="G66" s="105">
        <f>'HH Number'!I236</f>
        <v>645</v>
      </c>
      <c r="H66" s="105">
        <f>'HH Number'!J236</f>
        <v>1211</v>
      </c>
      <c r="I66" s="105">
        <f>'HH Number'!K236</f>
        <v>2630</v>
      </c>
      <c r="J66" s="105">
        <f>'HH Number'!L236</f>
        <v>4257</v>
      </c>
      <c r="K66" s="105">
        <f>'HH Number'!M236</f>
        <v>4985</v>
      </c>
      <c r="L66" s="105">
        <f>'HH Number'!N236</f>
        <v>4521</v>
      </c>
      <c r="M66" s="105">
        <f>'HH Number'!O236</f>
        <v>1057</v>
      </c>
      <c r="N66" s="106">
        <f>'HH Number'!P236</f>
        <v>391</v>
      </c>
    </row>
    <row r="67" spans="1:14" x14ac:dyDescent="0.25">
      <c r="A67" s="36" t="s">
        <v>1407</v>
      </c>
      <c r="B67" s="21" t="s">
        <v>1312</v>
      </c>
      <c r="C67" s="104">
        <f>'HH Number'!D279</f>
        <v>1463</v>
      </c>
      <c r="D67" s="105">
        <f>'HH Number'!F279</f>
        <v>32</v>
      </c>
      <c r="E67" s="105">
        <f>'HH Number'!G279</f>
        <v>60</v>
      </c>
      <c r="F67" s="105">
        <f>'HH Number'!H279</f>
        <v>57</v>
      </c>
      <c r="G67" s="105">
        <f>'HH Number'!I279</f>
        <v>42</v>
      </c>
      <c r="H67" s="105">
        <f>'HH Number'!J279</f>
        <v>89</v>
      </c>
      <c r="I67" s="105">
        <f>'HH Number'!K279</f>
        <v>194</v>
      </c>
      <c r="J67" s="105">
        <f>'HH Number'!L279</f>
        <v>329</v>
      </c>
      <c r="K67" s="105">
        <f>'HH Number'!M279</f>
        <v>313</v>
      </c>
      <c r="L67" s="105">
        <f>'HH Number'!N279</f>
        <v>253</v>
      </c>
      <c r="M67" s="105">
        <f>'HH Number'!O279</f>
        <v>63</v>
      </c>
      <c r="N67" s="106">
        <v>0</v>
      </c>
    </row>
    <row r="68" spans="1:14" x14ac:dyDescent="0.25">
      <c r="A68" s="36" t="s">
        <v>1408</v>
      </c>
      <c r="B68" s="21" t="s">
        <v>1313</v>
      </c>
      <c r="C68" s="104">
        <f>'HH Number'!D241</f>
        <v>2479</v>
      </c>
      <c r="D68" s="105">
        <f>'HH Number'!F241</f>
        <v>49</v>
      </c>
      <c r="E68" s="105">
        <f>'HH Number'!G241</f>
        <v>65</v>
      </c>
      <c r="F68" s="105">
        <f>'HH Number'!H241</f>
        <v>63</v>
      </c>
      <c r="G68" s="105">
        <f>'HH Number'!I241</f>
        <v>59</v>
      </c>
      <c r="H68" s="105">
        <f>'HH Number'!J241</f>
        <v>108</v>
      </c>
      <c r="I68" s="105">
        <f>'HH Number'!K241</f>
        <v>238</v>
      </c>
      <c r="J68" s="105">
        <f>'HH Number'!L241</f>
        <v>446</v>
      </c>
      <c r="K68" s="105">
        <f>'HH Number'!M241</f>
        <v>616</v>
      </c>
      <c r="L68" s="105">
        <f>'HH Number'!N241</f>
        <v>622</v>
      </c>
      <c r="M68" s="105">
        <f>'HH Number'!O241</f>
        <v>148</v>
      </c>
      <c r="N68" s="106">
        <f>'HH Number'!P241</f>
        <v>59</v>
      </c>
    </row>
    <row r="69" spans="1:14" x14ac:dyDescent="0.25">
      <c r="A69" s="36" t="s">
        <v>1409</v>
      </c>
      <c r="B69" s="21" t="s">
        <v>1314</v>
      </c>
      <c r="C69" s="104">
        <f>'HH Number'!D283</f>
        <v>1090</v>
      </c>
      <c r="D69" s="105">
        <v>0</v>
      </c>
      <c r="E69" s="105">
        <f>'HH Number'!G283</f>
        <v>26</v>
      </c>
      <c r="F69" s="105">
        <v>0</v>
      </c>
      <c r="G69" s="105">
        <v>0</v>
      </c>
      <c r="H69" s="105">
        <f>'HH Number'!J283</f>
        <v>43</v>
      </c>
      <c r="I69" s="105">
        <f>'HH Number'!K283</f>
        <v>132</v>
      </c>
      <c r="J69" s="105">
        <f>'HH Number'!L283</f>
        <v>222</v>
      </c>
      <c r="K69" s="105">
        <f>'HH Number'!M283</f>
        <v>215</v>
      </c>
      <c r="L69" s="105">
        <f>'HH Number'!N283</f>
        <v>284</v>
      </c>
      <c r="M69" s="105">
        <f>'HH Number'!O283</f>
        <v>74</v>
      </c>
      <c r="N69" s="106">
        <f>'HH Number'!P283</f>
        <v>33</v>
      </c>
    </row>
    <row r="70" spans="1:14" x14ac:dyDescent="0.25">
      <c r="A70" s="36" t="s">
        <v>1410</v>
      </c>
      <c r="B70" s="21" t="s">
        <v>1315</v>
      </c>
      <c r="C70" s="104">
        <f>'HH Number'!D245</f>
        <v>20040</v>
      </c>
      <c r="D70" s="105">
        <f>'HH Number'!F245</f>
        <v>362</v>
      </c>
      <c r="E70" s="105">
        <f>'HH Number'!G245</f>
        <v>722</v>
      </c>
      <c r="F70" s="105">
        <f>'HH Number'!H245</f>
        <v>540</v>
      </c>
      <c r="G70" s="105">
        <f>'HH Number'!I245</f>
        <v>589</v>
      </c>
      <c r="H70" s="105">
        <f>'HH Number'!J245</f>
        <v>1025</v>
      </c>
      <c r="I70" s="105">
        <f>'HH Number'!K245</f>
        <v>2453</v>
      </c>
      <c r="J70" s="105">
        <f>'HH Number'!L245</f>
        <v>4054</v>
      </c>
      <c r="K70" s="105">
        <f>'HH Number'!M245</f>
        <v>4767</v>
      </c>
      <c r="L70" s="105">
        <f>'HH Number'!N245</f>
        <v>4245</v>
      </c>
      <c r="M70" s="105">
        <f>'HH Number'!O245</f>
        <v>924</v>
      </c>
      <c r="N70" s="106">
        <f>'HH Number'!P245</f>
        <v>318</v>
      </c>
    </row>
    <row r="71" spans="1:14" x14ac:dyDescent="0.25">
      <c r="A71" s="36" t="s">
        <v>1411</v>
      </c>
      <c r="B71" s="21" t="s">
        <v>1316</v>
      </c>
      <c r="C71" s="104">
        <f>SUMPRODUCT('HH Number'!D242:D243,Expenditure!D242:D243)/SUM(Expenditure!D242:D243)</f>
        <v>10078.575806451614</v>
      </c>
      <c r="D71" s="105">
        <f>SUMPRODUCT('HH Number'!F242:F243,Expenditure!F242:F243)/SUM(Expenditure!F242:F243)</f>
        <v>191.37288135593221</v>
      </c>
      <c r="E71" s="105">
        <f>SUMPRODUCT('HH Number'!G242:G243,Expenditure!G242:G243)/SUM(Expenditure!G242:G243)</f>
        <v>301.84210526315792</v>
      </c>
      <c r="F71" s="105">
        <f>SUMPRODUCT('HH Number'!H242:H243,Expenditure!H242:H243)/SUM(Expenditure!H242:H243)</f>
        <v>199.03124999999997</v>
      </c>
      <c r="G71" s="105">
        <f>SUMPRODUCT('HH Number'!I242:I243,Expenditure!I242:I243)/SUM(Expenditure!I242:I243)</f>
        <v>291.66554054054058</v>
      </c>
      <c r="H71" s="105">
        <f>SUMPRODUCT('HH Number'!J242:J243,Expenditure!J242:J243)/SUM(Expenditure!J242:J243)</f>
        <v>441.04878048780483</v>
      </c>
      <c r="I71" s="105">
        <f>SUMPRODUCT('HH Number'!K242:K243,Expenditure!K242:K243)/SUM(Expenditure!K242:K243)</f>
        <v>1056.7157107231922</v>
      </c>
      <c r="J71" s="105">
        <f>SUMPRODUCT('HH Number'!L242:L243,Expenditure!L242:L243)/SUM(Expenditure!L242:L243)</f>
        <v>1911.1458699472762</v>
      </c>
      <c r="K71" s="105">
        <f>SUMPRODUCT('HH Number'!M242:M243,Expenditure!M242:M243)/SUM(Expenditure!M242:M243)</f>
        <v>2397.5767878077377</v>
      </c>
      <c r="L71" s="105">
        <f>SUMPRODUCT('HH Number'!N242:N243,Expenditure!N242:N243)/SUM(Expenditure!N242:N243)</f>
        <v>2426.0421428571426</v>
      </c>
      <c r="M71" s="105">
        <f>SUMPRODUCT('HH Number'!O242:O243,Expenditure!O242:O243)/SUM(Expenditure!O242:O243)</f>
        <v>589.29852658552215</v>
      </c>
      <c r="N71" s="106">
        <f>SUMPRODUCT('HH Number'!P242:P243,Expenditure!P242:P243)/SUM(Expenditure!P242:P243)</f>
        <v>218.9543434343434</v>
      </c>
    </row>
    <row r="72" spans="1:14" x14ac:dyDescent="0.25">
      <c r="A72" s="36" t="s">
        <v>1412</v>
      </c>
      <c r="B72" s="21" t="s">
        <v>1317</v>
      </c>
      <c r="C72" s="104">
        <f>'HH Number'!D246</f>
        <v>41806</v>
      </c>
      <c r="D72" s="105">
        <f>'HH Number'!F246</f>
        <v>1172</v>
      </c>
      <c r="E72" s="105">
        <f>'HH Number'!G246</f>
        <v>2296</v>
      </c>
      <c r="F72" s="105">
        <f>'HH Number'!H246</f>
        <v>1432</v>
      </c>
      <c r="G72" s="105">
        <f>'HH Number'!I246</f>
        <v>1583</v>
      </c>
      <c r="H72" s="105">
        <f>'HH Number'!J246</f>
        <v>2679</v>
      </c>
      <c r="I72" s="105">
        <f>'HH Number'!K246</f>
        <v>5798</v>
      </c>
      <c r="J72" s="105">
        <f>'HH Number'!L246</f>
        <v>8666</v>
      </c>
      <c r="K72" s="105">
        <f>'HH Number'!M246</f>
        <v>8722</v>
      </c>
      <c r="L72" s="105">
        <f>'HH Number'!N246</f>
        <v>7206</v>
      </c>
      <c r="M72" s="105">
        <f>'HH Number'!O246</f>
        <v>1584</v>
      </c>
      <c r="N72" s="106">
        <f>'HH Number'!P246</f>
        <v>592</v>
      </c>
    </row>
    <row r="73" spans="1:14" x14ac:dyDescent="0.25">
      <c r="A73" s="36" t="s">
        <v>1413</v>
      </c>
      <c r="B73" s="21" t="s">
        <v>1318</v>
      </c>
      <c r="C73" s="104">
        <f>'HH Number'!D250</f>
        <v>18563</v>
      </c>
      <c r="D73" s="105">
        <f>'HH Number'!F250</f>
        <v>471</v>
      </c>
      <c r="E73" s="105">
        <f>'HH Number'!G250</f>
        <v>944</v>
      </c>
      <c r="F73" s="105">
        <f>'HH Number'!H250</f>
        <v>574</v>
      </c>
      <c r="G73" s="105">
        <f>'HH Number'!I250</f>
        <v>666</v>
      </c>
      <c r="H73" s="105">
        <f>'HH Number'!J250</f>
        <v>1079</v>
      </c>
      <c r="I73" s="105">
        <f>'HH Number'!K250</f>
        <v>2339</v>
      </c>
      <c r="J73" s="105">
        <f>'HH Number'!L250</f>
        <v>3773</v>
      </c>
      <c r="K73" s="105">
        <f>'HH Number'!M250</f>
        <v>4278</v>
      </c>
      <c r="L73" s="105">
        <f>'HH Number'!N250</f>
        <v>3425</v>
      </c>
      <c r="M73" s="105">
        <f>'HH Number'!O250</f>
        <v>720</v>
      </c>
      <c r="N73" s="106">
        <f>'HH Number'!P250</f>
        <v>270</v>
      </c>
    </row>
    <row r="74" spans="1:14" x14ac:dyDescent="0.25">
      <c r="A74" s="36" t="s">
        <v>1414</v>
      </c>
      <c r="B74" s="21" t="s">
        <v>1319</v>
      </c>
      <c r="C74" s="104">
        <f>SUMPRODUCT('HH Number'!D252:D255,Expenditure!D252:D255)/SUM(Expenditure!D252:D255)</f>
        <v>19745.601553398061</v>
      </c>
      <c r="D74" s="105">
        <f>SUMPRODUCT('HH Number'!F252:F255,Expenditure!F252:F255)/SUM(Expenditure!F252:F255)</f>
        <v>486.21040723981906</v>
      </c>
      <c r="E74" s="105">
        <f>SUMPRODUCT('HH Number'!G252:G255,Expenditure!G252:G255)/SUM(Expenditure!G252:G255)</f>
        <v>914.48874172185424</v>
      </c>
      <c r="F74" s="105">
        <f>SUMPRODUCT('HH Number'!H252:H255,Expenditure!H252:H255)/SUM(Expenditure!H252:H255)</f>
        <v>581.57692307692309</v>
      </c>
      <c r="G74" s="105">
        <f>SUMPRODUCT('HH Number'!I252:I255,Expenditure!I252:I255)/SUM(Expenditure!I252:I255)</f>
        <v>660.51630434782612</v>
      </c>
      <c r="H74" s="105">
        <f>SUMPRODUCT('HH Number'!J252:J255,Expenditure!J252:J255)/SUM(Expenditure!J252:J255)</f>
        <v>1150.8113207547171</v>
      </c>
      <c r="I74" s="105">
        <f>SUMPRODUCT('HH Number'!K252:K255,Expenditure!K252:K255)/SUM(Expenditure!K252:K255)</f>
        <v>2591.8928974069895</v>
      </c>
      <c r="J74" s="105">
        <f>SUMPRODUCT('HH Number'!L252:L255,Expenditure!L252:L255)/SUM(Expenditure!L252:L255)</f>
        <v>4034.40118997025</v>
      </c>
      <c r="K74" s="105">
        <f>SUMPRODUCT('HH Number'!M252:M255,Expenditure!M252:M255)/SUM(Expenditure!M252:M255)</f>
        <v>4483.8829113924048</v>
      </c>
      <c r="L74" s="105">
        <f>SUMPRODUCT('HH Number'!N252:N255,Expenditure!N252:N255)/SUM(Expenditure!N252:N255)</f>
        <v>4118.466807536538</v>
      </c>
      <c r="M74" s="105">
        <f>SUMPRODUCT('HH Number'!O252:O255,Expenditure!O252:O255)/SUM(Expenditure!O252:O255)</f>
        <v>915.02229044313947</v>
      </c>
      <c r="N74" s="106">
        <f>SUMPRODUCT('HH Number'!P252:P255,Expenditure!P252:P255)/SUM(Expenditure!P252:P255)</f>
        <v>310.79932233030934</v>
      </c>
    </row>
    <row r="75" spans="1:14" x14ac:dyDescent="0.25">
      <c r="A75" s="36" t="s">
        <v>1415</v>
      </c>
      <c r="B75" s="21" t="s">
        <v>1320</v>
      </c>
      <c r="C75" s="104">
        <f>SUMPRODUCT('HH Number'!D256:D265,Expenditure!D256:D265)/SUM(Expenditure!D256:D265)</f>
        <v>28660.751262626261</v>
      </c>
      <c r="D75" s="105">
        <f>SUMPRODUCT('HH Number'!F256:F265,Expenditure!F256:F265)/SUM(Expenditure!F256:F265)</f>
        <v>752.32268578878757</v>
      </c>
      <c r="E75" s="105">
        <f>SUMPRODUCT('HH Number'!G256:G265,Expenditure!G256:G265)/SUM(Expenditure!G256:G265)</f>
        <v>1723.0242529233437</v>
      </c>
      <c r="F75" s="105">
        <f>SUMPRODUCT('HH Number'!H256:H265,Expenditure!H256:H265)/SUM(Expenditure!H256:H265)</f>
        <v>1060.4646892655369</v>
      </c>
      <c r="G75" s="105">
        <f>SUMPRODUCT('HH Number'!I256:I265,Expenditure!I256:I265)/SUM(Expenditure!I256:I265)</f>
        <v>1227.1916780354709</v>
      </c>
      <c r="H75" s="105">
        <f>SUMPRODUCT('HH Number'!J256:J265,Expenditure!J256:J265)/SUM(Expenditure!J256:J265)</f>
        <v>2004.2966023875113</v>
      </c>
      <c r="I75" s="105">
        <f>SUMPRODUCT('HH Number'!K256:K265,Expenditure!K256:K265)/SUM(Expenditure!K256:K265)</f>
        <v>4263.5866099893738</v>
      </c>
      <c r="J75" s="105">
        <f>SUMPRODUCT('HH Number'!L256:L265,Expenditure!L256:L265)/SUM(Expenditure!L256:L265)</f>
        <v>5937.4955151515142</v>
      </c>
      <c r="K75" s="105">
        <f>SUMPRODUCT('HH Number'!M256:M265,Expenditure!M256:M265)/SUM(Expenditure!M256:M265)</f>
        <v>5838.894562745505</v>
      </c>
      <c r="L75" s="105">
        <f>SUMPRODUCT('HH Number'!N256:N265,Expenditure!N256:N265)/SUM(Expenditure!N256:N265)</f>
        <v>4753.3024513947594</v>
      </c>
      <c r="M75" s="105">
        <f>SUMPRODUCT('HH Number'!O256:O265,Expenditure!O256:O265)/SUM(Expenditure!O256:O265)</f>
        <v>1049.5873569634387</v>
      </c>
      <c r="N75" s="106">
        <f>SUMPRODUCT('HH Number'!P256:P265,Expenditure!P256:P265)/SUM(Expenditure!P256:P265)</f>
        <v>394.06612702366129</v>
      </c>
    </row>
    <row r="76" spans="1:14" x14ac:dyDescent="0.25">
      <c r="A76" s="36" t="s">
        <v>1416</v>
      </c>
      <c r="B76" s="21" t="s">
        <v>1321</v>
      </c>
      <c r="C76" s="104">
        <f>'HH Number'!D266</f>
        <v>21939</v>
      </c>
      <c r="D76" s="105">
        <f>'HH Number'!F266</f>
        <v>503</v>
      </c>
      <c r="E76" s="105">
        <f>'HH Number'!G266</f>
        <v>1034</v>
      </c>
      <c r="F76" s="105">
        <f>'HH Number'!H266</f>
        <v>617</v>
      </c>
      <c r="G76" s="105">
        <f>'HH Number'!I266</f>
        <v>781</v>
      </c>
      <c r="H76" s="105">
        <f>'HH Number'!J266</f>
        <v>1372</v>
      </c>
      <c r="I76" s="105">
        <f>'HH Number'!K266</f>
        <v>3057</v>
      </c>
      <c r="J76" s="105">
        <f>'HH Number'!L266</f>
        <v>4709</v>
      </c>
      <c r="K76" s="105">
        <f>'HH Number'!M266</f>
        <v>4800</v>
      </c>
      <c r="L76" s="105">
        <f>'HH Number'!N266</f>
        <v>3936</v>
      </c>
      <c r="M76" s="105">
        <f>'HH Number'!O266</f>
        <v>810</v>
      </c>
      <c r="N76" s="106">
        <f>'HH Number'!P266</f>
        <v>284</v>
      </c>
    </row>
    <row r="77" spans="1:14" x14ac:dyDescent="0.25">
      <c r="A77" s="36" t="s">
        <v>1417</v>
      </c>
      <c r="B77" s="21" t="s">
        <v>1322</v>
      </c>
      <c r="C77" s="104">
        <f>'HH Number'!D267</f>
        <v>32272</v>
      </c>
      <c r="D77" s="105">
        <f>'HH Number'!F267</f>
        <v>881</v>
      </c>
      <c r="E77" s="105">
        <f>'HH Number'!G267</f>
        <v>1540</v>
      </c>
      <c r="F77" s="105">
        <f>'HH Number'!H267</f>
        <v>988</v>
      </c>
      <c r="G77" s="105">
        <f>'HH Number'!I267</f>
        <v>1068</v>
      </c>
      <c r="H77" s="105">
        <f>'HH Number'!J267</f>
        <v>1804</v>
      </c>
      <c r="I77" s="105">
        <f>'HH Number'!K267</f>
        <v>4180</v>
      </c>
      <c r="J77" s="105">
        <f>'HH Number'!L267</f>
        <v>6431</v>
      </c>
      <c r="K77" s="105">
        <f>'HH Number'!M267</f>
        <v>7077</v>
      </c>
      <c r="L77" s="105">
        <f>'HH Number'!N267</f>
        <v>6258</v>
      </c>
      <c r="M77" s="105">
        <f>'HH Number'!O267</f>
        <v>1439</v>
      </c>
      <c r="N77" s="106">
        <f>'HH Number'!P267</f>
        <v>537</v>
      </c>
    </row>
    <row r="78" spans="1:14" x14ac:dyDescent="0.25">
      <c r="A78" s="36" t="s">
        <v>1418</v>
      </c>
      <c r="B78" s="21" t="s">
        <v>1323</v>
      </c>
      <c r="C78" s="104">
        <f>SUMPRODUCT('HH Number'!D269:D271,Expenditure!D269:D271)/SUM(Expenditure!D269:D271)</f>
        <v>37091.16919345058</v>
      </c>
      <c r="D78" s="105">
        <f>SUMPRODUCT('HH Number'!F269:F271,Expenditure!F269:F271)/SUM(Expenditure!F269:F271)</f>
        <v>1123.0283185840706</v>
      </c>
      <c r="E78" s="105">
        <f>SUMPRODUCT('HH Number'!G269:G271,Expenditure!G269:G271)/SUM(Expenditure!G269:G271)</f>
        <v>2031.5089820359281</v>
      </c>
      <c r="F78" s="105">
        <f>SUMPRODUCT('HH Number'!H269:H271,Expenditure!H269:H271)/SUM(Expenditure!H269:H271)</f>
        <v>1212.2716049382716</v>
      </c>
      <c r="G78" s="105">
        <f>SUMPRODUCT('HH Number'!I269:I271,Expenditure!I269:I271)/SUM(Expenditure!I269:I271)</f>
        <v>1381.9768835616439</v>
      </c>
      <c r="H78" s="105">
        <f>SUMPRODUCT('HH Number'!J269:J271,Expenditure!J269:J271)/SUM(Expenditure!J269:J271)</f>
        <v>2313.4247720364742</v>
      </c>
      <c r="I78" s="105">
        <f>SUMPRODUCT('HH Number'!K269:K271,Expenditure!K269:K271)/SUM(Expenditure!K269:K271)</f>
        <v>5187.6723460026205</v>
      </c>
      <c r="J78" s="105">
        <f>SUMPRODUCT('HH Number'!L269:L271,Expenditure!L269:L271)/SUM(Expenditure!L269:L271)</f>
        <v>7599.4768026830634</v>
      </c>
      <c r="K78" s="105">
        <f>SUMPRODUCT('HH Number'!M269:M271,Expenditure!M269:M271)/SUM(Expenditure!M269:M271)</f>
        <v>7735.8210526315779</v>
      </c>
      <c r="L78" s="105">
        <f>SUMPRODUCT('HH Number'!N269:N271,Expenditure!N269:N271)/SUM(Expenditure!N269:N271)</f>
        <v>6415.521353746979</v>
      </c>
      <c r="M78" s="105">
        <f>SUMPRODUCT('HH Number'!O269:O271,Expenditure!O269:O271)/SUM(Expenditure!O269:O271)</f>
        <v>1437.7824439532681</v>
      </c>
      <c r="N78" s="106">
        <f>SUMPRODUCT('HH Number'!P269:P271,Expenditure!P269:P271)/SUM(Expenditure!P269:P271)</f>
        <v>561.01709169831793</v>
      </c>
    </row>
    <row r="79" spans="1:14" x14ac:dyDescent="0.25">
      <c r="A79" s="36" t="s">
        <v>1419</v>
      </c>
      <c r="B79" s="21" t="s">
        <v>1324</v>
      </c>
      <c r="C79" s="104">
        <f>'HH Number'!D273</f>
        <v>27631</v>
      </c>
      <c r="D79" s="105">
        <f>'HH Number'!F273</f>
        <v>728</v>
      </c>
      <c r="E79" s="105">
        <f>'HH Number'!G273</f>
        <v>1354</v>
      </c>
      <c r="F79" s="105">
        <f>'HH Number'!H273</f>
        <v>824</v>
      </c>
      <c r="G79" s="105">
        <f>'HH Number'!I273</f>
        <v>927</v>
      </c>
      <c r="H79" s="105">
        <f>'HH Number'!J273</f>
        <v>1584</v>
      </c>
      <c r="I79" s="105">
        <f>'HH Number'!K273</f>
        <v>3542</v>
      </c>
      <c r="J79" s="105">
        <f>'HH Number'!L273</f>
        <v>5583</v>
      </c>
      <c r="K79" s="105">
        <f>'HH Number'!M273</f>
        <v>6100</v>
      </c>
      <c r="L79" s="105">
        <f>'HH Number'!N273</f>
        <v>5316</v>
      </c>
      <c r="M79" s="105">
        <f>'HH Number'!O273</f>
        <v>1191</v>
      </c>
      <c r="N79" s="106">
        <f>'HH Number'!P273</f>
        <v>419</v>
      </c>
    </row>
    <row r="80" spans="1:14" x14ac:dyDescent="0.25">
      <c r="A80" s="36" t="s">
        <v>1420</v>
      </c>
      <c r="B80" s="21" t="s">
        <v>1325</v>
      </c>
      <c r="C80" s="104">
        <f>'HH Number'!D274</f>
        <v>33976</v>
      </c>
      <c r="D80" s="105">
        <f>'HH Number'!F274</f>
        <v>1079</v>
      </c>
      <c r="E80" s="105">
        <f>'HH Number'!G274</f>
        <v>1855</v>
      </c>
      <c r="F80" s="105">
        <f>'HH Number'!H274</f>
        <v>1075</v>
      </c>
      <c r="G80" s="105">
        <f>'HH Number'!I274</f>
        <v>1215</v>
      </c>
      <c r="H80" s="105">
        <f>'HH Number'!J274</f>
        <v>1995</v>
      </c>
      <c r="I80" s="105">
        <f>'HH Number'!K274</f>
        <v>4476</v>
      </c>
      <c r="J80" s="105">
        <f>'HH Number'!L274</f>
        <v>6807</v>
      </c>
      <c r="K80" s="105">
        <f>'HH Number'!M274</f>
        <v>7249</v>
      </c>
      <c r="L80" s="105">
        <f>'HH Number'!N274</f>
        <v>6221</v>
      </c>
      <c r="M80" s="105">
        <f>'HH Number'!O274</f>
        <v>1399</v>
      </c>
      <c r="N80" s="106">
        <f>'HH Number'!P274</f>
        <v>522</v>
      </c>
    </row>
    <row r="81" spans="1:14" x14ac:dyDescent="0.25">
      <c r="A81" s="36" t="s">
        <v>1421</v>
      </c>
      <c r="B81" s="21" t="s">
        <v>1326</v>
      </c>
      <c r="C81" s="104">
        <f>'HH Number'!D285</f>
        <v>4821</v>
      </c>
      <c r="D81" s="105">
        <f>'HH Number'!F285</f>
        <v>63</v>
      </c>
      <c r="E81" s="105">
        <f>'HH Number'!G285</f>
        <v>169</v>
      </c>
      <c r="F81" s="105">
        <f>'HH Number'!H285</f>
        <v>130</v>
      </c>
      <c r="G81" s="105">
        <f>'HH Number'!I285</f>
        <v>145</v>
      </c>
      <c r="H81" s="105">
        <f>'HH Number'!J285</f>
        <v>262</v>
      </c>
      <c r="I81" s="105">
        <f>'HH Number'!K285</f>
        <v>666</v>
      </c>
      <c r="J81" s="105">
        <f>'HH Number'!L285</f>
        <v>1041</v>
      </c>
      <c r="K81" s="105">
        <f>'HH Number'!M285</f>
        <v>1095</v>
      </c>
      <c r="L81" s="105">
        <f>'HH Number'!N285</f>
        <v>953</v>
      </c>
      <c r="M81" s="105">
        <f>'HH Number'!O285</f>
        <v>218</v>
      </c>
      <c r="N81" s="106">
        <f>'HH Number'!P285</f>
        <v>71</v>
      </c>
    </row>
    <row r="82" spans="1:14" x14ac:dyDescent="0.25">
      <c r="A82" s="36" t="s">
        <v>1422</v>
      </c>
      <c r="B82" s="21" t="s">
        <v>1327</v>
      </c>
      <c r="C82" s="104">
        <f>'HH Number'!D286</f>
        <v>6706</v>
      </c>
      <c r="D82" s="105">
        <f>'HH Number'!F286</f>
        <v>75</v>
      </c>
      <c r="E82" s="105">
        <f>'HH Number'!G286</f>
        <v>177</v>
      </c>
      <c r="F82" s="105">
        <f>'HH Number'!H286</f>
        <v>151</v>
      </c>
      <c r="G82" s="105">
        <f>'HH Number'!I286</f>
        <v>183</v>
      </c>
      <c r="H82" s="105">
        <f>'HH Number'!J286</f>
        <v>301</v>
      </c>
      <c r="I82" s="105">
        <f>'HH Number'!K286</f>
        <v>825</v>
      </c>
      <c r="J82" s="105">
        <f>'HH Number'!L286</f>
        <v>1367</v>
      </c>
      <c r="K82" s="105">
        <f>'HH Number'!M286</f>
        <v>1596</v>
      </c>
      <c r="L82" s="105">
        <f>'HH Number'!N286</f>
        <v>1465</v>
      </c>
      <c r="M82" s="105">
        <f>'HH Number'!O286</f>
        <v>392</v>
      </c>
      <c r="N82" s="106">
        <f>'HH Number'!P286</f>
        <v>163</v>
      </c>
    </row>
    <row r="83" spans="1:14" x14ac:dyDescent="0.25">
      <c r="A83" s="36" t="s">
        <v>1423</v>
      </c>
      <c r="B83" s="21" t="s">
        <v>1328</v>
      </c>
      <c r="C83" s="104">
        <f>SUMPRODUCT('HH Number'!D292:D293,Expenditure!D292:D293)/SUM(Expenditure!D292:D293)</f>
        <v>3095.1689497716893</v>
      </c>
      <c r="D83" s="105">
        <v>0</v>
      </c>
      <c r="E83" s="105">
        <v>0</v>
      </c>
      <c r="F83" s="105">
        <f>SUMPRODUCT('HH Number'!H292:H293,Expenditure!H292:H293)/SUM(Expenditure!H292:H293)</f>
        <v>30</v>
      </c>
      <c r="G83" s="105">
        <f>SUMPRODUCT('HH Number'!I292:I293,Expenditure!I292:I293)/SUM(Expenditure!I292:I293)</f>
        <v>40</v>
      </c>
      <c r="H83" s="105">
        <f>SUMPRODUCT('HH Number'!J292:J293,Expenditure!J292:J293)/SUM(Expenditure!J292:J293)</f>
        <v>95</v>
      </c>
      <c r="I83" s="105">
        <f>SUMPRODUCT('HH Number'!K292:K293,Expenditure!K292:K293)/SUM(Expenditure!K292:K293)</f>
        <v>245</v>
      </c>
      <c r="J83" s="105">
        <f>SUMPRODUCT('HH Number'!L292:L293,Expenditure!L292:L293)/SUM(Expenditure!L292:L293)</f>
        <v>582.91692307692313</v>
      </c>
      <c r="K83" s="105">
        <f>SUMPRODUCT('HH Number'!M292:M293,Expenditure!M292:M293)/SUM(Expenditure!M292:M293)</f>
        <v>954.67112970711321</v>
      </c>
      <c r="L83" s="105">
        <f>SUMPRODUCT('HH Number'!N292:N293,Expenditure!N292:N293)/SUM(Expenditure!N292:N293)</f>
        <v>907.17059161401482</v>
      </c>
      <c r="M83" s="105">
        <f>SUMPRODUCT('HH Number'!O292:O293,Expenditure!O292:O293)/SUM(Expenditure!O292:O293)</f>
        <v>168</v>
      </c>
      <c r="N83" s="106">
        <f>SUMPRODUCT('HH Number'!P292:P293,Expenditure!P292:P293)/SUM(Expenditure!P292:P293)</f>
        <v>55</v>
      </c>
    </row>
    <row r="84" spans="1:14" x14ac:dyDescent="0.25">
      <c r="A84" s="36" t="s">
        <v>1424</v>
      </c>
      <c r="B84" s="21" t="s">
        <v>1329</v>
      </c>
      <c r="C84" s="104">
        <f>'HH Number'!D295</f>
        <v>4927</v>
      </c>
      <c r="D84" s="105">
        <f>'HH Number'!F295</f>
        <v>155</v>
      </c>
      <c r="E84" s="105">
        <f>'HH Number'!G295</f>
        <v>252</v>
      </c>
      <c r="F84" s="105">
        <f>'HH Number'!H295</f>
        <v>136</v>
      </c>
      <c r="G84" s="105">
        <f>'HH Number'!I295</f>
        <v>136</v>
      </c>
      <c r="H84" s="105">
        <f>'HH Number'!J295</f>
        <v>215</v>
      </c>
      <c r="I84" s="105">
        <f>'HH Number'!K295</f>
        <v>495</v>
      </c>
      <c r="J84" s="105">
        <f>'HH Number'!L295</f>
        <v>818</v>
      </c>
      <c r="K84" s="105">
        <f>'HH Number'!M295</f>
        <v>1101</v>
      </c>
      <c r="L84" s="105">
        <f>'HH Number'!N295</f>
        <v>1183</v>
      </c>
      <c r="M84" s="105">
        <f>'HH Number'!O295</f>
        <v>315</v>
      </c>
      <c r="N84" s="106">
        <f>'HH Number'!P295</f>
        <v>103</v>
      </c>
    </row>
    <row r="85" spans="1:14" x14ac:dyDescent="0.25">
      <c r="A85" s="36" t="s">
        <v>1425</v>
      </c>
      <c r="B85" s="21" t="s">
        <v>1330</v>
      </c>
      <c r="C85" s="104">
        <f>SUM('HH Number'!D289*Expenditure!D289,'HH Number'!D297*Expenditure!D297)/SUM(Expenditure!D289,Expenditure!D297)</f>
        <v>2732.7248157248155</v>
      </c>
      <c r="D85" s="105">
        <f>'HH Number'!F297</f>
        <v>75</v>
      </c>
      <c r="E85" s="105">
        <f>'HH Number'!G297</f>
        <v>114</v>
      </c>
      <c r="F85" s="105">
        <f>'HH Number'!H297</f>
        <v>78</v>
      </c>
      <c r="G85" s="105">
        <f>'HH Number'!I297</f>
        <v>110</v>
      </c>
      <c r="H85" s="105">
        <f>SUM('HH Number'!J289*Expenditure!J289,'HH Number'!J297*Expenditure!J297)/SUM(Expenditure!J289,Expenditure!J297)</f>
        <v>138.40191387559813</v>
      </c>
      <c r="I85" s="105">
        <f>SUM('HH Number'!K289*Expenditure!K289,'HH Number'!K297*Expenditure!K297)/SUM(Expenditure!K289,Expenditure!K297)</f>
        <v>330.24542124542126</v>
      </c>
      <c r="J85" s="105">
        <f>SUM('HH Number'!L289*Expenditure!L289,'HH Number'!L297*Expenditure!L297)/SUM(Expenditure!L289,Expenditure!L297)</f>
        <v>493.96954314720807</v>
      </c>
      <c r="K85" s="105">
        <f>SUM('HH Number'!M289*Expenditure!M289,'HH Number'!M297*Expenditure!M297)/SUM(Expenditure!M289,Expenditure!M297)</f>
        <v>638.71048252911828</v>
      </c>
      <c r="L85" s="105">
        <f>SUM('HH Number'!N289*Expenditure!N289,'HH Number'!N297*Expenditure!N297)/SUM(Expenditure!N289,Expenditure!N297)</f>
        <v>621.9664948453609</v>
      </c>
      <c r="M85" s="105">
        <f>SUM('HH Number'!O289*Expenditure!O289,'HH Number'!O297*Expenditure!O297)/SUM(Expenditure!O289,Expenditure!O297)</f>
        <v>159.93373493975901</v>
      </c>
      <c r="N85" s="106">
        <f>SUM('HH Number'!P289*Expenditure!P289,'HH Number'!P297*Expenditure!P297)/SUM(Expenditure!P289,Expenditure!P297)</f>
        <v>69.683068017366139</v>
      </c>
    </row>
    <row r="86" spans="1:14" x14ac:dyDescent="0.25">
      <c r="A86" s="36" t="s">
        <v>1426</v>
      </c>
      <c r="B86" s="21" t="s">
        <v>1331</v>
      </c>
      <c r="C86" s="104">
        <f>'HH Number'!D302</f>
        <v>48913</v>
      </c>
      <c r="D86" s="105">
        <f>'HH Number'!F302</f>
        <v>1734</v>
      </c>
      <c r="E86" s="105">
        <f>'HH Number'!G302</f>
        <v>2994</v>
      </c>
      <c r="F86" s="105">
        <f>'HH Number'!H302</f>
        <v>1756</v>
      </c>
      <c r="G86" s="105">
        <f>'HH Number'!I302</f>
        <v>1978</v>
      </c>
      <c r="H86" s="105">
        <f>'HH Number'!J302</f>
        <v>3238</v>
      </c>
      <c r="I86" s="105">
        <f>'HH Number'!K302</f>
        <v>6898</v>
      </c>
      <c r="J86" s="105">
        <f>'HH Number'!L302</f>
        <v>9929</v>
      </c>
      <c r="K86" s="105">
        <f>'HH Number'!M302</f>
        <v>9887</v>
      </c>
      <c r="L86" s="105">
        <f>'HH Number'!N302</f>
        <v>7951</v>
      </c>
      <c r="M86" s="105">
        <f>'HH Number'!O302</f>
        <v>1755</v>
      </c>
      <c r="N86" s="106">
        <f>'HH Number'!P302</f>
        <v>656</v>
      </c>
    </row>
    <row r="87" spans="1:14" x14ac:dyDescent="0.25">
      <c r="A87" s="36" t="s">
        <v>1427</v>
      </c>
      <c r="B87" s="21" t="s">
        <v>1332</v>
      </c>
      <c r="C87" s="104">
        <f>'HH Number'!D303</f>
        <v>17489</v>
      </c>
      <c r="D87" s="105">
        <f>'HH Number'!F303</f>
        <v>495</v>
      </c>
      <c r="E87" s="105">
        <f>'HH Number'!G303</f>
        <v>777</v>
      </c>
      <c r="F87" s="105">
        <f>'HH Number'!H303</f>
        <v>450</v>
      </c>
      <c r="G87" s="105">
        <f>'HH Number'!I303</f>
        <v>504</v>
      </c>
      <c r="H87" s="105">
        <f>'HH Number'!J303</f>
        <v>860</v>
      </c>
      <c r="I87" s="105">
        <f>'HH Number'!K303</f>
        <v>1977</v>
      </c>
      <c r="J87" s="105">
        <f>'HH Number'!L303</f>
        <v>3137</v>
      </c>
      <c r="K87" s="105">
        <f>'HH Number'!M303</f>
        <v>3892</v>
      </c>
      <c r="L87" s="105">
        <f>'HH Number'!N303</f>
        <v>4001</v>
      </c>
      <c r="M87" s="105">
        <f>'HH Number'!O303</f>
        <v>1010</v>
      </c>
      <c r="N87" s="106">
        <f>'HH Number'!P303</f>
        <v>334</v>
      </c>
    </row>
    <row r="88" spans="1:14" x14ac:dyDescent="0.25">
      <c r="A88" s="36" t="s">
        <v>1428</v>
      </c>
      <c r="B88" s="21" t="s">
        <v>1333</v>
      </c>
      <c r="C88" s="104">
        <f>'HH Number'!D304</f>
        <v>15038</v>
      </c>
      <c r="D88" s="105">
        <f>'HH Number'!F304</f>
        <v>182</v>
      </c>
      <c r="E88" s="105">
        <f>'HH Number'!G304</f>
        <v>392</v>
      </c>
      <c r="F88" s="105">
        <f>'HH Number'!H304</f>
        <v>283</v>
      </c>
      <c r="G88" s="105">
        <f>'HH Number'!I304</f>
        <v>329</v>
      </c>
      <c r="H88" s="105">
        <f>'HH Number'!J304</f>
        <v>696</v>
      </c>
      <c r="I88" s="105">
        <f>'HH Number'!K304</f>
        <v>1694</v>
      </c>
      <c r="J88" s="105">
        <f>'HH Number'!L304</f>
        <v>3029</v>
      </c>
      <c r="K88" s="105">
        <f>'HH Number'!M304</f>
        <v>3524</v>
      </c>
      <c r="L88" s="105">
        <f>'HH Number'!N304</f>
        <v>3573</v>
      </c>
      <c r="M88" s="105">
        <f>'HH Number'!O304</f>
        <v>953</v>
      </c>
      <c r="N88" s="106">
        <f>'HH Number'!P304</f>
        <v>349</v>
      </c>
    </row>
    <row r="89" spans="1:14" x14ac:dyDescent="0.25">
      <c r="A89" s="36" t="s">
        <v>1429</v>
      </c>
      <c r="B89" s="21" t="s">
        <v>1334</v>
      </c>
      <c r="C89" s="104">
        <f>'HH Number'!D310</f>
        <v>45444</v>
      </c>
      <c r="D89" s="105">
        <f>'HH Number'!F310</f>
        <v>1564</v>
      </c>
      <c r="E89" s="105">
        <f>'HH Number'!G310</f>
        <v>2725</v>
      </c>
      <c r="F89" s="105">
        <f>'HH Number'!H310</f>
        <v>1569</v>
      </c>
      <c r="G89" s="105">
        <f>'HH Number'!I310</f>
        <v>1823</v>
      </c>
      <c r="H89" s="105">
        <f>'HH Number'!J310</f>
        <v>3013</v>
      </c>
      <c r="I89" s="105">
        <f>'HH Number'!K310</f>
        <v>6403</v>
      </c>
      <c r="J89" s="105">
        <f>'HH Number'!L310</f>
        <v>9260</v>
      </c>
      <c r="K89" s="105">
        <f>'HH Number'!M310</f>
        <v>9231</v>
      </c>
      <c r="L89" s="105">
        <f>'HH Number'!N310</f>
        <v>7487</v>
      </c>
      <c r="M89" s="105">
        <f>'HH Number'!O310</f>
        <v>1650</v>
      </c>
      <c r="N89" s="106">
        <f>'HH Number'!P310</f>
        <v>607</v>
      </c>
    </row>
    <row r="90" spans="1:14" x14ac:dyDescent="0.25">
      <c r="A90" s="36" t="s">
        <v>1430</v>
      </c>
      <c r="B90" s="21" t="s">
        <v>1335</v>
      </c>
      <c r="C90" s="104">
        <f>'HH Number'!D320</f>
        <v>4884</v>
      </c>
      <c r="D90" s="105">
        <f>'HH Number'!F320</f>
        <v>114</v>
      </c>
      <c r="E90" s="105">
        <f>'HH Number'!G320</f>
        <v>235</v>
      </c>
      <c r="F90" s="105">
        <f>'HH Number'!H320</f>
        <v>133</v>
      </c>
      <c r="G90" s="105">
        <f>'HH Number'!I320</f>
        <v>146</v>
      </c>
      <c r="H90" s="105">
        <f>'HH Number'!J320</f>
        <v>269</v>
      </c>
      <c r="I90" s="105">
        <f>'HH Number'!K320</f>
        <v>596</v>
      </c>
      <c r="J90" s="105">
        <f>'HH Number'!L320</f>
        <v>989</v>
      </c>
      <c r="K90" s="105">
        <f>'HH Number'!M320</f>
        <v>1072</v>
      </c>
      <c r="L90" s="105">
        <f>'HH Number'!N320</f>
        <v>1026</v>
      </c>
      <c r="M90" s="105">
        <f>'HH Number'!O320</f>
        <v>214</v>
      </c>
      <c r="N90" s="106">
        <f>'HH Number'!P320</f>
        <v>79</v>
      </c>
    </row>
    <row r="91" spans="1:14" x14ac:dyDescent="0.25">
      <c r="A91" s="36" t="s">
        <v>1431</v>
      </c>
      <c r="B91" s="21" t="s">
        <v>1336</v>
      </c>
      <c r="C91" s="104">
        <f>SUMPRODUCT('HH Number'!D321:D324,Expenditure!D321:D324)/SUM(Expenditure!D321:D324)</f>
        <v>47279.120790155444</v>
      </c>
      <c r="D91" s="105">
        <f>SUMPRODUCT('HH Number'!F321:F324,Expenditure!F321:F324)/SUM(Expenditure!F321:F324)</f>
        <v>1957.3620309050773</v>
      </c>
      <c r="E91" s="105">
        <f>SUMPRODUCT('HH Number'!G321:G324,Expenditure!G321:G324)/SUM(Expenditure!G321:G324)</f>
        <v>3140.9205113952194</v>
      </c>
      <c r="F91" s="105">
        <f>SUMPRODUCT('HH Number'!H321:H324,Expenditure!H321:H324)/SUM(Expenditure!H321:H324)</f>
        <v>1771.3345759552653</v>
      </c>
      <c r="G91" s="105">
        <f>SUMPRODUCT('HH Number'!I321:I324,Expenditure!I321:I324)/SUM(Expenditure!I321:I324)</f>
        <v>1934.3196506550219</v>
      </c>
      <c r="H91" s="105">
        <f>SUMPRODUCT('HH Number'!J321:J324,Expenditure!J321:J324)/SUM(Expenditure!J321:J324)</f>
        <v>3166.5341762149346</v>
      </c>
      <c r="I91" s="105">
        <f>SUMPRODUCT('HH Number'!K321:K324,Expenditure!K321:K324)/SUM(Expenditure!K321:K324)</f>
        <v>6599.4092565597675</v>
      </c>
      <c r="J91" s="105">
        <f>SUMPRODUCT('HH Number'!L321:L324,Expenditure!L321:L324)/SUM(Expenditure!L321:L324)</f>
        <v>9411.9828178694152</v>
      </c>
      <c r="K91" s="105">
        <f>SUMPRODUCT('HH Number'!M321:M324,Expenditure!M321:M324)/SUM(Expenditure!M321:M324)</f>
        <v>9353.560163850485</v>
      </c>
      <c r="L91" s="105">
        <f>SUMPRODUCT('HH Number'!N321:N324,Expenditure!N321:N324)/SUM(Expenditure!N321:N324)</f>
        <v>7534.7796717171723</v>
      </c>
      <c r="M91" s="105">
        <f>SUMPRODUCT('HH Number'!O321:O324,Expenditure!O321:O324)/SUM(Expenditure!O321:O324)</f>
        <v>1640.2936507936508</v>
      </c>
      <c r="N91" s="106">
        <f>SUMPRODUCT('HH Number'!P321:P324,Expenditure!P321:P324)/SUM(Expenditure!P321:P324)</f>
        <v>617.49283216783203</v>
      </c>
    </row>
    <row r="92" spans="1:14" x14ac:dyDescent="0.25">
      <c r="A92" s="36" t="s">
        <v>1432</v>
      </c>
      <c r="B92" s="21" t="s">
        <v>1337</v>
      </c>
      <c r="C92" s="104">
        <f>SUMPRODUCT('HH Number'!D307:D308,Expenditure!D307:D308)/SUM(Expenditure!D307:D308)</f>
        <v>12026.589147286822</v>
      </c>
      <c r="D92" s="105">
        <f>SUMPRODUCT('HH Number'!F307:F308,Expenditure!F307:F308)/SUM(Expenditure!F307:F308)</f>
        <v>263.67999999999995</v>
      </c>
      <c r="E92" s="105">
        <f>SUMPRODUCT('HH Number'!G307:G308,Expenditure!G307:G308)/SUM(Expenditure!G307:G308)</f>
        <v>523.7627118644067</v>
      </c>
      <c r="F92" s="105">
        <f>SUMPRODUCT('HH Number'!H307:H308,Expenditure!H307:H308)/SUM(Expenditure!H307:H308)</f>
        <v>339.11627906976742</v>
      </c>
      <c r="G92" s="105">
        <f>SUMPRODUCT('HH Number'!I307:I308,Expenditure!I307:I308)/SUM(Expenditure!I307:I308)</f>
        <v>376.68948655256719</v>
      </c>
      <c r="H92" s="105">
        <f>SUMPRODUCT('HH Number'!J307:J308,Expenditure!J307:J308)/SUM(Expenditure!J307:J308)</f>
        <v>660.68386023294511</v>
      </c>
      <c r="I92" s="105">
        <f>SUMPRODUCT('HH Number'!K307:K308,Expenditure!K307:K308)/SUM(Expenditure!K307:K308)</f>
        <v>1491.8835403726707</v>
      </c>
      <c r="J92" s="105">
        <f>SUMPRODUCT('HH Number'!L307:L308,Expenditure!L307:L308)/SUM(Expenditure!L307:L308)</f>
        <v>2354.0923603192705</v>
      </c>
      <c r="K92" s="105">
        <f>SUMPRODUCT('HH Number'!M307:M308,Expenditure!M307:M308)/SUM(Expenditure!M307:M308)</f>
        <v>2705.308224442736</v>
      </c>
      <c r="L92" s="105">
        <f>SUMPRODUCT('HH Number'!N307:N308,Expenditure!N307:N308)/SUM(Expenditure!N307:N308)</f>
        <v>2517.2235294117645</v>
      </c>
      <c r="M92" s="105">
        <f>SUMPRODUCT('HH Number'!O307:O308,Expenditure!O307:O308)/SUM(Expenditure!O307:O308)</f>
        <v>575.61355236139627</v>
      </c>
      <c r="N92" s="106">
        <f>SUMPRODUCT('HH Number'!P307:P308,Expenditure!P307:P308)/SUM(Expenditure!P307:P308)</f>
        <v>207.35959809624538</v>
      </c>
    </row>
    <row r="93" spans="1:14" x14ac:dyDescent="0.25">
      <c r="A93" s="36" t="s">
        <v>1433</v>
      </c>
      <c r="B93" s="21" t="s">
        <v>1338</v>
      </c>
      <c r="C93" s="104">
        <f>'HH Number'!D309</f>
        <v>16605</v>
      </c>
      <c r="D93" s="105">
        <f>'HH Number'!F309</f>
        <v>362</v>
      </c>
      <c r="E93" s="105">
        <f>'HH Number'!G309</f>
        <v>713</v>
      </c>
      <c r="F93" s="105">
        <f>'HH Number'!H309</f>
        <v>451</v>
      </c>
      <c r="G93" s="105">
        <f>'HH Number'!I309</f>
        <v>519</v>
      </c>
      <c r="H93" s="105">
        <f>'HH Number'!J309</f>
        <v>915</v>
      </c>
      <c r="I93" s="105">
        <f>'HH Number'!K309</f>
        <v>2088</v>
      </c>
      <c r="J93" s="105">
        <f>'HH Number'!L309</f>
        <v>3320</v>
      </c>
      <c r="K93" s="105">
        <f>'HH Number'!M309</f>
        <v>3772</v>
      </c>
      <c r="L93" s="105">
        <f>'HH Number'!N309</f>
        <v>3364</v>
      </c>
      <c r="M93" s="105">
        <f>'HH Number'!O309</f>
        <v>792</v>
      </c>
      <c r="N93" s="106">
        <f>'HH Number'!P309</f>
        <v>280</v>
      </c>
    </row>
    <row r="94" spans="1:14" x14ac:dyDescent="0.25">
      <c r="A94" s="36" t="s">
        <v>1434</v>
      </c>
      <c r="B94" s="21" t="s">
        <v>1339</v>
      </c>
      <c r="C94" s="104">
        <f>SUMPRODUCT('HH Number'!D330:D336,Expenditure!D330:D336)/SUM(Expenditure!D330:D336)</f>
        <v>1291.6177847113884</v>
      </c>
      <c r="D94" s="105">
        <v>0</v>
      </c>
      <c r="E94" s="105">
        <f>SUMPRODUCT('HH Number'!G330:G336,Expenditure!G330:G336)/SUM(Expenditure!G330:G336)</f>
        <v>25</v>
      </c>
      <c r="F94" s="105">
        <f>SUMPRODUCT('HH Number'!H330:H336,Expenditure!H330:H336)/SUM(Expenditure!H330:H336)</f>
        <v>34</v>
      </c>
      <c r="G94" s="105">
        <f>SUMPRODUCT('HH Number'!I330:I336,Expenditure!I330:I336)/SUM(Expenditure!I330:I336)</f>
        <v>31</v>
      </c>
      <c r="H94" s="105">
        <f>SUMPRODUCT('HH Number'!J330:J336,Expenditure!J330:J336)/SUM(Expenditure!J330:J336)</f>
        <v>49.52100840336135</v>
      </c>
      <c r="I94" s="105">
        <f>SUMPRODUCT('HH Number'!K330:K336,Expenditure!K330:K336)/SUM(Expenditure!K330:K336)</f>
        <v>87.73921568627452</v>
      </c>
      <c r="J94" s="105">
        <f>SUMPRODUCT('HH Number'!L330:L336,Expenditure!L330:L336)/SUM(Expenditure!L330:L336)</f>
        <v>260.2954545454545</v>
      </c>
      <c r="K94" s="105">
        <f>SUMPRODUCT('HH Number'!M330:M336,Expenditure!M330:M336)/SUM(Expenditure!M330:M336)</f>
        <v>396.53813559322037</v>
      </c>
      <c r="L94" s="105">
        <f>SUMPRODUCT('HH Number'!N330:N336,Expenditure!N330:N336)/SUM(Expenditure!N330:N336)</f>
        <v>493.49673202614389</v>
      </c>
      <c r="M94" s="105">
        <f>SUMPRODUCT('HH Number'!O330:O336,Expenditure!O330:O336)/SUM(Expenditure!O330:O336)</f>
        <v>109.34053156146179</v>
      </c>
      <c r="N94" s="106">
        <f>SUMPRODUCT('HH Number'!P330:P336,Expenditure!P330:P336)/SUM(Expenditure!P330:P336)</f>
        <v>40.401330376940138</v>
      </c>
    </row>
    <row r="95" spans="1:14" x14ac:dyDescent="0.25">
      <c r="A95" s="36" t="s">
        <v>1435</v>
      </c>
      <c r="B95" s="21" t="s">
        <v>1446</v>
      </c>
      <c r="C95" s="104">
        <f>'HH Number'!D352</f>
        <v>8176</v>
      </c>
      <c r="D95" s="105">
        <f>'HH Number'!F352</f>
        <v>39</v>
      </c>
      <c r="E95" s="105">
        <f>'HH Number'!G352</f>
        <v>124</v>
      </c>
      <c r="F95" s="105">
        <f>'HH Number'!H352</f>
        <v>122</v>
      </c>
      <c r="G95" s="105">
        <f>'HH Number'!I352</f>
        <v>196</v>
      </c>
      <c r="H95" s="105">
        <f>'HH Number'!J352</f>
        <v>429</v>
      </c>
      <c r="I95" s="105">
        <f>'HH Number'!K352</f>
        <v>1008</v>
      </c>
      <c r="J95" s="105">
        <f>'HH Number'!L352</f>
        <v>1607</v>
      </c>
      <c r="K95" s="105">
        <f>'HH Number'!M352</f>
        <v>2143</v>
      </c>
      <c r="L95" s="105">
        <f>'HH Number'!N352</f>
        <v>1954</v>
      </c>
      <c r="M95" s="105">
        <f>'HH Number'!O352</f>
        <v>401</v>
      </c>
      <c r="N95" s="106">
        <f>'HH Number'!P352</f>
        <v>145</v>
      </c>
    </row>
    <row r="96" spans="1:14" x14ac:dyDescent="0.25">
      <c r="A96" s="36" t="s">
        <v>1436</v>
      </c>
      <c r="B96" s="21" t="s">
        <v>1443</v>
      </c>
      <c r="C96" s="104">
        <f>'HH Number'!D359</f>
        <v>7071</v>
      </c>
      <c r="D96" s="105">
        <v>0</v>
      </c>
      <c r="E96" s="105">
        <f>'HH Number'!G359</f>
        <v>61</v>
      </c>
      <c r="F96" s="105">
        <f>'HH Number'!H359</f>
        <v>53</v>
      </c>
      <c r="G96" s="105">
        <f>'HH Number'!I359</f>
        <v>115</v>
      </c>
      <c r="H96" s="105">
        <f>'HH Number'!J359</f>
        <v>243</v>
      </c>
      <c r="I96" s="105">
        <f>'HH Number'!K359</f>
        <v>610</v>
      </c>
      <c r="J96" s="105">
        <f>'HH Number'!L359</f>
        <v>1308</v>
      </c>
      <c r="K96" s="105">
        <f>'HH Number'!M359</f>
        <v>1920</v>
      </c>
      <c r="L96" s="105">
        <f>'HH Number'!N359</f>
        <v>2005</v>
      </c>
      <c r="M96" s="105">
        <f>'HH Number'!O359</f>
        <v>545</v>
      </c>
      <c r="N96" s="106">
        <f>'HH Number'!P359</f>
        <v>199</v>
      </c>
    </row>
    <row r="97" spans="1:14" x14ac:dyDescent="0.25">
      <c r="A97" s="36" t="s">
        <v>1437</v>
      </c>
      <c r="B97" s="21" t="s">
        <v>1444</v>
      </c>
      <c r="C97" s="104">
        <f>SUMPRODUCT('HH Number'!D360:D361,Expenditure!D360:D361)/SUM(Expenditure!D360:D361)</f>
        <v>16130.016789087094</v>
      </c>
      <c r="D97" s="105">
        <f>SUMPRODUCT('HH Number'!F360:F361,Expenditure!F360:F361)/SUM(Expenditure!F360:F361)</f>
        <v>262.29117647058825</v>
      </c>
      <c r="E97" s="105">
        <f>SUMPRODUCT('HH Number'!G360:G361,Expenditure!G360:G361)/SUM(Expenditure!G360:G361)</f>
        <v>600.62689804772231</v>
      </c>
      <c r="F97" s="105">
        <f>SUMPRODUCT('HH Number'!H360:H361,Expenditure!H360:H361)/SUM(Expenditure!H360:H361)</f>
        <v>416.67732962447838</v>
      </c>
      <c r="G97" s="105">
        <f>SUMPRODUCT('HH Number'!I360:I361,Expenditure!I360:I361)/SUM(Expenditure!I360:I361)</f>
        <v>545.1227887617066</v>
      </c>
      <c r="H97" s="105">
        <f>SUMPRODUCT('HH Number'!J360:J361,Expenditure!J360:J361)/SUM(Expenditure!J360:J361)</f>
        <v>779.19158527422985</v>
      </c>
      <c r="I97" s="105">
        <f>SUMPRODUCT('HH Number'!K360:K361,Expenditure!K360:K361)/SUM(Expenditure!K360:K361)</f>
        <v>2185.5214446952596</v>
      </c>
      <c r="J97" s="105">
        <f>SUMPRODUCT('HH Number'!L360:L361,Expenditure!L360:L361)/SUM(Expenditure!L360:L361)</f>
        <v>3561.4204909284949</v>
      </c>
      <c r="K97" s="105">
        <f>SUMPRODUCT('HH Number'!M360:M361,Expenditure!M360:M361)/SUM(Expenditure!M360:M361)</f>
        <v>4000.0943396226412</v>
      </c>
      <c r="L97" s="105">
        <f>SUMPRODUCT('HH Number'!N360:N361,Expenditure!N360:N361)/SUM(Expenditure!N360:N361)</f>
        <v>3529.3898406973253</v>
      </c>
      <c r="M97" s="105">
        <f>SUMPRODUCT('HH Number'!O360:O361,Expenditure!O360:O361)/SUM(Expenditure!O360:O361)</f>
        <v>521.61066003143014</v>
      </c>
      <c r="N97" s="106">
        <f>SUMPRODUCT('HH Number'!P360:P361,Expenditure!P360:P361)/SUM(Expenditure!P360:P361)</f>
        <v>261.66079475624741</v>
      </c>
    </row>
    <row r="98" spans="1:14" x14ac:dyDescent="0.25">
      <c r="A98" s="36" t="s">
        <v>1438</v>
      </c>
      <c r="B98" s="21" t="s">
        <v>1445</v>
      </c>
      <c r="C98" s="104">
        <f>'HH Number'!D362</f>
        <v>20554</v>
      </c>
      <c r="D98" s="105">
        <f>'HH Number'!F362</f>
        <v>278</v>
      </c>
      <c r="E98" s="105">
        <f>'HH Number'!G362</f>
        <v>837</v>
      </c>
      <c r="F98" s="105">
        <f>'HH Number'!H362</f>
        <v>621</v>
      </c>
      <c r="G98" s="105">
        <f>'HH Number'!I362</f>
        <v>778</v>
      </c>
      <c r="H98" s="105">
        <f>'HH Number'!J362</f>
        <v>1333</v>
      </c>
      <c r="I98" s="105">
        <f>'HH Number'!K362</f>
        <v>3014</v>
      </c>
      <c r="J98" s="105">
        <f>'HH Number'!L362</f>
        <v>4568</v>
      </c>
      <c r="K98" s="105">
        <f>'HH Number'!M362</f>
        <v>4725</v>
      </c>
      <c r="L98" s="105">
        <f>'HH Number'!N362</f>
        <v>3453</v>
      </c>
      <c r="M98" s="105">
        <f>'HH Number'!O362</f>
        <v>672</v>
      </c>
      <c r="N98" s="106">
        <f>'HH Number'!P362</f>
        <v>243</v>
      </c>
    </row>
    <row r="99" spans="1:14" x14ac:dyDescent="0.25">
      <c r="A99" s="36" t="s">
        <v>1439</v>
      </c>
      <c r="B99" s="21" t="s">
        <v>1340</v>
      </c>
      <c r="C99" s="104">
        <f>SUMPRODUCT('HH Number'!D363:D371,Expenditure!D363:D371)/SUM(Expenditure!D363:D371)</f>
        <v>13011.502956459417</v>
      </c>
      <c r="D99" s="105">
        <f>SUMPRODUCT('HH Number'!F363:F371,Expenditure!F363:F371)/SUM(Expenditure!F363:F371)</f>
        <v>418.11983471074376</v>
      </c>
      <c r="E99" s="105">
        <f>SUMPRODUCT('HH Number'!G363:G371,Expenditure!G363:G371)/SUM(Expenditure!G363:G371)</f>
        <v>768.96959826275793</v>
      </c>
      <c r="F99" s="105">
        <f>SUMPRODUCT('HH Number'!H363:H371,Expenditure!H363:H371)/SUM(Expenditure!H363:H371)</f>
        <v>479.12459677419349</v>
      </c>
      <c r="G99" s="105">
        <f>SUMPRODUCT('HH Number'!I363:I371,Expenditure!I363:I371)/SUM(Expenditure!I363:I371)</f>
        <v>533.29641025641024</v>
      </c>
      <c r="H99" s="105">
        <f>SUMPRODUCT('HH Number'!J363:J371,Expenditure!J363:J371)/SUM(Expenditure!J363:J371)</f>
        <v>866.17082640044362</v>
      </c>
      <c r="I99" s="105">
        <f>SUMPRODUCT('HH Number'!K363:K371,Expenditure!K363:K371)/SUM(Expenditure!K363:K371)</f>
        <v>1847.2145510159494</v>
      </c>
      <c r="J99" s="105">
        <f>SUMPRODUCT('HH Number'!L363:L371,Expenditure!L363:L371)/SUM(Expenditure!L363:L371)</f>
        <v>2710.6829637096771</v>
      </c>
      <c r="K99" s="105">
        <f>SUMPRODUCT('HH Number'!M363:M371,Expenditure!M363:M371)/SUM(Expenditure!M363:M371)</f>
        <v>2948.2586313575057</v>
      </c>
      <c r="L99" s="105">
        <f>SUMPRODUCT('HH Number'!N363:N371,Expenditure!N363:N371)/SUM(Expenditure!N363:N371)</f>
        <v>2462.5601003279958</v>
      </c>
      <c r="M99" s="105">
        <f>SUMPRODUCT('HH Number'!O363:O371,Expenditure!O363:O371)/SUM(Expenditure!O363:O371)</f>
        <v>529.65160955347881</v>
      </c>
      <c r="N99" s="106">
        <f>SUMPRODUCT('HH Number'!P363:P371,Expenditure!P363:P371)/SUM(Expenditure!P363:P371)</f>
        <v>175.4030925651345</v>
      </c>
    </row>
    <row r="100" spans="1:14" x14ac:dyDescent="0.25">
      <c r="A100" s="36" t="s">
        <v>1440</v>
      </c>
      <c r="B100" s="21" t="s">
        <v>1341</v>
      </c>
      <c r="C100" s="104">
        <f>'HH Number'!D338</f>
        <v>19972</v>
      </c>
      <c r="D100" s="105">
        <f>'HH Number'!F338</f>
        <v>681</v>
      </c>
      <c r="E100" s="105">
        <f>'HH Number'!G338</f>
        <v>1112</v>
      </c>
      <c r="F100" s="105">
        <f>'HH Number'!H338</f>
        <v>702</v>
      </c>
      <c r="G100" s="105">
        <f>'HH Number'!I338</f>
        <v>753</v>
      </c>
      <c r="H100" s="105">
        <f>'HH Number'!J338</f>
        <v>1221</v>
      </c>
      <c r="I100" s="105">
        <f>'HH Number'!K338</f>
        <v>2772</v>
      </c>
      <c r="J100" s="105">
        <f>'HH Number'!L338</f>
        <v>4071</v>
      </c>
      <c r="K100" s="105">
        <f>'HH Number'!M338</f>
        <v>4095</v>
      </c>
      <c r="L100" s="105">
        <f>'HH Number'!N338</f>
        <v>3394</v>
      </c>
      <c r="M100" s="105">
        <f>'HH Number'!O338</f>
        <v>799</v>
      </c>
      <c r="N100" s="106">
        <f>'HH Number'!P338</f>
        <v>322</v>
      </c>
    </row>
    <row r="101" spans="1:14" ht="15.75" thickBot="1" x14ac:dyDescent="0.3">
      <c r="A101" s="37" t="s">
        <v>1441</v>
      </c>
      <c r="B101" s="25" t="s">
        <v>1342</v>
      </c>
      <c r="C101" s="107">
        <f>'HH Number'!D339</f>
        <v>16671</v>
      </c>
      <c r="D101" s="108">
        <f>'HH Number'!F339</f>
        <v>388</v>
      </c>
      <c r="E101" s="108">
        <f>'HH Number'!G339</f>
        <v>739</v>
      </c>
      <c r="F101" s="108">
        <f>'HH Number'!H339</f>
        <v>459</v>
      </c>
      <c r="G101" s="108">
        <f>'HH Number'!I339</f>
        <v>527</v>
      </c>
      <c r="H101" s="108">
        <f>'HH Number'!J339</f>
        <v>936</v>
      </c>
      <c r="I101" s="108">
        <f>'HH Number'!K339</f>
        <v>2120</v>
      </c>
      <c r="J101" s="108">
        <f>'HH Number'!L339</f>
        <v>3405</v>
      </c>
      <c r="K101" s="108">
        <f>'HH Number'!M339</f>
        <v>3661</v>
      </c>
      <c r="L101" s="108">
        <f>'HH Number'!N339</f>
        <v>3260</v>
      </c>
      <c r="M101" s="108">
        <f>'HH Number'!O339</f>
        <v>812</v>
      </c>
      <c r="N101" s="109">
        <f>'HH Number'!P339</f>
        <v>321</v>
      </c>
    </row>
    <row r="102" spans="1:14" ht="15.75" thickBot="1" x14ac:dyDescent="0.3">
      <c r="A102" s="38" t="s">
        <v>1442</v>
      </c>
      <c r="B102" s="29" t="s">
        <v>1343</v>
      </c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2"/>
    </row>
    <row r="103" spans="1:14" x14ac:dyDescent="0.25">
      <c r="C103" s="33"/>
    </row>
    <row r="104" spans="1:14" x14ac:dyDescent="0.25">
      <c r="C104" s="34"/>
    </row>
  </sheetData>
  <mergeCells count="1">
    <mergeCell ref="C1:N1"/>
  </mergeCells>
  <conditionalFormatting sqref="C102:N10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2:N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workbookViewId="0"/>
  </sheetViews>
  <sheetFormatPr defaultRowHeight="15" x14ac:dyDescent="0.25"/>
  <cols>
    <col min="2" max="2" width="18.140625" customWidth="1"/>
    <col min="3" max="3" width="11" customWidth="1"/>
    <col min="4" max="4" width="10.140625" bestFit="1" customWidth="1"/>
    <col min="5" max="5" width="11.140625" bestFit="1" customWidth="1"/>
    <col min="6" max="6" width="11.140625" customWidth="1"/>
    <col min="7" max="12" width="11.140625" bestFit="1" customWidth="1"/>
    <col min="13" max="13" width="12.140625" bestFit="1" customWidth="1"/>
    <col min="14" max="14" width="12.140625" customWidth="1"/>
  </cols>
  <sheetData>
    <row r="1" spans="1:14" ht="15.75" thickBot="1" x14ac:dyDescent="0.3">
      <c r="A1" s="13"/>
      <c r="B1" s="13"/>
      <c r="C1" s="91" t="s">
        <v>1236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ht="15.75" thickBot="1" x14ac:dyDescent="0.3">
      <c r="A2" s="13"/>
      <c r="B2" s="13"/>
      <c r="C2" s="14" t="s">
        <v>1237</v>
      </c>
      <c r="D2" s="15" t="s">
        <v>1238</v>
      </c>
      <c r="E2" s="15" t="s">
        <v>1239</v>
      </c>
      <c r="F2" s="15" t="s">
        <v>1240</v>
      </c>
      <c r="G2" s="15" t="s">
        <v>1241</v>
      </c>
      <c r="H2" s="15" t="s">
        <v>1242</v>
      </c>
      <c r="I2" s="15" t="s">
        <v>1243</v>
      </c>
      <c r="J2" s="15" t="s">
        <v>1244</v>
      </c>
      <c r="K2" s="15" t="s">
        <v>1245</v>
      </c>
      <c r="L2" s="15" t="s">
        <v>1246</v>
      </c>
      <c r="M2" s="15" t="s">
        <v>1247</v>
      </c>
      <c r="N2" s="16" t="s">
        <v>1248</v>
      </c>
    </row>
    <row r="3" spans="1:14" x14ac:dyDescent="0.25">
      <c r="A3" s="35" t="s">
        <v>1463</v>
      </c>
      <c r="B3" s="17" t="s">
        <v>1464</v>
      </c>
      <c r="C3" s="18">
        <f>IF(Uncertain_HH!C3&lt;36,0.2,IF(Uncertain_HH!C3&lt;50,0.167,IF(Uncertain_HH!C3&lt;100,0.142,IF(Uncertain_HH!C3&lt;500,0.1,IF(Uncertain_HH!C3&lt;1000,0.045,0.032)))))+Food_Split!E47</f>
        <v>4.7505115089514063E-2</v>
      </c>
      <c r="D3" s="19">
        <f>IF(Uncertain_HH!D3&lt;36,0.2,IF(Uncertain_HH!D3&lt;50,0.167,IF(Uncertain_HH!D3&lt;100,0.142,IF(Uncertain_HH!D3&lt;500,0.1,IF(Uncertain_HH!D3&lt;1000,0.045,0.032)))))+Food_Split!$H47</f>
        <v>5.9860696517412937E-2</v>
      </c>
      <c r="E3" s="19">
        <f>IF(Uncertain_HH!E3&lt;36,0.2,IF(Uncertain_HH!E3&lt;50,0.167,IF(Uncertain_HH!E3&lt;100,0.142,IF(Uncertain_HH!E3&lt;500,0.1,IF(Uncertain_HH!E3&lt;1000,0.045,0.032)))))+Food_Split!$H47</f>
        <v>5.9860696517412937E-2</v>
      </c>
      <c r="F3" s="19">
        <f>IF(Uncertain_HH!F3&lt;36,0.2,IF(Uncertain_HH!F3&lt;50,0.167,IF(Uncertain_HH!F3&lt;100,0.142,IF(Uncertain_HH!F3&lt;500,0.1,IF(Uncertain_HH!F3&lt;1000,0.045,0.032)))))+Food_Split!$H47</f>
        <v>5.9860696517412937E-2</v>
      </c>
      <c r="G3" s="19">
        <f>IF(Uncertain_HH!G3&lt;36,0.2,IF(Uncertain_HH!G3&lt;50,0.167,IF(Uncertain_HH!G3&lt;100,0.142,IF(Uncertain_HH!G3&lt;500,0.1,IF(Uncertain_HH!G3&lt;1000,0.045,0.032)))))+Food_Split!$K47</f>
        <v>6.0255675029868581E-2</v>
      </c>
      <c r="H3" s="19">
        <f>IF(Uncertain_HH!H3&lt;36,0.2,IF(Uncertain_HH!H3&lt;50,0.167,IF(Uncertain_HH!H3&lt;100,0.142,IF(Uncertain_HH!H3&lt;500,0.1,IF(Uncertain_HH!H3&lt;1000,0.045,0.032)))))+Food_Split!$K47</f>
        <v>6.0255675029868581E-2</v>
      </c>
      <c r="I3" s="19">
        <f>IF(Uncertain_HH!I3&lt;36,0.2,IF(Uncertain_HH!I3&lt;50,0.167,IF(Uncertain_HH!I3&lt;100,0.142,IF(Uncertain_HH!I3&lt;500,0.1,IF(Uncertain_HH!I3&lt;1000,0.045,0.032)))))+Food_Split!$K47</f>
        <v>6.0255675029868581E-2</v>
      </c>
      <c r="J3" s="19">
        <f>IF(Uncertain_HH!J3&lt;36,0.2,IF(Uncertain_HH!J3&lt;50,0.167,IF(Uncertain_HH!J3&lt;100,0.142,IF(Uncertain_HH!J3&lt;500,0.1,IF(Uncertain_HH!J3&lt;1000,0.045,0.032)))))+Food_Split!$K47</f>
        <v>6.0255675029868581E-2</v>
      </c>
      <c r="K3" s="19">
        <f>IF(Uncertain_HH!K3&lt;36,0.2,IF(Uncertain_HH!K3&lt;50,0.167,IF(Uncertain_HH!K3&lt;100,0.142,IF(Uncertain_HH!K3&lt;500,0.1,IF(Uncertain_HH!K3&lt;1000,0.045,0.032)))))+Food_Split!$N47</f>
        <v>5.3622253389434313E-2</v>
      </c>
      <c r="L3" s="19">
        <f>IF(Uncertain_HH!L3&lt;36,0.2,IF(Uncertain_HH!L3&lt;50,0.167,IF(Uncertain_HH!L3&lt;100,0.142,IF(Uncertain_HH!L3&lt;500,0.1,IF(Uncertain_HH!L3&lt;1000,0.045,0.032)))))+Food_Split!$N47</f>
        <v>5.3622253389434313E-2</v>
      </c>
      <c r="M3" s="19">
        <f>IF(Uncertain_HH!M3&lt;36,0.2,IF(Uncertain_HH!M3&lt;50,0.167,IF(Uncertain_HH!M3&lt;100,0.142,IF(Uncertain_HH!M3&lt;500,0.1,IF(Uncertain_HH!M3&lt;1000,0.045,0.032)))))+Food_Split!$N47</f>
        <v>5.3622253389434313E-2</v>
      </c>
      <c r="N3" s="20">
        <f>IF(Uncertain_HH!N3&lt;36,0.2,IF(Uncertain_HH!N3&lt;50,0.167,IF(Uncertain_HH!N3&lt;100,0.142,IF(Uncertain_HH!N3&lt;500,0.1,IF(Uncertain_HH!N3&lt;1000,0.045,0.032)))))+Food_Split!$N47</f>
        <v>6.6622253389434311E-2</v>
      </c>
    </row>
    <row r="4" spans="1:14" x14ac:dyDescent="0.25">
      <c r="A4" s="36" t="s">
        <v>1465</v>
      </c>
      <c r="B4" s="21" t="s">
        <v>1466</v>
      </c>
      <c r="C4" s="22">
        <f>IF(Uncertain_HH!C3&lt;36,0.2,IF(Uncertain_HH!C3&lt;50,0.167,IF(Uncertain_HH!C3&lt;100,0.142,IF(Uncertain_HH!C3&lt;500,0.1,IF(Uncertain_HH!C3&lt;1000,0.045,0.032)))))+Food_Split!E48</f>
        <v>5.1746376811594205E-2</v>
      </c>
      <c r="D4" s="23">
        <f>IF(Uncertain_HH!D3&lt;36,0.2,IF(Uncertain_HH!D3&lt;50,0.167,IF(Uncertain_HH!D3&lt;100,0.142,IF(Uncertain_HH!D3&lt;500,0.1,IF(Uncertain_HH!D3&lt;1000,0.045,0.032)))))+Food_Split!$H48</f>
        <v>8.3987424208398831E-2</v>
      </c>
      <c r="E4" s="23">
        <f>IF(Uncertain_HH!E3&lt;36,0.2,IF(Uncertain_HH!E3&lt;50,0.167,IF(Uncertain_HH!E3&lt;100,0.142,IF(Uncertain_HH!E3&lt;500,0.1,IF(Uncertain_HH!E3&lt;1000,0.045,0.032)))))+Food_Split!$H48</f>
        <v>8.3987424208398831E-2</v>
      </c>
      <c r="F4" s="23">
        <f>IF(Uncertain_HH!F3&lt;36,0.2,IF(Uncertain_HH!F3&lt;50,0.167,IF(Uncertain_HH!F3&lt;100,0.142,IF(Uncertain_HH!F3&lt;500,0.1,IF(Uncertain_HH!F3&lt;1000,0.045,0.032)))))+Food_Split!$H48</f>
        <v>8.3987424208398831E-2</v>
      </c>
      <c r="G4" s="23">
        <f>IF(Uncertain_HH!G3&lt;36,0.2,IF(Uncertain_HH!G3&lt;50,0.167,IF(Uncertain_HH!G3&lt;100,0.142,IF(Uncertain_HH!G3&lt;500,0.1,IF(Uncertain_HH!G3&lt;1000,0.045,0.032)))))+Food_Split!$K48</f>
        <v>6.6632034632034626E-2</v>
      </c>
      <c r="H4" s="23">
        <f>IF(Uncertain_HH!H3&lt;36,0.2,IF(Uncertain_HH!H3&lt;50,0.167,IF(Uncertain_HH!H3&lt;100,0.142,IF(Uncertain_HH!H3&lt;500,0.1,IF(Uncertain_HH!H3&lt;1000,0.045,0.032)))))+Food_Split!$K48</f>
        <v>6.6632034632034626E-2</v>
      </c>
      <c r="I4" s="23">
        <f>IF(Uncertain_HH!I3&lt;36,0.2,IF(Uncertain_HH!I3&lt;50,0.167,IF(Uncertain_HH!I3&lt;100,0.142,IF(Uncertain_HH!I3&lt;500,0.1,IF(Uncertain_HH!I3&lt;1000,0.045,0.032)))))+Food_Split!$K48</f>
        <v>6.6632034632034626E-2</v>
      </c>
      <c r="J4" s="23">
        <f>IF(Uncertain_HH!J3&lt;36,0.2,IF(Uncertain_HH!J3&lt;50,0.167,IF(Uncertain_HH!J3&lt;100,0.142,IF(Uncertain_HH!J3&lt;500,0.1,IF(Uncertain_HH!J3&lt;1000,0.045,0.032)))))+Food_Split!$K48</f>
        <v>6.6632034632034626E-2</v>
      </c>
      <c r="K4" s="23">
        <f>IF(Uncertain_HH!K3&lt;36,0.2,IF(Uncertain_HH!K3&lt;50,0.167,IF(Uncertain_HH!K3&lt;100,0.142,IF(Uncertain_HH!K3&lt;500,0.1,IF(Uncertain_HH!K3&lt;1000,0.045,0.032)))))+Food_Split!$N48</f>
        <v>5.6614919963757171E-2</v>
      </c>
      <c r="L4" s="23">
        <f>IF(Uncertain_HH!L3&lt;36,0.2,IF(Uncertain_HH!L3&lt;50,0.167,IF(Uncertain_HH!L3&lt;100,0.142,IF(Uncertain_HH!L3&lt;500,0.1,IF(Uncertain_HH!L3&lt;1000,0.045,0.032)))))+Food_Split!$N48</f>
        <v>5.6614919963757171E-2</v>
      </c>
      <c r="M4" s="23">
        <f>IF(Uncertain_HH!M3&lt;36,0.2,IF(Uncertain_HH!M3&lt;50,0.167,IF(Uncertain_HH!M3&lt;100,0.142,IF(Uncertain_HH!M3&lt;500,0.1,IF(Uncertain_HH!M3&lt;1000,0.045,0.032)))))+Food_Split!$N48</f>
        <v>5.6614919963757171E-2</v>
      </c>
      <c r="N4" s="24">
        <f>IF(Uncertain_HH!N3&lt;36,0.2,IF(Uncertain_HH!N3&lt;50,0.167,IF(Uncertain_HH!N3&lt;100,0.142,IF(Uncertain_HH!N3&lt;500,0.1,IF(Uncertain_HH!N3&lt;1000,0.045,0.032)))))+Food_Split!$N48</f>
        <v>6.9614919963757169E-2</v>
      </c>
    </row>
    <row r="5" spans="1:14" x14ac:dyDescent="0.25">
      <c r="A5" s="36" t="s">
        <v>1467</v>
      </c>
      <c r="B5" s="21" t="s">
        <v>1468</v>
      </c>
      <c r="C5" s="22">
        <f>IF(Uncertain_HH!C3&lt;36,0.2,IF(Uncertain_HH!C3&lt;50,0.167,IF(Uncertain_HH!C3&lt;100,0.142,IF(Uncertain_HH!C3&lt;500,0.1,IF(Uncertain_HH!C3&lt;1000,0.045,0.032)))))+Food_Split!E49</f>
        <v>4.9602003240536166E-2</v>
      </c>
      <c r="D5" s="23">
        <f>IF(Uncertain_HH!D3&lt;36,0.2,IF(Uncertain_HH!D3&lt;50,0.167,IF(Uncertain_HH!D3&lt;100,0.142,IF(Uncertain_HH!D3&lt;500,0.1,IF(Uncertain_HH!D3&lt;1000,0.045,0.032)))))+Food_Split!$H49</f>
        <v>6.4908163265306129E-2</v>
      </c>
      <c r="E5" s="23">
        <f>IF(Uncertain_HH!E3&lt;36,0.2,IF(Uncertain_HH!E3&lt;50,0.167,IF(Uncertain_HH!E3&lt;100,0.142,IF(Uncertain_HH!E3&lt;500,0.1,IF(Uncertain_HH!E3&lt;1000,0.045,0.032)))))+Food_Split!$H49</f>
        <v>6.4908163265306129E-2</v>
      </c>
      <c r="F5" s="23">
        <f>IF(Uncertain_HH!F3&lt;36,0.2,IF(Uncertain_HH!F3&lt;50,0.167,IF(Uncertain_HH!F3&lt;100,0.142,IF(Uncertain_HH!F3&lt;500,0.1,IF(Uncertain_HH!F3&lt;1000,0.045,0.032)))))+Food_Split!$H49</f>
        <v>6.4908163265306129E-2</v>
      </c>
      <c r="G5" s="23">
        <f>IF(Uncertain_HH!G3&lt;36,0.2,IF(Uncertain_HH!G3&lt;50,0.167,IF(Uncertain_HH!G3&lt;100,0.142,IF(Uncertain_HH!G3&lt;500,0.1,IF(Uncertain_HH!G3&lt;1000,0.045,0.032)))))+Food_Split!$K49</f>
        <v>6.0665028665028667E-2</v>
      </c>
      <c r="H5" s="23">
        <f>IF(Uncertain_HH!H3&lt;36,0.2,IF(Uncertain_HH!H3&lt;50,0.167,IF(Uncertain_HH!H3&lt;100,0.142,IF(Uncertain_HH!H3&lt;500,0.1,IF(Uncertain_HH!H3&lt;1000,0.045,0.032)))))+Food_Split!$K49</f>
        <v>6.0665028665028667E-2</v>
      </c>
      <c r="I5" s="23">
        <f>IF(Uncertain_HH!I3&lt;36,0.2,IF(Uncertain_HH!I3&lt;50,0.167,IF(Uncertain_HH!I3&lt;100,0.142,IF(Uncertain_HH!I3&lt;500,0.1,IF(Uncertain_HH!I3&lt;1000,0.045,0.032)))))+Food_Split!$K49</f>
        <v>6.0665028665028667E-2</v>
      </c>
      <c r="J5" s="23">
        <f>IF(Uncertain_HH!J3&lt;36,0.2,IF(Uncertain_HH!J3&lt;50,0.167,IF(Uncertain_HH!J3&lt;100,0.142,IF(Uncertain_HH!J3&lt;500,0.1,IF(Uncertain_HH!J3&lt;1000,0.045,0.032)))))+Food_Split!$K49</f>
        <v>6.0665028665028667E-2</v>
      </c>
      <c r="K5" s="23">
        <f>IF(Uncertain_HH!K3&lt;36,0.2,IF(Uncertain_HH!K3&lt;50,0.167,IF(Uncertain_HH!K3&lt;100,0.142,IF(Uncertain_HH!K3&lt;500,0.1,IF(Uncertain_HH!K3&lt;1000,0.045,0.032)))))+Food_Split!$N49</f>
        <v>5.1070010449320795E-2</v>
      </c>
      <c r="L5" s="23">
        <f>IF(Uncertain_HH!L3&lt;36,0.2,IF(Uncertain_HH!L3&lt;50,0.167,IF(Uncertain_HH!L3&lt;100,0.142,IF(Uncertain_HH!L3&lt;500,0.1,IF(Uncertain_HH!L3&lt;1000,0.045,0.032)))))+Food_Split!$N49</f>
        <v>5.1070010449320795E-2</v>
      </c>
      <c r="M5" s="23">
        <f>IF(Uncertain_HH!M3&lt;36,0.2,IF(Uncertain_HH!M3&lt;50,0.167,IF(Uncertain_HH!M3&lt;100,0.142,IF(Uncertain_HH!M3&lt;500,0.1,IF(Uncertain_HH!M3&lt;1000,0.045,0.032)))))+Food_Split!$N49</f>
        <v>5.1070010449320795E-2</v>
      </c>
      <c r="N5" s="24">
        <f>IF(Uncertain_HH!N3&lt;36,0.2,IF(Uncertain_HH!N3&lt;50,0.167,IF(Uncertain_HH!N3&lt;100,0.142,IF(Uncertain_HH!N3&lt;500,0.1,IF(Uncertain_HH!N3&lt;1000,0.045,0.032)))))+Food_Split!$N49</f>
        <v>6.4070010449320786E-2</v>
      </c>
    </row>
    <row r="6" spans="1:14" x14ac:dyDescent="0.25">
      <c r="A6" s="36" t="s">
        <v>1469</v>
      </c>
      <c r="B6" s="21" t="s">
        <v>1470</v>
      </c>
      <c r="C6" s="22">
        <f>IF(Uncertain_HH!C3&lt;36,0.2,IF(Uncertain_HH!C3&lt;50,0.167,IF(Uncertain_HH!C3&lt;100,0.142,IF(Uncertain_HH!C3&lt;500,0.1,IF(Uncertain_HH!C3&lt;1000,0.045,0.032)))))+Food_Split!E50</f>
        <v>4.6882075048050156E-2</v>
      </c>
      <c r="D6" s="23">
        <f>IF(Uncertain_HH!D3&lt;36,0.2,IF(Uncertain_HH!D3&lt;50,0.167,IF(Uncertain_HH!D3&lt;100,0.142,IF(Uncertain_HH!D3&lt;500,0.1,IF(Uncertain_HH!D3&lt;1000,0.045,0.032)))))+Food_Split!$H50</f>
        <v>7.0354125896934114E-2</v>
      </c>
      <c r="E6" s="23">
        <f>IF(Uncertain_HH!E3&lt;36,0.2,IF(Uncertain_HH!E3&lt;50,0.167,IF(Uncertain_HH!E3&lt;100,0.142,IF(Uncertain_HH!E3&lt;500,0.1,IF(Uncertain_HH!E3&lt;1000,0.045,0.032)))))+Food_Split!$H50</f>
        <v>7.0354125896934114E-2</v>
      </c>
      <c r="F6" s="23">
        <f>IF(Uncertain_HH!F3&lt;36,0.2,IF(Uncertain_HH!F3&lt;50,0.167,IF(Uncertain_HH!F3&lt;100,0.142,IF(Uncertain_HH!F3&lt;500,0.1,IF(Uncertain_HH!F3&lt;1000,0.045,0.032)))))+Food_Split!$H50</f>
        <v>7.0354125896934114E-2</v>
      </c>
      <c r="G6" s="23">
        <f>IF(Uncertain_HH!G3&lt;36,0.2,IF(Uncertain_HH!G3&lt;50,0.167,IF(Uncertain_HH!G3&lt;100,0.142,IF(Uncertain_HH!G3&lt;500,0.1,IF(Uncertain_HH!G3&lt;1000,0.045,0.032)))))+Food_Split!$K50</f>
        <v>5.814987276387254E-2</v>
      </c>
      <c r="H6" s="23">
        <f>IF(Uncertain_HH!H3&lt;36,0.2,IF(Uncertain_HH!H3&lt;50,0.167,IF(Uncertain_HH!H3&lt;100,0.142,IF(Uncertain_HH!H3&lt;500,0.1,IF(Uncertain_HH!H3&lt;1000,0.045,0.032)))))+Food_Split!$K50</f>
        <v>5.814987276387254E-2</v>
      </c>
      <c r="I6" s="23">
        <f>IF(Uncertain_HH!I3&lt;36,0.2,IF(Uncertain_HH!I3&lt;50,0.167,IF(Uncertain_HH!I3&lt;100,0.142,IF(Uncertain_HH!I3&lt;500,0.1,IF(Uncertain_HH!I3&lt;1000,0.045,0.032)))))+Food_Split!$K50</f>
        <v>5.814987276387254E-2</v>
      </c>
      <c r="J6" s="23">
        <f>IF(Uncertain_HH!J3&lt;36,0.2,IF(Uncertain_HH!J3&lt;50,0.167,IF(Uncertain_HH!J3&lt;100,0.142,IF(Uncertain_HH!J3&lt;500,0.1,IF(Uncertain_HH!J3&lt;1000,0.045,0.032)))))+Food_Split!$K50</f>
        <v>5.814987276387254E-2</v>
      </c>
      <c r="K6" s="23">
        <f>IF(Uncertain_HH!K3&lt;36,0.2,IF(Uncertain_HH!K3&lt;50,0.167,IF(Uncertain_HH!K3&lt;100,0.142,IF(Uncertain_HH!K3&lt;500,0.1,IF(Uncertain_HH!K3&lt;1000,0.045,0.032)))))+Food_Split!$N50</f>
        <v>4.9914139802106607E-2</v>
      </c>
      <c r="L6" s="23">
        <f>IF(Uncertain_HH!L3&lt;36,0.2,IF(Uncertain_HH!L3&lt;50,0.167,IF(Uncertain_HH!L3&lt;100,0.142,IF(Uncertain_HH!L3&lt;500,0.1,IF(Uncertain_HH!L3&lt;1000,0.045,0.032)))))+Food_Split!$N50</f>
        <v>4.9914139802106607E-2</v>
      </c>
      <c r="M6" s="23">
        <f>IF(Uncertain_HH!M3&lt;36,0.2,IF(Uncertain_HH!M3&lt;50,0.167,IF(Uncertain_HH!M3&lt;100,0.142,IF(Uncertain_HH!M3&lt;500,0.1,IF(Uncertain_HH!M3&lt;1000,0.045,0.032)))))+Food_Split!$N50</f>
        <v>4.9914139802106607E-2</v>
      </c>
      <c r="N6" s="24">
        <f>IF(Uncertain_HH!N3&lt;36,0.2,IF(Uncertain_HH!N3&lt;50,0.167,IF(Uncertain_HH!N3&lt;100,0.142,IF(Uncertain_HH!N3&lt;500,0.1,IF(Uncertain_HH!N3&lt;1000,0.045,0.032)))))+Food_Split!$N50</f>
        <v>6.2914139802106611E-2</v>
      </c>
    </row>
    <row r="7" spans="1:14" x14ac:dyDescent="0.25">
      <c r="A7" s="36" t="s">
        <v>1471</v>
      </c>
      <c r="B7" s="21" t="s">
        <v>1472</v>
      </c>
      <c r="C7" s="22">
        <f>IF(Uncertain_HH!C3&lt;36,0.2,IF(Uncertain_HH!C3&lt;50,0.167,IF(Uncertain_HH!C3&lt;100,0.142,IF(Uncertain_HH!C3&lt;500,0.1,IF(Uncertain_HH!C3&lt;1000,0.045,0.032)))))+Food_Split!E51</f>
        <v>5.1830138694093815E-2</v>
      </c>
      <c r="D7" s="23">
        <f>IF(Uncertain_HH!D3&lt;36,0.2,IF(Uncertain_HH!D3&lt;50,0.167,IF(Uncertain_HH!D3&lt;100,0.142,IF(Uncertain_HH!D3&lt;500,0.1,IF(Uncertain_HH!D3&lt;1000,0.045,0.032)))))+Food_Split!$H51</f>
        <v>7.6168755943632746E-2</v>
      </c>
      <c r="E7" s="23">
        <f>IF(Uncertain_HH!E3&lt;36,0.2,IF(Uncertain_HH!E3&lt;50,0.167,IF(Uncertain_HH!E3&lt;100,0.142,IF(Uncertain_HH!E3&lt;500,0.1,IF(Uncertain_HH!E3&lt;1000,0.045,0.032)))))+Food_Split!$H51</f>
        <v>7.6168755943632746E-2</v>
      </c>
      <c r="F7" s="23">
        <f>IF(Uncertain_HH!F3&lt;36,0.2,IF(Uncertain_HH!F3&lt;50,0.167,IF(Uncertain_HH!F3&lt;100,0.142,IF(Uncertain_HH!F3&lt;500,0.1,IF(Uncertain_HH!F3&lt;1000,0.045,0.032)))))+Food_Split!$H51</f>
        <v>7.6168755943632746E-2</v>
      </c>
      <c r="G7" s="23">
        <f>IF(Uncertain_HH!G3&lt;36,0.2,IF(Uncertain_HH!G3&lt;50,0.167,IF(Uncertain_HH!G3&lt;100,0.142,IF(Uncertain_HH!G3&lt;500,0.1,IF(Uncertain_HH!G3&lt;1000,0.045,0.032)))))+Food_Split!$K51</f>
        <v>6.8014291385470424E-2</v>
      </c>
      <c r="H7" s="23">
        <f>IF(Uncertain_HH!H3&lt;36,0.2,IF(Uncertain_HH!H3&lt;50,0.167,IF(Uncertain_HH!H3&lt;100,0.142,IF(Uncertain_HH!H3&lt;500,0.1,IF(Uncertain_HH!H3&lt;1000,0.045,0.032)))))+Food_Split!$K51</f>
        <v>6.8014291385470424E-2</v>
      </c>
      <c r="I7" s="23">
        <f>IF(Uncertain_HH!I3&lt;36,0.2,IF(Uncertain_HH!I3&lt;50,0.167,IF(Uncertain_HH!I3&lt;100,0.142,IF(Uncertain_HH!I3&lt;500,0.1,IF(Uncertain_HH!I3&lt;1000,0.045,0.032)))))+Food_Split!$K51</f>
        <v>6.8014291385470424E-2</v>
      </c>
      <c r="J7" s="23">
        <f>IF(Uncertain_HH!J3&lt;36,0.2,IF(Uncertain_HH!J3&lt;50,0.167,IF(Uncertain_HH!J3&lt;100,0.142,IF(Uncertain_HH!J3&lt;500,0.1,IF(Uncertain_HH!J3&lt;1000,0.045,0.032)))))+Food_Split!$K51</f>
        <v>6.8014291385470424E-2</v>
      </c>
      <c r="K7" s="23">
        <f>IF(Uncertain_HH!K3&lt;36,0.2,IF(Uncertain_HH!K3&lt;50,0.167,IF(Uncertain_HH!K3&lt;100,0.142,IF(Uncertain_HH!K3&lt;500,0.1,IF(Uncertain_HH!K3&lt;1000,0.045,0.032)))))+Food_Split!$N51</f>
        <v>6.03764367816092E-2</v>
      </c>
      <c r="L7" s="23">
        <f>IF(Uncertain_HH!L3&lt;36,0.2,IF(Uncertain_HH!L3&lt;50,0.167,IF(Uncertain_HH!L3&lt;100,0.142,IF(Uncertain_HH!L3&lt;500,0.1,IF(Uncertain_HH!L3&lt;1000,0.045,0.032)))))+Food_Split!$N51</f>
        <v>6.03764367816092E-2</v>
      </c>
      <c r="M7" s="23">
        <f>IF(Uncertain_HH!M3&lt;36,0.2,IF(Uncertain_HH!M3&lt;50,0.167,IF(Uncertain_HH!M3&lt;100,0.142,IF(Uncertain_HH!M3&lt;500,0.1,IF(Uncertain_HH!M3&lt;1000,0.045,0.032)))))+Food_Split!$N51</f>
        <v>6.03764367816092E-2</v>
      </c>
      <c r="N7" s="24">
        <f>IF(Uncertain_HH!N3&lt;36,0.2,IF(Uncertain_HH!N3&lt;50,0.167,IF(Uncertain_HH!N3&lt;100,0.142,IF(Uncertain_HH!N3&lt;500,0.1,IF(Uncertain_HH!N3&lt;1000,0.045,0.032)))))+Food_Split!$N51</f>
        <v>7.3376436781609197E-2</v>
      </c>
    </row>
    <row r="8" spans="1:14" x14ac:dyDescent="0.25">
      <c r="A8" s="36" t="s">
        <v>1473</v>
      </c>
      <c r="B8" s="21" t="s">
        <v>1474</v>
      </c>
      <c r="C8" s="22">
        <f>IF(Uncertain_HH!C3&lt;36,0.2,IF(Uncertain_HH!C3&lt;50,0.167,IF(Uncertain_HH!C3&lt;100,0.142,IF(Uncertain_HH!C3&lt;500,0.1,IF(Uncertain_HH!C3&lt;1000,0.045,0.032)))))+Food_Split!E52</f>
        <v>6.2578898225957053E-2</v>
      </c>
      <c r="D8" s="23">
        <f>IF(Uncertain_HH!D3&lt;36,0.2,IF(Uncertain_HH!D3&lt;50,0.167,IF(Uncertain_HH!D3&lt;100,0.142,IF(Uncertain_HH!D3&lt;500,0.1,IF(Uncertain_HH!D3&lt;1000,0.045,0.032)))))+Food_Split!$H52</f>
        <v>7.6165021175302022E-2</v>
      </c>
      <c r="E8" s="23">
        <f>IF(Uncertain_HH!E3&lt;36,0.2,IF(Uncertain_HH!E3&lt;50,0.167,IF(Uncertain_HH!E3&lt;100,0.142,IF(Uncertain_HH!E3&lt;500,0.1,IF(Uncertain_HH!E3&lt;1000,0.045,0.032)))))+Food_Split!$H52</f>
        <v>7.6165021175302022E-2</v>
      </c>
      <c r="F8" s="23">
        <f>IF(Uncertain_HH!F3&lt;36,0.2,IF(Uncertain_HH!F3&lt;50,0.167,IF(Uncertain_HH!F3&lt;100,0.142,IF(Uncertain_HH!F3&lt;500,0.1,IF(Uncertain_HH!F3&lt;1000,0.045,0.032)))))+Food_Split!$H52</f>
        <v>7.6165021175302022E-2</v>
      </c>
      <c r="G8" s="23">
        <f>IF(Uncertain_HH!G3&lt;36,0.2,IF(Uncertain_HH!G3&lt;50,0.167,IF(Uncertain_HH!G3&lt;100,0.142,IF(Uncertain_HH!G3&lt;500,0.1,IF(Uncertain_HH!G3&lt;1000,0.045,0.032)))))+Food_Split!$K52</f>
        <v>6.4760340603477851E-2</v>
      </c>
      <c r="H8" s="23">
        <f>IF(Uncertain_HH!H3&lt;36,0.2,IF(Uncertain_HH!H3&lt;50,0.167,IF(Uncertain_HH!H3&lt;100,0.142,IF(Uncertain_HH!H3&lt;500,0.1,IF(Uncertain_HH!H3&lt;1000,0.045,0.032)))))+Food_Split!$K52</f>
        <v>6.4760340603477851E-2</v>
      </c>
      <c r="I8" s="23">
        <f>IF(Uncertain_HH!I3&lt;36,0.2,IF(Uncertain_HH!I3&lt;50,0.167,IF(Uncertain_HH!I3&lt;100,0.142,IF(Uncertain_HH!I3&lt;500,0.1,IF(Uncertain_HH!I3&lt;1000,0.045,0.032)))))+Food_Split!$K52</f>
        <v>6.4760340603477851E-2</v>
      </c>
      <c r="J8" s="23">
        <f>IF(Uncertain_HH!J3&lt;36,0.2,IF(Uncertain_HH!J3&lt;50,0.167,IF(Uncertain_HH!J3&lt;100,0.142,IF(Uncertain_HH!J3&lt;500,0.1,IF(Uncertain_HH!J3&lt;1000,0.045,0.032)))))+Food_Split!$K52</f>
        <v>6.4760340603477851E-2</v>
      </c>
      <c r="K8" s="23">
        <f>IF(Uncertain_HH!K3&lt;36,0.2,IF(Uncertain_HH!K3&lt;50,0.167,IF(Uncertain_HH!K3&lt;100,0.142,IF(Uncertain_HH!K3&lt;500,0.1,IF(Uncertain_HH!K3&lt;1000,0.045,0.032)))))+Food_Split!$N52</f>
        <v>5.4669917125411222E-2</v>
      </c>
      <c r="L8" s="23">
        <f>IF(Uncertain_HH!L3&lt;36,0.2,IF(Uncertain_HH!L3&lt;50,0.167,IF(Uncertain_HH!L3&lt;100,0.142,IF(Uncertain_HH!L3&lt;500,0.1,IF(Uncertain_HH!L3&lt;1000,0.045,0.032)))))+Food_Split!$N52</f>
        <v>5.4669917125411222E-2</v>
      </c>
      <c r="M8" s="23">
        <f>IF(Uncertain_HH!M3&lt;36,0.2,IF(Uncertain_HH!M3&lt;50,0.167,IF(Uncertain_HH!M3&lt;100,0.142,IF(Uncertain_HH!M3&lt;500,0.1,IF(Uncertain_HH!M3&lt;1000,0.045,0.032)))))+Food_Split!$N52</f>
        <v>5.4669917125411222E-2</v>
      </c>
      <c r="N8" s="24">
        <f>IF(Uncertain_HH!N3&lt;36,0.2,IF(Uncertain_HH!N3&lt;50,0.167,IF(Uncertain_HH!N3&lt;100,0.142,IF(Uncertain_HH!N3&lt;500,0.1,IF(Uncertain_HH!N3&lt;1000,0.045,0.032)))))+Food_Split!$N52</f>
        <v>6.7669917125411219E-2</v>
      </c>
    </row>
    <row r="9" spans="1:14" x14ac:dyDescent="0.25">
      <c r="A9" s="36" t="s">
        <v>1475</v>
      </c>
      <c r="B9" s="21" t="s">
        <v>1476</v>
      </c>
      <c r="C9" s="22">
        <f>IF(Uncertain_HH!C3&lt;36,0.2,IF(Uncertain_HH!C3&lt;50,0.167,IF(Uncertain_HH!C3&lt;100,0.142,IF(Uncertain_HH!C3&lt;500,0.1,IF(Uncertain_HH!C3&lt;1000,0.045,0.032)))))+Food_Split!E53</f>
        <v>4.5621200889547811E-2</v>
      </c>
      <c r="D9" s="23">
        <f>IF(Uncertain_HH!D3&lt;36,0.2,IF(Uncertain_HH!D3&lt;50,0.167,IF(Uncertain_HH!D3&lt;100,0.142,IF(Uncertain_HH!D3&lt;500,0.1,IF(Uncertain_HH!D3&lt;1000,0.045,0.032)))))+Food_Split!$H53</f>
        <v>6.7197368421052631E-2</v>
      </c>
      <c r="E9" s="23">
        <f>IF(Uncertain_HH!E3&lt;36,0.2,IF(Uncertain_HH!E3&lt;50,0.167,IF(Uncertain_HH!E3&lt;100,0.142,IF(Uncertain_HH!E3&lt;500,0.1,IF(Uncertain_HH!E3&lt;1000,0.045,0.032)))))+Food_Split!$H53</f>
        <v>6.7197368421052631E-2</v>
      </c>
      <c r="F9" s="23">
        <f>IF(Uncertain_HH!F3&lt;36,0.2,IF(Uncertain_HH!F3&lt;50,0.167,IF(Uncertain_HH!F3&lt;100,0.142,IF(Uncertain_HH!F3&lt;500,0.1,IF(Uncertain_HH!F3&lt;1000,0.045,0.032)))))+Food_Split!$H53</f>
        <v>6.7197368421052631E-2</v>
      </c>
      <c r="G9" s="23">
        <f>IF(Uncertain_HH!G3&lt;36,0.2,IF(Uncertain_HH!G3&lt;50,0.167,IF(Uncertain_HH!G3&lt;100,0.142,IF(Uncertain_HH!G3&lt;500,0.1,IF(Uncertain_HH!G3&lt;1000,0.045,0.032)))))+Food_Split!$K53</f>
        <v>5.8950998185117967E-2</v>
      </c>
      <c r="H9" s="23">
        <f>IF(Uncertain_HH!H3&lt;36,0.2,IF(Uncertain_HH!H3&lt;50,0.167,IF(Uncertain_HH!H3&lt;100,0.142,IF(Uncertain_HH!H3&lt;500,0.1,IF(Uncertain_HH!H3&lt;1000,0.045,0.032)))))+Food_Split!$K53</f>
        <v>5.8950998185117967E-2</v>
      </c>
      <c r="I9" s="23">
        <f>IF(Uncertain_HH!I3&lt;36,0.2,IF(Uncertain_HH!I3&lt;50,0.167,IF(Uncertain_HH!I3&lt;100,0.142,IF(Uncertain_HH!I3&lt;500,0.1,IF(Uncertain_HH!I3&lt;1000,0.045,0.032)))))+Food_Split!$K53</f>
        <v>5.8950998185117967E-2</v>
      </c>
      <c r="J9" s="23">
        <f>IF(Uncertain_HH!J3&lt;36,0.2,IF(Uncertain_HH!J3&lt;50,0.167,IF(Uncertain_HH!J3&lt;100,0.142,IF(Uncertain_HH!J3&lt;500,0.1,IF(Uncertain_HH!J3&lt;1000,0.045,0.032)))))+Food_Split!$K53</f>
        <v>5.8950998185117967E-2</v>
      </c>
      <c r="K9" s="23">
        <f>IF(Uncertain_HH!K3&lt;36,0.2,IF(Uncertain_HH!K3&lt;50,0.167,IF(Uncertain_HH!K3&lt;100,0.142,IF(Uncertain_HH!K3&lt;500,0.1,IF(Uncertain_HH!K3&lt;1000,0.045,0.032)))))+Food_Split!$N53</f>
        <v>5.6791709002235319E-2</v>
      </c>
      <c r="L9" s="23">
        <f>IF(Uncertain_HH!L3&lt;36,0.2,IF(Uncertain_HH!L3&lt;50,0.167,IF(Uncertain_HH!L3&lt;100,0.142,IF(Uncertain_HH!L3&lt;500,0.1,IF(Uncertain_HH!L3&lt;1000,0.045,0.032)))))+Food_Split!$N53</f>
        <v>5.6791709002235319E-2</v>
      </c>
      <c r="M9" s="23">
        <f>IF(Uncertain_HH!M3&lt;36,0.2,IF(Uncertain_HH!M3&lt;50,0.167,IF(Uncertain_HH!M3&lt;100,0.142,IF(Uncertain_HH!M3&lt;500,0.1,IF(Uncertain_HH!M3&lt;1000,0.045,0.032)))))+Food_Split!$N53</f>
        <v>5.6791709002235319E-2</v>
      </c>
      <c r="N9" s="24">
        <f>IF(Uncertain_HH!N3&lt;36,0.2,IF(Uncertain_HH!N3&lt;50,0.167,IF(Uncertain_HH!N3&lt;100,0.142,IF(Uncertain_HH!N3&lt;500,0.1,IF(Uncertain_HH!N3&lt;1000,0.045,0.032)))))+Food_Split!$N53</f>
        <v>6.9791709002235316E-2</v>
      </c>
    </row>
    <row r="10" spans="1:14" x14ac:dyDescent="0.25">
      <c r="A10" s="36" t="s">
        <v>1477</v>
      </c>
      <c r="B10" s="21" t="s">
        <v>1478</v>
      </c>
      <c r="C10" s="22">
        <f>IF(Uncertain_HH!C3&lt;36,0.2,IF(Uncertain_HH!C3&lt;50,0.167,IF(Uncertain_HH!C3&lt;100,0.142,IF(Uncertain_HH!C3&lt;500,0.1,IF(Uncertain_HH!C3&lt;1000,0.045,0.032)))))+Food_Split!E54</f>
        <v>5.2292207792207793E-2</v>
      </c>
      <c r="D10" s="23">
        <f>IF(Uncertain_HH!D3&lt;36,0.2,IF(Uncertain_HH!D3&lt;50,0.167,IF(Uncertain_HH!D3&lt;100,0.142,IF(Uncertain_HH!D3&lt;500,0.1,IF(Uncertain_HH!D3&lt;1000,0.045,0.032)))))+Food_Split!$H53</f>
        <v>6.7197368421052631E-2</v>
      </c>
      <c r="E10" s="23">
        <f>IF(Uncertain_HH!E3&lt;36,0.2,IF(Uncertain_HH!E3&lt;50,0.167,IF(Uncertain_HH!E3&lt;100,0.142,IF(Uncertain_HH!E3&lt;500,0.1,IF(Uncertain_HH!E3&lt;1000,0.045,0.032)))))+Food_Split!$H53</f>
        <v>6.7197368421052631E-2</v>
      </c>
      <c r="F10" s="23">
        <f>IF(Uncertain_HH!F3&lt;36,0.2,IF(Uncertain_HH!F3&lt;50,0.167,IF(Uncertain_HH!F3&lt;100,0.142,IF(Uncertain_HH!F3&lt;500,0.1,IF(Uncertain_HH!F3&lt;1000,0.045,0.032)))))+Food_Split!$H53</f>
        <v>6.7197368421052631E-2</v>
      </c>
      <c r="G10" s="23">
        <f>IF(Uncertain_HH!G3&lt;36,0.2,IF(Uncertain_HH!G3&lt;50,0.167,IF(Uncertain_HH!G3&lt;100,0.142,IF(Uncertain_HH!G3&lt;500,0.1,IF(Uncertain_HH!G3&lt;1000,0.045,0.032)))))+Food_Split!$K53</f>
        <v>5.8950998185117967E-2</v>
      </c>
      <c r="H10" s="23">
        <f>IF(Uncertain_HH!H3&lt;36,0.2,IF(Uncertain_HH!H3&lt;50,0.167,IF(Uncertain_HH!H3&lt;100,0.142,IF(Uncertain_HH!H3&lt;500,0.1,IF(Uncertain_HH!H3&lt;1000,0.045,0.032)))))+Food_Split!$K53</f>
        <v>5.8950998185117967E-2</v>
      </c>
      <c r="I10" s="23">
        <f>IF(Uncertain_HH!I3&lt;36,0.2,IF(Uncertain_HH!I3&lt;50,0.167,IF(Uncertain_HH!I3&lt;100,0.142,IF(Uncertain_HH!I3&lt;500,0.1,IF(Uncertain_HH!I3&lt;1000,0.045,0.032)))))+Food_Split!$K53</f>
        <v>5.8950998185117967E-2</v>
      </c>
      <c r="J10" s="23">
        <f>IF(Uncertain_HH!J3&lt;36,0.2,IF(Uncertain_HH!J3&lt;50,0.167,IF(Uncertain_HH!J3&lt;100,0.142,IF(Uncertain_HH!J3&lt;500,0.1,IF(Uncertain_HH!J3&lt;1000,0.045,0.032)))))+Food_Split!$K53</f>
        <v>5.8950998185117967E-2</v>
      </c>
      <c r="K10" s="23">
        <f>IF(Uncertain_HH!K3&lt;36,0.2,IF(Uncertain_HH!K3&lt;50,0.167,IF(Uncertain_HH!K3&lt;100,0.142,IF(Uncertain_HH!K3&lt;500,0.1,IF(Uncertain_HH!K3&lt;1000,0.045,0.032)))))+Food_Split!$N53</f>
        <v>5.6791709002235319E-2</v>
      </c>
      <c r="L10" s="23">
        <f>IF(Uncertain_HH!L3&lt;36,0.2,IF(Uncertain_HH!L3&lt;50,0.167,IF(Uncertain_HH!L3&lt;100,0.142,IF(Uncertain_HH!L3&lt;500,0.1,IF(Uncertain_HH!L3&lt;1000,0.045,0.032)))))+Food_Split!$N53</f>
        <v>5.6791709002235319E-2</v>
      </c>
      <c r="M10" s="23">
        <f>IF(Uncertain_HH!M3&lt;36,0.2,IF(Uncertain_HH!M3&lt;50,0.167,IF(Uncertain_HH!M3&lt;100,0.142,IF(Uncertain_HH!M3&lt;500,0.1,IF(Uncertain_HH!M3&lt;1000,0.045,0.032)))))+Food_Split!$N53</f>
        <v>5.6791709002235319E-2</v>
      </c>
      <c r="N10" s="24">
        <f>IF(Uncertain_HH!N3&lt;36,0.2,IF(Uncertain_HH!N3&lt;50,0.167,IF(Uncertain_HH!N3&lt;100,0.142,IF(Uncertain_HH!N3&lt;500,0.1,IF(Uncertain_HH!N3&lt;1000,0.045,0.032)))))+Food_Split!$N53</f>
        <v>6.9791709002235316E-2</v>
      </c>
    </row>
    <row r="11" spans="1:14" x14ac:dyDescent="0.25">
      <c r="A11" s="36" t="s">
        <v>1479</v>
      </c>
      <c r="B11" s="21" t="s">
        <v>1480</v>
      </c>
      <c r="C11" s="22">
        <f>IF(Uncertain_HH!C3&lt;36,0.2,IF(Uncertain_HH!C3&lt;50,0.167,IF(Uncertain_HH!C3&lt;100,0.142,IF(Uncertain_HH!C3&lt;500,0.1,IF(Uncertain_HH!C3&lt;1000,0.045,0.032)))))+Food_Split!E55</f>
        <v>6.7539215686274509E-2</v>
      </c>
      <c r="D11" s="23">
        <f>IF(Uncertain_HH!D3&lt;36,0.2,IF(Uncertain_HH!D3&lt;50,0.167,IF(Uncertain_HH!D3&lt;100,0.142,IF(Uncertain_HH!D3&lt;500,0.1,IF(Uncertain_HH!D3&lt;1000,0.045,0.032)))))+Food_Split!$H55</f>
        <v>9.6777327935222673E-2</v>
      </c>
      <c r="E11" s="23">
        <f>IF(Uncertain_HH!E3&lt;36,0.2,IF(Uncertain_HH!E3&lt;50,0.167,IF(Uncertain_HH!E3&lt;100,0.142,IF(Uncertain_HH!E3&lt;500,0.1,IF(Uncertain_HH!E3&lt;1000,0.045,0.032)))))+Food_Split!$H55</f>
        <v>9.6777327935222673E-2</v>
      </c>
      <c r="F11" s="23">
        <f>IF(Uncertain_HH!F3&lt;36,0.2,IF(Uncertain_HH!F3&lt;50,0.167,IF(Uncertain_HH!F3&lt;100,0.142,IF(Uncertain_HH!F3&lt;500,0.1,IF(Uncertain_HH!F3&lt;1000,0.045,0.032)))))+Food_Split!$H55</f>
        <v>9.6777327935222673E-2</v>
      </c>
      <c r="G11" s="23">
        <f>IF(Uncertain_HH!G3&lt;36,0.2,IF(Uncertain_HH!G3&lt;50,0.167,IF(Uncertain_HH!G3&lt;100,0.142,IF(Uncertain_HH!G3&lt;500,0.1,IF(Uncertain_HH!G3&lt;1000,0.045,0.032)))))+Food_Split!$K55</f>
        <v>8.2245098039215689E-2</v>
      </c>
      <c r="H11" s="23">
        <f>IF(Uncertain_HH!H3&lt;36,0.2,IF(Uncertain_HH!H3&lt;50,0.167,IF(Uncertain_HH!H3&lt;100,0.142,IF(Uncertain_HH!H3&lt;500,0.1,IF(Uncertain_HH!H3&lt;1000,0.045,0.032)))))+Food_Split!$K55</f>
        <v>8.2245098039215689E-2</v>
      </c>
      <c r="I11" s="23">
        <f>IF(Uncertain_HH!I3&lt;36,0.2,IF(Uncertain_HH!I3&lt;50,0.167,IF(Uncertain_HH!I3&lt;100,0.142,IF(Uncertain_HH!I3&lt;500,0.1,IF(Uncertain_HH!I3&lt;1000,0.045,0.032)))))+Food_Split!$K55</f>
        <v>8.2245098039215689E-2</v>
      </c>
      <c r="J11" s="23">
        <f>IF(Uncertain_HH!J3&lt;36,0.2,IF(Uncertain_HH!J3&lt;50,0.167,IF(Uncertain_HH!J3&lt;100,0.142,IF(Uncertain_HH!J3&lt;500,0.1,IF(Uncertain_HH!J3&lt;1000,0.045,0.032)))))+Food_Split!$K55</f>
        <v>8.2245098039215689E-2</v>
      </c>
      <c r="K11" s="23">
        <f>IF(Uncertain_HH!K3&lt;36,0.2,IF(Uncertain_HH!K3&lt;50,0.167,IF(Uncertain_HH!K3&lt;100,0.142,IF(Uncertain_HH!K3&lt;500,0.1,IF(Uncertain_HH!K3&lt;1000,0.045,0.032)))))+Food_Split!$N55</f>
        <v>8.4083333333333329E-2</v>
      </c>
      <c r="L11" s="23">
        <f>IF(Uncertain_HH!L3&lt;36,0.2,IF(Uncertain_HH!L3&lt;50,0.167,IF(Uncertain_HH!L3&lt;100,0.142,IF(Uncertain_HH!L3&lt;500,0.1,IF(Uncertain_HH!L3&lt;1000,0.045,0.032)))))+Food_Split!$N55</f>
        <v>8.4083333333333329E-2</v>
      </c>
      <c r="M11" s="23">
        <f>IF(Uncertain_HH!M3&lt;36,0.2,IF(Uncertain_HH!M3&lt;50,0.167,IF(Uncertain_HH!M3&lt;100,0.142,IF(Uncertain_HH!M3&lt;500,0.1,IF(Uncertain_HH!M3&lt;1000,0.045,0.032)))))+Food_Split!$N55</f>
        <v>8.4083333333333329E-2</v>
      </c>
      <c r="N11" s="24">
        <f>IF(Uncertain_HH!N3&lt;36,0.2,IF(Uncertain_HH!N3&lt;50,0.167,IF(Uncertain_HH!N3&lt;100,0.142,IF(Uncertain_HH!N3&lt;500,0.1,IF(Uncertain_HH!N3&lt;1000,0.045,0.032)))))+Food_Split!$N55</f>
        <v>9.7083333333333327E-2</v>
      </c>
    </row>
    <row r="12" spans="1:14" x14ac:dyDescent="0.25">
      <c r="A12" s="36" t="s">
        <v>1481</v>
      </c>
      <c r="B12" s="21" t="s">
        <v>1482</v>
      </c>
      <c r="C12" s="22">
        <f>IF(Uncertain_HH!C3&lt;36,0.2,IF(Uncertain_HH!C3&lt;50,0.167,IF(Uncertain_HH!C3&lt;100,0.142,IF(Uncertain_HH!C3&lt;500,0.1,IF(Uncertain_HH!C3&lt;1000,0.045,0.032)))))+Food_Split!E56</f>
        <v>7.6834307992202727E-2</v>
      </c>
      <c r="D12" s="23">
        <f>IF(Uncertain_HH!D3&lt;36,0.2,IF(Uncertain_HH!D3&lt;50,0.167,IF(Uncertain_HH!D3&lt;100,0.142,IF(Uncertain_HH!D3&lt;500,0.1,IF(Uncertain_HH!D3&lt;1000,0.045,0.032)))))+Food_Split!$H56</f>
        <v>7.4241379310344829E-2</v>
      </c>
      <c r="E12" s="23">
        <f>IF(Uncertain_HH!E3&lt;36,0.2,IF(Uncertain_HH!E3&lt;50,0.167,IF(Uncertain_HH!E3&lt;100,0.142,IF(Uncertain_HH!E3&lt;500,0.1,IF(Uncertain_HH!E3&lt;1000,0.045,0.032)))))+Food_Split!$H56</f>
        <v>7.4241379310344829E-2</v>
      </c>
      <c r="F12" s="23">
        <f>IF(Uncertain_HH!F3&lt;36,0.2,IF(Uncertain_HH!F3&lt;50,0.167,IF(Uncertain_HH!F3&lt;100,0.142,IF(Uncertain_HH!F3&lt;500,0.1,IF(Uncertain_HH!F3&lt;1000,0.045,0.032)))))+Food_Split!$H56</f>
        <v>7.4241379310344829E-2</v>
      </c>
      <c r="G12" s="23">
        <f>IF(Uncertain_HH!G3&lt;36,0.2,IF(Uncertain_HH!G3&lt;50,0.167,IF(Uncertain_HH!G3&lt;100,0.142,IF(Uncertain_HH!G3&lt;500,0.1,IF(Uncertain_HH!G3&lt;1000,0.045,0.032)))))+Food_Split!$K56</f>
        <v>6.3339031339031335E-2</v>
      </c>
      <c r="H12" s="23">
        <f>IF(Uncertain_HH!H3&lt;36,0.2,IF(Uncertain_HH!H3&lt;50,0.167,IF(Uncertain_HH!H3&lt;100,0.142,IF(Uncertain_HH!H3&lt;500,0.1,IF(Uncertain_HH!H3&lt;1000,0.045,0.032)))))+Food_Split!$K56</f>
        <v>6.3339031339031335E-2</v>
      </c>
      <c r="I12" s="23">
        <f>IF(Uncertain_HH!I3&lt;36,0.2,IF(Uncertain_HH!I3&lt;50,0.167,IF(Uncertain_HH!I3&lt;100,0.142,IF(Uncertain_HH!I3&lt;500,0.1,IF(Uncertain_HH!I3&lt;1000,0.045,0.032)))))+Food_Split!$K56</f>
        <v>6.3339031339031335E-2</v>
      </c>
      <c r="J12" s="23">
        <f>IF(Uncertain_HH!J3&lt;36,0.2,IF(Uncertain_HH!J3&lt;50,0.167,IF(Uncertain_HH!J3&lt;100,0.142,IF(Uncertain_HH!J3&lt;500,0.1,IF(Uncertain_HH!J3&lt;1000,0.045,0.032)))))+Food_Split!$K56</f>
        <v>6.3339031339031335E-2</v>
      </c>
      <c r="K12" s="23">
        <f>IF(Uncertain_HH!K3&lt;36,0.2,IF(Uncertain_HH!K3&lt;50,0.167,IF(Uncertain_HH!K3&lt;100,0.142,IF(Uncertain_HH!K3&lt;500,0.1,IF(Uncertain_HH!K3&lt;1000,0.045,0.032)))))+Food_Split!$N56</f>
        <v>5.5128898128898131E-2</v>
      </c>
      <c r="L12" s="23">
        <f>IF(Uncertain_HH!L3&lt;36,0.2,IF(Uncertain_HH!L3&lt;50,0.167,IF(Uncertain_HH!L3&lt;100,0.142,IF(Uncertain_HH!L3&lt;500,0.1,IF(Uncertain_HH!L3&lt;1000,0.045,0.032)))))+Food_Split!$N56</f>
        <v>5.5128898128898131E-2</v>
      </c>
      <c r="M12" s="23">
        <f>IF(Uncertain_HH!M3&lt;36,0.2,IF(Uncertain_HH!M3&lt;50,0.167,IF(Uncertain_HH!M3&lt;100,0.142,IF(Uncertain_HH!M3&lt;500,0.1,IF(Uncertain_HH!M3&lt;1000,0.045,0.032)))))+Food_Split!$N56</f>
        <v>5.5128898128898131E-2</v>
      </c>
      <c r="N12" s="24">
        <f>IF(Uncertain_HH!N3&lt;36,0.2,IF(Uncertain_HH!N3&lt;50,0.167,IF(Uncertain_HH!N3&lt;100,0.142,IF(Uncertain_HH!N3&lt;500,0.1,IF(Uncertain_HH!N3&lt;1000,0.045,0.032)))))+Food_Split!$N56</f>
        <v>6.8128898128898135E-2</v>
      </c>
    </row>
    <row r="13" spans="1:14" x14ac:dyDescent="0.25">
      <c r="A13" s="36" t="s">
        <v>1483</v>
      </c>
      <c r="B13" s="21" t="s">
        <v>1507</v>
      </c>
      <c r="C13" s="22">
        <f>IF(Uncertain_HH!C3&lt;36,0.2,IF(Uncertain_HH!C3&lt;50,0.167,IF(Uncertain_HH!C3&lt;100,0.142,IF(Uncertain_HH!C3&lt;500,0.1,IF(Uncertain_HH!C3&lt;1000,0.045,0.032)))))+Food_Split!E57</f>
        <v>6.567003367003367E-2</v>
      </c>
      <c r="D13" s="23">
        <f>IF(Uncertain_HH!D3&lt;36,0.2,IF(Uncertain_HH!D3&lt;50,0.167,IF(Uncertain_HH!D3&lt;100,0.142,IF(Uncertain_HH!D3&lt;500,0.1,IF(Uncertain_HH!D3&lt;1000,0.045,0.032)))))+Food_Split!$H57</f>
        <v>0.10174390120457535</v>
      </c>
      <c r="E13" s="23">
        <f>IF(Uncertain_HH!E3&lt;36,0.2,IF(Uncertain_HH!E3&lt;50,0.167,IF(Uncertain_HH!E3&lt;100,0.142,IF(Uncertain_HH!E3&lt;500,0.1,IF(Uncertain_HH!E3&lt;1000,0.045,0.032)))))+Food_Split!$H57</f>
        <v>0.10174390120457535</v>
      </c>
      <c r="F13" s="23">
        <f>IF(Uncertain_HH!F3&lt;36,0.2,IF(Uncertain_HH!F3&lt;50,0.167,IF(Uncertain_HH!F3&lt;100,0.142,IF(Uncertain_HH!F3&lt;500,0.1,IF(Uncertain_HH!F3&lt;1000,0.045,0.032)))))+Food_Split!$H57</f>
        <v>0.10174390120457535</v>
      </c>
      <c r="G13" s="23">
        <f>IF(Uncertain_HH!G3&lt;36,0.2,IF(Uncertain_HH!G3&lt;50,0.167,IF(Uncertain_HH!G3&lt;100,0.142,IF(Uncertain_HH!G3&lt;500,0.1,IF(Uncertain_HH!G3&lt;1000,0.045,0.032)))))+Food_Split!$K57</f>
        <v>8.2316455696202537E-2</v>
      </c>
      <c r="H13" s="23">
        <f>IF(Uncertain_HH!H3&lt;36,0.2,IF(Uncertain_HH!H3&lt;50,0.167,IF(Uncertain_HH!H3&lt;100,0.142,IF(Uncertain_HH!H3&lt;500,0.1,IF(Uncertain_HH!H3&lt;1000,0.045,0.032)))))+Food_Split!$K57</f>
        <v>8.2316455696202537E-2</v>
      </c>
      <c r="I13" s="23">
        <f>IF(Uncertain_HH!I3&lt;36,0.2,IF(Uncertain_HH!I3&lt;50,0.167,IF(Uncertain_HH!I3&lt;100,0.142,IF(Uncertain_HH!I3&lt;500,0.1,IF(Uncertain_HH!I3&lt;1000,0.045,0.032)))))+Food_Split!$K57</f>
        <v>8.2316455696202537E-2</v>
      </c>
      <c r="J13" s="23">
        <f>IF(Uncertain_HH!J3&lt;36,0.2,IF(Uncertain_HH!J3&lt;50,0.167,IF(Uncertain_HH!J3&lt;100,0.142,IF(Uncertain_HH!J3&lt;500,0.1,IF(Uncertain_HH!J3&lt;1000,0.045,0.032)))))+Food_Split!$K57</f>
        <v>8.2316455696202537E-2</v>
      </c>
      <c r="K13" s="23">
        <f>IF(Uncertain_HH!K3&lt;36,0.2,IF(Uncertain_HH!K3&lt;50,0.167,IF(Uncertain_HH!K3&lt;100,0.142,IF(Uncertain_HH!K3&lt;500,0.1,IF(Uncertain_HH!K3&lt;1000,0.045,0.032)))))+Food_Split!$N57</f>
        <v>7.2969899665551841E-2</v>
      </c>
      <c r="L13" s="23">
        <f>IF(Uncertain_HH!L3&lt;36,0.2,IF(Uncertain_HH!L3&lt;50,0.167,IF(Uncertain_HH!L3&lt;100,0.142,IF(Uncertain_HH!L3&lt;500,0.1,IF(Uncertain_HH!L3&lt;1000,0.045,0.032)))))+Food_Split!$N57</f>
        <v>7.2969899665551841E-2</v>
      </c>
      <c r="M13" s="23">
        <f>IF(Uncertain_HH!M3&lt;36,0.2,IF(Uncertain_HH!M3&lt;50,0.167,IF(Uncertain_HH!M3&lt;100,0.142,IF(Uncertain_HH!M3&lt;500,0.1,IF(Uncertain_HH!M3&lt;1000,0.045,0.032)))))+Food_Split!$N57</f>
        <v>7.2969899665551841E-2</v>
      </c>
      <c r="N13" s="24">
        <f>IF(Uncertain_HH!N3&lt;36,0.2,IF(Uncertain_HH!N3&lt;50,0.167,IF(Uncertain_HH!N3&lt;100,0.142,IF(Uncertain_HH!N3&lt;500,0.1,IF(Uncertain_HH!N3&lt;1000,0.045,0.032)))))+Food_Split!$N57</f>
        <v>8.5969899665551838E-2</v>
      </c>
    </row>
    <row r="14" spans="1:14" x14ac:dyDescent="0.25">
      <c r="A14" s="36" t="s">
        <v>1484</v>
      </c>
      <c r="B14" s="21" t="s">
        <v>1485</v>
      </c>
      <c r="C14" s="22">
        <f>IF(Uncertain_HH!C3&lt;36,0.2,IF(Uncertain_HH!C3&lt;50,0.167,IF(Uncertain_HH!C3&lt;100,0.142,IF(Uncertain_HH!C3&lt;500,0.1,IF(Uncertain_HH!C3&lt;1000,0.045,0.032)))))+Food_Split!E58</f>
        <v>7.693628437290409E-2</v>
      </c>
      <c r="D14" s="23">
        <f>IF(Uncertain_HH!D3&lt;36,0.2,IF(Uncertain_HH!D3&lt;50,0.167,IF(Uncertain_HH!D3&lt;100,0.142,IF(Uncertain_HH!D3&lt;500,0.1,IF(Uncertain_HH!D3&lt;1000,0.045,0.032)))))+Food_Split!$H58</f>
        <v>8.7301296720061039E-2</v>
      </c>
      <c r="E14" s="23">
        <f>IF(Uncertain_HH!E3&lt;36,0.2,IF(Uncertain_HH!E3&lt;50,0.167,IF(Uncertain_HH!E3&lt;100,0.142,IF(Uncertain_HH!E3&lt;500,0.1,IF(Uncertain_HH!E3&lt;1000,0.045,0.032)))))+Food_Split!$H58</f>
        <v>8.7301296720061039E-2</v>
      </c>
      <c r="F14" s="23">
        <f>IF(Uncertain_HH!F3&lt;36,0.2,IF(Uncertain_HH!F3&lt;50,0.167,IF(Uncertain_HH!F3&lt;100,0.142,IF(Uncertain_HH!F3&lt;500,0.1,IF(Uncertain_HH!F3&lt;1000,0.045,0.032)))))+Food_Split!$H58</f>
        <v>8.7301296720061039E-2</v>
      </c>
      <c r="G14" s="23">
        <f>IF(Uncertain_HH!G3&lt;36,0.2,IF(Uncertain_HH!G3&lt;50,0.167,IF(Uncertain_HH!G3&lt;100,0.142,IF(Uncertain_HH!G3&lt;500,0.1,IF(Uncertain_HH!G3&lt;1000,0.045,0.032)))))+Food_Split!$K58</f>
        <v>7.562486828240253E-2</v>
      </c>
      <c r="H14" s="23">
        <f>IF(Uncertain_HH!H3&lt;36,0.2,IF(Uncertain_HH!H3&lt;50,0.167,IF(Uncertain_HH!H3&lt;100,0.142,IF(Uncertain_HH!H3&lt;500,0.1,IF(Uncertain_HH!H3&lt;1000,0.045,0.032)))))+Food_Split!$K58</f>
        <v>7.562486828240253E-2</v>
      </c>
      <c r="I14" s="23">
        <f>IF(Uncertain_HH!I3&lt;36,0.2,IF(Uncertain_HH!I3&lt;50,0.167,IF(Uncertain_HH!I3&lt;100,0.142,IF(Uncertain_HH!I3&lt;500,0.1,IF(Uncertain_HH!I3&lt;1000,0.045,0.032)))))+Food_Split!$K58</f>
        <v>7.562486828240253E-2</v>
      </c>
      <c r="J14" s="23">
        <f>IF(Uncertain_HH!J3&lt;36,0.2,IF(Uncertain_HH!J3&lt;50,0.167,IF(Uncertain_HH!J3&lt;100,0.142,IF(Uncertain_HH!J3&lt;500,0.1,IF(Uncertain_HH!J3&lt;1000,0.045,0.032)))))+Food_Split!$K58</f>
        <v>7.562486828240253E-2</v>
      </c>
      <c r="K14" s="23">
        <f>IF(Uncertain_HH!K3&lt;36,0.2,IF(Uncertain_HH!K3&lt;50,0.167,IF(Uncertain_HH!K3&lt;100,0.142,IF(Uncertain_HH!K3&lt;500,0.1,IF(Uncertain_HH!K3&lt;1000,0.045,0.032)))))+Food_Split!$N58</f>
        <v>6.3874525676701238E-2</v>
      </c>
      <c r="L14" s="23">
        <f>IF(Uncertain_HH!L3&lt;36,0.2,IF(Uncertain_HH!L3&lt;50,0.167,IF(Uncertain_HH!L3&lt;100,0.142,IF(Uncertain_HH!L3&lt;500,0.1,IF(Uncertain_HH!L3&lt;1000,0.045,0.032)))))+Food_Split!$N58</f>
        <v>6.3874525676701238E-2</v>
      </c>
      <c r="M14" s="23">
        <f>IF(Uncertain_HH!M3&lt;36,0.2,IF(Uncertain_HH!M3&lt;50,0.167,IF(Uncertain_HH!M3&lt;100,0.142,IF(Uncertain_HH!M3&lt;500,0.1,IF(Uncertain_HH!M3&lt;1000,0.045,0.032)))))+Food_Split!$N58</f>
        <v>6.3874525676701238E-2</v>
      </c>
      <c r="N14" s="24">
        <f>IF(Uncertain_HH!N3&lt;36,0.2,IF(Uncertain_HH!N3&lt;50,0.167,IF(Uncertain_HH!N3&lt;100,0.142,IF(Uncertain_HH!N3&lt;500,0.1,IF(Uncertain_HH!N3&lt;1000,0.045,0.032)))))+Food_Split!$N58</f>
        <v>7.6874525676701222E-2</v>
      </c>
    </row>
    <row r="15" spans="1:14" x14ac:dyDescent="0.25">
      <c r="A15" s="36" t="s">
        <v>1486</v>
      </c>
      <c r="B15" s="21" t="s">
        <v>1487</v>
      </c>
      <c r="C15" s="22">
        <f>IF(Uncertain_HH!C4&lt;36,0.2,IF(Uncertain_HH!C4&lt;50,0.167,IF(Uncertain_HH!C4&lt;100,0.142,IF(Uncertain_HH!C4&lt;500,0.1,IF(Uncertain_HH!C4&lt;1000,0.045,0.032)))))+Food_Split!E59</f>
        <v>4.9129565338147482E-2</v>
      </c>
      <c r="D15" s="23">
        <f>IF(Uncertain_HH!D4&lt;36,0.2,IF(Uncertain_HH!D4&lt;50,0.167,IF(Uncertain_HH!D4&lt;100,0.142,IF(Uncertain_HH!D4&lt;500,0.1,IF(Uncertain_HH!D4&lt;1000,0.045,0.032)))))+Food_Split!$H59</f>
        <v>7.1896030627344482E-2</v>
      </c>
      <c r="E15" s="23">
        <f>IF(Uncertain_HH!E4&lt;36,0.2,IF(Uncertain_HH!E4&lt;50,0.167,IF(Uncertain_HH!E4&lt;100,0.142,IF(Uncertain_HH!E4&lt;500,0.1,IF(Uncertain_HH!E4&lt;1000,0.045,0.032)))))+Food_Split!$H59</f>
        <v>7.1896030627344482E-2</v>
      </c>
      <c r="F15" s="23">
        <f>IF(Uncertain_HH!F4&lt;36,0.2,IF(Uncertain_HH!F4&lt;50,0.167,IF(Uncertain_HH!F4&lt;100,0.142,IF(Uncertain_HH!F4&lt;500,0.1,IF(Uncertain_HH!F4&lt;1000,0.045,0.032)))))+Food_Split!$H59</f>
        <v>7.1896030627344482E-2</v>
      </c>
      <c r="G15" s="23">
        <f>IF(Uncertain_HH!G4&lt;36,0.2,IF(Uncertain_HH!G4&lt;50,0.167,IF(Uncertain_HH!G4&lt;100,0.142,IF(Uncertain_HH!G4&lt;500,0.1,IF(Uncertain_HH!G4&lt;1000,0.045,0.032)))))+Food_Split!$K59</f>
        <v>6.2924889270413939E-2</v>
      </c>
      <c r="H15" s="23">
        <f>IF(Uncertain_HH!H4&lt;36,0.2,IF(Uncertain_HH!H4&lt;50,0.167,IF(Uncertain_HH!H4&lt;100,0.142,IF(Uncertain_HH!H4&lt;500,0.1,IF(Uncertain_HH!H4&lt;1000,0.045,0.032)))))+Food_Split!$K59</f>
        <v>6.2924889270413939E-2</v>
      </c>
      <c r="I15" s="23">
        <f>IF(Uncertain_HH!I4&lt;36,0.2,IF(Uncertain_HH!I4&lt;50,0.167,IF(Uncertain_HH!I4&lt;100,0.142,IF(Uncertain_HH!I4&lt;500,0.1,IF(Uncertain_HH!I4&lt;1000,0.045,0.032)))))+Food_Split!$K59</f>
        <v>6.2924889270413939E-2</v>
      </c>
      <c r="J15" s="23">
        <f>IF(Uncertain_HH!J4&lt;36,0.2,IF(Uncertain_HH!J4&lt;50,0.167,IF(Uncertain_HH!J4&lt;100,0.142,IF(Uncertain_HH!J4&lt;500,0.1,IF(Uncertain_HH!J4&lt;1000,0.045,0.032)))))+Food_Split!$K59</f>
        <v>6.2924889270413939E-2</v>
      </c>
      <c r="K15" s="23">
        <f>IF(Uncertain_HH!K4&lt;36,0.2,IF(Uncertain_HH!K4&lt;50,0.167,IF(Uncertain_HH!K4&lt;100,0.142,IF(Uncertain_HH!K4&lt;500,0.1,IF(Uncertain_HH!K4&lt;1000,0.045,0.032)))))+Food_Split!$N59</f>
        <v>5.4857201952510967E-2</v>
      </c>
      <c r="L15" s="23">
        <f>IF(Uncertain_HH!L4&lt;36,0.2,IF(Uncertain_HH!L4&lt;50,0.167,IF(Uncertain_HH!L4&lt;100,0.142,IF(Uncertain_HH!L4&lt;500,0.1,IF(Uncertain_HH!L4&lt;1000,0.045,0.032)))))+Food_Split!$N59</f>
        <v>5.4857201952510967E-2</v>
      </c>
      <c r="M15" s="23">
        <f>IF(Uncertain_HH!M4&lt;36,0.2,IF(Uncertain_HH!M4&lt;50,0.167,IF(Uncertain_HH!M4&lt;100,0.142,IF(Uncertain_HH!M4&lt;500,0.1,IF(Uncertain_HH!M4&lt;1000,0.045,0.032)))))+Food_Split!$N59</f>
        <v>5.4857201952510967E-2</v>
      </c>
      <c r="N15" s="24">
        <f>IF(Uncertain_HH!N4&lt;36,0.2,IF(Uncertain_HH!N4&lt;50,0.167,IF(Uncertain_HH!N4&lt;100,0.142,IF(Uncertain_HH!N4&lt;500,0.1,IF(Uncertain_HH!N4&lt;1000,0.045,0.032)))))+Food_Split!$N59</f>
        <v>6.7857201952510965E-2</v>
      </c>
    </row>
    <row r="16" spans="1:14" x14ac:dyDescent="0.25">
      <c r="A16" s="36" t="s">
        <v>1488</v>
      </c>
      <c r="B16" s="21" t="s">
        <v>1489</v>
      </c>
      <c r="C16" s="22">
        <f>IF(Uncertain_HH!C4&lt;36,0.2,IF(Uncertain_HH!C4&lt;50,0.167,IF(Uncertain_HH!C4&lt;100,0.142,IF(Uncertain_HH!C4&lt;500,0.1,IF(Uncertain_HH!C4&lt;1000,0.045,0.032)))))+Food_Split!E60</f>
        <v>7.9556390977443603E-2</v>
      </c>
      <c r="D16" s="23">
        <f>IF(Uncertain_HH!D4&lt;36,0.2,IF(Uncertain_HH!D4&lt;50,0.167,IF(Uncertain_HH!D4&lt;100,0.142,IF(Uncertain_HH!D4&lt;500,0.1,IF(Uncertain_HH!D4&lt;1000,0.045,0.032)))))+Food_Split!$H60</f>
        <v>9.6968734955973052E-2</v>
      </c>
      <c r="E16" s="23">
        <f>IF(Uncertain_HH!E4&lt;36,0.2,IF(Uncertain_HH!E4&lt;50,0.167,IF(Uncertain_HH!E4&lt;100,0.142,IF(Uncertain_HH!E4&lt;500,0.1,IF(Uncertain_HH!E4&lt;1000,0.045,0.032)))))+Food_Split!$H60</f>
        <v>9.6968734955973052E-2</v>
      </c>
      <c r="F16" s="23">
        <f>IF(Uncertain_HH!F4&lt;36,0.2,IF(Uncertain_HH!F4&lt;50,0.167,IF(Uncertain_HH!F4&lt;100,0.142,IF(Uncertain_HH!F4&lt;500,0.1,IF(Uncertain_HH!F4&lt;1000,0.045,0.032)))))+Food_Split!$H60</f>
        <v>9.6968734955973052E-2</v>
      </c>
      <c r="G16" s="23">
        <f>IF(Uncertain_HH!G4&lt;36,0.2,IF(Uncertain_HH!G4&lt;50,0.167,IF(Uncertain_HH!G4&lt;100,0.142,IF(Uncertain_HH!G4&lt;500,0.1,IF(Uncertain_HH!G4&lt;1000,0.045,0.032)))))+Food_Split!$K60</f>
        <v>0.1081010546004947</v>
      </c>
      <c r="H16" s="23">
        <f>IF(Uncertain_HH!H4&lt;36,0.2,IF(Uncertain_HH!H4&lt;50,0.167,IF(Uncertain_HH!H4&lt;100,0.142,IF(Uncertain_HH!H4&lt;500,0.1,IF(Uncertain_HH!H4&lt;1000,0.045,0.032)))))+Food_Split!$K60</f>
        <v>0.1081010546004947</v>
      </c>
      <c r="I16" s="23">
        <f>IF(Uncertain_HH!I4&lt;36,0.2,IF(Uncertain_HH!I4&lt;50,0.167,IF(Uncertain_HH!I4&lt;100,0.142,IF(Uncertain_HH!I4&lt;500,0.1,IF(Uncertain_HH!I4&lt;1000,0.045,0.032)))))+Food_Split!$K60</f>
        <v>0.1081010546004947</v>
      </c>
      <c r="J16" s="23">
        <f>IF(Uncertain_HH!J4&lt;36,0.2,IF(Uncertain_HH!J4&lt;50,0.167,IF(Uncertain_HH!J4&lt;100,0.142,IF(Uncertain_HH!J4&lt;500,0.1,IF(Uncertain_HH!J4&lt;1000,0.045,0.032)))))+Food_Split!$K60</f>
        <v>0.1081010546004947</v>
      </c>
      <c r="K16" s="23">
        <f>IF(Uncertain_HH!K4&lt;36,0.2,IF(Uncertain_HH!K4&lt;50,0.167,IF(Uncertain_HH!K4&lt;100,0.142,IF(Uncertain_HH!K4&lt;500,0.1,IF(Uncertain_HH!K4&lt;1000,0.045,0.032)))))+Food_Split!$N60</f>
        <v>6.6926942181762886E-2</v>
      </c>
      <c r="L16" s="23">
        <f>IF(Uncertain_HH!L4&lt;36,0.2,IF(Uncertain_HH!L4&lt;50,0.167,IF(Uncertain_HH!L4&lt;100,0.142,IF(Uncertain_HH!L4&lt;500,0.1,IF(Uncertain_HH!L4&lt;1000,0.045,0.032)))))+Food_Split!$N60</f>
        <v>6.6926942181762886E-2</v>
      </c>
      <c r="M16" s="23">
        <f>IF(Uncertain_HH!M4&lt;36,0.2,IF(Uncertain_HH!M4&lt;50,0.167,IF(Uncertain_HH!M4&lt;100,0.142,IF(Uncertain_HH!M4&lt;500,0.1,IF(Uncertain_HH!M4&lt;1000,0.045,0.032)))))+Food_Split!$N60</f>
        <v>6.6926942181762886E-2</v>
      </c>
      <c r="N16" s="24">
        <f>IF(Uncertain_HH!N4&lt;36,0.2,IF(Uncertain_HH!N4&lt;50,0.167,IF(Uncertain_HH!N4&lt;100,0.142,IF(Uncertain_HH!N4&lt;500,0.1,IF(Uncertain_HH!N4&lt;1000,0.045,0.032)))))+Food_Split!$N60</f>
        <v>7.9926942181762883E-2</v>
      </c>
    </row>
    <row r="17" spans="1:14" x14ac:dyDescent="0.25">
      <c r="A17" s="36" t="s">
        <v>1490</v>
      </c>
      <c r="B17" s="21" t="s">
        <v>1491</v>
      </c>
      <c r="C17" s="22">
        <f>IF(Uncertain_HH!C4&lt;36,0.2,IF(Uncertain_HH!C4&lt;50,0.167,IF(Uncertain_HH!C4&lt;100,0.142,IF(Uncertain_HH!C4&lt;500,0.1,IF(Uncertain_HH!C4&lt;1000,0.045,0.032)))))+Food_Split!E61</f>
        <v>5.3524259582499609E-2</v>
      </c>
      <c r="D17" s="23">
        <f>IF(Uncertain_HH!D4&lt;36,0.2,IF(Uncertain_HH!D4&lt;50,0.167,IF(Uncertain_HH!D4&lt;100,0.142,IF(Uncertain_HH!D4&lt;500,0.1,IF(Uncertain_HH!D4&lt;1000,0.045,0.032)))))+Food_Split!$H61</f>
        <v>8.0588669979267294E-2</v>
      </c>
      <c r="E17" s="23">
        <f>IF(Uncertain_HH!E4&lt;36,0.2,IF(Uncertain_HH!E4&lt;50,0.167,IF(Uncertain_HH!E4&lt;100,0.142,IF(Uncertain_HH!E4&lt;500,0.1,IF(Uncertain_HH!E4&lt;1000,0.045,0.032)))))+Food_Split!$H61</f>
        <v>8.0588669979267294E-2</v>
      </c>
      <c r="F17" s="23">
        <f>IF(Uncertain_HH!F4&lt;36,0.2,IF(Uncertain_HH!F4&lt;50,0.167,IF(Uncertain_HH!F4&lt;100,0.142,IF(Uncertain_HH!F4&lt;500,0.1,IF(Uncertain_HH!F4&lt;1000,0.045,0.032)))))+Food_Split!$H61</f>
        <v>8.0588669979267294E-2</v>
      </c>
      <c r="G17" s="23">
        <f>IF(Uncertain_HH!G4&lt;36,0.2,IF(Uncertain_HH!G4&lt;50,0.167,IF(Uncertain_HH!G4&lt;100,0.142,IF(Uncertain_HH!G4&lt;500,0.1,IF(Uncertain_HH!G4&lt;1000,0.045,0.032)))))+Food_Split!$K61</f>
        <v>7.0639016957872447E-2</v>
      </c>
      <c r="H17" s="23">
        <f>IF(Uncertain_HH!H4&lt;36,0.2,IF(Uncertain_HH!H4&lt;50,0.167,IF(Uncertain_HH!H4&lt;100,0.142,IF(Uncertain_HH!H4&lt;500,0.1,IF(Uncertain_HH!H4&lt;1000,0.045,0.032)))))+Food_Split!$K61</f>
        <v>7.0639016957872447E-2</v>
      </c>
      <c r="I17" s="23">
        <f>IF(Uncertain_HH!I4&lt;36,0.2,IF(Uncertain_HH!I4&lt;50,0.167,IF(Uncertain_HH!I4&lt;100,0.142,IF(Uncertain_HH!I4&lt;500,0.1,IF(Uncertain_HH!I4&lt;1000,0.045,0.032)))))+Food_Split!$K61</f>
        <v>7.0639016957872447E-2</v>
      </c>
      <c r="J17" s="23">
        <f>IF(Uncertain_HH!J4&lt;36,0.2,IF(Uncertain_HH!J4&lt;50,0.167,IF(Uncertain_HH!J4&lt;100,0.142,IF(Uncertain_HH!J4&lt;500,0.1,IF(Uncertain_HH!J4&lt;1000,0.045,0.032)))))+Food_Split!$K61</f>
        <v>7.0639016957872447E-2</v>
      </c>
      <c r="K17" s="23">
        <f>IF(Uncertain_HH!K4&lt;36,0.2,IF(Uncertain_HH!K4&lt;50,0.167,IF(Uncertain_HH!K4&lt;100,0.142,IF(Uncertain_HH!K4&lt;500,0.1,IF(Uncertain_HH!K4&lt;1000,0.045,0.032)))))+Food_Split!$N61</f>
        <v>5.9086472485461318E-2</v>
      </c>
      <c r="L17" s="23">
        <f>IF(Uncertain_HH!L4&lt;36,0.2,IF(Uncertain_HH!L4&lt;50,0.167,IF(Uncertain_HH!L4&lt;100,0.142,IF(Uncertain_HH!L4&lt;500,0.1,IF(Uncertain_HH!L4&lt;1000,0.045,0.032)))))+Food_Split!$N61</f>
        <v>5.9086472485461318E-2</v>
      </c>
      <c r="M17" s="23">
        <f>IF(Uncertain_HH!M4&lt;36,0.2,IF(Uncertain_HH!M4&lt;50,0.167,IF(Uncertain_HH!M4&lt;100,0.142,IF(Uncertain_HH!M4&lt;500,0.1,IF(Uncertain_HH!M4&lt;1000,0.045,0.032)))))+Food_Split!$N61</f>
        <v>5.9086472485461318E-2</v>
      </c>
      <c r="N17" s="24">
        <f>IF(Uncertain_HH!N4&lt;36,0.2,IF(Uncertain_HH!N4&lt;50,0.167,IF(Uncertain_HH!N4&lt;100,0.142,IF(Uncertain_HH!N4&lt;500,0.1,IF(Uncertain_HH!N4&lt;1000,0.045,0.032)))))+Food_Split!$N61</f>
        <v>7.2086472485461323E-2</v>
      </c>
    </row>
    <row r="18" spans="1:14" x14ac:dyDescent="0.25">
      <c r="A18" s="36" t="s">
        <v>1492</v>
      </c>
      <c r="B18" s="21" t="s">
        <v>1493</v>
      </c>
      <c r="C18" s="22">
        <f>IF(Uncertain_HH!C4&lt;36,0.2,IF(Uncertain_HH!C4&lt;50,0.167,IF(Uncertain_HH!C4&lt;100,0.142,IF(Uncertain_HH!C4&lt;500,0.1,IF(Uncertain_HH!C4&lt;1000,0.045,0.032)))))+Food_Split!E62</f>
        <v>9.2876623376623377E-2</v>
      </c>
      <c r="D18" s="23">
        <f>IF(Uncertain_HH!D4&lt;36,0.2,IF(Uncertain_HH!D4&lt;50,0.167,IF(Uncertain_HH!D4&lt;100,0.142,IF(Uncertain_HH!D4&lt;500,0.1,IF(Uncertain_HH!D4&lt;1000,0.045,0.032)))))+Food_Split!$H62</f>
        <v>0.15016565040650406</v>
      </c>
      <c r="E18" s="23">
        <f>IF(Uncertain_HH!E4&lt;36,0.2,IF(Uncertain_HH!E4&lt;50,0.167,IF(Uncertain_HH!E4&lt;100,0.142,IF(Uncertain_HH!E4&lt;500,0.1,IF(Uncertain_HH!E4&lt;1000,0.045,0.032)))))+Food_Split!$H62</f>
        <v>0.15016565040650406</v>
      </c>
      <c r="F18" s="23">
        <f>IF(Uncertain_HH!F4&lt;36,0.2,IF(Uncertain_HH!F4&lt;50,0.167,IF(Uncertain_HH!F4&lt;100,0.142,IF(Uncertain_HH!F4&lt;500,0.1,IF(Uncertain_HH!F4&lt;1000,0.045,0.032)))))+Food_Split!$H62</f>
        <v>0.15016565040650406</v>
      </c>
      <c r="G18" s="23">
        <f>IF(Uncertain_HH!G4&lt;36,0.2,IF(Uncertain_HH!G4&lt;50,0.167,IF(Uncertain_HH!G4&lt;100,0.142,IF(Uncertain_HH!G4&lt;500,0.1,IF(Uncertain_HH!G4&lt;1000,0.045,0.032)))))+Food_Split!$K62</f>
        <v>0.14347619047619048</v>
      </c>
      <c r="H18" s="23">
        <f>IF(Uncertain_HH!H4&lt;36,0.2,IF(Uncertain_HH!H4&lt;50,0.167,IF(Uncertain_HH!H4&lt;100,0.142,IF(Uncertain_HH!H4&lt;500,0.1,IF(Uncertain_HH!H4&lt;1000,0.045,0.032)))))+Food_Split!$K62</f>
        <v>0.14347619047619048</v>
      </c>
      <c r="I18" s="23">
        <f>IF(Uncertain_HH!I4&lt;36,0.2,IF(Uncertain_HH!I4&lt;50,0.167,IF(Uncertain_HH!I4&lt;100,0.142,IF(Uncertain_HH!I4&lt;500,0.1,IF(Uncertain_HH!I4&lt;1000,0.045,0.032)))))+Food_Split!$K62</f>
        <v>0.14347619047619048</v>
      </c>
      <c r="J18" s="23">
        <f>IF(Uncertain_HH!J4&lt;36,0.2,IF(Uncertain_HH!J4&lt;50,0.167,IF(Uncertain_HH!J4&lt;100,0.142,IF(Uncertain_HH!J4&lt;500,0.1,IF(Uncertain_HH!J4&lt;1000,0.045,0.032)))))+Food_Split!$K62</f>
        <v>0.14347619047619048</v>
      </c>
      <c r="K18" s="23">
        <f>IF(Uncertain_HH!K4&lt;36,0.2,IF(Uncertain_HH!K4&lt;50,0.167,IF(Uncertain_HH!K4&lt;100,0.142,IF(Uncertain_HH!K4&lt;500,0.1,IF(Uncertain_HH!K4&lt;1000,0.045,0.032)))))+Food_Split!$N62</f>
        <v>0.12476540236805138</v>
      </c>
      <c r="L18" s="23">
        <f>IF(Uncertain_HH!L4&lt;36,0.2,IF(Uncertain_HH!L4&lt;50,0.167,IF(Uncertain_HH!L4&lt;100,0.142,IF(Uncertain_HH!L4&lt;500,0.1,IF(Uncertain_HH!L4&lt;1000,0.045,0.032)))))+Food_Split!$N62</f>
        <v>0.12476540236805138</v>
      </c>
      <c r="M18" s="23">
        <f>IF(Uncertain_HH!M4&lt;36,0.2,IF(Uncertain_HH!M4&lt;50,0.167,IF(Uncertain_HH!M4&lt;100,0.142,IF(Uncertain_HH!M4&lt;500,0.1,IF(Uncertain_HH!M4&lt;1000,0.045,0.032)))))+Food_Split!$N62</f>
        <v>0.12476540236805138</v>
      </c>
      <c r="N18" s="24">
        <f>IF(Uncertain_HH!N4&lt;36,0.2,IF(Uncertain_HH!N4&lt;50,0.167,IF(Uncertain_HH!N4&lt;100,0.142,IF(Uncertain_HH!N4&lt;500,0.1,IF(Uncertain_HH!N4&lt;1000,0.045,0.032)))))+Food_Split!$N62</f>
        <v>0.13776540236805138</v>
      </c>
    </row>
    <row r="19" spans="1:14" x14ac:dyDescent="0.25">
      <c r="A19" s="36" t="s">
        <v>1494</v>
      </c>
      <c r="B19" s="21" t="s">
        <v>1495</v>
      </c>
      <c r="C19" s="22">
        <f>IF(Uncertain_HH!C5&lt;36,0.2,IF(Uncertain_HH!C5&lt;50,0.167,IF(Uncertain_HH!C5&lt;100,0.142,IF(Uncertain_HH!C5&lt;500,0.1,IF(Uncertain_HH!C5&lt;1000,0.045,0.032)))))+Food_Split!E63</f>
        <v>7.5427586905847777E-2</v>
      </c>
      <c r="D19" s="23">
        <f>IF(Uncertain_HH!D5&lt;36,0.2,IF(Uncertain_HH!D5&lt;50,0.167,IF(Uncertain_HH!D5&lt;100,0.142,IF(Uncertain_HH!D5&lt;500,0.1,IF(Uncertain_HH!D5&lt;1000,0.045,0.032)))))+Food_Split!$H63</f>
        <v>0.14187721198988804</v>
      </c>
      <c r="E19" s="23">
        <f>IF(Uncertain_HH!E5&lt;36,0.2,IF(Uncertain_HH!E5&lt;50,0.167,IF(Uncertain_HH!E5&lt;100,0.142,IF(Uncertain_HH!E5&lt;500,0.1,IF(Uncertain_HH!E5&lt;1000,0.045,0.032)))))+Food_Split!$H63</f>
        <v>0.14187721198988804</v>
      </c>
      <c r="F19" s="23">
        <f>IF(Uncertain_HH!F5&lt;36,0.2,IF(Uncertain_HH!F5&lt;50,0.167,IF(Uncertain_HH!F5&lt;100,0.142,IF(Uncertain_HH!F5&lt;500,0.1,IF(Uncertain_HH!F5&lt;1000,0.045,0.032)))))+Food_Split!$H63</f>
        <v>0.14187721198988804</v>
      </c>
      <c r="G19" s="23">
        <f>IF(Uncertain_HH!G5&lt;36,0.2,IF(Uncertain_HH!G5&lt;50,0.167,IF(Uncertain_HH!G5&lt;100,0.142,IF(Uncertain_HH!G5&lt;500,0.1,IF(Uncertain_HH!G5&lt;1000,0.045,0.032)))))+Food_Split!$K63</f>
        <v>0.11792656401421342</v>
      </c>
      <c r="H19" s="23">
        <f>IF(Uncertain_HH!H5&lt;36,0.2,IF(Uncertain_HH!H5&lt;50,0.167,IF(Uncertain_HH!H5&lt;100,0.142,IF(Uncertain_HH!H5&lt;500,0.1,IF(Uncertain_HH!H5&lt;1000,0.045,0.032)))))+Food_Split!$K63</f>
        <v>0.11792656401421342</v>
      </c>
      <c r="I19" s="23">
        <f>IF(Uncertain_HH!I5&lt;36,0.2,IF(Uncertain_HH!I5&lt;50,0.167,IF(Uncertain_HH!I5&lt;100,0.142,IF(Uncertain_HH!I5&lt;500,0.1,IF(Uncertain_HH!I5&lt;1000,0.045,0.032)))))+Food_Split!$K63</f>
        <v>0.11792656401421342</v>
      </c>
      <c r="J19" s="23">
        <f>IF(Uncertain_HH!J5&lt;36,0.2,IF(Uncertain_HH!J5&lt;50,0.167,IF(Uncertain_HH!J5&lt;100,0.142,IF(Uncertain_HH!J5&lt;500,0.1,IF(Uncertain_HH!J5&lt;1000,0.045,0.032)))))+Food_Split!$K63</f>
        <v>0.11792656401421342</v>
      </c>
      <c r="K19" s="23">
        <f>IF(Uncertain_HH!K5&lt;36,0.2,IF(Uncertain_HH!K5&lt;50,0.167,IF(Uncertain_HH!K5&lt;100,0.142,IF(Uncertain_HH!K5&lt;500,0.1,IF(Uncertain_HH!K5&lt;1000,0.045,0.032)))))+Food_Split!$N63</f>
        <v>9.2609243697478999E-2</v>
      </c>
      <c r="L19" s="23">
        <f>IF(Uncertain_HH!L5&lt;36,0.2,IF(Uncertain_HH!L5&lt;50,0.167,IF(Uncertain_HH!L5&lt;100,0.142,IF(Uncertain_HH!L5&lt;500,0.1,IF(Uncertain_HH!L5&lt;1000,0.045,0.032)))))+Food_Split!$N63</f>
        <v>9.2609243697478999E-2</v>
      </c>
      <c r="M19" s="23">
        <f>IF(Uncertain_HH!M5&lt;36,0.2,IF(Uncertain_HH!M5&lt;50,0.167,IF(Uncertain_HH!M5&lt;100,0.142,IF(Uncertain_HH!M5&lt;500,0.1,IF(Uncertain_HH!M5&lt;1000,0.045,0.032)))))+Food_Split!$N63</f>
        <v>9.2609243697478999E-2</v>
      </c>
      <c r="N19" s="24">
        <f>IF(Uncertain_HH!N5&lt;36,0.2,IF(Uncertain_HH!N5&lt;50,0.167,IF(Uncertain_HH!N5&lt;100,0.142,IF(Uncertain_HH!N5&lt;500,0.1,IF(Uncertain_HH!N5&lt;1000,0.045,0.032)))))+Food_Split!$N63</f>
        <v>0.105609243697479</v>
      </c>
    </row>
    <row r="20" spans="1:14" x14ac:dyDescent="0.25">
      <c r="A20" s="36" t="s">
        <v>1496</v>
      </c>
      <c r="B20" s="21" t="s">
        <v>1497</v>
      </c>
      <c r="C20" s="22">
        <f>IF(Uncertain_HH!C5&lt;36,0.2,IF(Uncertain_HH!C5&lt;50,0.167,IF(Uncertain_HH!C5&lt;100,0.142,IF(Uncertain_HH!C5&lt;500,0.1,IF(Uncertain_HH!C5&lt;1000,0.045,0.032)))))++Food_Split!E64</f>
        <v>8.8891025641025634E-2</v>
      </c>
      <c r="D20" s="23">
        <f>IF(Uncertain_HH!D5&lt;36,0.2,IF(Uncertain_HH!D5&lt;50,0.167,IF(Uncertain_HH!D5&lt;100,0.142,IF(Uncertain_HH!D5&lt;500,0.1,IF(Uncertain_HH!D5&lt;1000,0.045,0.032)))))+Food_Split!$H64</f>
        <v>0.20575000000000002</v>
      </c>
      <c r="E20" s="23">
        <f>IF(Uncertain_HH!E5&lt;36,0.2,IF(Uncertain_HH!E5&lt;50,0.167,IF(Uncertain_HH!E5&lt;100,0.142,IF(Uncertain_HH!E5&lt;500,0.1,IF(Uncertain_HH!E5&lt;1000,0.045,0.032)))))+Food_Split!$H64</f>
        <v>0.20575000000000002</v>
      </c>
      <c r="F20" s="23">
        <f>IF(Uncertain_HH!F5&lt;36,0.2,IF(Uncertain_HH!F5&lt;50,0.167,IF(Uncertain_HH!F5&lt;100,0.142,IF(Uncertain_HH!F5&lt;500,0.1,IF(Uncertain_HH!F5&lt;1000,0.045,0.032)))))+Food_Split!$H64</f>
        <v>0.20575000000000002</v>
      </c>
      <c r="G20" s="23">
        <f>IF(Uncertain_HH!G5&lt;36,0.2,IF(Uncertain_HH!G5&lt;50,0.167,IF(Uncertain_HH!G5&lt;100,0.142,IF(Uncertain_HH!G5&lt;500,0.1,IF(Uncertain_HH!G5&lt;1000,0.045,0.032)))))+Food_Split!$K64</f>
        <v>0.11834868421052631</v>
      </c>
      <c r="H20" s="23">
        <f>IF(Uncertain_HH!H5&lt;36,0.2,IF(Uncertain_HH!H5&lt;50,0.167,IF(Uncertain_HH!H5&lt;100,0.142,IF(Uncertain_HH!H5&lt;500,0.1,IF(Uncertain_HH!H5&lt;1000,0.045,0.032)))))+Food_Split!$K64</f>
        <v>0.11834868421052631</v>
      </c>
      <c r="I20" s="23">
        <f>IF(Uncertain_HH!I5&lt;36,0.2,IF(Uncertain_HH!I5&lt;50,0.167,IF(Uncertain_HH!I5&lt;100,0.142,IF(Uncertain_HH!I5&lt;500,0.1,IF(Uncertain_HH!I5&lt;1000,0.045,0.032)))))+Food_Split!$K64</f>
        <v>0.11834868421052631</v>
      </c>
      <c r="J20" s="23">
        <f>IF(Uncertain_HH!J5&lt;36,0.2,IF(Uncertain_HH!J5&lt;50,0.167,IF(Uncertain_HH!J5&lt;100,0.142,IF(Uncertain_HH!J5&lt;500,0.1,IF(Uncertain_HH!J5&lt;1000,0.045,0.032)))))+Food_Split!$K64</f>
        <v>0.11834868421052631</v>
      </c>
      <c r="K20" s="23">
        <f>IF(Uncertain_HH!K5&lt;36,0.2,IF(Uncertain_HH!K5&lt;50,0.167,IF(Uncertain_HH!K5&lt;100,0.142,IF(Uncertain_HH!K5&lt;500,0.1,IF(Uncertain_HH!K5&lt;1000,0.045,0.032)))))+Food_Split!$N64</f>
        <v>9.9460317460317457E-2</v>
      </c>
      <c r="L20" s="23">
        <f>IF(Uncertain_HH!L5&lt;36,0.2,IF(Uncertain_HH!L5&lt;50,0.167,IF(Uncertain_HH!L5&lt;100,0.142,IF(Uncertain_HH!L5&lt;500,0.1,IF(Uncertain_HH!L5&lt;1000,0.045,0.032)))))+Food_Split!$N64</f>
        <v>9.9460317460317457E-2</v>
      </c>
      <c r="M20" s="23">
        <f>IF(Uncertain_HH!M5&lt;36,0.2,IF(Uncertain_HH!M5&lt;50,0.167,IF(Uncertain_HH!M5&lt;100,0.142,IF(Uncertain_HH!M5&lt;500,0.1,IF(Uncertain_HH!M5&lt;1000,0.045,0.032)))))+Food_Split!$N64</f>
        <v>9.9460317460317457E-2</v>
      </c>
      <c r="N20" s="24">
        <f>IF(Uncertain_HH!N5&lt;36,0.2,IF(Uncertain_HH!N5&lt;50,0.167,IF(Uncertain_HH!N5&lt;100,0.142,IF(Uncertain_HH!N5&lt;500,0.1,IF(Uncertain_HH!N5&lt;1000,0.045,0.032)))))+Food_Split!$N64</f>
        <v>0.11246031746031745</v>
      </c>
    </row>
    <row r="21" spans="1:14" x14ac:dyDescent="0.25">
      <c r="A21" s="36" t="s">
        <v>1508</v>
      </c>
      <c r="B21" s="21" t="s">
        <v>1509</v>
      </c>
      <c r="C21" s="22">
        <f>IF(Uncertain_HH!C5&lt;36,0.2,IF(Uncertain_HH!C5&lt;50,0.167,IF(Uncertain_HH!C5&lt;100,0.142,IF(Uncertain_HH!C5&lt;500,0.1,IF(Uncertain_HH!C5&lt;1000,0.045,0.032)))))+Food_Split!E65</f>
        <v>0.15104761904761904</v>
      </c>
      <c r="D21" s="23">
        <f>IF(Uncertain_HH!D5&lt;36,0.2,IF(Uncertain_HH!D5&lt;50,0.167,IF(Uncertain_HH!D5&lt;100,0.142,IF(Uncertain_HH!D5&lt;500,0.1,IF(Uncertain_HH!D5&lt;1000,0.045,0.032)))))+Food_Split!$H65</f>
        <v>0.39914285714285713</v>
      </c>
      <c r="E21" s="23">
        <f>IF(Uncertain_HH!E5&lt;36,0.2,IF(Uncertain_HH!E5&lt;50,0.167,IF(Uncertain_HH!E5&lt;100,0.142,IF(Uncertain_HH!E5&lt;500,0.1,IF(Uncertain_HH!E5&lt;1000,0.045,0.032)))))+Food_Split!$H65</f>
        <v>0.39914285714285713</v>
      </c>
      <c r="F21" s="23">
        <f>IF(Uncertain_HH!F5&lt;36,0.2,IF(Uncertain_HH!F5&lt;50,0.167,IF(Uncertain_HH!F5&lt;100,0.142,IF(Uncertain_HH!F5&lt;500,0.1,IF(Uncertain_HH!F5&lt;1000,0.045,0.032)))))+Food_Split!$H65</f>
        <v>0.39914285714285713</v>
      </c>
      <c r="G21" s="23">
        <f>IF(Uncertain_HH!G5&lt;36,0.2,IF(Uncertain_HH!G5&lt;50,0.167,IF(Uncertain_HH!G5&lt;100,0.142,IF(Uncertain_HH!G5&lt;500,0.1,IF(Uncertain_HH!G5&lt;1000,0.045,0.032)))))+Food_Split!$K65</f>
        <v>0.22945653195488722</v>
      </c>
      <c r="H21" s="23">
        <f>IF(Uncertain_HH!H5&lt;36,0.2,IF(Uncertain_HH!H5&lt;50,0.167,IF(Uncertain_HH!H5&lt;100,0.142,IF(Uncertain_HH!H5&lt;500,0.1,IF(Uncertain_HH!H5&lt;1000,0.045,0.032)))))+Food_Split!$K65</f>
        <v>0.22945653195488722</v>
      </c>
      <c r="I21" s="23">
        <f>IF(Uncertain_HH!I5&lt;36,0.2,IF(Uncertain_HH!I5&lt;50,0.167,IF(Uncertain_HH!I5&lt;100,0.142,IF(Uncertain_HH!I5&lt;500,0.1,IF(Uncertain_HH!I5&lt;1000,0.045,0.032)))))+Food_Split!$K65</f>
        <v>0.22945653195488722</v>
      </c>
      <c r="J21" s="23">
        <f>IF(Uncertain_HH!J5&lt;36,0.2,IF(Uncertain_HH!J5&lt;50,0.167,IF(Uncertain_HH!J5&lt;100,0.142,IF(Uncertain_HH!J5&lt;500,0.1,IF(Uncertain_HH!J5&lt;1000,0.045,0.032)))))+Food_Split!$K65</f>
        <v>0.22945653195488722</v>
      </c>
      <c r="K21" s="23">
        <f>IF(Uncertain_HH!K5&lt;36,0.2,IF(Uncertain_HH!K5&lt;50,0.167,IF(Uncertain_HH!K5&lt;100,0.142,IF(Uncertain_HH!K5&lt;500,0.1,IF(Uncertain_HH!K5&lt;1000,0.045,0.032)))))+Food_Split!$N65</f>
        <v>0.18435260770975054</v>
      </c>
      <c r="L21" s="23">
        <f>IF(Uncertain_HH!L5&lt;36,0.2,IF(Uncertain_HH!L5&lt;50,0.167,IF(Uncertain_HH!L5&lt;100,0.142,IF(Uncertain_HH!L5&lt;500,0.1,IF(Uncertain_HH!L5&lt;1000,0.045,0.032)))))+Food_Split!$N65</f>
        <v>0.18435260770975054</v>
      </c>
      <c r="M21" s="23">
        <f>IF(Uncertain_HH!M5&lt;36,0.2,IF(Uncertain_HH!M5&lt;50,0.167,IF(Uncertain_HH!M5&lt;100,0.142,IF(Uncertain_HH!M5&lt;500,0.1,IF(Uncertain_HH!M5&lt;1000,0.045,0.032)))))+Food_Split!$N65</f>
        <v>0.18435260770975054</v>
      </c>
      <c r="N21" s="24">
        <f>IF(Uncertain_HH!N5&lt;36,0.2,IF(Uncertain_HH!N5&lt;50,0.167,IF(Uncertain_HH!N5&lt;100,0.142,IF(Uncertain_HH!N5&lt;500,0.1,IF(Uncertain_HH!N5&lt;1000,0.045,0.032)))))+Food_Split!$N65</f>
        <v>0.19735260770975055</v>
      </c>
    </row>
    <row r="22" spans="1:14" x14ac:dyDescent="0.25">
      <c r="A22" s="36" t="s">
        <v>1347</v>
      </c>
      <c r="B22" s="21" t="s">
        <v>1252</v>
      </c>
      <c r="C22" s="22">
        <f>IF(Uncertain_HH!C6&lt;36,0.2,IF(Uncertain_HH!C6&lt;50,0.167,IF(Uncertain_HH!C6&lt;100,0.142,IF(Uncertain_HH!C6&lt;500,0.1,IF(Uncertain_HH!C6&lt;1000,0.045,0.032)))))</f>
        <v>3.2000000000000001E-2</v>
      </c>
      <c r="D22" s="23">
        <f>IF(Uncertain_HH!D6&lt;36,0.2,IF(Uncertain_HH!D6&lt;50,0.167,IF(Uncertain_HH!D6&lt;100,0.142,IF(Uncertain_HH!D6&lt;500,0.1,IF(Uncertain_HH!D6&lt;1000,0.045,0.032)))))</f>
        <v>4.4999999999999998E-2</v>
      </c>
      <c r="E22" s="23">
        <f>IF(Uncertain_HH!E6&lt;36,0.2,IF(Uncertain_HH!E6&lt;50,0.167,IF(Uncertain_HH!E6&lt;100,0.142,IF(Uncertain_HH!E6&lt;500,0.1,IF(Uncertain_HH!E6&lt;1000,0.045,0.032)))))</f>
        <v>4.4999999999999998E-2</v>
      </c>
      <c r="F22" s="23">
        <f>IF(Uncertain_HH!F6&lt;36,0.2,IF(Uncertain_HH!F6&lt;50,0.167,IF(Uncertain_HH!F6&lt;100,0.142,IF(Uncertain_HH!F6&lt;500,0.1,IF(Uncertain_HH!F6&lt;1000,0.045,0.032)))))</f>
        <v>4.4999999999999998E-2</v>
      </c>
      <c r="G22" s="23">
        <f>IF(Uncertain_HH!G6&lt;36,0.2,IF(Uncertain_HH!G6&lt;50,0.167,IF(Uncertain_HH!G6&lt;100,0.142,IF(Uncertain_HH!G6&lt;500,0.1,IF(Uncertain_HH!G6&lt;1000,0.045,0.032)))))</f>
        <v>4.4999999999999998E-2</v>
      </c>
      <c r="H22" s="23">
        <f>IF(Uncertain_HH!H6&lt;36,0.2,IF(Uncertain_HH!H6&lt;50,0.167,IF(Uncertain_HH!H6&lt;100,0.142,IF(Uncertain_HH!H6&lt;500,0.1,IF(Uncertain_HH!H6&lt;1000,0.045,0.032)))))</f>
        <v>4.4999999999999998E-2</v>
      </c>
      <c r="I22" s="23">
        <f>IF(Uncertain_HH!I6&lt;36,0.2,IF(Uncertain_HH!I6&lt;50,0.167,IF(Uncertain_HH!I6&lt;100,0.142,IF(Uncertain_HH!I6&lt;500,0.1,IF(Uncertain_HH!I6&lt;1000,0.045,0.032)))))</f>
        <v>3.2000000000000001E-2</v>
      </c>
      <c r="J22" s="23">
        <f>IF(Uncertain_HH!J6&lt;36,0.2,IF(Uncertain_HH!J6&lt;50,0.167,IF(Uncertain_HH!J6&lt;100,0.142,IF(Uncertain_HH!J6&lt;500,0.1,IF(Uncertain_HH!J6&lt;1000,0.045,0.032)))))</f>
        <v>3.2000000000000001E-2</v>
      </c>
      <c r="K22" s="23">
        <f>IF(Uncertain_HH!K6&lt;36,0.2,IF(Uncertain_HH!K6&lt;50,0.167,IF(Uncertain_HH!K6&lt;100,0.142,IF(Uncertain_HH!K6&lt;500,0.1,IF(Uncertain_HH!K6&lt;1000,0.045,0.032)))))</f>
        <v>3.2000000000000001E-2</v>
      </c>
      <c r="L22" s="23">
        <f>IF(Uncertain_HH!L6&lt;36,0.2,IF(Uncertain_HH!L6&lt;50,0.167,IF(Uncertain_HH!L6&lt;100,0.142,IF(Uncertain_HH!L6&lt;500,0.1,IF(Uncertain_HH!L6&lt;1000,0.045,0.032)))))</f>
        <v>3.2000000000000001E-2</v>
      </c>
      <c r="M22" s="23">
        <f>IF(Uncertain_HH!M6&lt;36,0.2,IF(Uncertain_HH!M6&lt;50,0.167,IF(Uncertain_HH!M6&lt;100,0.142,IF(Uncertain_HH!M6&lt;500,0.1,IF(Uncertain_HH!M6&lt;1000,0.045,0.032)))))</f>
        <v>0.1</v>
      </c>
      <c r="N22" s="24">
        <f>IF(Uncertain_HH!N6&lt;36,0.2,IF(Uncertain_HH!N6&lt;50,0.167,IF(Uncertain_HH!N6&lt;100,0.142,IF(Uncertain_HH!N6&lt;500,0.1,IF(Uncertain_HH!N6&lt;1000,0.045,0.032)))))</f>
        <v>0.1</v>
      </c>
    </row>
    <row r="23" spans="1:14" x14ac:dyDescent="0.25">
      <c r="A23" s="36" t="s">
        <v>1348</v>
      </c>
      <c r="B23" s="21" t="s">
        <v>1253</v>
      </c>
      <c r="C23" s="22">
        <f>IF(Uncertain_HH!C7&lt;36,0.2,IF(Uncertain_HH!C7&lt;50,0.167,IF(Uncertain_HH!C7&lt;100,0.142,IF(Uncertain_HH!C7&lt;500,0.1,IF(Uncertain_HH!C7&lt;1000,0.045,0.032)))))</f>
        <v>3.2000000000000001E-2</v>
      </c>
      <c r="D23" s="23">
        <f>IF(Uncertain_HH!D7&lt;36,0.2,IF(Uncertain_HH!D7&lt;50,0.167,IF(Uncertain_HH!D7&lt;100,0.142,IF(Uncertain_HH!D7&lt;500,0.1,IF(Uncertain_HH!D7&lt;1000,0.045,0.032)))))</f>
        <v>0.1</v>
      </c>
      <c r="E23" s="23">
        <f>IF(Uncertain_HH!E7&lt;36,0.2,IF(Uncertain_HH!E7&lt;50,0.167,IF(Uncertain_HH!E7&lt;100,0.142,IF(Uncertain_HH!E7&lt;500,0.1,IF(Uncertain_HH!E7&lt;1000,0.045,0.032)))))</f>
        <v>0.1</v>
      </c>
      <c r="F23" s="23">
        <f>IF(Uncertain_HH!F7&lt;36,0.2,IF(Uncertain_HH!F7&lt;50,0.167,IF(Uncertain_HH!F7&lt;100,0.142,IF(Uncertain_HH!F7&lt;500,0.1,IF(Uncertain_HH!F7&lt;1000,0.045,0.032)))))</f>
        <v>0.1</v>
      </c>
      <c r="G23" s="23">
        <f>IF(Uncertain_HH!G7&lt;36,0.2,IF(Uncertain_HH!G7&lt;50,0.167,IF(Uncertain_HH!G7&lt;100,0.142,IF(Uncertain_HH!G7&lt;500,0.1,IF(Uncertain_HH!G7&lt;1000,0.045,0.032)))))</f>
        <v>0.1</v>
      </c>
      <c r="H23" s="23">
        <f>IF(Uncertain_HH!H7&lt;36,0.2,IF(Uncertain_HH!H7&lt;50,0.167,IF(Uncertain_HH!H7&lt;100,0.142,IF(Uncertain_HH!H7&lt;500,0.1,IF(Uncertain_HH!H7&lt;1000,0.045,0.032)))))</f>
        <v>0.1</v>
      </c>
      <c r="I23" s="23">
        <f>IF(Uncertain_HH!I7&lt;36,0.2,IF(Uncertain_HH!I7&lt;50,0.167,IF(Uncertain_HH!I7&lt;100,0.142,IF(Uncertain_HH!I7&lt;500,0.1,IF(Uncertain_HH!I7&lt;1000,0.045,0.032)))))</f>
        <v>4.4999999999999998E-2</v>
      </c>
      <c r="J23" s="23">
        <f>IF(Uncertain_HH!J7&lt;36,0.2,IF(Uncertain_HH!J7&lt;50,0.167,IF(Uncertain_HH!J7&lt;100,0.142,IF(Uncertain_HH!J7&lt;500,0.1,IF(Uncertain_HH!J7&lt;1000,0.045,0.032)))))</f>
        <v>4.4999999999999998E-2</v>
      </c>
      <c r="K23" s="23">
        <f>IF(Uncertain_HH!K7&lt;36,0.2,IF(Uncertain_HH!K7&lt;50,0.167,IF(Uncertain_HH!K7&lt;100,0.142,IF(Uncertain_HH!K7&lt;500,0.1,IF(Uncertain_HH!K7&lt;1000,0.045,0.032)))))</f>
        <v>4.4999999999999998E-2</v>
      </c>
      <c r="L23" s="23">
        <f>IF(Uncertain_HH!L7&lt;36,0.2,IF(Uncertain_HH!L7&lt;50,0.167,IF(Uncertain_HH!L7&lt;100,0.142,IF(Uncertain_HH!L7&lt;500,0.1,IF(Uncertain_HH!L7&lt;1000,0.045,0.032)))))</f>
        <v>4.4999999999999998E-2</v>
      </c>
      <c r="M23" s="23">
        <f>IF(Uncertain_HH!M7&lt;36,0.2,IF(Uncertain_HH!M7&lt;50,0.167,IF(Uncertain_HH!M7&lt;100,0.142,IF(Uncertain_HH!M7&lt;500,0.1,IF(Uncertain_HH!M7&lt;1000,0.045,0.032)))))</f>
        <v>0.1</v>
      </c>
      <c r="N23" s="24">
        <f>IF(Uncertain_HH!N7&lt;36,0.2,IF(Uncertain_HH!N7&lt;50,0.167,IF(Uncertain_HH!N7&lt;100,0.142,IF(Uncertain_HH!N7&lt;500,0.1,IF(Uncertain_HH!N7&lt;1000,0.045,0.032)))))</f>
        <v>0.14199999999999999</v>
      </c>
    </row>
    <row r="24" spans="1:14" x14ac:dyDescent="0.25">
      <c r="A24" s="36" t="s">
        <v>1349</v>
      </c>
      <c r="B24" s="21" t="s">
        <v>1254</v>
      </c>
      <c r="C24" s="22">
        <f>IF(Uncertain_HH!C8&lt;36,0.2,IF(Uncertain_HH!C8&lt;50,0.167,IF(Uncertain_HH!C8&lt;100,0.142,IF(Uncertain_HH!C8&lt;500,0.1,IF(Uncertain_HH!C8&lt;1000,0.045,0.032)))))</f>
        <v>3.2000000000000001E-2</v>
      </c>
      <c r="D24" s="23">
        <f>IF(Uncertain_HH!D8&lt;36,0.2,IF(Uncertain_HH!D8&lt;50,0.167,IF(Uncertain_HH!D8&lt;100,0.142,IF(Uncertain_HH!D8&lt;500,0.1,IF(Uncertain_HH!D8&lt;1000,0.045,0.032)))))</f>
        <v>4.4999999999999998E-2</v>
      </c>
      <c r="E24" s="23">
        <f>IF(Uncertain_HH!E8&lt;36,0.2,IF(Uncertain_HH!E8&lt;50,0.167,IF(Uncertain_HH!E8&lt;100,0.142,IF(Uncertain_HH!E8&lt;500,0.1,IF(Uncertain_HH!E8&lt;1000,0.045,0.032)))))</f>
        <v>3.2000000000000001E-2</v>
      </c>
      <c r="F24" s="23">
        <f>IF(Uncertain_HH!F8&lt;36,0.2,IF(Uncertain_HH!F8&lt;50,0.167,IF(Uncertain_HH!F8&lt;100,0.142,IF(Uncertain_HH!F8&lt;500,0.1,IF(Uncertain_HH!F8&lt;1000,0.045,0.032)))))</f>
        <v>3.2000000000000001E-2</v>
      </c>
      <c r="G24" s="23">
        <f>IF(Uncertain_HH!G8&lt;36,0.2,IF(Uncertain_HH!G8&lt;50,0.167,IF(Uncertain_HH!G8&lt;100,0.142,IF(Uncertain_HH!G8&lt;500,0.1,IF(Uncertain_HH!G8&lt;1000,0.045,0.032)))))</f>
        <v>3.2000000000000001E-2</v>
      </c>
      <c r="H24" s="23">
        <f>IF(Uncertain_HH!H8&lt;36,0.2,IF(Uncertain_HH!H8&lt;50,0.167,IF(Uncertain_HH!H8&lt;100,0.142,IF(Uncertain_HH!H8&lt;500,0.1,IF(Uncertain_HH!H8&lt;1000,0.045,0.032)))))</f>
        <v>3.2000000000000001E-2</v>
      </c>
      <c r="I24" s="23">
        <f>IF(Uncertain_HH!I8&lt;36,0.2,IF(Uncertain_HH!I8&lt;50,0.167,IF(Uncertain_HH!I8&lt;100,0.142,IF(Uncertain_HH!I8&lt;500,0.1,IF(Uncertain_HH!I8&lt;1000,0.045,0.032)))))</f>
        <v>3.2000000000000001E-2</v>
      </c>
      <c r="J24" s="23">
        <f>IF(Uncertain_HH!J8&lt;36,0.2,IF(Uncertain_HH!J8&lt;50,0.167,IF(Uncertain_HH!J8&lt;100,0.142,IF(Uncertain_HH!J8&lt;500,0.1,IF(Uncertain_HH!J8&lt;1000,0.045,0.032)))))</f>
        <v>3.2000000000000001E-2</v>
      </c>
      <c r="K24" s="23">
        <f>IF(Uncertain_HH!K8&lt;36,0.2,IF(Uncertain_HH!K8&lt;50,0.167,IF(Uncertain_HH!K8&lt;100,0.142,IF(Uncertain_HH!K8&lt;500,0.1,IF(Uncertain_HH!K8&lt;1000,0.045,0.032)))))</f>
        <v>3.2000000000000001E-2</v>
      </c>
      <c r="L24" s="23">
        <f>IF(Uncertain_HH!L8&lt;36,0.2,IF(Uncertain_HH!L8&lt;50,0.167,IF(Uncertain_HH!L8&lt;100,0.142,IF(Uncertain_HH!L8&lt;500,0.1,IF(Uncertain_HH!L8&lt;1000,0.045,0.032)))))</f>
        <v>3.2000000000000001E-2</v>
      </c>
      <c r="M24" s="23">
        <f>IF(Uncertain_HH!M8&lt;36,0.2,IF(Uncertain_HH!M8&lt;50,0.167,IF(Uncertain_HH!M8&lt;100,0.142,IF(Uncertain_HH!M8&lt;500,0.1,IF(Uncertain_HH!M8&lt;1000,0.045,0.032)))))</f>
        <v>3.2000000000000001E-2</v>
      </c>
      <c r="N24" s="24">
        <f>IF(Uncertain_HH!N8&lt;36,0.2,IF(Uncertain_HH!N8&lt;50,0.167,IF(Uncertain_HH!N8&lt;100,0.142,IF(Uncertain_HH!N8&lt;500,0.1,IF(Uncertain_HH!N8&lt;1000,0.045,0.032)))))</f>
        <v>4.4999999999999998E-2</v>
      </c>
    </row>
    <row r="25" spans="1:14" x14ac:dyDescent="0.25">
      <c r="A25" s="36" t="s">
        <v>1350</v>
      </c>
      <c r="B25" s="21" t="s">
        <v>1255</v>
      </c>
      <c r="C25" s="22">
        <f>IF(Uncertain_HH!C9&lt;36,0.2,IF(Uncertain_HH!C9&lt;50,0.167,IF(Uncertain_HH!C9&lt;100,0.142,IF(Uncertain_HH!C9&lt;500,0.1,IF(Uncertain_HH!C9&lt;1000,0.045,0.032)))))</f>
        <v>3.2000000000000001E-2</v>
      </c>
      <c r="D25" s="23">
        <f>IF(Uncertain_HH!D9&lt;36,0.2,IF(Uncertain_HH!D9&lt;50,0.167,IF(Uncertain_HH!D9&lt;100,0.142,IF(Uncertain_HH!D9&lt;500,0.1,IF(Uncertain_HH!D9&lt;1000,0.045,0.032)))))</f>
        <v>0.1</v>
      </c>
      <c r="E25" s="23">
        <f>IF(Uncertain_HH!E9&lt;36,0.2,IF(Uncertain_HH!E9&lt;50,0.167,IF(Uncertain_HH!E9&lt;100,0.142,IF(Uncertain_HH!E9&lt;500,0.1,IF(Uncertain_HH!E9&lt;1000,0.045,0.032)))))</f>
        <v>4.4999999999999998E-2</v>
      </c>
      <c r="F25" s="23">
        <f>IF(Uncertain_HH!F9&lt;36,0.2,IF(Uncertain_HH!F9&lt;50,0.167,IF(Uncertain_HH!F9&lt;100,0.142,IF(Uncertain_HH!F9&lt;500,0.1,IF(Uncertain_HH!F9&lt;1000,0.045,0.032)))))</f>
        <v>4.4999999999999998E-2</v>
      </c>
      <c r="G25" s="23">
        <f>IF(Uncertain_HH!G9&lt;36,0.2,IF(Uncertain_HH!G9&lt;50,0.167,IF(Uncertain_HH!G9&lt;100,0.142,IF(Uncertain_HH!G9&lt;500,0.1,IF(Uncertain_HH!G9&lt;1000,0.045,0.032)))))</f>
        <v>4.4999999999999998E-2</v>
      </c>
      <c r="H25" s="23">
        <f>IF(Uncertain_HH!H9&lt;36,0.2,IF(Uncertain_HH!H9&lt;50,0.167,IF(Uncertain_HH!H9&lt;100,0.142,IF(Uncertain_HH!H9&lt;500,0.1,IF(Uncertain_HH!H9&lt;1000,0.045,0.032)))))</f>
        <v>4.4999999999999998E-2</v>
      </c>
      <c r="I25" s="23">
        <f>IF(Uncertain_HH!I9&lt;36,0.2,IF(Uncertain_HH!I9&lt;50,0.167,IF(Uncertain_HH!I9&lt;100,0.142,IF(Uncertain_HH!I9&lt;500,0.1,IF(Uncertain_HH!I9&lt;1000,0.045,0.032)))))</f>
        <v>3.2000000000000001E-2</v>
      </c>
      <c r="J25" s="23">
        <f>IF(Uncertain_HH!J9&lt;36,0.2,IF(Uncertain_HH!J9&lt;50,0.167,IF(Uncertain_HH!J9&lt;100,0.142,IF(Uncertain_HH!J9&lt;500,0.1,IF(Uncertain_HH!J9&lt;1000,0.045,0.032)))))</f>
        <v>3.2000000000000001E-2</v>
      </c>
      <c r="K25" s="23">
        <f>IF(Uncertain_HH!K9&lt;36,0.2,IF(Uncertain_HH!K9&lt;50,0.167,IF(Uncertain_HH!K9&lt;100,0.142,IF(Uncertain_HH!K9&lt;500,0.1,IF(Uncertain_HH!K9&lt;1000,0.045,0.032)))))</f>
        <v>3.2000000000000001E-2</v>
      </c>
      <c r="L25" s="23">
        <f>IF(Uncertain_HH!L9&lt;36,0.2,IF(Uncertain_HH!L9&lt;50,0.167,IF(Uncertain_HH!L9&lt;100,0.142,IF(Uncertain_HH!L9&lt;500,0.1,IF(Uncertain_HH!L9&lt;1000,0.045,0.032)))))</f>
        <v>3.2000000000000001E-2</v>
      </c>
      <c r="M25" s="23">
        <f>IF(Uncertain_HH!M9&lt;36,0.2,IF(Uncertain_HH!M9&lt;50,0.167,IF(Uncertain_HH!M9&lt;100,0.142,IF(Uncertain_HH!M9&lt;500,0.1,IF(Uncertain_HH!M9&lt;1000,0.045,0.032)))))</f>
        <v>4.4999999999999998E-2</v>
      </c>
      <c r="N25" s="24">
        <f>IF(Uncertain_HH!N9&lt;36,0.2,IF(Uncertain_HH!N9&lt;50,0.167,IF(Uncertain_HH!N9&lt;100,0.142,IF(Uncertain_HH!N9&lt;500,0.1,IF(Uncertain_HH!N9&lt;1000,0.045,0.032)))))</f>
        <v>0.1</v>
      </c>
    </row>
    <row r="26" spans="1:14" x14ac:dyDescent="0.25">
      <c r="A26" s="36" t="s">
        <v>1351</v>
      </c>
      <c r="B26" s="21" t="s">
        <v>1256</v>
      </c>
      <c r="C26" s="22">
        <f>IF(Uncertain_HH!C10&lt;36,0.2,IF(Uncertain_HH!C10&lt;50,0.167,IF(Uncertain_HH!C10&lt;100,0.142,IF(Uncertain_HH!C10&lt;500,0.1,IF(Uncertain_HH!C10&lt;1000,0.045,0.032)))))</f>
        <v>3.2000000000000001E-2</v>
      </c>
      <c r="D26" s="23">
        <f>IF(Uncertain_HH!D10&lt;36,0.2,IF(Uncertain_HH!D10&lt;50,0.167,IF(Uncertain_HH!D10&lt;100,0.142,IF(Uncertain_HH!D10&lt;500,0.1,IF(Uncertain_HH!D10&lt;1000,0.045,0.032)))))</f>
        <v>0.1</v>
      </c>
      <c r="E26" s="23">
        <f>IF(Uncertain_HH!E10&lt;36,0.2,IF(Uncertain_HH!E10&lt;50,0.167,IF(Uncertain_HH!E10&lt;100,0.142,IF(Uncertain_HH!E10&lt;500,0.1,IF(Uncertain_HH!E10&lt;1000,0.045,0.032)))))</f>
        <v>0.1</v>
      </c>
      <c r="F26" s="23">
        <f>IF(Uncertain_HH!F10&lt;36,0.2,IF(Uncertain_HH!F10&lt;50,0.167,IF(Uncertain_HH!F10&lt;100,0.142,IF(Uncertain_HH!F10&lt;500,0.1,IF(Uncertain_HH!F10&lt;1000,0.045,0.032)))))</f>
        <v>0.1</v>
      </c>
      <c r="G26" s="23">
        <f>IF(Uncertain_HH!G10&lt;36,0.2,IF(Uncertain_HH!G10&lt;50,0.167,IF(Uncertain_HH!G10&lt;100,0.142,IF(Uncertain_HH!G10&lt;500,0.1,IF(Uncertain_HH!G10&lt;1000,0.045,0.032)))))</f>
        <v>0.1</v>
      </c>
      <c r="H26" s="23">
        <f>IF(Uncertain_HH!H10&lt;36,0.2,IF(Uncertain_HH!H10&lt;50,0.167,IF(Uncertain_HH!H10&lt;100,0.142,IF(Uncertain_HH!H10&lt;500,0.1,IF(Uncertain_HH!H10&lt;1000,0.045,0.032)))))</f>
        <v>0.1</v>
      </c>
      <c r="I26" s="23">
        <f>IF(Uncertain_HH!I10&lt;36,0.2,IF(Uncertain_HH!I10&lt;50,0.167,IF(Uncertain_HH!I10&lt;100,0.142,IF(Uncertain_HH!I10&lt;500,0.1,IF(Uncertain_HH!I10&lt;1000,0.045,0.032)))))</f>
        <v>3.2000000000000001E-2</v>
      </c>
      <c r="J26" s="23">
        <f>IF(Uncertain_HH!J10&lt;36,0.2,IF(Uncertain_HH!J10&lt;50,0.167,IF(Uncertain_HH!J10&lt;100,0.142,IF(Uncertain_HH!J10&lt;500,0.1,IF(Uncertain_HH!J10&lt;1000,0.045,0.032)))))</f>
        <v>3.2000000000000001E-2</v>
      </c>
      <c r="K26" s="23">
        <f>IF(Uncertain_HH!K10&lt;36,0.2,IF(Uncertain_HH!K10&lt;50,0.167,IF(Uncertain_HH!K10&lt;100,0.142,IF(Uncertain_HH!K10&lt;500,0.1,IF(Uncertain_HH!K10&lt;1000,0.045,0.032)))))</f>
        <v>3.2000000000000001E-2</v>
      </c>
      <c r="L26" s="23">
        <f>IF(Uncertain_HH!L10&lt;36,0.2,IF(Uncertain_HH!L10&lt;50,0.167,IF(Uncertain_HH!L10&lt;100,0.142,IF(Uncertain_HH!L10&lt;500,0.1,IF(Uncertain_HH!L10&lt;1000,0.045,0.032)))))</f>
        <v>3.2000000000000001E-2</v>
      </c>
      <c r="M26" s="23">
        <f>IF(Uncertain_HH!M10&lt;36,0.2,IF(Uncertain_HH!M10&lt;50,0.167,IF(Uncertain_HH!M10&lt;100,0.142,IF(Uncertain_HH!M10&lt;500,0.1,IF(Uncertain_HH!M10&lt;1000,0.045,0.032)))))</f>
        <v>4.4999999999999998E-2</v>
      </c>
      <c r="N26" s="24">
        <f>IF(Uncertain_HH!N10&lt;36,0.2,IF(Uncertain_HH!N10&lt;50,0.167,IF(Uncertain_HH!N10&lt;100,0.142,IF(Uncertain_HH!N10&lt;500,0.1,IF(Uncertain_HH!N10&lt;1000,0.045,0.032)))))</f>
        <v>0.1</v>
      </c>
    </row>
    <row r="27" spans="1:14" x14ac:dyDescent="0.25">
      <c r="A27" s="36" t="s">
        <v>1352</v>
      </c>
      <c r="B27" s="21" t="s">
        <v>1257</v>
      </c>
      <c r="C27" s="22">
        <f>IF(Uncertain_HH!C11&lt;36,0.2,IF(Uncertain_HH!C11&lt;50,0.167,IF(Uncertain_HH!C11&lt;100,0.142,IF(Uncertain_HH!C11&lt;500,0.1,IF(Uncertain_HH!C11&lt;1000,0.045,0.032)))))</f>
        <v>3.2000000000000001E-2</v>
      </c>
      <c r="D27" s="23">
        <f>IF(Uncertain_HH!D11&lt;36,0.2,IF(Uncertain_HH!D11&lt;50,0.167,IF(Uncertain_HH!D11&lt;100,0.142,IF(Uncertain_HH!D11&lt;500,0.1,IF(Uncertain_HH!D11&lt;1000,0.045,0.032)))))</f>
        <v>3.2000000000000001E-2</v>
      </c>
      <c r="E27" s="23">
        <f>IF(Uncertain_HH!E11&lt;36,0.2,IF(Uncertain_HH!E11&lt;50,0.167,IF(Uncertain_HH!E11&lt;100,0.142,IF(Uncertain_HH!E11&lt;500,0.1,IF(Uncertain_HH!E11&lt;1000,0.045,0.032)))))</f>
        <v>3.2000000000000001E-2</v>
      </c>
      <c r="F27" s="23">
        <f>IF(Uncertain_HH!F11&lt;36,0.2,IF(Uncertain_HH!F11&lt;50,0.167,IF(Uncertain_HH!F11&lt;100,0.142,IF(Uncertain_HH!F11&lt;500,0.1,IF(Uncertain_HH!F11&lt;1000,0.045,0.032)))))</f>
        <v>3.2000000000000001E-2</v>
      </c>
      <c r="G27" s="23">
        <f>IF(Uncertain_HH!G11&lt;36,0.2,IF(Uncertain_HH!G11&lt;50,0.167,IF(Uncertain_HH!G11&lt;100,0.142,IF(Uncertain_HH!G11&lt;500,0.1,IF(Uncertain_HH!G11&lt;1000,0.045,0.032)))))</f>
        <v>3.2000000000000001E-2</v>
      </c>
      <c r="H27" s="23">
        <f>IF(Uncertain_HH!H11&lt;36,0.2,IF(Uncertain_HH!H11&lt;50,0.167,IF(Uncertain_HH!H11&lt;100,0.142,IF(Uncertain_HH!H11&lt;500,0.1,IF(Uncertain_HH!H11&lt;1000,0.045,0.032)))))</f>
        <v>3.2000000000000001E-2</v>
      </c>
      <c r="I27" s="23">
        <f>IF(Uncertain_HH!I11&lt;36,0.2,IF(Uncertain_HH!I11&lt;50,0.167,IF(Uncertain_HH!I11&lt;100,0.142,IF(Uncertain_HH!I11&lt;500,0.1,IF(Uncertain_HH!I11&lt;1000,0.045,0.032)))))</f>
        <v>3.2000000000000001E-2</v>
      </c>
      <c r="J27" s="23">
        <f>IF(Uncertain_HH!J11&lt;36,0.2,IF(Uncertain_HH!J11&lt;50,0.167,IF(Uncertain_HH!J11&lt;100,0.142,IF(Uncertain_HH!J11&lt;500,0.1,IF(Uncertain_HH!J11&lt;1000,0.045,0.032)))))</f>
        <v>3.2000000000000001E-2</v>
      </c>
      <c r="K27" s="23">
        <f>IF(Uncertain_HH!K11&lt;36,0.2,IF(Uncertain_HH!K11&lt;50,0.167,IF(Uncertain_HH!K11&lt;100,0.142,IF(Uncertain_HH!K11&lt;500,0.1,IF(Uncertain_HH!K11&lt;1000,0.045,0.032)))))</f>
        <v>3.2000000000000001E-2</v>
      </c>
      <c r="L27" s="23">
        <f>IF(Uncertain_HH!L11&lt;36,0.2,IF(Uncertain_HH!L11&lt;50,0.167,IF(Uncertain_HH!L11&lt;100,0.142,IF(Uncertain_HH!L11&lt;500,0.1,IF(Uncertain_HH!L11&lt;1000,0.045,0.032)))))</f>
        <v>3.2000000000000001E-2</v>
      </c>
      <c r="M27" s="23">
        <f>IF(Uncertain_HH!M11&lt;36,0.2,IF(Uncertain_HH!M11&lt;50,0.167,IF(Uncertain_HH!M11&lt;100,0.142,IF(Uncertain_HH!M11&lt;500,0.1,IF(Uncertain_HH!M11&lt;1000,0.045,0.032)))))</f>
        <v>3.2000000000000001E-2</v>
      </c>
      <c r="N27" s="24">
        <f>IF(Uncertain_HH!N11&lt;36,0.2,IF(Uncertain_HH!N11&lt;50,0.167,IF(Uncertain_HH!N11&lt;100,0.142,IF(Uncertain_HH!N11&lt;500,0.1,IF(Uncertain_HH!N11&lt;1000,0.045,0.032)))))</f>
        <v>4.4999999999999998E-2</v>
      </c>
    </row>
    <row r="28" spans="1:14" x14ac:dyDescent="0.25">
      <c r="A28" s="36" t="s">
        <v>1353</v>
      </c>
      <c r="B28" s="21" t="s">
        <v>1258</v>
      </c>
      <c r="C28" s="22">
        <f>IF(Uncertain_HH!C12&lt;36,0.2,IF(Uncertain_HH!C12&lt;50,0.167,IF(Uncertain_HH!C12&lt;100,0.142,IF(Uncertain_HH!C12&lt;500,0.1,IF(Uncertain_HH!C12&lt;1000,0.045,0.032)))))</f>
        <v>3.2000000000000001E-2</v>
      </c>
      <c r="D28" s="23">
        <f>IF(Uncertain_HH!D12&lt;36,0.2,IF(Uncertain_HH!D12&lt;50,0.167,IF(Uncertain_HH!D12&lt;100,0.142,IF(Uncertain_HH!D12&lt;500,0.1,IF(Uncertain_HH!D12&lt;1000,0.045,0.032)))))</f>
        <v>0.1</v>
      </c>
      <c r="E28" s="23">
        <f>IF(Uncertain_HH!E12&lt;36,0.2,IF(Uncertain_HH!E12&lt;50,0.167,IF(Uncertain_HH!E12&lt;100,0.142,IF(Uncertain_HH!E12&lt;500,0.1,IF(Uncertain_HH!E12&lt;1000,0.045,0.032)))))</f>
        <v>0.1</v>
      </c>
      <c r="F28" s="23">
        <f>IF(Uncertain_HH!F12&lt;36,0.2,IF(Uncertain_HH!F12&lt;50,0.167,IF(Uncertain_HH!F12&lt;100,0.142,IF(Uncertain_HH!F12&lt;500,0.1,IF(Uncertain_HH!F12&lt;1000,0.045,0.032)))))</f>
        <v>0.1</v>
      </c>
      <c r="G28" s="23">
        <f>IF(Uncertain_HH!G12&lt;36,0.2,IF(Uncertain_HH!G12&lt;50,0.167,IF(Uncertain_HH!G12&lt;100,0.142,IF(Uncertain_HH!G12&lt;500,0.1,IF(Uncertain_HH!G12&lt;1000,0.045,0.032)))))</f>
        <v>0.1</v>
      </c>
      <c r="H28" s="23">
        <f>IF(Uncertain_HH!H12&lt;36,0.2,IF(Uncertain_HH!H12&lt;50,0.167,IF(Uncertain_HH!H12&lt;100,0.142,IF(Uncertain_HH!H12&lt;500,0.1,IF(Uncertain_HH!H12&lt;1000,0.045,0.032)))))</f>
        <v>0.1</v>
      </c>
      <c r="I28" s="23">
        <f>IF(Uncertain_HH!I12&lt;36,0.2,IF(Uncertain_HH!I12&lt;50,0.167,IF(Uncertain_HH!I12&lt;100,0.142,IF(Uncertain_HH!I12&lt;500,0.1,IF(Uncertain_HH!I12&lt;1000,0.045,0.032)))))</f>
        <v>4.4999999999999998E-2</v>
      </c>
      <c r="J28" s="23">
        <f>IF(Uncertain_HH!J12&lt;36,0.2,IF(Uncertain_HH!J12&lt;50,0.167,IF(Uncertain_HH!J12&lt;100,0.142,IF(Uncertain_HH!J12&lt;500,0.1,IF(Uncertain_HH!J12&lt;1000,0.045,0.032)))))</f>
        <v>3.2000000000000001E-2</v>
      </c>
      <c r="K28" s="23">
        <f>IF(Uncertain_HH!K12&lt;36,0.2,IF(Uncertain_HH!K12&lt;50,0.167,IF(Uncertain_HH!K12&lt;100,0.142,IF(Uncertain_HH!K12&lt;500,0.1,IF(Uncertain_HH!K12&lt;1000,0.045,0.032)))))</f>
        <v>3.2000000000000001E-2</v>
      </c>
      <c r="L28" s="23">
        <f>IF(Uncertain_HH!L12&lt;36,0.2,IF(Uncertain_HH!L12&lt;50,0.167,IF(Uncertain_HH!L12&lt;100,0.142,IF(Uncertain_HH!L12&lt;500,0.1,IF(Uncertain_HH!L12&lt;1000,0.045,0.032)))))</f>
        <v>4.4999999999999998E-2</v>
      </c>
      <c r="M28" s="23">
        <f>IF(Uncertain_HH!M12&lt;36,0.2,IF(Uncertain_HH!M12&lt;50,0.167,IF(Uncertain_HH!M12&lt;100,0.142,IF(Uncertain_HH!M12&lt;500,0.1,IF(Uncertain_HH!M12&lt;1000,0.045,0.032)))))</f>
        <v>0.1</v>
      </c>
      <c r="N28" s="24">
        <f>IF(Uncertain_HH!N12&lt;36,0.2,IF(Uncertain_HH!N12&lt;50,0.167,IF(Uncertain_HH!N12&lt;100,0.142,IF(Uncertain_HH!N12&lt;500,0.1,IF(Uncertain_HH!N12&lt;1000,0.045,0.032)))))</f>
        <v>0.1</v>
      </c>
    </row>
    <row r="29" spans="1:14" x14ac:dyDescent="0.25">
      <c r="A29" s="36" t="s">
        <v>1354</v>
      </c>
      <c r="B29" s="21" t="s">
        <v>1259</v>
      </c>
      <c r="C29" s="22">
        <f>IF(Uncertain_HH!C13&lt;36,0.2,IF(Uncertain_HH!C13&lt;50,0.167,IF(Uncertain_HH!C13&lt;100,0.142,IF(Uncertain_HH!C13&lt;500,0.1,IF(Uncertain_HH!C13&lt;1000,0.045,0.032)))))</f>
        <v>3.2000000000000001E-2</v>
      </c>
      <c r="D29" s="23">
        <f>IF(Uncertain_HH!D13&lt;36,0.2,IF(Uncertain_HH!D13&lt;50,0.167,IF(Uncertain_HH!D13&lt;100,0.142,IF(Uncertain_HH!D13&lt;500,0.1,IF(Uncertain_HH!D13&lt;1000,0.045,0.032)))))</f>
        <v>3.2000000000000001E-2</v>
      </c>
      <c r="E29" s="23">
        <f>IF(Uncertain_HH!E13&lt;36,0.2,IF(Uncertain_HH!E13&lt;50,0.167,IF(Uncertain_HH!E13&lt;100,0.142,IF(Uncertain_HH!E13&lt;500,0.1,IF(Uncertain_HH!E13&lt;1000,0.045,0.032)))))</f>
        <v>3.2000000000000001E-2</v>
      </c>
      <c r="F29" s="23">
        <f>IF(Uncertain_HH!F13&lt;36,0.2,IF(Uncertain_HH!F13&lt;50,0.167,IF(Uncertain_HH!F13&lt;100,0.142,IF(Uncertain_HH!F13&lt;500,0.1,IF(Uncertain_HH!F13&lt;1000,0.045,0.032)))))</f>
        <v>3.2000000000000001E-2</v>
      </c>
      <c r="G29" s="23">
        <f>IF(Uncertain_HH!G13&lt;36,0.2,IF(Uncertain_HH!G13&lt;50,0.167,IF(Uncertain_HH!G13&lt;100,0.142,IF(Uncertain_HH!G13&lt;500,0.1,IF(Uncertain_HH!G13&lt;1000,0.045,0.032)))))</f>
        <v>3.2000000000000001E-2</v>
      </c>
      <c r="H29" s="23">
        <f>IF(Uncertain_HH!H13&lt;36,0.2,IF(Uncertain_HH!H13&lt;50,0.167,IF(Uncertain_HH!H13&lt;100,0.142,IF(Uncertain_HH!H13&lt;500,0.1,IF(Uncertain_HH!H13&lt;1000,0.045,0.032)))))</f>
        <v>3.2000000000000001E-2</v>
      </c>
      <c r="I29" s="23">
        <f>IF(Uncertain_HH!I13&lt;36,0.2,IF(Uncertain_HH!I13&lt;50,0.167,IF(Uncertain_HH!I13&lt;100,0.142,IF(Uncertain_HH!I13&lt;500,0.1,IF(Uncertain_HH!I13&lt;1000,0.045,0.032)))))</f>
        <v>3.2000000000000001E-2</v>
      </c>
      <c r="J29" s="23">
        <f>IF(Uncertain_HH!J13&lt;36,0.2,IF(Uncertain_HH!J13&lt;50,0.167,IF(Uncertain_HH!J13&lt;100,0.142,IF(Uncertain_HH!J13&lt;500,0.1,IF(Uncertain_HH!J13&lt;1000,0.045,0.032)))))</f>
        <v>3.2000000000000001E-2</v>
      </c>
      <c r="K29" s="23">
        <f>IF(Uncertain_HH!K13&lt;36,0.2,IF(Uncertain_HH!K13&lt;50,0.167,IF(Uncertain_HH!K13&lt;100,0.142,IF(Uncertain_HH!K13&lt;500,0.1,IF(Uncertain_HH!K13&lt;1000,0.045,0.032)))))</f>
        <v>3.2000000000000001E-2</v>
      </c>
      <c r="L29" s="23">
        <f>IF(Uncertain_HH!L13&lt;36,0.2,IF(Uncertain_HH!L13&lt;50,0.167,IF(Uncertain_HH!L13&lt;100,0.142,IF(Uncertain_HH!L13&lt;500,0.1,IF(Uncertain_HH!L13&lt;1000,0.045,0.032)))))</f>
        <v>3.2000000000000001E-2</v>
      </c>
      <c r="M29" s="23">
        <f>IF(Uncertain_HH!M13&lt;36,0.2,IF(Uncertain_HH!M13&lt;50,0.167,IF(Uncertain_HH!M13&lt;100,0.142,IF(Uncertain_HH!M13&lt;500,0.1,IF(Uncertain_HH!M13&lt;1000,0.045,0.032)))))</f>
        <v>0.1</v>
      </c>
      <c r="N29" s="24">
        <f>IF(Uncertain_HH!N13&lt;36,0.2,IF(Uncertain_HH!N13&lt;50,0.167,IF(Uncertain_HH!N13&lt;100,0.142,IF(Uncertain_HH!N13&lt;500,0.1,IF(Uncertain_HH!N13&lt;1000,0.045,0.032)))))</f>
        <v>0.14199999999999999</v>
      </c>
    </row>
    <row r="30" spans="1:14" x14ac:dyDescent="0.25">
      <c r="A30" s="36" t="s">
        <v>1355</v>
      </c>
      <c r="B30" s="21" t="s">
        <v>1260</v>
      </c>
      <c r="C30" s="22">
        <f>IF(Uncertain_HH!C14&lt;36,0.2,IF(Uncertain_HH!C14&lt;50,0.167,IF(Uncertain_HH!C14&lt;100,0.142,IF(Uncertain_HH!C14&lt;500,0.1,IF(Uncertain_HH!C14&lt;1000,0.045,0.032)))))</f>
        <v>3.2000000000000001E-2</v>
      </c>
      <c r="D30" s="23">
        <f>IF(Uncertain_HH!D14&lt;36,0.2,IF(Uncertain_HH!D14&lt;50,0.167,IF(Uncertain_HH!D14&lt;100,0.142,IF(Uncertain_HH!D14&lt;500,0.1,IF(Uncertain_HH!D14&lt;1000,0.045,0.032)))))</f>
        <v>0.1</v>
      </c>
      <c r="E30" s="23">
        <f>IF(Uncertain_HH!E14&lt;36,0.2,IF(Uncertain_HH!E14&lt;50,0.167,IF(Uncertain_HH!E14&lt;100,0.142,IF(Uncertain_HH!E14&lt;500,0.1,IF(Uncertain_HH!E14&lt;1000,0.045,0.032)))))</f>
        <v>4.4999999999999998E-2</v>
      </c>
      <c r="F30" s="23">
        <f>IF(Uncertain_HH!F14&lt;36,0.2,IF(Uncertain_HH!F14&lt;50,0.167,IF(Uncertain_HH!F14&lt;100,0.142,IF(Uncertain_HH!F14&lt;500,0.1,IF(Uncertain_HH!F14&lt;1000,0.045,0.032)))))</f>
        <v>0.1</v>
      </c>
      <c r="G30" s="23">
        <f>IF(Uncertain_HH!G14&lt;36,0.2,IF(Uncertain_HH!G14&lt;50,0.167,IF(Uncertain_HH!G14&lt;100,0.142,IF(Uncertain_HH!G14&lt;500,0.1,IF(Uncertain_HH!G14&lt;1000,0.045,0.032)))))</f>
        <v>4.4999999999999998E-2</v>
      </c>
      <c r="H30" s="23">
        <f>IF(Uncertain_HH!H14&lt;36,0.2,IF(Uncertain_HH!H14&lt;50,0.167,IF(Uncertain_HH!H14&lt;100,0.142,IF(Uncertain_HH!H14&lt;500,0.1,IF(Uncertain_HH!H14&lt;1000,0.045,0.032)))))</f>
        <v>4.4999999999999998E-2</v>
      </c>
      <c r="I30" s="23">
        <f>IF(Uncertain_HH!I14&lt;36,0.2,IF(Uncertain_HH!I14&lt;50,0.167,IF(Uncertain_HH!I14&lt;100,0.142,IF(Uncertain_HH!I14&lt;500,0.1,IF(Uncertain_HH!I14&lt;1000,0.045,0.032)))))</f>
        <v>3.2000000000000001E-2</v>
      </c>
      <c r="J30" s="23">
        <f>IF(Uncertain_HH!J14&lt;36,0.2,IF(Uncertain_HH!J14&lt;50,0.167,IF(Uncertain_HH!J14&lt;100,0.142,IF(Uncertain_HH!J14&lt;500,0.1,IF(Uncertain_HH!J14&lt;1000,0.045,0.032)))))</f>
        <v>3.2000000000000001E-2</v>
      </c>
      <c r="K30" s="23">
        <f>IF(Uncertain_HH!K14&lt;36,0.2,IF(Uncertain_HH!K14&lt;50,0.167,IF(Uncertain_HH!K14&lt;100,0.142,IF(Uncertain_HH!K14&lt;500,0.1,IF(Uncertain_HH!K14&lt;1000,0.045,0.032)))))</f>
        <v>4.4999999999999998E-2</v>
      </c>
      <c r="L30" s="23">
        <f>IF(Uncertain_HH!L14&lt;36,0.2,IF(Uncertain_HH!L14&lt;50,0.167,IF(Uncertain_HH!L14&lt;100,0.142,IF(Uncertain_HH!L14&lt;500,0.1,IF(Uncertain_HH!L14&lt;1000,0.045,0.032)))))</f>
        <v>4.4999999999999998E-2</v>
      </c>
      <c r="M30" s="23">
        <f>IF(Uncertain_HH!M14&lt;36,0.2,IF(Uncertain_HH!M14&lt;50,0.167,IF(Uncertain_HH!M14&lt;100,0.142,IF(Uncertain_HH!M14&lt;500,0.1,IF(Uncertain_HH!M14&lt;1000,0.045,0.032)))))</f>
        <v>0.1</v>
      </c>
      <c r="N30" s="24">
        <f>IF(Uncertain_HH!N14&lt;36,0.2,IF(Uncertain_HH!N14&lt;50,0.167,IF(Uncertain_HH!N14&lt;100,0.142,IF(Uncertain_HH!N14&lt;500,0.1,IF(Uncertain_HH!N14&lt;1000,0.045,0.032)))))</f>
        <v>0.14199999999999999</v>
      </c>
    </row>
    <row r="31" spans="1:14" x14ac:dyDescent="0.25">
      <c r="A31" s="36" t="s">
        <v>1356</v>
      </c>
      <c r="B31" s="21" t="s">
        <v>1261</v>
      </c>
      <c r="C31" s="22">
        <f>IF(Uncertain_HH!C15&lt;36,0.2,IF(Uncertain_HH!C15&lt;50,0.167,IF(Uncertain_HH!C15&lt;100,0.142,IF(Uncertain_HH!C15&lt;500,0.1,IF(Uncertain_HH!C15&lt;1000,0.045,0.032)))))</f>
        <v>3.2000000000000001E-2</v>
      </c>
      <c r="D31" s="23">
        <f>IF(Uncertain_HH!D15&lt;36,0.2,IF(Uncertain_HH!D15&lt;50,0.167,IF(Uncertain_HH!D15&lt;100,0.142,IF(Uncertain_HH!D15&lt;500,0.1,IF(Uncertain_HH!D15&lt;1000,0.045,0.032)))))</f>
        <v>0.16700000000000001</v>
      </c>
      <c r="E31" s="23">
        <f>IF(Uncertain_HH!E15&lt;36,0.2,IF(Uncertain_HH!E15&lt;50,0.167,IF(Uncertain_HH!E15&lt;100,0.142,IF(Uncertain_HH!E15&lt;500,0.1,IF(Uncertain_HH!E15&lt;1000,0.045,0.032)))))</f>
        <v>0.1</v>
      </c>
      <c r="F31" s="23">
        <f>IF(Uncertain_HH!F15&lt;36,0.2,IF(Uncertain_HH!F15&lt;50,0.167,IF(Uncertain_HH!F15&lt;100,0.142,IF(Uncertain_HH!F15&lt;500,0.1,IF(Uncertain_HH!F15&lt;1000,0.045,0.032)))))</f>
        <v>0.1</v>
      </c>
      <c r="G31" s="23">
        <f>IF(Uncertain_HH!G15&lt;36,0.2,IF(Uncertain_HH!G15&lt;50,0.167,IF(Uncertain_HH!G15&lt;100,0.142,IF(Uncertain_HH!G15&lt;500,0.1,IF(Uncertain_HH!G15&lt;1000,0.045,0.032)))))</f>
        <v>0.1</v>
      </c>
      <c r="H31" s="23">
        <f>IF(Uncertain_HH!H15&lt;36,0.2,IF(Uncertain_HH!H15&lt;50,0.167,IF(Uncertain_HH!H15&lt;100,0.142,IF(Uncertain_HH!H15&lt;500,0.1,IF(Uncertain_HH!H15&lt;1000,0.045,0.032)))))</f>
        <v>0.1</v>
      </c>
      <c r="I31" s="23">
        <f>IF(Uncertain_HH!I15&lt;36,0.2,IF(Uncertain_HH!I15&lt;50,0.167,IF(Uncertain_HH!I15&lt;100,0.142,IF(Uncertain_HH!I15&lt;500,0.1,IF(Uncertain_HH!I15&lt;1000,0.045,0.032)))))</f>
        <v>3.2000000000000001E-2</v>
      </c>
      <c r="J31" s="23">
        <f>IF(Uncertain_HH!J15&lt;36,0.2,IF(Uncertain_HH!J15&lt;50,0.167,IF(Uncertain_HH!J15&lt;100,0.142,IF(Uncertain_HH!J15&lt;500,0.1,IF(Uncertain_HH!J15&lt;1000,0.045,0.032)))))</f>
        <v>3.2000000000000001E-2</v>
      </c>
      <c r="K31" s="23">
        <f>IF(Uncertain_HH!K15&lt;36,0.2,IF(Uncertain_HH!K15&lt;50,0.167,IF(Uncertain_HH!K15&lt;100,0.142,IF(Uncertain_HH!K15&lt;500,0.1,IF(Uncertain_HH!K15&lt;1000,0.045,0.032)))))</f>
        <v>3.2000000000000001E-2</v>
      </c>
      <c r="L31" s="23">
        <f>IF(Uncertain_HH!L15&lt;36,0.2,IF(Uncertain_HH!L15&lt;50,0.167,IF(Uncertain_HH!L15&lt;100,0.142,IF(Uncertain_HH!L15&lt;500,0.1,IF(Uncertain_HH!L15&lt;1000,0.045,0.032)))))</f>
        <v>3.2000000000000001E-2</v>
      </c>
      <c r="M31" s="23">
        <f>IF(Uncertain_HH!M15&lt;36,0.2,IF(Uncertain_HH!M15&lt;50,0.167,IF(Uncertain_HH!M15&lt;100,0.142,IF(Uncertain_HH!M15&lt;500,0.1,IF(Uncertain_HH!M15&lt;1000,0.045,0.032)))))</f>
        <v>0.1</v>
      </c>
      <c r="N31" s="24">
        <f>IF(Uncertain_HH!N15&lt;36,0.2,IF(Uncertain_HH!N15&lt;50,0.167,IF(Uncertain_HH!N15&lt;100,0.142,IF(Uncertain_HH!N15&lt;500,0.1,IF(Uncertain_HH!N15&lt;1000,0.045,0.032)))))</f>
        <v>0.1</v>
      </c>
    </row>
    <row r="32" spans="1:14" x14ac:dyDescent="0.25">
      <c r="A32" s="36" t="s">
        <v>1357</v>
      </c>
      <c r="B32" s="21" t="s">
        <v>1262</v>
      </c>
      <c r="C32" s="22">
        <f>IF(Uncertain_HH!C16&lt;36,0.2,IF(Uncertain_HH!C16&lt;50,0.167,IF(Uncertain_HH!C16&lt;100,0.142,IF(Uncertain_HH!C16&lt;500,0.1,IF(Uncertain_HH!C16&lt;1000,0.045,0.032)))))</f>
        <v>3.2000000000000001E-2</v>
      </c>
      <c r="D32" s="23">
        <f>IF(Uncertain_HH!D16&lt;36,0.2,IF(Uncertain_HH!D16&lt;50,0.167,IF(Uncertain_HH!D16&lt;100,0.142,IF(Uncertain_HH!D16&lt;500,0.1,IF(Uncertain_HH!D16&lt;1000,0.045,0.032)))))</f>
        <v>0.16700000000000001</v>
      </c>
      <c r="E32" s="23">
        <f>IF(Uncertain_HH!E16&lt;36,0.2,IF(Uncertain_HH!E16&lt;50,0.167,IF(Uncertain_HH!E16&lt;100,0.142,IF(Uncertain_HH!E16&lt;500,0.1,IF(Uncertain_HH!E16&lt;1000,0.045,0.032)))))</f>
        <v>0.14199999999999999</v>
      </c>
      <c r="F32" s="23">
        <f>IF(Uncertain_HH!F16&lt;36,0.2,IF(Uncertain_HH!F16&lt;50,0.167,IF(Uncertain_HH!F16&lt;100,0.142,IF(Uncertain_HH!F16&lt;500,0.1,IF(Uncertain_HH!F16&lt;1000,0.045,0.032)))))</f>
        <v>0.14199999999999999</v>
      </c>
      <c r="G32" s="23">
        <f>IF(Uncertain_HH!G16&lt;36,0.2,IF(Uncertain_HH!G16&lt;50,0.167,IF(Uncertain_HH!G16&lt;100,0.142,IF(Uncertain_HH!G16&lt;500,0.1,IF(Uncertain_HH!G16&lt;1000,0.045,0.032)))))</f>
        <v>0.14199999999999999</v>
      </c>
      <c r="H32" s="23">
        <f>IF(Uncertain_HH!H16&lt;36,0.2,IF(Uncertain_HH!H16&lt;50,0.167,IF(Uncertain_HH!H16&lt;100,0.142,IF(Uncertain_HH!H16&lt;500,0.1,IF(Uncertain_HH!H16&lt;1000,0.045,0.032)))))</f>
        <v>0.1</v>
      </c>
      <c r="I32" s="23">
        <f>IF(Uncertain_HH!I16&lt;36,0.2,IF(Uncertain_HH!I16&lt;50,0.167,IF(Uncertain_HH!I16&lt;100,0.142,IF(Uncertain_HH!I16&lt;500,0.1,IF(Uncertain_HH!I16&lt;1000,0.045,0.032)))))</f>
        <v>0.1</v>
      </c>
      <c r="J32" s="23">
        <f>IF(Uncertain_HH!J16&lt;36,0.2,IF(Uncertain_HH!J16&lt;50,0.167,IF(Uncertain_HH!J16&lt;100,0.142,IF(Uncertain_HH!J16&lt;500,0.1,IF(Uncertain_HH!J16&lt;1000,0.045,0.032)))))</f>
        <v>0.1</v>
      </c>
      <c r="K32" s="23">
        <f>IF(Uncertain_HH!K16&lt;36,0.2,IF(Uncertain_HH!K16&lt;50,0.167,IF(Uncertain_HH!K16&lt;100,0.142,IF(Uncertain_HH!K16&lt;500,0.1,IF(Uncertain_HH!K16&lt;1000,0.045,0.032)))))</f>
        <v>0.1</v>
      </c>
      <c r="L32" s="23">
        <f>IF(Uncertain_HH!L16&lt;36,0.2,IF(Uncertain_HH!L16&lt;50,0.167,IF(Uncertain_HH!L16&lt;100,0.142,IF(Uncertain_HH!L16&lt;500,0.1,IF(Uncertain_HH!L16&lt;1000,0.045,0.032)))))</f>
        <v>0.1</v>
      </c>
      <c r="M32" s="23">
        <f>IF(Uncertain_HH!M16&lt;36,0.2,IF(Uncertain_HH!M16&lt;50,0.167,IF(Uncertain_HH!M16&lt;100,0.142,IF(Uncertain_HH!M16&lt;500,0.1,IF(Uncertain_HH!M16&lt;1000,0.045,0.032)))))</f>
        <v>0.1</v>
      </c>
      <c r="N32" s="24">
        <f>IF(Uncertain_HH!N16&lt;36,0.2,IF(Uncertain_HH!N16&lt;50,0.167,IF(Uncertain_HH!N16&lt;100,0.142,IF(Uncertain_HH!N16&lt;500,0.1,IF(Uncertain_HH!N16&lt;1000,0.045,0.032)))))</f>
        <v>0.14199999999999999</v>
      </c>
    </row>
    <row r="33" spans="1:14" x14ac:dyDescent="0.25">
      <c r="A33" s="36" t="s">
        <v>1447</v>
      </c>
      <c r="B33" s="21" t="s">
        <v>1448</v>
      </c>
      <c r="C33" s="22">
        <f>IF(Uncertain_HH!C17&lt;36,0.2,IF(Uncertain_HH!C17&lt;50,0.167,IF(Uncertain_HH!C17&lt;100,0.142,IF(Uncertain_HH!C17&lt;500,0.1,IF(Uncertain_HH!C17&lt;1000,0.045,0.032)))))</f>
        <v>3.2000000000000001E-2</v>
      </c>
      <c r="D33" s="23">
        <f>IF(Uncertain_HH!D17&lt;36,0.2,IF(Uncertain_HH!D17&lt;50,0.167,IF(Uncertain_HH!D17&lt;100,0.142,IF(Uncertain_HH!D17&lt;500,0.1,IF(Uncertain_HH!D17&lt;1000,0.045,0.032)))))</f>
        <v>0.14199999999999999</v>
      </c>
      <c r="E33" s="23">
        <f>IF(Uncertain_HH!E17&lt;36,0.2,IF(Uncertain_HH!E17&lt;50,0.167,IF(Uncertain_HH!E17&lt;100,0.142,IF(Uncertain_HH!E17&lt;500,0.1,IF(Uncertain_HH!E17&lt;1000,0.045,0.032)))))</f>
        <v>0.1</v>
      </c>
      <c r="F33" s="23">
        <f>IF(Uncertain_HH!F17&lt;36,0.2,IF(Uncertain_HH!F17&lt;50,0.167,IF(Uncertain_HH!F17&lt;100,0.142,IF(Uncertain_HH!F17&lt;500,0.1,IF(Uncertain_HH!F17&lt;1000,0.045,0.032)))))</f>
        <v>0.1</v>
      </c>
      <c r="G33" s="23">
        <f>IF(Uncertain_HH!G17&lt;36,0.2,IF(Uncertain_HH!G17&lt;50,0.167,IF(Uncertain_HH!G17&lt;100,0.142,IF(Uncertain_HH!G17&lt;500,0.1,IF(Uncertain_HH!G17&lt;1000,0.045,0.032)))))</f>
        <v>0.1</v>
      </c>
      <c r="H33" s="23">
        <f>IF(Uncertain_HH!H17&lt;36,0.2,IF(Uncertain_HH!H17&lt;50,0.167,IF(Uncertain_HH!H17&lt;100,0.142,IF(Uncertain_HH!H17&lt;500,0.1,IF(Uncertain_HH!H17&lt;1000,0.045,0.032)))))</f>
        <v>4.4999999999999998E-2</v>
      </c>
      <c r="I33" s="23">
        <f>IF(Uncertain_HH!I17&lt;36,0.2,IF(Uncertain_HH!I17&lt;50,0.167,IF(Uncertain_HH!I17&lt;100,0.142,IF(Uncertain_HH!I17&lt;500,0.1,IF(Uncertain_HH!I17&lt;1000,0.045,0.032)))))</f>
        <v>3.2000000000000001E-2</v>
      </c>
      <c r="J33" s="23">
        <f>IF(Uncertain_HH!J17&lt;36,0.2,IF(Uncertain_HH!J17&lt;50,0.167,IF(Uncertain_HH!J17&lt;100,0.142,IF(Uncertain_HH!J17&lt;500,0.1,IF(Uncertain_HH!J17&lt;1000,0.045,0.032)))))</f>
        <v>3.2000000000000001E-2</v>
      </c>
      <c r="K33" s="23">
        <f>IF(Uncertain_HH!K17&lt;36,0.2,IF(Uncertain_HH!K17&lt;50,0.167,IF(Uncertain_HH!K17&lt;100,0.142,IF(Uncertain_HH!K17&lt;500,0.1,IF(Uncertain_HH!K17&lt;1000,0.045,0.032)))))</f>
        <v>3.2000000000000001E-2</v>
      </c>
      <c r="L33" s="23">
        <f>IF(Uncertain_HH!L17&lt;36,0.2,IF(Uncertain_HH!L17&lt;50,0.167,IF(Uncertain_HH!L17&lt;100,0.142,IF(Uncertain_HH!L17&lt;500,0.1,IF(Uncertain_HH!L17&lt;1000,0.045,0.032)))))</f>
        <v>3.2000000000000001E-2</v>
      </c>
      <c r="M33" s="23">
        <f>IF(Uncertain_HH!M17&lt;36,0.2,IF(Uncertain_HH!M17&lt;50,0.167,IF(Uncertain_HH!M17&lt;100,0.142,IF(Uncertain_HH!M17&lt;500,0.1,IF(Uncertain_HH!M17&lt;1000,0.045,0.032)))))</f>
        <v>3.2000000000000001E-2</v>
      </c>
      <c r="N33" s="24">
        <f>IF(Uncertain_HH!N17&lt;36,0.2,IF(Uncertain_HH!N17&lt;50,0.167,IF(Uncertain_HH!N17&lt;100,0.142,IF(Uncertain_HH!N17&lt;500,0.1,IF(Uncertain_HH!N17&lt;1000,0.045,0.032)))))</f>
        <v>0.1</v>
      </c>
    </row>
    <row r="34" spans="1:14" x14ac:dyDescent="0.25">
      <c r="A34" s="36" t="s">
        <v>1358</v>
      </c>
      <c r="B34" s="21" t="s">
        <v>1263</v>
      </c>
      <c r="C34" s="22">
        <f>IF(Uncertain_HH!C18&lt;36,0.2,IF(Uncertain_HH!C18&lt;50,0.167,IF(Uncertain_HH!C18&lt;100,0.142,IF(Uncertain_HH!C18&lt;500,0.1,IF(Uncertain_HH!C18&lt;1000,0.045,0.032)))))</f>
        <v>3.2000000000000001E-2</v>
      </c>
      <c r="D34" s="23">
        <f>IF(Uncertain_HH!D18&lt;36,0.2,IF(Uncertain_HH!D18&lt;50,0.167,IF(Uncertain_HH!D18&lt;100,0.142,IF(Uncertain_HH!D18&lt;500,0.1,IF(Uncertain_HH!D18&lt;1000,0.045,0.032)))))</f>
        <v>0.1</v>
      </c>
      <c r="E34" s="23">
        <f>IF(Uncertain_HH!E18&lt;36,0.2,IF(Uncertain_HH!E18&lt;50,0.167,IF(Uncertain_HH!E18&lt;100,0.142,IF(Uncertain_HH!E18&lt;500,0.1,IF(Uncertain_HH!E18&lt;1000,0.045,0.032)))))</f>
        <v>0.1</v>
      </c>
      <c r="F34" s="23">
        <f>IF(Uncertain_HH!F18&lt;36,0.2,IF(Uncertain_HH!F18&lt;50,0.167,IF(Uncertain_HH!F18&lt;100,0.142,IF(Uncertain_HH!F18&lt;500,0.1,IF(Uncertain_HH!F18&lt;1000,0.045,0.032)))))</f>
        <v>0.1</v>
      </c>
      <c r="G34" s="23">
        <f>IF(Uncertain_HH!G18&lt;36,0.2,IF(Uncertain_HH!G18&lt;50,0.167,IF(Uncertain_HH!G18&lt;100,0.142,IF(Uncertain_HH!G18&lt;500,0.1,IF(Uncertain_HH!G18&lt;1000,0.045,0.032)))))</f>
        <v>0.1</v>
      </c>
      <c r="H34" s="23">
        <f>IF(Uncertain_HH!H18&lt;36,0.2,IF(Uncertain_HH!H18&lt;50,0.167,IF(Uncertain_HH!H18&lt;100,0.142,IF(Uncertain_HH!H18&lt;500,0.1,IF(Uncertain_HH!H18&lt;1000,0.045,0.032)))))</f>
        <v>0.1</v>
      </c>
      <c r="I34" s="23">
        <f>IF(Uncertain_HH!I18&lt;36,0.2,IF(Uncertain_HH!I18&lt;50,0.167,IF(Uncertain_HH!I18&lt;100,0.142,IF(Uncertain_HH!I18&lt;500,0.1,IF(Uncertain_HH!I18&lt;1000,0.045,0.032)))))</f>
        <v>4.4999999999999998E-2</v>
      </c>
      <c r="J34" s="23">
        <f>IF(Uncertain_HH!J18&lt;36,0.2,IF(Uncertain_HH!J18&lt;50,0.167,IF(Uncertain_HH!J18&lt;100,0.142,IF(Uncertain_HH!J18&lt;500,0.1,IF(Uncertain_HH!J18&lt;1000,0.045,0.032)))))</f>
        <v>3.2000000000000001E-2</v>
      </c>
      <c r="K34" s="23">
        <f>IF(Uncertain_HH!K18&lt;36,0.2,IF(Uncertain_HH!K18&lt;50,0.167,IF(Uncertain_HH!K18&lt;100,0.142,IF(Uncertain_HH!K18&lt;500,0.1,IF(Uncertain_HH!K18&lt;1000,0.045,0.032)))))</f>
        <v>3.2000000000000001E-2</v>
      </c>
      <c r="L34" s="23">
        <f>IF(Uncertain_HH!L18&lt;36,0.2,IF(Uncertain_HH!L18&lt;50,0.167,IF(Uncertain_HH!L18&lt;100,0.142,IF(Uncertain_HH!L18&lt;500,0.1,IF(Uncertain_HH!L18&lt;1000,0.045,0.032)))))</f>
        <v>3.2000000000000001E-2</v>
      </c>
      <c r="M34" s="23">
        <f>IF(Uncertain_HH!M18&lt;36,0.2,IF(Uncertain_HH!M18&lt;50,0.167,IF(Uncertain_HH!M18&lt;100,0.142,IF(Uncertain_HH!M18&lt;500,0.1,IF(Uncertain_HH!M18&lt;1000,0.045,0.032)))))</f>
        <v>4.4999999999999998E-2</v>
      </c>
      <c r="N34" s="24">
        <f>IF(Uncertain_HH!N18&lt;36,0.2,IF(Uncertain_HH!N18&lt;50,0.167,IF(Uncertain_HH!N18&lt;100,0.142,IF(Uncertain_HH!N18&lt;500,0.1,IF(Uncertain_HH!N18&lt;1000,0.045,0.032)))))</f>
        <v>0.1</v>
      </c>
    </row>
    <row r="35" spans="1:14" x14ac:dyDescent="0.25">
      <c r="A35" s="36" t="s">
        <v>1359</v>
      </c>
      <c r="B35" s="21" t="s">
        <v>1264</v>
      </c>
      <c r="C35" s="22">
        <f>IF(Uncertain_HH!C19&lt;36,0.2,IF(Uncertain_HH!C19&lt;50,0.167,IF(Uncertain_HH!C19&lt;100,0.142,IF(Uncertain_HH!C19&lt;500,0.1,IF(Uncertain_HH!C19&lt;1000,0.045,0.032)))))</f>
        <v>3.2000000000000001E-2</v>
      </c>
      <c r="D35" s="23">
        <f>IF(Uncertain_HH!D19&lt;36,0.2,IF(Uncertain_HH!D19&lt;50,0.167,IF(Uncertain_HH!D19&lt;100,0.142,IF(Uncertain_HH!D19&lt;500,0.1,IF(Uncertain_HH!D19&lt;1000,0.045,0.032)))))</f>
        <v>0.2</v>
      </c>
      <c r="E35" s="23">
        <f>IF(Uncertain_HH!E19&lt;36,0.2,IF(Uncertain_HH!E19&lt;50,0.167,IF(Uncertain_HH!E19&lt;100,0.142,IF(Uncertain_HH!E19&lt;500,0.1,IF(Uncertain_HH!E19&lt;1000,0.045,0.032)))))</f>
        <v>0.14199999999999999</v>
      </c>
      <c r="F35" s="23">
        <f>IF(Uncertain_HH!F19&lt;36,0.2,IF(Uncertain_HH!F19&lt;50,0.167,IF(Uncertain_HH!F19&lt;100,0.142,IF(Uncertain_HH!F19&lt;500,0.1,IF(Uncertain_HH!F19&lt;1000,0.045,0.032)))))</f>
        <v>0.16700000000000001</v>
      </c>
      <c r="G35" s="23">
        <f>IF(Uncertain_HH!G19&lt;36,0.2,IF(Uncertain_HH!G19&lt;50,0.167,IF(Uncertain_HH!G19&lt;100,0.142,IF(Uncertain_HH!G19&lt;500,0.1,IF(Uncertain_HH!G19&lt;1000,0.045,0.032)))))</f>
        <v>0.14199999999999999</v>
      </c>
      <c r="H35" s="23">
        <f>IF(Uncertain_HH!H19&lt;36,0.2,IF(Uncertain_HH!H19&lt;50,0.167,IF(Uncertain_HH!H19&lt;100,0.142,IF(Uncertain_HH!H19&lt;500,0.1,IF(Uncertain_HH!H19&lt;1000,0.045,0.032)))))</f>
        <v>0.1</v>
      </c>
      <c r="I35" s="23">
        <f>IF(Uncertain_HH!I19&lt;36,0.2,IF(Uncertain_HH!I19&lt;50,0.167,IF(Uncertain_HH!I19&lt;100,0.142,IF(Uncertain_HH!I19&lt;500,0.1,IF(Uncertain_HH!I19&lt;1000,0.045,0.032)))))</f>
        <v>0.1</v>
      </c>
      <c r="J35" s="23">
        <f>IF(Uncertain_HH!J19&lt;36,0.2,IF(Uncertain_HH!J19&lt;50,0.167,IF(Uncertain_HH!J19&lt;100,0.142,IF(Uncertain_HH!J19&lt;500,0.1,IF(Uncertain_HH!J19&lt;1000,0.045,0.032)))))</f>
        <v>4.4999999999999998E-2</v>
      </c>
      <c r="K35" s="23">
        <f>IF(Uncertain_HH!K19&lt;36,0.2,IF(Uncertain_HH!K19&lt;50,0.167,IF(Uncertain_HH!K19&lt;100,0.142,IF(Uncertain_HH!K19&lt;500,0.1,IF(Uncertain_HH!K19&lt;1000,0.045,0.032)))))</f>
        <v>3.2000000000000001E-2</v>
      </c>
      <c r="L35" s="23">
        <f>IF(Uncertain_HH!L19&lt;36,0.2,IF(Uncertain_HH!L19&lt;50,0.167,IF(Uncertain_HH!L19&lt;100,0.142,IF(Uncertain_HH!L19&lt;500,0.1,IF(Uncertain_HH!L19&lt;1000,0.045,0.032)))))</f>
        <v>3.2000000000000001E-2</v>
      </c>
      <c r="M35" s="23">
        <f>IF(Uncertain_HH!M19&lt;36,0.2,IF(Uncertain_HH!M19&lt;50,0.167,IF(Uncertain_HH!M19&lt;100,0.142,IF(Uncertain_HH!M19&lt;500,0.1,IF(Uncertain_HH!M19&lt;1000,0.045,0.032)))))</f>
        <v>0.1</v>
      </c>
      <c r="N35" s="24">
        <f>IF(Uncertain_HH!N19&lt;36,0.2,IF(Uncertain_HH!N19&lt;50,0.167,IF(Uncertain_HH!N19&lt;100,0.142,IF(Uncertain_HH!N19&lt;500,0.1,IF(Uncertain_HH!N19&lt;1000,0.045,0.032)))))</f>
        <v>0.1</v>
      </c>
    </row>
    <row r="36" spans="1:14" x14ac:dyDescent="0.25">
      <c r="A36" s="36" t="s">
        <v>1360</v>
      </c>
      <c r="B36" s="21" t="s">
        <v>1265</v>
      </c>
      <c r="C36" s="22">
        <f>IF(Uncertain_HH!C20&lt;36,0.2,IF(Uncertain_HH!C20&lt;50,0.167,IF(Uncertain_HH!C20&lt;100,0.142,IF(Uncertain_HH!C20&lt;500,0.1,IF(Uncertain_HH!C20&lt;1000,0.045,0.032)))))</f>
        <v>3.2000000000000001E-2</v>
      </c>
      <c r="D36" s="23">
        <f>IF(Uncertain_HH!D20&lt;36,0.2,IF(Uncertain_HH!D20&lt;50,0.167,IF(Uncertain_HH!D20&lt;100,0.142,IF(Uncertain_HH!D20&lt;500,0.1,IF(Uncertain_HH!D20&lt;1000,0.045,0.032)))))</f>
        <v>0.14199999999999999</v>
      </c>
      <c r="E36" s="23">
        <f>IF(Uncertain_HH!E20&lt;36,0.2,IF(Uncertain_HH!E20&lt;50,0.167,IF(Uncertain_HH!E20&lt;100,0.142,IF(Uncertain_HH!E20&lt;500,0.1,IF(Uncertain_HH!E20&lt;1000,0.045,0.032)))))</f>
        <v>0.1</v>
      </c>
      <c r="F36" s="23">
        <f>IF(Uncertain_HH!F20&lt;36,0.2,IF(Uncertain_HH!F20&lt;50,0.167,IF(Uncertain_HH!F20&lt;100,0.142,IF(Uncertain_HH!F20&lt;500,0.1,IF(Uncertain_HH!F20&lt;1000,0.045,0.032)))))</f>
        <v>0.1</v>
      </c>
      <c r="G36" s="23">
        <f>IF(Uncertain_HH!G20&lt;36,0.2,IF(Uncertain_HH!G20&lt;50,0.167,IF(Uncertain_HH!G20&lt;100,0.142,IF(Uncertain_HH!G20&lt;500,0.1,IF(Uncertain_HH!G20&lt;1000,0.045,0.032)))))</f>
        <v>0.1</v>
      </c>
      <c r="H36" s="23">
        <f>IF(Uncertain_HH!H20&lt;36,0.2,IF(Uncertain_HH!H20&lt;50,0.167,IF(Uncertain_HH!H20&lt;100,0.142,IF(Uncertain_HH!H20&lt;500,0.1,IF(Uncertain_HH!H20&lt;1000,0.045,0.032)))))</f>
        <v>4.4999999999999998E-2</v>
      </c>
      <c r="I36" s="23">
        <f>IF(Uncertain_HH!I20&lt;36,0.2,IF(Uncertain_HH!I20&lt;50,0.167,IF(Uncertain_HH!I20&lt;100,0.142,IF(Uncertain_HH!I20&lt;500,0.1,IF(Uncertain_HH!I20&lt;1000,0.045,0.032)))))</f>
        <v>3.2000000000000001E-2</v>
      </c>
      <c r="J36" s="23">
        <f>IF(Uncertain_HH!J20&lt;36,0.2,IF(Uncertain_HH!J20&lt;50,0.167,IF(Uncertain_HH!J20&lt;100,0.142,IF(Uncertain_HH!J20&lt;500,0.1,IF(Uncertain_HH!J20&lt;1000,0.045,0.032)))))</f>
        <v>3.2000000000000001E-2</v>
      </c>
      <c r="K36" s="23">
        <f>IF(Uncertain_HH!K20&lt;36,0.2,IF(Uncertain_HH!K20&lt;50,0.167,IF(Uncertain_HH!K20&lt;100,0.142,IF(Uncertain_HH!K20&lt;500,0.1,IF(Uncertain_HH!K20&lt;1000,0.045,0.032)))))</f>
        <v>3.2000000000000001E-2</v>
      </c>
      <c r="L36" s="23">
        <f>IF(Uncertain_HH!L20&lt;36,0.2,IF(Uncertain_HH!L20&lt;50,0.167,IF(Uncertain_HH!L20&lt;100,0.142,IF(Uncertain_HH!L20&lt;500,0.1,IF(Uncertain_HH!L20&lt;1000,0.045,0.032)))))</f>
        <v>3.2000000000000001E-2</v>
      </c>
      <c r="M36" s="23">
        <f>IF(Uncertain_HH!M20&lt;36,0.2,IF(Uncertain_HH!M20&lt;50,0.167,IF(Uncertain_HH!M20&lt;100,0.142,IF(Uncertain_HH!M20&lt;500,0.1,IF(Uncertain_HH!M20&lt;1000,0.045,0.032)))))</f>
        <v>3.2000000000000001E-2</v>
      </c>
      <c r="N36" s="24">
        <f>IF(Uncertain_HH!N20&lt;36,0.2,IF(Uncertain_HH!N20&lt;50,0.167,IF(Uncertain_HH!N20&lt;100,0.142,IF(Uncertain_HH!N20&lt;500,0.1,IF(Uncertain_HH!N20&lt;1000,0.045,0.032)))))</f>
        <v>0.1</v>
      </c>
    </row>
    <row r="37" spans="1:14" x14ac:dyDescent="0.25">
      <c r="A37" s="36" t="s">
        <v>1361</v>
      </c>
      <c r="B37" s="21" t="s">
        <v>1266</v>
      </c>
      <c r="C37" s="22">
        <f>IF(Uncertain_HH!C21&lt;36,0.2,IF(Uncertain_HH!C21&lt;50,0.167,IF(Uncertain_HH!C21&lt;100,0.142,IF(Uncertain_HH!C21&lt;500,0.1,IF(Uncertain_HH!C21&lt;1000,0.045,0.032)))))</f>
        <v>3.2000000000000001E-2</v>
      </c>
      <c r="D37" s="23">
        <f>IF(Uncertain_HH!D21&lt;36,0.2,IF(Uncertain_HH!D21&lt;50,0.167,IF(Uncertain_HH!D21&lt;100,0.142,IF(Uncertain_HH!D21&lt;500,0.1,IF(Uncertain_HH!D21&lt;1000,0.045,0.032)))))</f>
        <v>0.16700000000000001</v>
      </c>
      <c r="E37" s="23">
        <f>IF(Uncertain_HH!E21&lt;36,0.2,IF(Uncertain_HH!E21&lt;50,0.167,IF(Uncertain_HH!E21&lt;100,0.142,IF(Uncertain_HH!E21&lt;500,0.1,IF(Uncertain_HH!E21&lt;1000,0.045,0.032)))))</f>
        <v>0.1</v>
      </c>
      <c r="F37" s="23">
        <f>IF(Uncertain_HH!F21&lt;36,0.2,IF(Uncertain_HH!F21&lt;50,0.167,IF(Uncertain_HH!F21&lt;100,0.142,IF(Uncertain_HH!F21&lt;500,0.1,IF(Uncertain_HH!F21&lt;1000,0.045,0.032)))))</f>
        <v>0.1</v>
      </c>
      <c r="G37" s="23">
        <f>IF(Uncertain_HH!G21&lt;36,0.2,IF(Uncertain_HH!G21&lt;50,0.167,IF(Uncertain_HH!G21&lt;100,0.142,IF(Uncertain_HH!G21&lt;500,0.1,IF(Uncertain_HH!G21&lt;1000,0.045,0.032)))))</f>
        <v>0.1</v>
      </c>
      <c r="H37" s="23">
        <f>IF(Uncertain_HH!H21&lt;36,0.2,IF(Uncertain_HH!H21&lt;50,0.167,IF(Uncertain_HH!H21&lt;100,0.142,IF(Uncertain_HH!H21&lt;500,0.1,IF(Uncertain_HH!H21&lt;1000,0.045,0.032)))))</f>
        <v>0.1</v>
      </c>
      <c r="I37" s="23">
        <f>IF(Uncertain_HH!I21&lt;36,0.2,IF(Uncertain_HH!I21&lt;50,0.167,IF(Uncertain_HH!I21&lt;100,0.142,IF(Uncertain_HH!I21&lt;500,0.1,IF(Uncertain_HH!I21&lt;1000,0.045,0.032)))))</f>
        <v>3.2000000000000001E-2</v>
      </c>
      <c r="J37" s="23">
        <f>IF(Uncertain_HH!J21&lt;36,0.2,IF(Uncertain_HH!J21&lt;50,0.167,IF(Uncertain_HH!J21&lt;100,0.142,IF(Uncertain_HH!J21&lt;500,0.1,IF(Uncertain_HH!J21&lt;1000,0.045,0.032)))))</f>
        <v>3.2000000000000001E-2</v>
      </c>
      <c r="K37" s="23">
        <f>IF(Uncertain_HH!K21&lt;36,0.2,IF(Uncertain_HH!K21&lt;50,0.167,IF(Uncertain_HH!K21&lt;100,0.142,IF(Uncertain_HH!K21&lt;500,0.1,IF(Uncertain_HH!K21&lt;1000,0.045,0.032)))))</f>
        <v>3.2000000000000001E-2</v>
      </c>
      <c r="L37" s="23">
        <f>IF(Uncertain_HH!L21&lt;36,0.2,IF(Uncertain_HH!L21&lt;50,0.167,IF(Uncertain_HH!L21&lt;100,0.142,IF(Uncertain_HH!L21&lt;500,0.1,IF(Uncertain_HH!L21&lt;1000,0.045,0.032)))))</f>
        <v>3.2000000000000001E-2</v>
      </c>
      <c r="M37" s="23">
        <f>IF(Uncertain_HH!M21&lt;36,0.2,IF(Uncertain_HH!M21&lt;50,0.167,IF(Uncertain_HH!M21&lt;100,0.142,IF(Uncertain_HH!M21&lt;500,0.1,IF(Uncertain_HH!M21&lt;1000,0.045,0.032)))))</f>
        <v>3.2000000000000001E-2</v>
      </c>
      <c r="N37" s="24">
        <f>IF(Uncertain_HH!N21&lt;36,0.2,IF(Uncertain_HH!N21&lt;50,0.167,IF(Uncertain_HH!N21&lt;100,0.142,IF(Uncertain_HH!N21&lt;500,0.1,IF(Uncertain_HH!N21&lt;1000,0.045,0.032)))))</f>
        <v>0.1</v>
      </c>
    </row>
    <row r="38" spans="1:14" x14ac:dyDescent="0.25">
      <c r="A38" s="36" t="s">
        <v>1362</v>
      </c>
      <c r="B38" s="21" t="s">
        <v>1267</v>
      </c>
      <c r="C38" s="22">
        <f>IF(Uncertain_HH!C22&lt;36,0.2,IF(Uncertain_HH!C22&lt;50,0.167,IF(Uncertain_HH!C22&lt;100,0.142,IF(Uncertain_HH!C22&lt;500,0.1,IF(Uncertain_HH!C22&lt;1000,0.045,0.032)))))</f>
        <v>3.2000000000000001E-2</v>
      </c>
      <c r="D38" s="23">
        <f>IF(Uncertain_HH!D22&lt;36,0.2,IF(Uncertain_HH!D22&lt;50,0.167,IF(Uncertain_HH!D22&lt;100,0.142,IF(Uncertain_HH!D22&lt;500,0.1,IF(Uncertain_HH!D22&lt;1000,0.045,0.032)))))</f>
        <v>0.16700000000000001</v>
      </c>
      <c r="E38" s="23">
        <f>IF(Uncertain_HH!E22&lt;36,0.2,IF(Uncertain_HH!E22&lt;50,0.167,IF(Uncertain_HH!E22&lt;100,0.142,IF(Uncertain_HH!E22&lt;500,0.1,IF(Uncertain_HH!E22&lt;1000,0.045,0.032)))))</f>
        <v>0.1</v>
      </c>
      <c r="F38" s="23">
        <f>IF(Uncertain_HH!F22&lt;36,0.2,IF(Uncertain_HH!F22&lt;50,0.167,IF(Uncertain_HH!F22&lt;100,0.142,IF(Uncertain_HH!F22&lt;500,0.1,IF(Uncertain_HH!F22&lt;1000,0.045,0.032)))))</f>
        <v>0.1</v>
      </c>
      <c r="G38" s="23">
        <f>IF(Uncertain_HH!G22&lt;36,0.2,IF(Uncertain_HH!G22&lt;50,0.167,IF(Uncertain_HH!G22&lt;100,0.142,IF(Uncertain_HH!G22&lt;500,0.1,IF(Uncertain_HH!G22&lt;1000,0.045,0.032)))))</f>
        <v>0.1</v>
      </c>
      <c r="H38" s="23">
        <f>IF(Uncertain_HH!H22&lt;36,0.2,IF(Uncertain_HH!H22&lt;50,0.167,IF(Uncertain_HH!H22&lt;100,0.142,IF(Uncertain_HH!H22&lt;500,0.1,IF(Uncertain_HH!H22&lt;1000,0.045,0.032)))))</f>
        <v>0.1</v>
      </c>
      <c r="I38" s="23">
        <f>IF(Uncertain_HH!I22&lt;36,0.2,IF(Uncertain_HH!I22&lt;50,0.167,IF(Uncertain_HH!I22&lt;100,0.142,IF(Uncertain_HH!I22&lt;500,0.1,IF(Uncertain_HH!I22&lt;1000,0.045,0.032)))))</f>
        <v>3.2000000000000001E-2</v>
      </c>
      <c r="J38" s="23">
        <f>IF(Uncertain_HH!J22&lt;36,0.2,IF(Uncertain_HH!J22&lt;50,0.167,IF(Uncertain_HH!J22&lt;100,0.142,IF(Uncertain_HH!J22&lt;500,0.1,IF(Uncertain_HH!J22&lt;1000,0.045,0.032)))))</f>
        <v>3.2000000000000001E-2</v>
      </c>
      <c r="K38" s="23">
        <f>IF(Uncertain_HH!K22&lt;36,0.2,IF(Uncertain_HH!K22&lt;50,0.167,IF(Uncertain_HH!K22&lt;100,0.142,IF(Uncertain_HH!K22&lt;500,0.1,IF(Uncertain_HH!K22&lt;1000,0.045,0.032)))))</f>
        <v>3.2000000000000001E-2</v>
      </c>
      <c r="L38" s="23">
        <f>IF(Uncertain_HH!L22&lt;36,0.2,IF(Uncertain_HH!L22&lt;50,0.167,IF(Uncertain_HH!L22&lt;100,0.142,IF(Uncertain_HH!L22&lt;500,0.1,IF(Uncertain_HH!L22&lt;1000,0.045,0.032)))))</f>
        <v>3.2000000000000001E-2</v>
      </c>
      <c r="M38" s="23">
        <f>IF(Uncertain_HH!M22&lt;36,0.2,IF(Uncertain_HH!M22&lt;50,0.167,IF(Uncertain_HH!M22&lt;100,0.142,IF(Uncertain_HH!M22&lt;500,0.1,IF(Uncertain_HH!M22&lt;1000,0.045,0.032)))))</f>
        <v>3.2000000000000001E-2</v>
      </c>
      <c r="N38" s="24">
        <f>IF(Uncertain_HH!N22&lt;36,0.2,IF(Uncertain_HH!N22&lt;50,0.167,IF(Uncertain_HH!N22&lt;100,0.142,IF(Uncertain_HH!N22&lt;500,0.1,IF(Uncertain_HH!N22&lt;1000,0.045,0.032)))))</f>
        <v>0.1</v>
      </c>
    </row>
    <row r="39" spans="1:14" x14ac:dyDescent="0.25">
      <c r="A39" s="36" t="s">
        <v>1363</v>
      </c>
      <c r="B39" s="21" t="s">
        <v>1268</v>
      </c>
      <c r="C39" s="22">
        <f>IF(Uncertain_HH!C23&lt;36,0.2,IF(Uncertain_HH!C23&lt;50,0.167,IF(Uncertain_HH!C23&lt;100,0.142,IF(Uncertain_HH!C23&lt;500,0.1,IF(Uncertain_HH!C23&lt;1000,0.045,0.032)))))</f>
        <v>3.2000000000000001E-2</v>
      </c>
      <c r="D39" s="23">
        <v>0.2</v>
      </c>
      <c r="E39" s="23">
        <f>IF(Uncertain_HH!E23&lt;36,0.2,IF(Uncertain_HH!E23&lt;50,0.167,IF(Uncertain_HH!E23&lt;100,0.142,IF(Uncertain_HH!E23&lt;500,0.1,IF(Uncertain_HH!E23&lt;1000,0.045,0.032)))))</f>
        <v>0.14199999999999999</v>
      </c>
      <c r="F39" s="23">
        <f>IF(Uncertain_HH!F23&lt;36,0.2,IF(Uncertain_HH!F23&lt;50,0.167,IF(Uncertain_HH!F23&lt;100,0.142,IF(Uncertain_HH!F23&lt;500,0.1,IF(Uncertain_HH!F23&lt;1000,0.045,0.032)))))</f>
        <v>0.14199999999999999</v>
      </c>
      <c r="G39" s="23">
        <f>IF(Uncertain_HH!G23&lt;36,0.2,IF(Uncertain_HH!G23&lt;50,0.167,IF(Uncertain_HH!G23&lt;100,0.142,IF(Uncertain_HH!G23&lt;500,0.1,IF(Uncertain_HH!G23&lt;1000,0.045,0.032)))))</f>
        <v>0.14199999999999999</v>
      </c>
      <c r="H39" s="23">
        <f>IF(Uncertain_HH!H23&lt;36,0.2,IF(Uncertain_HH!H23&lt;50,0.167,IF(Uncertain_HH!H23&lt;100,0.142,IF(Uncertain_HH!H23&lt;500,0.1,IF(Uncertain_HH!H23&lt;1000,0.045,0.032)))))</f>
        <v>0.1</v>
      </c>
      <c r="I39" s="23">
        <f>IF(Uncertain_HH!I23&lt;36,0.2,IF(Uncertain_HH!I23&lt;50,0.167,IF(Uncertain_HH!I23&lt;100,0.142,IF(Uncertain_HH!I23&lt;500,0.1,IF(Uncertain_HH!I23&lt;1000,0.045,0.032)))))</f>
        <v>4.4999999999999998E-2</v>
      </c>
      <c r="J39" s="23">
        <f>IF(Uncertain_HH!J23&lt;36,0.2,IF(Uncertain_HH!J23&lt;50,0.167,IF(Uncertain_HH!J23&lt;100,0.142,IF(Uncertain_HH!J23&lt;500,0.1,IF(Uncertain_HH!J23&lt;1000,0.045,0.032)))))</f>
        <v>3.2000000000000001E-2</v>
      </c>
      <c r="K39" s="23">
        <f>IF(Uncertain_HH!K23&lt;36,0.2,IF(Uncertain_HH!K23&lt;50,0.167,IF(Uncertain_HH!K23&lt;100,0.142,IF(Uncertain_HH!K23&lt;500,0.1,IF(Uncertain_HH!K23&lt;1000,0.045,0.032)))))</f>
        <v>3.2000000000000001E-2</v>
      </c>
      <c r="L39" s="23">
        <f>IF(Uncertain_HH!L23&lt;36,0.2,IF(Uncertain_HH!L23&lt;50,0.167,IF(Uncertain_HH!L23&lt;100,0.142,IF(Uncertain_HH!L23&lt;500,0.1,IF(Uncertain_HH!L23&lt;1000,0.045,0.032)))))</f>
        <v>3.2000000000000001E-2</v>
      </c>
      <c r="M39" s="23">
        <f>IF(Uncertain_HH!M23&lt;36,0.2,IF(Uncertain_HH!M23&lt;50,0.167,IF(Uncertain_HH!M23&lt;100,0.142,IF(Uncertain_HH!M23&lt;500,0.1,IF(Uncertain_HH!M23&lt;1000,0.045,0.032)))))</f>
        <v>4.4999999999999998E-2</v>
      </c>
      <c r="N39" s="24">
        <f>IF(Uncertain_HH!N23&lt;36,0.2,IF(Uncertain_HH!N23&lt;50,0.167,IF(Uncertain_HH!N23&lt;100,0.142,IF(Uncertain_HH!N23&lt;500,0.1,IF(Uncertain_HH!N23&lt;1000,0.045,0.032)))))</f>
        <v>0.1</v>
      </c>
    </row>
    <row r="40" spans="1:14" x14ac:dyDescent="0.25">
      <c r="A40" s="36" t="s">
        <v>1364</v>
      </c>
      <c r="B40" s="21" t="s">
        <v>1269</v>
      </c>
      <c r="C40" s="22">
        <f>IF(Uncertain_HH!C24&lt;36,0.2,IF(Uncertain_HH!C24&lt;50,0.167,IF(Uncertain_HH!C24&lt;100,0.142,IF(Uncertain_HH!C24&lt;500,0.1,IF(Uncertain_HH!C24&lt;1000,0.045,0.032)))))</f>
        <v>3.2000000000000001E-2</v>
      </c>
      <c r="D40" s="23">
        <f>IF(Uncertain_HH!D24&lt;36,0.2,IF(Uncertain_HH!D24&lt;50,0.167,IF(Uncertain_HH!D24&lt;100,0.142,IF(Uncertain_HH!D24&lt;500,0.1,IF(Uncertain_HH!D24&lt;1000,0.045,0.032)))))</f>
        <v>3.2000000000000001E-2</v>
      </c>
      <c r="E40" s="23">
        <f>IF(Uncertain_HH!E24&lt;36,0.2,IF(Uncertain_HH!E24&lt;50,0.167,IF(Uncertain_HH!E24&lt;100,0.142,IF(Uncertain_HH!E24&lt;500,0.1,IF(Uncertain_HH!E24&lt;1000,0.045,0.032)))))</f>
        <v>3.2000000000000001E-2</v>
      </c>
      <c r="F40" s="23">
        <f>IF(Uncertain_HH!F24&lt;36,0.2,IF(Uncertain_HH!F24&lt;50,0.167,IF(Uncertain_HH!F24&lt;100,0.142,IF(Uncertain_HH!F24&lt;500,0.1,IF(Uncertain_HH!F24&lt;1000,0.045,0.032)))))</f>
        <v>3.2000000000000001E-2</v>
      </c>
      <c r="G40" s="23">
        <f>IF(Uncertain_HH!G24&lt;36,0.2,IF(Uncertain_HH!G24&lt;50,0.167,IF(Uncertain_HH!G24&lt;100,0.142,IF(Uncertain_HH!G24&lt;500,0.1,IF(Uncertain_HH!G24&lt;1000,0.045,0.032)))))</f>
        <v>3.2000000000000001E-2</v>
      </c>
      <c r="H40" s="23">
        <f>IF(Uncertain_HH!H24&lt;36,0.2,IF(Uncertain_HH!H24&lt;50,0.167,IF(Uncertain_HH!H24&lt;100,0.142,IF(Uncertain_HH!H24&lt;500,0.1,IF(Uncertain_HH!H24&lt;1000,0.045,0.032)))))</f>
        <v>3.2000000000000001E-2</v>
      </c>
      <c r="I40" s="23">
        <f>IF(Uncertain_HH!I24&lt;36,0.2,IF(Uncertain_HH!I24&lt;50,0.167,IF(Uncertain_HH!I24&lt;100,0.142,IF(Uncertain_HH!I24&lt;500,0.1,IF(Uncertain_HH!I24&lt;1000,0.045,0.032)))))</f>
        <v>3.2000000000000001E-2</v>
      </c>
      <c r="J40" s="23">
        <f>IF(Uncertain_HH!J24&lt;36,0.2,IF(Uncertain_HH!J24&lt;50,0.167,IF(Uncertain_HH!J24&lt;100,0.142,IF(Uncertain_HH!J24&lt;500,0.1,IF(Uncertain_HH!J24&lt;1000,0.045,0.032)))))</f>
        <v>3.2000000000000001E-2</v>
      </c>
      <c r="K40" s="23">
        <f>IF(Uncertain_HH!K24&lt;36,0.2,IF(Uncertain_HH!K24&lt;50,0.167,IF(Uncertain_HH!K24&lt;100,0.142,IF(Uncertain_HH!K24&lt;500,0.1,IF(Uncertain_HH!K24&lt;1000,0.045,0.032)))))</f>
        <v>3.2000000000000001E-2</v>
      </c>
      <c r="L40" s="23">
        <f>IF(Uncertain_HH!L24&lt;36,0.2,IF(Uncertain_HH!L24&lt;50,0.167,IF(Uncertain_HH!L24&lt;100,0.142,IF(Uncertain_HH!L24&lt;500,0.1,IF(Uncertain_HH!L24&lt;1000,0.045,0.032)))))</f>
        <v>3.2000000000000001E-2</v>
      </c>
      <c r="M40" s="23">
        <f>IF(Uncertain_HH!M24&lt;36,0.2,IF(Uncertain_HH!M24&lt;50,0.167,IF(Uncertain_HH!M24&lt;100,0.142,IF(Uncertain_HH!M24&lt;500,0.1,IF(Uncertain_HH!M24&lt;1000,0.045,0.032)))))</f>
        <v>3.2000000000000001E-2</v>
      </c>
      <c r="N40" s="24">
        <f>IF(Uncertain_HH!N24&lt;36,0.2,IF(Uncertain_HH!N24&lt;50,0.167,IF(Uncertain_HH!N24&lt;100,0.142,IF(Uncertain_HH!N24&lt;500,0.1,IF(Uncertain_HH!N24&lt;1000,0.045,0.032)))))</f>
        <v>0.1</v>
      </c>
    </row>
    <row r="41" spans="1:14" x14ac:dyDescent="0.25">
      <c r="A41" s="36" t="s">
        <v>1365</v>
      </c>
      <c r="B41" s="21" t="s">
        <v>1270</v>
      </c>
      <c r="C41" s="22">
        <f>IF(Uncertain_HH!C25&lt;36,0.2,IF(Uncertain_HH!C25&lt;50,0.167,IF(Uncertain_HH!C25&lt;100,0.142,IF(Uncertain_HH!C25&lt;500,0.1,IF(Uncertain_HH!C25&lt;1000,0.045,0.032)))))</f>
        <v>3.2000000000000001E-2</v>
      </c>
      <c r="D41" s="23">
        <v>0.2</v>
      </c>
      <c r="E41" s="23">
        <f>IF(Uncertain_HH!E25&lt;36,0.2,IF(Uncertain_HH!E25&lt;50,0.167,IF(Uncertain_HH!E25&lt;100,0.142,IF(Uncertain_HH!E25&lt;500,0.1,IF(Uncertain_HH!E25&lt;1000,0.045,0.032)))))</f>
        <v>0.1</v>
      </c>
      <c r="F41" s="23">
        <f>IF(Uncertain_HH!F25&lt;36,0.2,IF(Uncertain_HH!F25&lt;50,0.167,IF(Uncertain_HH!F25&lt;100,0.142,IF(Uncertain_HH!F25&lt;500,0.1,IF(Uncertain_HH!F25&lt;1000,0.045,0.032)))))</f>
        <v>0.1</v>
      </c>
      <c r="G41" s="23">
        <f>IF(Uncertain_HH!G25&lt;36,0.2,IF(Uncertain_HH!G25&lt;50,0.167,IF(Uncertain_HH!G25&lt;100,0.142,IF(Uncertain_HH!G25&lt;500,0.1,IF(Uncertain_HH!G25&lt;1000,0.045,0.032)))))</f>
        <v>0.1</v>
      </c>
      <c r="H41" s="23">
        <f>IF(Uncertain_HH!H25&lt;36,0.2,IF(Uncertain_HH!H25&lt;50,0.167,IF(Uncertain_HH!H25&lt;100,0.142,IF(Uncertain_HH!H25&lt;500,0.1,IF(Uncertain_HH!H25&lt;1000,0.045,0.032)))))</f>
        <v>0.1</v>
      </c>
      <c r="I41" s="23">
        <f>IF(Uncertain_HH!I25&lt;36,0.2,IF(Uncertain_HH!I25&lt;50,0.167,IF(Uncertain_HH!I25&lt;100,0.142,IF(Uncertain_HH!I25&lt;500,0.1,IF(Uncertain_HH!I25&lt;1000,0.045,0.032)))))</f>
        <v>4.4999999999999998E-2</v>
      </c>
      <c r="J41" s="23">
        <f>IF(Uncertain_HH!J25&lt;36,0.2,IF(Uncertain_HH!J25&lt;50,0.167,IF(Uncertain_HH!J25&lt;100,0.142,IF(Uncertain_HH!J25&lt;500,0.1,IF(Uncertain_HH!J25&lt;1000,0.045,0.032)))))</f>
        <v>4.4999999999999998E-2</v>
      </c>
      <c r="K41" s="23">
        <f>IF(Uncertain_HH!K25&lt;36,0.2,IF(Uncertain_HH!K25&lt;50,0.167,IF(Uncertain_HH!K25&lt;100,0.142,IF(Uncertain_HH!K25&lt;500,0.1,IF(Uncertain_HH!K25&lt;1000,0.045,0.032)))))</f>
        <v>4.4999999999999998E-2</v>
      </c>
      <c r="L41" s="23">
        <f>IF(Uncertain_HH!L25&lt;36,0.2,IF(Uncertain_HH!L25&lt;50,0.167,IF(Uncertain_HH!L25&lt;100,0.142,IF(Uncertain_HH!L25&lt;500,0.1,IF(Uncertain_HH!L25&lt;1000,0.045,0.032)))))</f>
        <v>4.4999999999999998E-2</v>
      </c>
      <c r="M41" s="23">
        <f>IF(Uncertain_HH!M25&lt;36,0.2,IF(Uncertain_HH!M25&lt;50,0.167,IF(Uncertain_HH!M25&lt;100,0.142,IF(Uncertain_HH!M25&lt;500,0.1,IF(Uncertain_HH!M25&lt;1000,0.045,0.032)))))</f>
        <v>0.1</v>
      </c>
      <c r="N41" s="24">
        <f>IF(Uncertain_HH!N25&lt;36,0.2,IF(Uncertain_HH!N25&lt;50,0.167,IF(Uncertain_HH!N25&lt;100,0.142,IF(Uncertain_HH!N25&lt;500,0.1,IF(Uncertain_HH!N25&lt;1000,0.045,0.032)))))</f>
        <v>0.1</v>
      </c>
    </row>
    <row r="42" spans="1:14" x14ac:dyDescent="0.25">
      <c r="A42" s="36" t="s">
        <v>1366</v>
      </c>
      <c r="B42" s="21" t="s">
        <v>1271</v>
      </c>
      <c r="C42" s="22">
        <f>IF(Uncertain_HH!C26&lt;36,0.2,IF(Uncertain_HH!C26&lt;50,0.167,IF(Uncertain_HH!C26&lt;100,0.142,IF(Uncertain_HH!C26&lt;500,0.1,IF(Uncertain_HH!C26&lt;1000,0.045,0.032)))))</f>
        <v>3.2000000000000001E-2</v>
      </c>
      <c r="D42" s="23">
        <f>IF(Uncertain_HH!D26&lt;36,0.2,IF(Uncertain_HH!D26&lt;50,0.167,IF(Uncertain_HH!D26&lt;100,0.142,IF(Uncertain_HH!D26&lt;500,0.1,IF(Uncertain_HH!D26&lt;1000,0.045,0.032)))))</f>
        <v>0.2</v>
      </c>
      <c r="E42" s="23">
        <f>IF(Uncertain_HH!E26&lt;36,0.2,IF(Uncertain_HH!E26&lt;50,0.167,IF(Uncertain_HH!E26&lt;100,0.142,IF(Uncertain_HH!E26&lt;500,0.1,IF(Uncertain_HH!E26&lt;1000,0.045,0.032)))))</f>
        <v>0.2</v>
      </c>
      <c r="F42" s="23">
        <f>IF(Uncertain_HH!F26&lt;36,0.2,IF(Uncertain_HH!F26&lt;50,0.167,IF(Uncertain_HH!F26&lt;100,0.142,IF(Uncertain_HH!F26&lt;500,0.1,IF(Uncertain_HH!F26&lt;1000,0.045,0.032)))))</f>
        <v>0.2</v>
      </c>
      <c r="G42" s="23">
        <f>IF(Uncertain_HH!G26&lt;36,0.2,IF(Uncertain_HH!G26&lt;50,0.167,IF(Uncertain_HH!G26&lt;100,0.142,IF(Uncertain_HH!G26&lt;500,0.1,IF(Uncertain_HH!G26&lt;1000,0.045,0.032)))))</f>
        <v>0.2</v>
      </c>
      <c r="H42" s="23">
        <f>IF(Uncertain_HH!H26&lt;36,0.2,IF(Uncertain_HH!H26&lt;50,0.167,IF(Uncertain_HH!H26&lt;100,0.142,IF(Uncertain_HH!H26&lt;500,0.1,IF(Uncertain_HH!H26&lt;1000,0.045,0.032)))))</f>
        <v>0.2</v>
      </c>
      <c r="I42" s="23">
        <f>IF(Uncertain_HH!I26&lt;36,0.2,IF(Uncertain_HH!I26&lt;50,0.167,IF(Uncertain_HH!I26&lt;100,0.142,IF(Uncertain_HH!I26&lt;500,0.1,IF(Uncertain_HH!I26&lt;1000,0.045,0.032)))))</f>
        <v>0.14199999999999999</v>
      </c>
      <c r="J42" s="23">
        <f>IF(Uncertain_HH!J26&lt;36,0.2,IF(Uncertain_HH!J26&lt;50,0.167,IF(Uncertain_HH!J26&lt;100,0.142,IF(Uncertain_HH!J26&lt;500,0.1,IF(Uncertain_HH!J26&lt;1000,0.045,0.032)))))</f>
        <v>0.1</v>
      </c>
      <c r="K42" s="23">
        <f>IF(Uncertain_HH!K26&lt;36,0.2,IF(Uncertain_HH!K26&lt;50,0.167,IF(Uncertain_HH!K26&lt;100,0.142,IF(Uncertain_HH!K26&lt;500,0.1,IF(Uncertain_HH!K26&lt;1000,0.045,0.032)))))</f>
        <v>0.1</v>
      </c>
      <c r="L42" s="23">
        <f>IF(Uncertain_HH!L26&lt;36,0.2,IF(Uncertain_HH!L26&lt;50,0.167,IF(Uncertain_HH!L26&lt;100,0.142,IF(Uncertain_HH!L26&lt;500,0.1,IF(Uncertain_HH!L26&lt;1000,0.045,0.032)))))</f>
        <v>0.1</v>
      </c>
      <c r="M42" s="23">
        <f>IF(Uncertain_HH!M26&lt;36,0.2,IF(Uncertain_HH!M26&lt;50,0.167,IF(Uncertain_HH!M26&lt;100,0.142,IF(Uncertain_HH!M26&lt;500,0.1,IF(Uncertain_HH!M26&lt;1000,0.045,0.032)))))</f>
        <v>0.1</v>
      </c>
      <c r="N42" s="24">
        <f>IF(Uncertain_HH!N26&lt;36,0.2,IF(Uncertain_HH!N26&lt;50,0.167,IF(Uncertain_HH!N26&lt;100,0.142,IF(Uncertain_HH!N26&lt;500,0.1,IF(Uncertain_HH!N26&lt;1000,0.045,0.032)))))</f>
        <v>0.14199999999999999</v>
      </c>
    </row>
    <row r="43" spans="1:14" x14ac:dyDescent="0.25">
      <c r="A43" s="36" t="s">
        <v>1367</v>
      </c>
      <c r="B43" s="21" t="s">
        <v>1272</v>
      </c>
      <c r="C43" s="22">
        <f>IF(Uncertain_HH!C27&lt;36,0.2,IF(Uncertain_HH!C27&lt;50,0.167,IF(Uncertain_HH!C27&lt;100,0.142,IF(Uncertain_HH!C27&lt;500,0.1,IF(Uncertain_HH!C27&lt;1000,0.045,0.032)))))</f>
        <v>3.2000000000000001E-2</v>
      </c>
      <c r="D43" s="23">
        <f>IF(Uncertain_HH!D27&lt;36,0.2,IF(Uncertain_HH!D27&lt;50,0.167,IF(Uncertain_HH!D27&lt;100,0.142,IF(Uncertain_HH!D27&lt;500,0.1,IF(Uncertain_HH!D27&lt;1000,0.045,0.032)))))</f>
        <v>3.2000000000000001E-2</v>
      </c>
      <c r="E43" s="23">
        <f>IF(Uncertain_HH!E27&lt;36,0.2,IF(Uncertain_HH!E27&lt;50,0.167,IF(Uncertain_HH!E27&lt;100,0.142,IF(Uncertain_HH!E27&lt;500,0.1,IF(Uncertain_HH!E27&lt;1000,0.045,0.032)))))</f>
        <v>3.2000000000000001E-2</v>
      </c>
      <c r="F43" s="23">
        <f>IF(Uncertain_HH!F27&lt;36,0.2,IF(Uncertain_HH!F27&lt;50,0.167,IF(Uncertain_HH!F27&lt;100,0.142,IF(Uncertain_HH!F27&lt;500,0.1,IF(Uncertain_HH!F27&lt;1000,0.045,0.032)))))</f>
        <v>3.2000000000000001E-2</v>
      </c>
      <c r="G43" s="23">
        <f>IF(Uncertain_HH!G27&lt;36,0.2,IF(Uncertain_HH!G27&lt;50,0.167,IF(Uncertain_HH!G27&lt;100,0.142,IF(Uncertain_HH!G27&lt;500,0.1,IF(Uncertain_HH!G27&lt;1000,0.045,0.032)))))</f>
        <v>3.2000000000000001E-2</v>
      </c>
      <c r="H43" s="23">
        <f>IF(Uncertain_HH!H27&lt;36,0.2,IF(Uncertain_HH!H27&lt;50,0.167,IF(Uncertain_HH!H27&lt;100,0.142,IF(Uncertain_HH!H27&lt;500,0.1,IF(Uncertain_HH!H27&lt;1000,0.045,0.032)))))</f>
        <v>3.2000000000000001E-2</v>
      </c>
      <c r="I43" s="23">
        <f>IF(Uncertain_HH!I27&lt;36,0.2,IF(Uncertain_HH!I27&lt;50,0.167,IF(Uncertain_HH!I27&lt;100,0.142,IF(Uncertain_HH!I27&lt;500,0.1,IF(Uncertain_HH!I27&lt;1000,0.045,0.032)))))</f>
        <v>3.2000000000000001E-2</v>
      </c>
      <c r="J43" s="23">
        <f>IF(Uncertain_HH!J27&lt;36,0.2,IF(Uncertain_HH!J27&lt;50,0.167,IF(Uncertain_HH!J27&lt;100,0.142,IF(Uncertain_HH!J27&lt;500,0.1,IF(Uncertain_HH!J27&lt;1000,0.045,0.032)))))</f>
        <v>3.2000000000000001E-2</v>
      </c>
      <c r="K43" s="23">
        <f>IF(Uncertain_HH!K27&lt;36,0.2,IF(Uncertain_HH!K27&lt;50,0.167,IF(Uncertain_HH!K27&lt;100,0.142,IF(Uncertain_HH!K27&lt;500,0.1,IF(Uncertain_HH!K27&lt;1000,0.045,0.032)))))</f>
        <v>3.2000000000000001E-2</v>
      </c>
      <c r="L43" s="23">
        <f>IF(Uncertain_HH!L27&lt;36,0.2,IF(Uncertain_HH!L27&lt;50,0.167,IF(Uncertain_HH!L27&lt;100,0.142,IF(Uncertain_HH!L27&lt;500,0.1,IF(Uncertain_HH!L27&lt;1000,0.045,0.032)))))</f>
        <v>3.2000000000000001E-2</v>
      </c>
      <c r="M43" s="23">
        <f>IF(Uncertain_HH!M27&lt;36,0.2,IF(Uncertain_HH!M27&lt;50,0.167,IF(Uncertain_HH!M27&lt;100,0.142,IF(Uncertain_HH!M27&lt;500,0.1,IF(Uncertain_HH!M27&lt;1000,0.045,0.032)))))</f>
        <v>3.2000000000000001E-2</v>
      </c>
      <c r="N43" s="24">
        <f>IF(Uncertain_HH!N27&lt;36,0.2,IF(Uncertain_HH!N27&lt;50,0.167,IF(Uncertain_HH!N27&lt;100,0.142,IF(Uncertain_HH!N27&lt;500,0.1,IF(Uncertain_HH!N27&lt;1000,0.045,0.032)))))</f>
        <v>4.4999999999999998E-2</v>
      </c>
    </row>
    <row r="44" spans="1:14" x14ac:dyDescent="0.25">
      <c r="A44" s="36" t="s">
        <v>1368</v>
      </c>
      <c r="B44" s="21" t="s">
        <v>1273</v>
      </c>
      <c r="C44" s="22">
        <f>IF(Uncertain_HH!C28&lt;36,0.2,IF(Uncertain_HH!C28&lt;50,0.167,IF(Uncertain_HH!C28&lt;100,0.142,IF(Uncertain_HH!C28&lt;500,0.1,IF(Uncertain_HH!C28&lt;1000,0.045,0.032)))))</f>
        <v>3.2000000000000001E-2</v>
      </c>
      <c r="D44" s="23">
        <f>IF(Uncertain_HH!D28&lt;36,0.2,IF(Uncertain_HH!D28&lt;50,0.167,IF(Uncertain_HH!D28&lt;100,0.142,IF(Uncertain_HH!D28&lt;500,0.1,IF(Uncertain_HH!D28&lt;1000,0.045,0.032)))))</f>
        <v>4.4999999999999998E-2</v>
      </c>
      <c r="E44" s="23">
        <f>IF(Uncertain_HH!E28&lt;36,0.2,IF(Uncertain_HH!E28&lt;50,0.167,IF(Uncertain_HH!E28&lt;100,0.142,IF(Uncertain_HH!E28&lt;500,0.1,IF(Uncertain_HH!E28&lt;1000,0.045,0.032)))))</f>
        <v>3.2000000000000001E-2</v>
      </c>
      <c r="F44" s="23">
        <f>IF(Uncertain_HH!F28&lt;36,0.2,IF(Uncertain_HH!F28&lt;50,0.167,IF(Uncertain_HH!F28&lt;100,0.142,IF(Uncertain_HH!F28&lt;500,0.1,IF(Uncertain_HH!F28&lt;1000,0.045,0.032)))))</f>
        <v>4.4999999999999998E-2</v>
      </c>
      <c r="G44" s="23">
        <f>IF(Uncertain_HH!G28&lt;36,0.2,IF(Uncertain_HH!G28&lt;50,0.167,IF(Uncertain_HH!G28&lt;100,0.142,IF(Uncertain_HH!G28&lt;500,0.1,IF(Uncertain_HH!G28&lt;1000,0.045,0.032)))))</f>
        <v>4.4999999999999998E-2</v>
      </c>
      <c r="H44" s="23">
        <f>IF(Uncertain_HH!H28&lt;36,0.2,IF(Uncertain_HH!H28&lt;50,0.167,IF(Uncertain_HH!H28&lt;100,0.142,IF(Uncertain_HH!H28&lt;500,0.1,IF(Uncertain_HH!H28&lt;1000,0.045,0.032)))))</f>
        <v>3.2000000000000001E-2</v>
      </c>
      <c r="I44" s="23">
        <f>IF(Uncertain_HH!I28&lt;36,0.2,IF(Uncertain_HH!I28&lt;50,0.167,IF(Uncertain_HH!I28&lt;100,0.142,IF(Uncertain_HH!I28&lt;500,0.1,IF(Uncertain_HH!I28&lt;1000,0.045,0.032)))))</f>
        <v>3.2000000000000001E-2</v>
      </c>
      <c r="J44" s="23">
        <f>IF(Uncertain_HH!J28&lt;36,0.2,IF(Uncertain_HH!J28&lt;50,0.167,IF(Uncertain_HH!J28&lt;100,0.142,IF(Uncertain_HH!J28&lt;500,0.1,IF(Uncertain_HH!J28&lt;1000,0.045,0.032)))))</f>
        <v>3.2000000000000001E-2</v>
      </c>
      <c r="K44" s="23">
        <f>IF(Uncertain_HH!K28&lt;36,0.2,IF(Uncertain_HH!K28&lt;50,0.167,IF(Uncertain_HH!K28&lt;100,0.142,IF(Uncertain_HH!K28&lt;500,0.1,IF(Uncertain_HH!K28&lt;1000,0.045,0.032)))))</f>
        <v>3.2000000000000001E-2</v>
      </c>
      <c r="L44" s="23">
        <f>IF(Uncertain_HH!L28&lt;36,0.2,IF(Uncertain_HH!L28&lt;50,0.167,IF(Uncertain_HH!L28&lt;100,0.142,IF(Uncertain_HH!L28&lt;500,0.1,IF(Uncertain_HH!L28&lt;1000,0.045,0.032)))))</f>
        <v>3.2000000000000001E-2</v>
      </c>
      <c r="M44" s="23">
        <f>IF(Uncertain_HH!M28&lt;36,0.2,IF(Uncertain_HH!M28&lt;50,0.167,IF(Uncertain_HH!M28&lt;100,0.142,IF(Uncertain_HH!M28&lt;500,0.1,IF(Uncertain_HH!M28&lt;1000,0.045,0.032)))))</f>
        <v>4.4999999999999998E-2</v>
      </c>
      <c r="N44" s="24">
        <f>IF(Uncertain_HH!N28&lt;36,0.2,IF(Uncertain_HH!N28&lt;50,0.167,IF(Uncertain_HH!N28&lt;100,0.142,IF(Uncertain_HH!N28&lt;500,0.1,IF(Uncertain_HH!N28&lt;1000,0.045,0.032)))))</f>
        <v>0.1</v>
      </c>
    </row>
    <row r="45" spans="1:14" x14ac:dyDescent="0.25">
      <c r="A45" s="36" t="s">
        <v>1369</v>
      </c>
      <c r="B45" s="21" t="s">
        <v>1274</v>
      </c>
      <c r="C45" s="22">
        <f>IF(Uncertain_HH!C29&lt;36,0.2,IF(Uncertain_HH!C29&lt;50,0.167,IF(Uncertain_HH!C29&lt;100,0.142,IF(Uncertain_HH!C29&lt;500,0.1,IF(Uncertain_HH!C29&lt;1000,0.045,0.032)))))</f>
        <v>3.2000000000000001E-2</v>
      </c>
      <c r="D45" s="23">
        <f>IF(Uncertain_HH!D29&lt;36,0.2,IF(Uncertain_HH!D29&lt;50,0.167,IF(Uncertain_HH!D29&lt;100,0.142,IF(Uncertain_HH!D29&lt;500,0.1,IF(Uncertain_HH!D29&lt;1000,0.045,0.032)))))</f>
        <v>0.14199999999999999</v>
      </c>
      <c r="E45" s="23">
        <f>IF(Uncertain_HH!E29&lt;36,0.2,IF(Uncertain_HH!E29&lt;50,0.167,IF(Uncertain_HH!E29&lt;100,0.142,IF(Uncertain_HH!E29&lt;500,0.1,IF(Uncertain_HH!E29&lt;1000,0.045,0.032)))))</f>
        <v>0.1</v>
      </c>
      <c r="F45" s="23">
        <f>IF(Uncertain_HH!F29&lt;36,0.2,IF(Uncertain_HH!F29&lt;50,0.167,IF(Uncertain_HH!F29&lt;100,0.142,IF(Uncertain_HH!F29&lt;500,0.1,IF(Uncertain_HH!F29&lt;1000,0.045,0.032)))))</f>
        <v>0.14199999999999999</v>
      </c>
      <c r="G45" s="23">
        <f>IF(Uncertain_HH!G29&lt;36,0.2,IF(Uncertain_HH!G29&lt;50,0.167,IF(Uncertain_HH!G29&lt;100,0.142,IF(Uncertain_HH!G29&lt;500,0.1,IF(Uncertain_HH!G29&lt;1000,0.045,0.032)))))</f>
        <v>0.1</v>
      </c>
      <c r="H45" s="23">
        <f>IF(Uncertain_HH!H29&lt;36,0.2,IF(Uncertain_HH!H29&lt;50,0.167,IF(Uncertain_HH!H29&lt;100,0.142,IF(Uncertain_HH!H29&lt;500,0.1,IF(Uncertain_HH!H29&lt;1000,0.045,0.032)))))</f>
        <v>0.1</v>
      </c>
      <c r="I45" s="23">
        <f>IF(Uncertain_HH!I29&lt;36,0.2,IF(Uncertain_HH!I29&lt;50,0.167,IF(Uncertain_HH!I29&lt;100,0.142,IF(Uncertain_HH!I29&lt;500,0.1,IF(Uncertain_HH!I29&lt;1000,0.045,0.032)))))</f>
        <v>4.4999999999999998E-2</v>
      </c>
      <c r="J45" s="23">
        <f>IF(Uncertain_HH!J29&lt;36,0.2,IF(Uncertain_HH!J29&lt;50,0.167,IF(Uncertain_HH!J29&lt;100,0.142,IF(Uncertain_HH!J29&lt;500,0.1,IF(Uncertain_HH!J29&lt;1000,0.045,0.032)))))</f>
        <v>4.4999999999999998E-2</v>
      </c>
      <c r="K45" s="23">
        <f>IF(Uncertain_HH!K29&lt;36,0.2,IF(Uncertain_HH!K29&lt;50,0.167,IF(Uncertain_HH!K29&lt;100,0.142,IF(Uncertain_HH!K29&lt;500,0.1,IF(Uncertain_HH!K29&lt;1000,0.045,0.032)))))</f>
        <v>4.4999999999999998E-2</v>
      </c>
      <c r="L45" s="23">
        <f>IF(Uncertain_HH!L29&lt;36,0.2,IF(Uncertain_HH!L29&lt;50,0.167,IF(Uncertain_HH!L29&lt;100,0.142,IF(Uncertain_HH!L29&lt;500,0.1,IF(Uncertain_HH!L29&lt;1000,0.045,0.032)))))</f>
        <v>4.4999999999999998E-2</v>
      </c>
      <c r="M45" s="23">
        <f>IF(Uncertain_HH!M29&lt;36,0.2,IF(Uncertain_HH!M29&lt;50,0.167,IF(Uncertain_HH!M29&lt;100,0.142,IF(Uncertain_HH!M29&lt;500,0.1,IF(Uncertain_HH!M29&lt;1000,0.045,0.032)))))</f>
        <v>0.1</v>
      </c>
      <c r="N45" s="24">
        <f>IF(Uncertain_HH!N29&lt;36,0.2,IF(Uncertain_HH!N29&lt;50,0.167,IF(Uncertain_HH!N29&lt;100,0.142,IF(Uncertain_HH!N29&lt;500,0.1,IF(Uncertain_HH!N29&lt;1000,0.045,0.032)))))</f>
        <v>0.14199999999999999</v>
      </c>
    </row>
    <row r="46" spans="1:14" x14ac:dyDescent="0.25">
      <c r="A46" s="36" t="s">
        <v>1370</v>
      </c>
      <c r="B46" s="21" t="s">
        <v>1275</v>
      </c>
      <c r="C46" s="22">
        <f>IF(Uncertain_HH!C30&lt;36,0.2,IF(Uncertain_HH!C30&lt;50,0.167,IF(Uncertain_HH!C30&lt;100,0.142,IF(Uncertain_HH!C30&lt;500,0.1,IF(Uncertain_HH!C30&lt;1000,0.045,0.032)))))</f>
        <v>3.2000000000000001E-2</v>
      </c>
      <c r="D46" s="23">
        <f>IF(Uncertain_HH!D30&lt;36,0.2,IF(Uncertain_HH!D30&lt;50,0.167,IF(Uncertain_HH!D30&lt;100,0.142,IF(Uncertain_HH!D30&lt;500,0.1,IF(Uncertain_HH!D30&lt;1000,0.045,0.032)))))</f>
        <v>0.14199999999999999</v>
      </c>
      <c r="E46" s="23">
        <f>IF(Uncertain_HH!E30&lt;36,0.2,IF(Uncertain_HH!E30&lt;50,0.167,IF(Uncertain_HH!E30&lt;100,0.142,IF(Uncertain_HH!E30&lt;500,0.1,IF(Uncertain_HH!E30&lt;1000,0.045,0.032)))))</f>
        <v>0.14199999999999999</v>
      </c>
      <c r="F46" s="23">
        <f>IF(Uncertain_HH!F30&lt;36,0.2,IF(Uncertain_HH!F30&lt;50,0.167,IF(Uncertain_HH!F30&lt;100,0.142,IF(Uncertain_HH!F30&lt;500,0.1,IF(Uncertain_HH!F30&lt;1000,0.045,0.032)))))</f>
        <v>0.14199999999999999</v>
      </c>
      <c r="G46" s="23">
        <f>IF(Uncertain_HH!G30&lt;36,0.2,IF(Uncertain_HH!G30&lt;50,0.167,IF(Uncertain_HH!G30&lt;100,0.142,IF(Uncertain_HH!G30&lt;500,0.1,IF(Uncertain_HH!G30&lt;1000,0.045,0.032)))))</f>
        <v>0.14199999999999999</v>
      </c>
      <c r="H46" s="23">
        <f>IF(Uncertain_HH!H30&lt;36,0.2,IF(Uncertain_HH!H30&lt;50,0.167,IF(Uncertain_HH!H30&lt;100,0.142,IF(Uncertain_HH!H30&lt;500,0.1,IF(Uncertain_HH!H30&lt;1000,0.045,0.032)))))</f>
        <v>0.1</v>
      </c>
      <c r="I46" s="23">
        <f>IF(Uncertain_HH!I30&lt;36,0.2,IF(Uncertain_HH!I30&lt;50,0.167,IF(Uncertain_HH!I30&lt;100,0.142,IF(Uncertain_HH!I30&lt;500,0.1,IF(Uncertain_HH!I30&lt;1000,0.045,0.032)))))</f>
        <v>0.1</v>
      </c>
      <c r="J46" s="23">
        <f>IF(Uncertain_HH!J30&lt;36,0.2,IF(Uncertain_HH!J30&lt;50,0.167,IF(Uncertain_HH!J30&lt;100,0.142,IF(Uncertain_HH!J30&lt;500,0.1,IF(Uncertain_HH!J30&lt;1000,0.045,0.032)))))</f>
        <v>4.4999999999999998E-2</v>
      </c>
      <c r="K46" s="23">
        <f>IF(Uncertain_HH!K30&lt;36,0.2,IF(Uncertain_HH!K30&lt;50,0.167,IF(Uncertain_HH!K30&lt;100,0.142,IF(Uncertain_HH!K30&lt;500,0.1,IF(Uncertain_HH!K30&lt;1000,0.045,0.032)))))</f>
        <v>3.2000000000000001E-2</v>
      </c>
      <c r="L46" s="23">
        <f>IF(Uncertain_HH!L30&lt;36,0.2,IF(Uncertain_HH!L30&lt;50,0.167,IF(Uncertain_HH!L30&lt;100,0.142,IF(Uncertain_HH!L30&lt;500,0.1,IF(Uncertain_HH!L30&lt;1000,0.045,0.032)))))</f>
        <v>3.2000000000000001E-2</v>
      </c>
      <c r="M46" s="23">
        <f>IF(Uncertain_HH!M30&lt;36,0.2,IF(Uncertain_HH!M30&lt;50,0.167,IF(Uncertain_HH!M30&lt;100,0.142,IF(Uncertain_HH!M30&lt;500,0.1,IF(Uncertain_HH!M30&lt;1000,0.045,0.032)))))</f>
        <v>0.1</v>
      </c>
      <c r="N46" s="24">
        <f>IF(Uncertain_HH!N30&lt;36,0.2,IF(Uncertain_HH!N30&lt;50,0.167,IF(Uncertain_HH!N30&lt;100,0.142,IF(Uncertain_HH!N30&lt;500,0.1,IF(Uncertain_HH!N30&lt;1000,0.045,0.032)))))</f>
        <v>0.14199999999999999</v>
      </c>
    </row>
    <row r="47" spans="1:14" x14ac:dyDescent="0.25">
      <c r="A47" s="36" t="s">
        <v>1371</v>
      </c>
      <c r="B47" s="21" t="s">
        <v>1276</v>
      </c>
      <c r="C47" s="22">
        <f>IF(Uncertain_HH!C31&lt;36,0.2,IF(Uncertain_HH!C31&lt;50,0.167,IF(Uncertain_HH!C31&lt;100,0.142,IF(Uncertain_HH!C31&lt;500,0.1,IF(Uncertain_HH!C31&lt;1000,0.045,0.032)))))</f>
        <v>3.2000000000000001E-2</v>
      </c>
      <c r="D47" s="23">
        <f>IF(Uncertain_HH!D31&lt;36,0.2,IF(Uncertain_HH!D31&lt;50,0.167,IF(Uncertain_HH!D31&lt;100,0.142,IF(Uncertain_HH!D31&lt;500,0.1,IF(Uncertain_HH!D31&lt;1000,0.045,0.032)))))</f>
        <v>0.1</v>
      </c>
      <c r="E47" s="23">
        <f>IF(Uncertain_HH!E31&lt;36,0.2,IF(Uncertain_HH!E31&lt;50,0.167,IF(Uncertain_HH!E31&lt;100,0.142,IF(Uncertain_HH!E31&lt;500,0.1,IF(Uncertain_HH!E31&lt;1000,0.045,0.032)))))</f>
        <v>4.4999999999999998E-2</v>
      </c>
      <c r="F47" s="23">
        <f>IF(Uncertain_HH!F31&lt;36,0.2,IF(Uncertain_HH!F31&lt;50,0.167,IF(Uncertain_HH!F31&lt;100,0.142,IF(Uncertain_HH!F31&lt;500,0.1,IF(Uncertain_HH!F31&lt;1000,0.045,0.032)))))</f>
        <v>0.1</v>
      </c>
      <c r="G47" s="23">
        <f>IF(Uncertain_HH!G31&lt;36,0.2,IF(Uncertain_HH!G31&lt;50,0.167,IF(Uncertain_HH!G31&lt;100,0.142,IF(Uncertain_HH!G31&lt;500,0.1,IF(Uncertain_HH!G31&lt;1000,0.045,0.032)))))</f>
        <v>0.1</v>
      </c>
      <c r="H47" s="23">
        <f>IF(Uncertain_HH!H31&lt;36,0.2,IF(Uncertain_HH!H31&lt;50,0.167,IF(Uncertain_HH!H31&lt;100,0.142,IF(Uncertain_HH!H31&lt;500,0.1,IF(Uncertain_HH!H31&lt;1000,0.045,0.032)))))</f>
        <v>4.4999999999999998E-2</v>
      </c>
      <c r="I47" s="23">
        <f>IF(Uncertain_HH!I31&lt;36,0.2,IF(Uncertain_HH!I31&lt;50,0.167,IF(Uncertain_HH!I31&lt;100,0.142,IF(Uncertain_HH!I31&lt;500,0.1,IF(Uncertain_HH!I31&lt;1000,0.045,0.032)))))</f>
        <v>3.2000000000000001E-2</v>
      </c>
      <c r="J47" s="23">
        <f>IF(Uncertain_HH!J31&lt;36,0.2,IF(Uncertain_HH!J31&lt;50,0.167,IF(Uncertain_HH!J31&lt;100,0.142,IF(Uncertain_HH!J31&lt;500,0.1,IF(Uncertain_HH!J31&lt;1000,0.045,0.032)))))</f>
        <v>3.2000000000000001E-2</v>
      </c>
      <c r="K47" s="23">
        <f>IF(Uncertain_HH!K31&lt;36,0.2,IF(Uncertain_HH!K31&lt;50,0.167,IF(Uncertain_HH!K31&lt;100,0.142,IF(Uncertain_HH!K31&lt;500,0.1,IF(Uncertain_HH!K31&lt;1000,0.045,0.032)))))</f>
        <v>4.4999999999999998E-2</v>
      </c>
      <c r="L47" s="23">
        <f>IF(Uncertain_HH!L31&lt;36,0.2,IF(Uncertain_HH!L31&lt;50,0.167,IF(Uncertain_HH!L31&lt;100,0.142,IF(Uncertain_HH!L31&lt;500,0.1,IF(Uncertain_HH!L31&lt;1000,0.045,0.032)))))</f>
        <v>4.4999999999999998E-2</v>
      </c>
      <c r="M47" s="23">
        <f>IF(Uncertain_HH!M31&lt;36,0.2,IF(Uncertain_HH!M31&lt;50,0.167,IF(Uncertain_HH!M31&lt;100,0.142,IF(Uncertain_HH!M31&lt;500,0.1,IF(Uncertain_HH!M31&lt;1000,0.045,0.032)))))</f>
        <v>0.1</v>
      </c>
      <c r="N47" s="24">
        <f>IF(Uncertain_HH!N31&lt;36,0.2,IF(Uncertain_HH!N31&lt;50,0.167,IF(Uncertain_HH!N31&lt;100,0.142,IF(Uncertain_HH!N31&lt;500,0.1,IF(Uncertain_HH!N31&lt;1000,0.045,0.032)))))</f>
        <v>0.16700000000000001</v>
      </c>
    </row>
    <row r="48" spans="1:14" x14ac:dyDescent="0.25">
      <c r="A48" s="36" t="s">
        <v>1372</v>
      </c>
      <c r="B48" s="21" t="s">
        <v>1277</v>
      </c>
      <c r="C48" s="22">
        <f>IF(Uncertain_HH!C32&lt;36,0.2,IF(Uncertain_HH!C32&lt;50,0.167,IF(Uncertain_HH!C32&lt;100,0.142,IF(Uncertain_HH!C32&lt;500,0.1,IF(Uncertain_HH!C32&lt;1000,0.045,0.032)))))</f>
        <v>3.2000000000000001E-2</v>
      </c>
      <c r="D48" s="23">
        <f>IF(Uncertain_HH!D32&lt;36,0.2,IF(Uncertain_HH!D32&lt;50,0.167,IF(Uncertain_HH!D32&lt;100,0.142,IF(Uncertain_HH!D32&lt;500,0.1,IF(Uncertain_HH!D32&lt;1000,0.045,0.032)))))</f>
        <v>0.1</v>
      </c>
      <c r="E48" s="23">
        <f>IF(Uncertain_HH!E32&lt;36,0.2,IF(Uncertain_HH!E32&lt;50,0.167,IF(Uncertain_HH!E32&lt;100,0.142,IF(Uncertain_HH!E32&lt;500,0.1,IF(Uncertain_HH!E32&lt;1000,0.045,0.032)))))</f>
        <v>4.4999999999999998E-2</v>
      </c>
      <c r="F48" s="23">
        <f>IF(Uncertain_HH!F32&lt;36,0.2,IF(Uncertain_HH!F32&lt;50,0.167,IF(Uncertain_HH!F32&lt;100,0.142,IF(Uncertain_HH!F32&lt;500,0.1,IF(Uncertain_HH!F32&lt;1000,0.045,0.032)))))</f>
        <v>0.1</v>
      </c>
      <c r="G48" s="23">
        <f>IF(Uncertain_HH!G32&lt;36,0.2,IF(Uncertain_HH!G32&lt;50,0.167,IF(Uncertain_HH!G32&lt;100,0.142,IF(Uncertain_HH!G32&lt;500,0.1,IF(Uncertain_HH!G32&lt;1000,0.045,0.032)))))</f>
        <v>0.1</v>
      </c>
      <c r="H48" s="23">
        <f>IF(Uncertain_HH!H32&lt;36,0.2,IF(Uncertain_HH!H32&lt;50,0.167,IF(Uncertain_HH!H32&lt;100,0.142,IF(Uncertain_HH!H32&lt;500,0.1,IF(Uncertain_HH!H32&lt;1000,0.045,0.032)))))</f>
        <v>4.4999999999999998E-2</v>
      </c>
      <c r="I48" s="23">
        <f>IF(Uncertain_HH!I32&lt;36,0.2,IF(Uncertain_HH!I32&lt;50,0.167,IF(Uncertain_HH!I32&lt;100,0.142,IF(Uncertain_HH!I32&lt;500,0.1,IF(Uncertain_HH!I32&lt;1000,0.045,0.032)))))</f>
        <v>3.2000000000000001E-2</v>
      </c>
      <c r="J48" s="23">
        <f>IF(Uncertain_HH!J32&lt;36,0.2,IF(Uncertain_HH!J32&lt;50,0.167,IF(Uncertain_HH!J32&lt;100,0.142,IF(Uncertain_HH!J32&lt;500,0.1,IF(Uncertain_HH!J32&lt;1000,0.045,0.032)))))</f>
        <v>3.2000000000000001E-2</v>
      </c>
      <c r="K48" s="23">
        <f>IF(Uncertain_HH!K32&lt;36,0.2,IF(Uncertain_HH!K32&lt;50,0.167,IF(Uncertain_HH!K32&lt;100,0.142,IF(Uncertain_HH!K32&lt;500,0.1,IF(Uncertain_HH!K32&lt;1000,0.045,0.032)))))</f>
        <v>3.2000000000000001E-2</v>
      </c>
      <c r="L48" s="23">
        <f>IF(Uncertain_HH!L32&lt;36,0.2,IF(Uncertain_HH!L32&lt;50,0.167,IF(Uncertain_HH!L32&lt;100,0.142,IF(Uncertain_HH!L32&lt;500,0.1,IF(Uncertain_HH!L32&lt;1000,0.045,0.032)))))</f>
        <v>3.2000000000000001E-2</v>
      </c>
      <c r="M48" s="23">
        <f>IF(Uncertain_HH!M32&lt;36,0.2,IF(Uncertain_HH!M32&lt;50,0.167,IF(Uncertain_HH!M32&lt;100,0.142,IF(Uncertain_HH!M32&lt;500,0.1,IF(Uncertain_HH!M32&lt;1000,0.045,0.032)))))</f>
        <v>4.4999999999999998E-2</v>
      </c>
      <c r="N48" s="24">
        <f>IF(Uncertain_HH!N32&lt;36,0.2,IF(Uncertain_HH!N32&lt;50,0.167,IF(Uncertain_HH!N32&lt;100,0.142,IF(Uncertain_HH!N32&lt;500,0.1,IF(Uncertain_HH!N32&lt;1000,0.045,0.032)))))</f>
        <v>0.1</v>
      </c>
    </row>
    <row r="49" spans="1:14" x14ac:dyDescent="0.25">
      <c r="A49" s="36" t="s">
        <v>1373</v>
      </c>
      <c r="B49" s="21" t="s">
        <v>1278</v>
      </c>
      <c r="C49" s="22">
        <f>IF(Uncertain_HH!C33&lt;36,0.2,IF(Uncertain_HH!C33&lt;50,0.167,IF(Uncertain_HH!C33&lt;100,0.142,IF(Uncertain_HH!C33&lt;500,0.1,IF(Uncertain_HH!C33&lt;1000,0.045,0.032)))))</f>
        <v>3.2000000000000001E-2</v>
      </c>
      <c r="D49" s="23">
        <f>IF(Uncertain_HH!D33&lt;36,0.2,IF(Uncertain_HH!D33&lt;50,0.167,IF(Uncertain_HH!D33&lt;100,0.142,IF(Uncertain_HH!D33&lt;500,0.1,IF(Uncertain_HH!D33&lt;1000,0.045,0.032)))))</f>
        <v>0.14199999999999999</v>
      </c>
      <c r="E49" s="23">
        <f>IF(Uncertain_HH!E33&lt;36,0.2,IF(Uncertain_HH!E33&lt;50,0.167,IF(Uncertain_HH!E33&lt;100,0.142,IF(Uncertain_HH!E33&lt;500,0.1,IF(Uncertain_HH!E33&lt;1000,0.045,0.032)))))</f>
        <v>0.1</v>
      </c>
      <c r="F49" s="23">
        <f>IF(Uncertain_HH!F33&lt;36,0.2,IF(Uncertain_HH!F33&lt;50,0.167,IF(Uncertain_HH!F33&lt;100,0.142,IF(Uncertain_HH!F33&lt;500,0.1,IF(Uncertain_HH!F33&lt;1000,0.045,0.032)))))</f>
        <v>0.1</v>
      </c>
      <c r="G49" s="23">
        <f>IF(Uncertain_HH!G33&lt;36,0.2,IF(Uncertain_HH!G33&lt;50,0.167,IF(Uncertain_HH!G33&lt;100,0.142,IF(Uncertain_HH!G33&lt;500,0.1,IF(Uncertain_HH!G33&lt;1000,0.045,0.032)))))</f>
        <v>0.1</v>
      </c>
      <c r="H49" s="23">
        <f>IF(Uncertain_HH!H33&lt;36,0.2,IF(Uncertain_HH!H33&lt;50,0.167,IF(Uncertain_HH!H33&lt;100,0.142,IF(Uncertain_HH!H33&lt;500,0.1,IF(Uncertain_HH!H33&lt;1000,0.045,0.032)))))</f>
        <v>0.1</v>
      </c>
      <c r="I49" s="23">
        <f>IF(Uncertain_HH!I33&lt;36,0.2,IF(Uncertain_HH!I33&lt;50,0.167,IF(Uncertain_HH!I33&lt;100,0.142,IF(Uncertain_HH!I33&lt;500,0.1,IF(Uncertain_HH!I33&lt;1000,0.045,0.032)))))</f>
        <v>0.1</v>
      </c>
      <c r="J49" s="23">
        <f>IF(Uncertain_HH!J33&lt;36,0.2,IF(Uncertain_HH!J33&lt;50,0.167,IF(Uncertain_HH!J33&lt;100,0.142,IF(Uncertain_HH!J33&lt;500,0.1,IF(Uncertain_HH!J33&lt;1000,0.045,0.032)))))</f>
        <v>4.4999999999999998E-2</v>
      </c>
      <c r="K49" s="23">
        <f>IF(Uncertain_HH!K33&lt;36,0.2,IF(Uncertain_HH!K33&lt;50,0.167,IF(Uncertain_HH!K33&lt;100,0.142,IF(Uncertain_HH!K33&lt;500,0.1,IF(Uncertain_HH!K33&lt;1000,0.045,0.032)))))</f>
        <v>4.4999999999999998E-2</v>
      </c>
      <c r="L49" s="23">
        <f>IF(Uncertain_HH!L33&lt;36,0.2,IF(Uncertain_HH!L33&lt;50,0.167,IF(Uncertain_HH!L33&lt;100,0.142,IF(Uncertain_HH!L33&lt;500,0.1,IF(Uncertain_HH!L33&lt;1000,0.045,0.032)))))</f>
        <v>4.4999999999999998E-2</v>
      </c>
      <c r="M49" s="23">
        <f>IF(Uncertain_HH!M33&lt;36,0.2,IF(Uncertain_HH!M33&lt;50,0.167,IF(Uncertain_HH!M33&lt;100,0.142,IF(Uncertain_HH!M33&lt;500,0.1,IF(Uncertain_HH!M33&lt;1000,0.045,0.032)))))</f>
        <v>0.1</v>
      </c>
      <c r="N49" s="24">
        <f>IF(Uncertain_HH!N33&lt;36,0.2,IF(Uncertain_HH!N33&lt;50,0.167,IF(Uncertain_HH!N33&lt;100,0.142,IF(Uncertain_HH!N33&lt;500,0.1,IF(Uncertain_HH!N33&lt;1000,0.045,0.032)))))</f>
        <v>0.2</v>
      </c>
    </row>
    <row r="50" spans="1:14" x14ac:dyDescent="0.25">
      <c r="A50" s="36" t="s">
        <v>1374</v>
      </c>
      <c r="B50" s="21" t="s">
        <v>1279</v>
      </c>
      <c r="C50" s="22">
        <f>IF(Uncertain_HH!C34&lt;36,0.2,IF(Uncertain_HH!C34&lt;50,0.167,IF(Uncertain_HH!C34&lt;100,0.142,IF(Uncertain_HH!C34&lt;500,0.1,IF(Uncertain_HH!C34&lt;1000,0.045,0.032)))))</f>
        <v>3.2000000000000001E-2</v>
      </c>
      <c r="D50" s="23">
        <f>IF(Uncertain_HH!D34&lt;36,0.2,IF(Uncertain_HH!D34&lt;50,0.167,IF(Uncertain_HH!D34&lt;100,0.142,IF(Uncertain_HH!D34&lt;500,0.1,IF(Uncertain_HH!D34&lt;1000,0.045,0.032)))))</f>
        <v>0.2</v>
      </c>
      <c r="E50" s="23">
        <f>IF(Uncertain_HH!E34&lt;36,0.2,IF(Uncertain_HH!E34&lt;50,0.167,IF(Uncertain_HH!E34&lt;100,0.142,IF(Uncertain_HH!E34&lt;500,0.1,IF(Uncertain_HH!E34&lt;1000,0.045,0.032)))))</f>
        <v>0.14199999999999999</v>
      </c>
      <c r="F50" s="23">
        <f>IF(Uncertain_HH!F34&lt;36,0.2,IF(Uncertain_HH!F34&lt;50,0.167,IF(Uncertain_HH!F34&lt;100,0.142,IF(Uncertain_HH!F34&lt;500,0.1,IF(Uncertain_HH!F34&lt;1000,0.045,0.032)))))</f>
        <v>0.2</v>
      </c>
      <c r="G50" s="23">
        <f>IF(Uncertain_HH!G34&lt;36,0.2,IF(Uncertain_HH!G34&lt;50,0.167,IF(Uncertain_HH!G34&lt;100,0.142,IF(Uncertain_HH!G34&lt;500,0.1,IF(Uncertain_HH!G34&lt;1000,0.045,0.032)))))</f>
        <v>0.16700000000000001</v>
      </c>
      <c r="H50" s="23">
        <f>IF(Uncertain_HH!H34&lt;36,0.2,IF(Uncertain_HH!H34&lt;50,0.167,IF(Uncertain_HH!H34&lt;100,0.142,IF(Uncertain_HH!H34&lt;500,0.1,IF(Uncertain_HH!H34&lt;1000,0.045,0.032)))))</f>
        <v>0.14199999999999999</v>
      </c>
      <c r="I50" s="23">
        <f>IF(Uncertain_HH!I34&lt;36,0.2,IF(Uncertain_HH!I34&lt;50,0.167,IF(Uncertain_HH!I34&lt;100,0.142,IF(Uncertain_HH!I34&lt;500,0.1,IF(Uncertain_HH!I34&lt;1000,0.045,0.032)))))</f>
        <v>0.1</v>
      </c>
      <c r="J50" s="23">
        <f>IF(Uncertain_HH!J34&lt;36,0.2,IF(Uncertain_HH!J34&lt;50,0.167,IF(Uncertain_HH!J34&lt;100,0.142,IF(Uncertain_HH!J34&lt;500,0.1,IF(Uncertain_HH!J34&lt;1000,0.045,0.032)))))</f>
        <v>0.1</v>
      </c>
      <c r="K50" s="23">
        <f>IF(Uncertain_HH!K34&lt;36,0.2,IF(Uncertain_HH!K34&lt;50,0.167,IF(Uncertain_HH!K34&lt;100,0.142,IF(Uncertain_HH!K34&lt;500,0.1,IF(Uncertain_HH!K34&lt;1000,0.045,0.032)))))</f>
        <v>0.1</v>
      </c>
      <c r="L50" s="23">
        <f>IF(Uncertain_HH!L34&lt;36,0.2,IF(Uncertain_HH!L34&lt;50,0.167,IF(Uncertain_HH!L34&lt;100,0.142,IF(Uncertain_HH!L34&lt;500,0.1,IF(Uncertain_HH!L34&lt;1000,0.045,0.032)))))</f>
        <v>0.1</v>
      </c>
      <c r="M50" s="23">
        <f>IF(Uncertain_HH!M34&lt;36,0.2,IF(Uncertain_HH!M34&lt;50,0.167,IF(Uncertain_HH!M34&lt;100,0.142,IF(Uncertain_HH!M34&lt;500,0.1,IF(Uncertain_HH!M34&lt;1000,0.045,0.032)))))</f>
        <v>0.14199999999999999</v>
      </c>
      <c r="N50" s="24">
        <f>IF(Uncertain_HH!N34&lt;36,0.2,IF(Uncertain_HH!N34&lt;50,0.167,IF(Uncertain_HH!N34&lt;100,0.142,IF(Uncertain_HH!N34&lt;500,0.1,IF(Uncertain_HH!N34&lt;1000,0.045,0.032)))))</f>
        <v>0.16700000000000001</v>
      </c>
    </row>
    <row r="51" spans="1:14" x14ac:dyDescent="0.25">
      <c r="A51" s="36" t="s">
        <v>1375</v>
      </c>
      <c r="B51" s="21" t="s">
        <v>1280</v>
      </c>
      <c r="C51" s="22">
        <f>IF(Uncertain_HH!C35&lt;36,0.2,IF(Uncertain_HH!C35&lt;50,0.167,IF(Uncertain_HH!C35&lt;100,0.142,IF(Uncertain_HH!C35&lt;500,0.1,IF(Uncertain_HH!C35&lt;1000,0.045,0.032)))))</f>
        <v>3.2000000000000001E-2</v>
      </c>
      <c r="D51" s="23">
        <f>IF(Uncertain_HH!D35&lt;36,0.2,IF(Uncertain_HH!D35&lt;50,0.167,IF(Uncertain_HH!D35&lt;100,0.142,IF(Uncertain_HH!D35&lt;500,0.1,IF(Uncertain_HH!D35&lt;1000,0.045,0.032)))))</f>
        <v>4.4999999999999998E-2</v>
      </c>
      <c r="E51" s="23">
        <f>IF(Uncertain_HH!E35&lt;36,0.2,IF(Uncertain_HH!E35&lt;50,0.167,IF(Uncertain_HH!E35&lt;100,0.142,IF(Uncertain_HH!E35&lt;500,0.1,IF(Uncertain_HH!E35&lt;1000,0.045,0.032)))))</f>
        <v>3.2000000000000001E-2</v>
      </c>
      <c r="F51" s="23">
        <f>IF(Uncertain_HH!F35&lt;36,0.2,IF(Uncertain_HH!F35&lt;50,0.167,IF(Uncertain_HH!F35&lt;100,0.142,IF(Uncertain_HH!F35&lt;500,0.1,IF(Uncertain_HH!F35&lt;1000,0.045,0.032)))))</f>
        <v>4.4999999999999998E-2</v>
      </c>
      <c r="G51" s="23">
        <f>IF(Uncertain_HH!G35&lt;36,0.2,IF(Uncertain_HH!G35&lt;50,0.167,IF(Uncertain_HH!G35&lt;100,0.142,IF(Uncertain_HH!G35&lt;500,0.1,IF(Uncertain_HH!G35&lt;1000,0.045,0.032)))))</f>
        <v>4.4999999999999998E-2</v>
      </c>
      <c r="H51" s="23">
        <f>IF(Uncertain_HH!H35&lt;36,0.2,IF(Uncertain_HH!H35&lt;50,0.167,IF(Uncertain_HH!H35&lt;100,0.142,IF(Uncertain_HH!H35&lt;500,0.1,IF(Uncertain_HH!H35&lt;1000,0.045,0.032)))))</f>
        <v>3.2000000000000001E-2</v>
      </c>
      <c r="I51" s="23">
        <f>IF(Uncertain_HH!I35&lt;36,0.2,IF(Uncertain_HH!I35&lt;50,0.167,IF(Uncertain_HH!I35&lt;100,0.142,IF(Uncertain_HH!I35&lt;500,0.1,IF(Uncertain_HH!I35&lt;1000,0.045,0.032)))))</f>
        <v>3.2000000000000001E-2</v>
      </c>
      <c r="J51" s="23">
        <f>IF(Uncertain_HH!J35&lt;36,0.2,IF(Uncertain_HH!J35&lt;50,0.167,IF(Uncertain_HH!J35&lt;100,0.142,IF(Uncertain_HH!J35&lt;500,0.1,IF(Uncertain_HH!J35&lt;1000,0.045,0.032)))))</f>
        <v>3.2000000000000001E-2</v>
      </c>
      <c r="K51" s="23">
        <f>IF(Uncertain_HH!K35&lt;36,0.2,IF(Uncertain_HH!K35&lt;50,0.167,IF(Uncertain_HH!K35&lt;100,0.142,IF(Uncertain_HH!K35&lt;500,0.1,IF(Uncertain_HH!K35&lt;1000,0.045,0.032)))))</f>
        <v>3.2000000000000001E-2</v>
      </c>
      <c r="L51" s="23">
        <f>IF(Uncertain_HH!L35&lt;36,0.2,IF(Uncertain_HH!L35&lt;50,0.167,IF(Uncertain_HH!L35&lt;100,0.142,IF(Uncertain_HH!L35&lt;500,0.1,IF(Uncertain_HH!L35&lt;1000,0.045,0.032)))))</f>
        <v>3.2000000000000001E-2</v>
      </c>
      <c r="M51" s="23">
        <f>IF(Uncertain_HH!M35&lt;36,0.2,IF(Uncertain_HH!M35&lt;50,0.167,IF(Uncertain_HH!M35&lt;100,0.142,IF(Uncertain_HH!M35&lt;500,0.1,IF(Uncertain_HH!M35&lt;1000,0.045,0.032)))))</f>
        <v>4.4999999999999998E-2</v>
      </c>
      <c r="N51" s="24">
        <f>IF(Uncertain_HH!N35&lt;36,0.2,IF(Uncertain_HH!N35&lt;50,0.167,IF(Uncertain_HH!N35&lt;100,0.142,IF(Uncertain_HH!N35&lt;500,0.1,IF(Uncertain_HH!N35&lt;1000,0.045,0.032)))))</f>
        <v>0.1</v>
      </c>
    </row>
    <row r="52" spans="1:14" x14ac:dyDescent="0.25">
      <c r="A52" s="36" t="s">
        <v>1376</v>
      </c>
      <c r="B52" s="21" t="s">
        <v>1281</v>
      </c>
      <c r="C52" s="22">
        <f>IF(Uncertain_HH!C36&lt;36,0.2,IF(Uncertain_HH!C36&lt;50,0.167,IF(Uncertain_HH!C36&lt;100,0.142,IF(Uncertain_HH!C36&lt;500,0.1,IF(Uncertain_HH!C36&lt;1000,0.045,0.032)))))</f>
        <v>3.2000000000000001E-2</v>
      </c>
      <c r="D52" s="23">
        <f>IF(Uncertain_HH!D36&lt;36,0.2,IF(Uncertain_HH!D36&lt;50,0.167,IF(Uncertain_HH!D36&lt;100,0.142,IF(Uncertain_HH!D36&lt;500,0.1,IF(Uncertain_HH!D36&lt;1000,0.045,0.032)))))</f>
        <v>0.14199999999999999</v>
      </c>
      <c r="E52" s="23">
        <f>IF(Uncertain_HH!E36&lt;36,0.2,IF(Uncertain_HH!E36&lt;50,0.167,IF(Uncertain_HH!E36&lt;100,0.142,IF(Uncertain_HH!E36&lt;500,0.1,IF(Uncertain_HH!E36&lt;1000,0.045,0.032)))))</f>
        <v>0.1</v>
      </c>
      <c r="F52" s="23">
        <f>IF(Uncertain_HH!F36&lt;36,0.2,IF(Uncertain_HH!F36&lt;50,0.167,IF(Uncertain_HH!F36&lt;100,0.142,IF(Uncertain_HH!F36&lt;500,0.1,IF(Uncertain_HH!F36&lt;1000,0.045,0.032)))))</f>
        <v>0.1</v>
      </c>
      <c r="G52" s="23">
        <f>IF(Uncertain_HH!G36&lt;36,0.2,IF(Uncertain_HH!G36&lt;50,0.167,IF(Uncertain_HH!G36&lt;100,0.142,IF(Uncertain_HH!G36&lt;500,0.1,IF(Uncertain_HH!G36&lt;1000,0.045,0.032)))))</f>
        <v>0.1</v>
      </c>
      <c r="H52" s="23">
        <f>IF(Uncertain_HH!H36&lt;36,0.2,IF(Uncertain_HH!H36&lt;50,0.167,IF(Uncertain_HH!H36&lt;100,0.142,IF(Uncertain_HH!H36&lt;500,0.1,IF(Uncertain_HH!H36&lt;1000,0.045,0.032)))))</f>
        <v>0.1</v>
      </c>
      <c r="I52" s="23">
        <f>IF(Uncertain_HH!I36&lt;36,0.2,IF(Uncertain_HH!I36&lt;50,0.167,IF(Uncertain_HH!I36&lt;100,0.142,IF(Uncertain_HH!I36&lt;500,0.1,IF(Uncertain_HH!I36&lt;1000,0.045,0.032)))))</f>
        <v>0.1</v>
      </c>
      <c r="J52" s="23">
        <f>IF(Uncertain_HH!J36&lt;36,0.2,IF(Uncertain_HH!J36&lt;50,0.167,IF(Uncertain_HH!J36&lt;100,0.142,IF(Uncertain_HH!J36&lt;500,0.1,IF(Uncertain_HH!J36&lt;1000,0.045,0.032)))))</f>
        <v>4.4999999999999998E-2</v>
      </c>
      <c r="K52" s="23">
        <f>IF(Uncertain_HH!K36&lt;36,0.2,IF(Uncertain_HH!K36&lt;50,0.167,IF(Uncertain_HH!K36&lt;100,0.142,IF(Uncertain_HH!K36&lt;500,0.1,IF(Uncertain_HH!K36&lt;1000,0.045,0.032)))))</f>
        <v>4.4999999999999998E-2</v>
      </c>
      <c r="L52" s="23">
        <f>IF(Uncertain_HH!L36&lt;36,0.2,IF(Uncertain_HH!L36&lt;50,0.167,IF(Uncertain_HH!L36&lt;100,0.142,IF(Uncertain_HH!L36&lt;500,0.1,IF(Uncertain_HH!L36&lt;1000,0.045,0.032)))))</f>
        <v>4.4999999999999998E-2</v>
      </c>
      <c r="M52" s="23">
        <f>IF(Uncertain_HH!M36&lt;36,0.2,IF(Uncertain_HH!M36&lt;50,0.167,IF(Uncertain_HH!M36&lt;100,0.142,IF(Uncertain_HH!M36&lt;500,0.1,IF(Uncertain_HH!M36&lt;1000,0.045,0.032)))))</f>
        <v>0.1</v>
      </c>
      <c r="N52" s="24">
        <f>IF(Uncertain_HH!N36&lt;36,0.2,IF(Uncertain_HH!N36&lt;50,0.167,IF(Uncertain_HH!N36&lt;100,0.142,IF(Uncertain_HH!N36&lt;500,0.1,IF(Uncertain_HH!N36&lt;1000,0.045,0.032)))))</f>
        <v>0.14199999999999999</v>
      </c>
    </row>
    <row r="53" spans="1:14" x14ac:dyDescent="0.25">
      <c r="A53" s="36" t="s">
        <v>1377</v>
      </c>
      <c r="B53" s="21" t="s">
        <v>1282</v>
      </c>
      <c r="C53" s="22">
        <f>IF(Uncertain_HH!C37&lt;36,0.2,IF(Uncertain_HH!C37&lt;50,0.167,IF(Uncertain_HH!C37&lt;100,0.142,IF(Uncertain_HH!C37&lt;500,0.1,IF(Uncertain_HH!C37&lt;1000,0.045,0.032)))))</f>
        <v>3.2000000000000001E-2</v>
      </c>
      <c r="D53" s="23">
        <f>IF(Uncertain_HH!D37&lt;36,0.2,IF(Uncertain_HH!D37&lt;50,0.167,IF(Uncertain_HH!D37&lt;100,0.142,IF(Uncertain_HH!D37&lt;500,0.1,IF(Uncertain_HH!D37&lt;1000,0.045,0.032)))))</f>
        <v>0.1</v>
      </c>
      <c r="E53" s="23">
        <f>IF(Uncertain_HH!E37&lt;36,0.2,IF(Uncertain_HH!E37&lt;50,0.167,IF(Uncertain_HH!E37&lt;100,0.142,IF(Uncertain_HH!E37&lt;500,0.1,IF(Uncertain_HH!E37&lt;1000,0.045,0.032)))))</f>
        <v>4.4999999999999998E-2</v>
      </c>
      <c r="F53" s="23">
        <f>IF(Uncertain_HH!F37&lt;36,0.2,IF(Uncertain_HH!F37&lt;50,0.167,IF(Uncertain_HH!F37&lt;100,0.142,IF(Uncertain_HH!F37&lt;500,0.1,IF(Uncertain_HH!F37&lt;1000,0.045,0.032)))))</f>
        <v>4.4999999999999998E-2</v>
      </c>
      <c r="G53" s="23">
        <f>IF(Uncertain_HH!G37&lt;36,0.2,IF(Uncertain_HH!G37&lt;50,0.167,IF(Uncertain_HH!G37&lt;100,0.142,IF(Uncertain_HH!G37&lt;500,0.1,IF(Uncertain_HH!G37&lt;1000,0.045,0.032)))))</f>
        <v>4.4999999999999998E-2</v>
      </c>
      <c r="H53" s="23">
        <f>IF(Uncertain_HH!H37&lt;36,0.2,IF(Uncertain_HH!H37&lt;50,0.167,IF(Uncertain_HH!H37&lt;100,0.142,IF(Uncertain_HH!H37&lt;500,0.1,IF(Uncertain_HH!H37&lt;1000,0.045,0.032)))))</f>
        <v>3.2000000000000001E-2</v>
      </c>
      <c r="I53" s="23">
        <f>IF(Uncertain_HH!I37&lt;36,0.2,IF(Uncertain_HH!I37&lt;50,0.167,IF(Uncertain_HH!I37&lt;100,0.142,IF(Uncertain_HH!I37&lt;500,0.1,IF(Uncertain_HH!I37&lt;1000,0.045,0.032)))))</f>
        <v>3.2000000000000001E-2</v>
      </c>
      <c r="J53" s="23">
        <f>IF(Uncertain_HH!J37&lt;36,0.2,IF(Uncertain_HH!J37&lt;50,0.167,IF(Uncertain_HH!J37&lt;100,0.142,IF(Uncertain_HH!J37&lt;500,0.1,IF(Uncertain_HH!J37&lt;1000,0.045,0.032)))))</f>
        <v>3.2000000000000001E-2</v>
      </c>
      <c r="K53" s="23">
        <f>IF(Uncertain_HH!K37&lt;36,0.2,IF(Uncertain_HH!K37&lt;50,0.167,IF(Uncertain_HH!K37&lt;100,0.142,IF(Uncertain_HH!K37&lt;500,0.1,IF(Uncertain_HH!K37&lt;1000,0.045,0.032)))))</f>
        <v>3.2000000000000001E-2</v>
      </c>
      <c r="L53" s="23">
        <f>IF(Uncertain_HH!L37&lt;36,0.2,IF(Uncertain_HH!L37&lt;50,0.167,IF(Uncertain_HH!L37&lt;100,0.142,IF(Uncertain_HH!L37&lt;500,0.1,IF(Uncertain_HH!L37&lt;1000,0.045,0.032)))))</f>
        <v>3.2000000000000001E-2</v>
      </c>
      <c r="M53" s="23">
        <f>IF(Uncertain_HH!M37&lt;36,0.2,IF(Uncertain_HH!M37&lt;50,0.167,IF(Uncertain_HH!M37&lt;100,0.142,IF(Uncertain_HH!M37&lt;500,0.1,IF(Uncertain_HH!M37&lt;1000,0.045,0.032)))))</f>
        <v>4.4999999999999998E-2</v>
      </c>
      <c r="N53" s="24">
        <f>IF(Uncertain_HH!N37&lt;36,0.2,IF(Uncertain_HH!N37&lt;50,0.167,IF(Uncertain_HH!N37&lt;100,0.142,IF(Uncertain_HH!N37&lt;500,0.1,IF(Uncertain_HH!N37&lt;1000,0.045,0.032)))))</f>
        <v>0.1</v>
      </c>
    </row>
    <row r="54" spans="1:14" x14ac:dyDescent="0.25">
      <c r="A54" s="36" t="s">
        <v>1378</v>
      </c>
      <c r="B54" s="21" t="s">
        <v>1283</v>
      </c>
      <c r="C54" s="22">
        <f>IF(Uncertain_HH!C38&lt;36,0.2,IF(Uncertain_HH!C38&lt;50,0.167,IF(Uncertain_HH!C38&lt;100,0.142,IF(Uncertain_HH!C38&lt;500,0.1,IF(Uncertain_HH!C38&lt;1000,0.045,0.032)))))</f>
        <v>3.2000000000000001E-2</v>
      </c>
      <c r="D54" s="23">
        <f>IF(Uncertain_HH!D38&lt;36,0.2,IF(Uncertain_HH!D38&lt;50,0.167,IF(Uncertain_HH!D38&lt;100,0.142,IF(Uncertain_HH!D38&lt;500,0.1,IF(Uncertain_HH!D38&lt;1000,0.045,0.032)))))</f>
        <v>0.16700000000000001</v>
      </c>
      <c r="E54" s="23">
        <f>IF(Uncertain_HH!E38&lt;36,0.2,IF(Uncertain_HH!E38&lt;50,0.167,IF(Uncertain_HH!E38&lt;100,0.142,IF(Uncertain_HH!E38&lt;500,0.1,IF(Uncertain_HH!E38&lt;1000,0.045,0.032)))))</f>
        <v>0.14199999999999999</v>
      </c>
      <c r="F54" s="23">
        <f>IF(Uncertain_HH!F38&lt;36,0.2,IF(Uncertain_HH!F38&lt;50,0.167,IF(Uncertain_HH!F38&lt;100,0.142,IF(Uncertain_HH!F38&lt;500,0.1,IF(Uncertain_HH!F38&lt;1000,0.045,0.032)))))</f>
        <v>0.14199999999999999</v>
      </c>
      <c r="G54" s="23">
        <f>IF(Uncertain_HH!G38&lt;36,0.2,IF(Uncertain_HH!G38&lt;50,0.167,IF(Uncertain_HH!G38&lt;100,0.142,IF(Uncertain_HH!G38&lt;500,0.1,IF(Uncertain_HH!G38&lt;1000,0.045,0.032)))))</f>
        <v>0.14199999999999999</v>
      </c>
      <c r="H54" s="23">
        <f>IF(Uncertain_HH!H38&lt;36,0.2,IF(Uncertain_HH!H38&lt;50,0.167,IF(Uncertain_HH!H38&lt;100,0.142,IF(Uncertain_HH!H38&lt;500,0.1,IF(Uncertain_HH!H38&lt;1000,0.045,0.032)))))</f>
        <v>0.1</v>
      </c>
      <c r="I54" s="23">
        <f>IF(Uncertain_HH!I38&lt;36,0.2,IF(Uncertain_HH!I38&lt;50,0.167,IF(Uncertain_HH!I38&lt;100,0.142,IF(Uncertain_HH!I38&lt;500,0.1,IF(Uncertain_HH!I38&lt;1000,0.045,0.032)))))</f>
        <v>0.1</v>
      </c>
      <c r="J54" s="23">
        <f>IF(Uncertain_HH!J38&lt;36,0.2,IF(Uncertain_HH!J38&lt;50,0.167,IF(Uncertain_HH!J38&lt;100,0.142,IF(Uncertain_HH!J38&lt;500,0.1,IF(Uncertain_HH!J38&lt;1000,0.045,0.032)))))</f>
        <v>0.1</v>
      </c>
      <c r="K54" s="23">
        <f>IF(Uncertain_HH!K38&lt;36,0.2,IF(Uncertain_HH!K38&lt;50,0.167,IF(Uncertain_HH!K38&lt;100,0.142,IF(Uncertain_HH!K38&lt;500,0.1,IF(Uncertain_HH!K38&lt;1000,0.045,0.032)))))</f>
        <v>4.4999999999999998E-2</v>
      </c>
      <c r="L54" s="23">
        <f>IF(Uncertain_HH!L38&lt;36,0.2,IF(Uncertain_HH!L38&lt;50,0.167,IF(Uncertain_HH!L38&lt;100,0.142,IF(Uncertain_HH!L38&lt;500,0.1,IF(Uncertain_HH!L38&lt;1000,0.045,0.032)))))</f>
        <v>0.1</v>
      </c>
      <c r="M54" s="23">
        <f>IF(Uncertain_HH!M38&lt;36,0.2,IF(Uncertain_HH!M38&lt;50,0.167,IF(Uncertain_HH!M38&lt;100,0.142,IF(Uncertain_HH!M38&lt;500,0.1,IF(Uncertain_HH!M38&lt;1000,0.045,0.032)))))</f>
        <v>0.1</v>
      </c>
      <c r="N54" s="24">
        <f>IF(Uncertain_HH!N38&lt;36,0.2,IF(Uncertain_HH!N38&lt;50,0.167,IF(Uncertain_HH!N38&lt;100,0.142,IF(Uncertain_HH!N38&lt;500,0.1,IF(Uncertain_HH!N38&lt;1000,0.045,0.032)))))</f>
        <v>0.16700000000000001</v>
      </c>
    </row>
    <row r="55" spans="1:14" x14ac:dyDescent="0.25">
      <c r="A55" s="36" t="s">
        <v>1379</v>
      </c>
      <c r="B55" s="21" t="s">
        <v>1284</v>
      </c>
      <c r="C55" s="22">
        <f>IF(Uncertain_HH!C39&lt;36,0.2,IF(Uncertain_HH!C39&lt;50,0.167,IF(Uncertain_HH!C39&lt;100,0.142,IF(Uncertain_HH!C39&lt;500,0.1,IF(Uncertain_HH!C39&lt;1000,0.045,0.032)))))</f>
        <v>3.2000000000000001E-2</v>
      </c>
      <c r="D55" s="23">
        <f>IF(Uncertain_HH!D39&lt;36,0.2,IF(Uncertain_HH!D39&lt;50,0.167,IF(Uncertain_HH!D39&lt;100,0.142,IF(Uncertain_HH!D39&lt;500,0.1,IF(Uncertain_HH!D39&lt;1000,0.045,0.032)))))</f>
        <v>4.4999999999999998E-2</v>
      </c>
      <c r="E55" s="23">
        <f>IF(Uncertain_HH!E39&lt;36,0.2,IF(Uncertain_HH!E39&lt;50,0.167,IF(Uncertain_HH!E39&lt;100,0.142,IF(Uncertain_HH!E39&lt;500,0.1,IF(Uncertain_HH!E39&lt;1000,0.045,0.032)))))</f>
        <v>3.2000000000000001E-2</v>
      </c>
      <c r="F55" s="23">
        <f>IF(Uncertain_HH!F39&lt;36,0.2,IF(Uncertain_HH!F39&lt;50,0.167,IF(Uncertain_HH!F39&lt;100,0.142,IF(Uncertain_HH!F39&lt;500,0.1,IF(Uncertain_HH!F39&lt;1000,0.045,0.032)))))</f>
        <v>4.4999999999999998E-2</v>
      </c>
      <c r="G55" s="23">
        <f>IF(Uncertain_HH!G39&lt;36,0.2,IF(Uncertain_HH!G39&lt;50,0.167,IF(Uncertain_HH!G39&lt;100,0.142,IF(Uncertain_HH!G39&lt;500,0.1,IF(Uncertain_HH!G39&lt;1000,0.045,0.032)))))</f>
        <v>3.2000000000000001E-2</v>
      </c>
      <c r="H55" s="23">
        <f>IF(Uncertain_HH!H39&lt;36,0.2,IF(Uncertain_HH!H39&lt;50,0.167,IF(Uncertain_HH!H39&lt;100,0.142,IF(Uncertain_HH!H39&lt;500,0.1,IF(Uncertain_HH!H39&lt;1000,0.045,0.032)))))</f>
        <v>3.2000000000000001E-2</v>
      </c>
      <c r="I55" s="23">
        <f>IF(Uncertain_HH!I39&lt;36,0.2,IF(Uncertain_HH!I39&lt;50,0.167,IF(Uncertain_HH!I39&lt;100,0.142,IF(Uncertain_HH!I39&lt;500,0.1,IF(Uncertain_HH!I39&lt;1000,0.045,0.032)))))</f>
        <v>3.2000000000000001E-2</v>
      </c>
      <c r="J55" s="23">
        <f>IF(Uncertain_HH!J39&lt;36,0.2,IF(Uncertain_HH!J39&lt;50,0.167,IF(Uncertain_HH!J39&lt;100,0.142,IF(Uncertain_HH!J39&lt;500,0.1,IF(Uncertain_HH!J39&lt;1000,0.045,0.032)))))</f>
        <v>3.2000000000000001E-2</v>
      </c>
      <c r="K55" s="23">
        <f>IF(Uncertain_HH!K39&lt;36,0.2,IF(Uncertain_HH!K39&lt;50,0.167,IF(Uncertain_HH!K39&lt;100,0.142,IF(Uncertain_HH!K39&lt;500,0.1,IF(Uncertain_HH!K39&lt;1000,0.045,0.032)))))</f>
        <v>3.2000000000000001E-2</v>
      </c>
      <c r="L55" s="23">
        <f>IF(Uncertain_HH!L39&lt;36,0.2,IF(Uncertain_HH!L39&lt;50,0.167,IF(Uncertain_HH!L39&lt;100,0.142,IF(Uncertain_HH!L39&lt;500,0.1,IF(Uncertain_HH!L39&lt;1000,0.045,0.032)))))</f>
        <v>3.2000000000000001E-2</v>
      </c>
      <c r="M55" s="23">
        <f>IF(Uncertain_HH!M39&lt;36,0.2,IF(Uncertain_HH!M39&lt;50,0.167,IF(Uncertain_HH!M39&lt;100,0.142,IF(Uncertain_HH!M39&lt;500,0.1,IF(Uncertain_HH!M39&lt;1000,0.045,0.032)))))</f>
        <v>3.2000000000000001E-2</v>
      </c>
      <c r="N55" s="24">
        <f>IF(Uncertain_HH!N39&lt;36,0.2,IF(Uncertain_HH!N39&lt;50,0.167,IF(Uncertain_HH!N39&lt;100,0.142,IF(Uncertain_HH!N39&lt;500,0.1,IF(Uncertain_HH!N39&lt;1000,0.045,0.032)))))</f>
        <v>0.1</v>
      </c>
    </row>
    <row r="56" spans="1:14" x14ac:dyDescent="0.25">
      <c r="A56" s="36" t="s">
        <v>1380</v>
      </c>
      <c r="B56" s="21" t="s">
        <v>1285</v>
      </c>
      <c r="C56" s="22">
        <f>IF(Uncertain_HH!C40&lt;36,0.2,IF(Uncertain_HH!C40&lt;50,0.167,IF(Uncertain_HH!C40&lt;100,0.142,IF(Uncertain_HH!C40&lt;500,0.1,IF(Uncertain_HH!C40&lt;1000,0.045,0.032)))))</f>
        <v>3.2000000000000001E-2</v>
      </c>
      <c r="D56" s="23">
        <f>IF(Uncertain_HH!D40&lt;36,0.2,IF(Uncertain_HH!D40&lt;50,0.167,IF(Uncertain_HH!D40&lt;100,0.142,IF(Uncertain_HH!D40&lt;500,0.1,IF(Uncertain_HH!D40&lt;1000,0.045,0.032)))))</f>
        <v>0.16700000000000001</v>
      </c>
      <c r="E56" s="23">
        <f>IF(Uncertain_HH!E40&lt;36,0.2,IF(Uncertain_HH!E40&lt;50,0.167,IF(Uncertain_HH!E40&lt;100,0.142,IF(Uncertain_HH!E40&lt;500,0.1,IF(Uncertain_HH!E40&lt;1000,0.045,0.032)))))</f>
        <v>0.14199999999999999</v>
      </c>
      <c r="F56" s="23">
        <f>IF(Uncertain_HH!F40&lt;36,0.2,IF(Uncertain_HH!F40&lt;50,0.167,IF(Uncertain_HH!F40&lt;100,0.142,IF(Uncertain_HH!F40&lt;500,0.1,IF(Uncertain_HH!F40&lt;1000,0.045,0.032)))))</f>
        <v>0.14199999999999999</v>
      </c>
      <c r="G56" s="23">
        <f>IF(Uncertain_HH!G40&lt;36,0.2,IF(Uncertain_HH!G40&lt;50,0.167,IF(Uncertain_HH!G40&lt;100,0.142,IF(Uncertain_HH!G40&lt;500,0.1,IF(Uncertain_HH!G40&lt;1000,0.045,0.032)))))</f>
        <v>0.14199999999999999</v>
      </c>
      <c r="H56" s="23">
        <f>IF(Uncertain_HH!H40&lt;36,0.2,IF(Uncertain_HH!H40&lt;50,0.167,IF(Uncertain_HH!H40&lt;100,0.142,IF(Uncertain_HH!H40&lt;500,0.1,IF(Uncertain_HH!H40&lt;1000,0.045,0.032)))))</f>
        <v>0.1</v>
      </c>
      <c r="I56" s="23">
        <f>IF(Uncertain_HH!I40&lt;36,0.2,IF(Uncertain_HH!I40&lt;50,0.167,IF(Uncertain_HH!I40&lt;100,0.142,IF(Uncertain_HH!I40&lt;500,0.1,IF(Uncertain_HH!I40&lt;1000,0.045,0.032)))))</f>
        <v>0.1</v>
      </c>
      <c r="J56" s="23">
        <f>IF(Uncertain_HH!J40&lt;36,0.2,IF(Uncertain_HH!J40&lt;50,0.167,IF(Uncertain_HH!J40&lt;100,0.142,IF(Uncertain_HH!J40&lt;500,0.1,IF(Uncertain_HH!J40&lt;1000,0.045,0.032)))))</f>
        <v>4.4999999999999998E-2</v>
      </c>
      <c r="K56" s="23">
        <f>IF(Uncertain_HH!K40&lt;36,0.2,IF(Uncertain_HH!K40&lt;50,0.167,IF(Uncertain_HH!K40&lt;100,0.142,IF(Uncertain_HH!K40&lt;500,0.1,IF(Uncertain_HH!K40&lt;1000,0.045,0.032)))))</f>
        <v>4.4999999999999998E-2</v>
      </c>
      <c r="L56" s="23">
        <f>IF(Uncertain_HH!L40&lt;36,0.2,IF(Uncertain_HH!L40&lt;50,0.167,IF(Uncertain_HH!L40&lt;100,0.142,IF(Uncertain_HH!L40&lt;500,0.1,IF(Uncertain_HH!L40&lt;1000,0.045,0.032)))))</f>
        <v>4.4999999999999998E-2</v>
      </c>
      <c r="M56" s="23">
        <f>IF(Uncertain_HH!M40&lt;36,0.2,IF(Uncertain_HH!M40&lt;50,0.167,IF(Uncertain_HH!M40&lt;100,0.142,IF(Uncertain_HH!M40&lt;500,0.1,IF(Uncertain_HH!M40&lt;1000,0.045,0.032)))))</f>
        <v>0.1</v>
      </c>
      <c r="N56" s="24">
        <f>IF(Uncertain_HH!N40&lt;36,0.2,IF(Uncertain_HH!N40&lt;50,0.167,IF(Uncertain_HH!N40&lt;100,0.142,IF(Uncertain_HH!N40&lt;500,0.1,IF(Uncertain_HH!N40&lt;1000,0.045,0.032)))))</f>
        <v>0.14199999999999999</v>
      </c>
    </row>
    <row r="57" spans="1:14" x14ac:dyDescent="0.25">
      <c r="A57" s="36" t="s">
        <v>1381</v>
      </c>
      <c r="B57" s="21" t="s">
        <v>1286</v>
      </c>
      <c r="C57" s="22">
        <f>IF(Uncertain_HH!C41&lt;36,0.2,IF(Uncertain_HH!C41&lt;50,0.167,IF(Uncertain_HH!C41&lt;100,0.142,IF(Uncertain_HH!C41&lt;500,0.1,IF(Uncertain_HH!C41&lt;1000,0.045,0.032)))))</f>
        <v>3.2000000000000001E-2</v>
      </c>
      <c r="D57" s="23">
        <f>IF(Uncertain_HH!D41&lt;36,0.2,IF(Uncertain_HH!D41&lt;50,0.167,IF(Uncertain_HH!D41&lt;100,0.142,IF(Uncertain_HH!D41&lt;500,0.1,IF(Uncertain_HH!D41&lt;1000,0.045,0.032)))))</f>
        <v>4.4999999999999998E-2</v>
      </c>
      <c r="E57" s="23">
        <f>IF(Uncertain_HH!E41&lt;36,0.2,IF(Uncertain_HH!E41&lt;50,0.167,IF(Uncertain_HH!E41&lt;100,0.142,IF(Uncertain_HH!E41&lt;500,0.1,IF(Uncertain_HH!E41&lt;1000,0.045,0.032)))))</f>
        <v>3.2000000000000001E-2</v>
      </c>
      <c r="F57" s="23">
        <f>IF(Uncertain_HH!F41&lt;36,0.2,IF(Uncertain_HH!F41&lt;50,0.167,IF(Uncertain_HH!F41&lt;100,0.142,IF(Uncertain_HH!F41&lt;500,0.1,IF(Uncertain_HH!F41&lt;1000,0.045,0.032)))))</f>
        <v>4.4999999999999998E-2</v>
      </c>
      <c r="G57" s="23">
        <f>IF(Uncertain_HH!G41&lt;36,0.2,IF(Uncertain_HH!G41&lt;50,0.167,IF(Uncertain_HH!G41&lt;100,0.142,IF(Uncertain_HH!G41&lt;500,0.1,IF(Uncertain_HH!G41&lt;1000,0.045,0.032)))))</f>
        <v>4.4999999999999998E-2</v>
      </c>
      <c r="H57" s="23">
        <f>IF(Uncertain_HH!H41&lt;36,0.2,IF(Uncertain_HH!H41&lt;50,0.167,IF(Uncertain_HH!H41&lt;100,0.142,IF(Uncertain_HH!H41&lt;500,0.1,IF(Uncertain_HH!H41&lt;1000,0.045,0.032)))))</f>
        <v>3.2000000000000001E-2</v>
      </c>
      <c r="I57" s="23">
        <f>IF(Uncertain_HH!I41&lt;36,0.2,IF(Uncertain_HH!I41&lt;50,0.167,IF(Uncertain_HH!I41&lt;100,0.142,IF(Uncertain_HH!I41&lt;500,0.1,IF(Uncertain_HH!I41&lt;1000,0.045,0.032)))))</f>
        <v>3.2000000000000001E-2</v>
      </c>
      <c r="J57" s="23">
        <f>IF(Uncertain_HH!J41&lt;36,0.2,IF(Uncertain_HH!J41&lt;50,0.167,IF(Uncertain_HH!J41&lt;100,0.142,IF(Uncertain_HH!J41&lt;500,0.1,IF(Uncertain_HH!J41&lt;1000,0.045,0.032)))))</f>
        <v>3.2000000000000001E-2</v>
      </c>
      <c r="K57" s="23">
        <f>IF(Uncertain_HH!K41&lt;36,0.2,IF(Uncertain_HH!K41&lt;50,0.167,IF(Uncertain_HH!K41&lt;100,0.142,IF(Uncertain_HH!K41&lt;500,0.1,IF(Uncertain_HH!K41&lt;1000,0.045,0.032)))))</f>
        <v>3.2000000000000001E-2</v>
      </c>
      <c r="L57" s="23">
        <f>IF(Uncertain_HH!L41&lt;36,0.2,IF(Uncertain_HH!L41&lt;50,0.167,IF(Uncertain_HH!L41&lt;100,0.142,IF(Uncertain_HH!L41&lt;500,0.1,IF(Uncertain_HH!L41&lt;1000,0.045,0.032)))))</f>
        <v>3.2000000000000001E-2</v>
      </c>
      <c r="M57" s="23">
        <f>IF(Uncertain_HH!M41&lt;36,0.2,IF(Uncertain_HH!M41&lt;50,0.167,IF(Uncertain_HH!M41&lt;100,0.142,IF(Uncertain_HH!M41&lt;500,0.1,IF(Uncertain_HH!M41&lt;1000,0.045,0.032)))))</f>
        <v>3.2000000000000001E-2</v>
      </c>
      <c r="N57" s="24">
        <f>IF(Uncertain_HH!N41&lt;36,0.2,IF(Uncertain_HH!N41&lt;50,0.167,IF(Uncertain_HH!N41&lt;100,0.142,IF(Uncertain_HH!N41&lt;500,0.1,IF(Uncertain_HH!N41&lt;1000,0.045,0.032)))))</f>
        <v>0.1</v>
      </c>
    </row>
    <row r="58" spans="1:14" x14ac:dyDescent="0.25">
      <c r="A58" s="36" t="s">
        <v>1382</v>
      </c>
      <c r="B58" s="21" t="s">
        <v>1287</v>
      </c>
      <c r="C58" s="22">
        <f>IF(Uncertain_HH!C42&lt;36,0.2,IF(Uncertain_HH!C42&lt;50,0.167,IF(Uncertain_HH!C42&lt;100,0.142,IF(Uncertain_HH!C42&lt;500,0.1,IF(Uncertain_HH!C42&lt;1000,0.045,0.032)))))</f>
        <v>3.2000000000000001E-2</v>
      </c>
      <c r="D58" s="23">
        <f>IF(Uncertain_HH!D42&lt;36,0.2,IF(Uncertain_HH!D42&lt;50,0.167,IF(Uncertain_HH!D42&lt;100,0.142,IF(Uncertain_HH!D42&lt;500,0.1,IF(Uncertain_HH!D42&lt;1000,0.045,0.032)))))</f>
        <v>3.2000000000000001E-2</v>
      </c>
      <c r="E58" s="23">
        <f>IF(Uncertain_HH!E42&lt;36,0.2,IF(Uncertain_HH!E42&lt;50,0.167,IF(Uncertain_HH!E42&lt;100,0.142,IF(Uncertain_HH!E42&lt;500,0.1,IF(Uncertain_HH!E42&lt;1000,0.045,0.032)))))</f>
        <v>3.2000000000000001E-2</v>
      </c>
      <c r="F58" s="23">
        <f>IF(Uncertain_HH!F42&lt;36,0.2,IF(Uncertain_HH!F42&lt;50,0.167,IF(Uncertain_HH!F42&lt;100,0.142,IF(Uncertain_HH!F42&lt;500,0.1,IF(Uncertain_HH!F42&lt;1000,0.045,0.032)))))</f>
        <v>3.2000000000000001E-2</v>
      </c>
      <c r="G58" s="23">
        <f>IF(Uncertain_HH!G42&lt;36,0.2,IF(Uncertain_HH!G42&lt;50,0.167,IF(Uncertain_HH!G42&lt;100,0.142,IF(Uncertain_HH!G42&lt;500,0.1,IF(Uncertain_HH!G42&lt;1000,0.045,0.032)))))</f>
        <v>3.2000000000000001E-2</v>
      </c>
      <c r="H58" s="23">
        <f>IF(Uncertain_HH!H42&lt;36,0.2,IF(Uncertain_HH!H42&lt;50,0.167,IF(Uncertain_HH!H42&lt;100,0.142,IF(Uncertain_HH!H42&lt;500,0.1,IF(Uncertain_HH!H42&lt;1000,0.045,0.032)))))</f>
        <v>3.2000000000000001E-2</v>
      </c>
      <c r="I58" s="23">
        <f>IF(Uncertain_HH!I42&lt;36,0.2,IF(Uncertain_HH!I42&lt;50,0.167,IF(Uncertain_HH!I42&lt;100,0.142,IF(Uncertain_HH!I42&lt;500,0.1,IF(Uncertain_HH!I42&lt;1000,0.045,0.032)))))</f>
        <v>3.2000000000000001E-2</v>
      </c>
      <c r="J58" s="23">
        <f>IF(Uncertain_HH!J42&lt;36,0.2,IF(Uncertain_HH!J42&lt;50,0.167,IF(Uncertain_HH!J42&lt;100,0.142,IF(Uncertain_HH!J42&lt;500,0.1,IF(Uncertain_HH!J42&lt;1000,0.045,0.032)))))</f>
        <v>3.2000000000000001E-2</v>
      </c>
      <c r="K58" s="23">
        <f>IF(Uncertain_HH!K42&lt;36,0.2,IF(Uncertain_HH!K42&lt;50,0.167,IF(Uncertain_HH!K42&lt;100,0.142,IF(Uncertain_HH!K42&lt;500,0.1,IF(Uncertain_HH!K42&lt;1000,0.045,0.032)))))</f>
        <v>3.2000000000000001E-2</v>
      </c>
      <c r="L58" s="23">
        <f>IF(Uncertain_HH!L42&lt;36,0.2,IF(Uncertain_HH!L42&lt;50,0.167,IF(Uncertain_HH!L42&lt;100,0.142,IF(Uncertain_HH!L42&lt;500,0.1,IF(Uncertain_HH!L42&lt;1000,0.045,0.032)))))</f>
        <v>3.2000000000000001E-2</v>
      </c>
      <c r="M58" s="23">
        <f>IF(Uncertain_HH!M42&lt;36,0.2,IF(Uncertain_HH!M42&lt;50,0.167,IF(Uncertain_HH!M42&lt;100,0.142,IF(Uncertain_HH!M42&lt;500,0.1,IF(Uncertain_HH!M42&lt;1000,0.045,0.032)))))</f>
        <v>3.2000000000000001E-2</v>
      </c>
      <c r="N58" s="24">
        <f>IF(Uncertain_HH!N42&lt;36,0.2,IF(Uncertain_HH!N42&lt;50,0.167,IF(Uncertain_HH!N42&lt;100,0.142,IF(Uncertain_HH!N42&lt;500,0.1,IF(Uncertain_HH!N42&lt;1000,0.045,0.032)))))</f>
        <v>4.4999999999999998E-2</v>
      </c>
    </row>
    <row r="59" spans="1:14" x14ac:dyDescent="0.25">
      <c r="A59" s="36" t="s">
        <v>1383</v>
      </c>
      <c r="B59" s="21" t="s">
        <v>1288</v>
      </c>
      <c r="C59" s="22">
        <f>IF(Uncertain_HH!C43&lt;36,0.2,IF(Uncertain_HH!C43&lt;50,0.167,IF(Uncertain_HH!C43&lt;100,0.142,IF(Uncertain_HH!C43&lt;500,0.1,IF(Uncertain_HH!C43&lt;1000,0.045,0.032)))))</f>
        <v>3.2000000000000001E-2</v>
      </c>
      <c r="D59" s="23">
        <f>IF(Uncertain_HH!D43&lt;36,0.2,IF(Uncertain_HH!D43&lt;50,0.167,IF(Uncertain_HH!D43&lt;100,0.142,IF(Uncertain_HH!D43&lt;500,0.1,IF(Uncertain_HH!D43&lt;1000,0.045,0.032)))))</f>
        <v>0.1</v>
      </c>
      <c r="E59" s="23">
        <f>IF(Uncertain_HH!E43&lt;36,0.2,IF(Uncertain_HH!E43&lt;50,0.167,IF(Uncertain_HH!E43&lt;100,0.142,IF(Uncertain_HH!E43&lt;500,0.1,IF(Uncertain_HH!E43&lt;1000,0.045,0.032)))))</f>
        <v>0.1</v>
      </c>
      <c r="F59" s="23">
        <f>IF(Uncertain_HH!F43&lt;36,0.2,IF(Uncertain_HH!F43&lt;50,0.167,IF(Uncertain_HH!F43&lt;100,0.142,IF(Uncertain_HH!F43&lt;500,0.1,IF(Uncertain_HH!F43&lt;1000,0.045,0.032)))))</f>
        <v>0.1</v>
      </c>
      <c r="G59" s="23">
        <f>IF(Uncertain_HH!G43&lt;36,0.2,IF(Uncertain_HH!G43&lt;50,0.167,IF(Uncertain_HH!G43&lt;100,0.142,IF(Uncertain_HH!G43&lt;500,0.1,IF(Uncertain_HH!G43&lt;1000,0.045,0.032)))))</f>
        <v>0.1</v>
      </c>
      <c r="H59" s="23">
        <f>IF(Uncertain_HH!H43&lt;36,0.2,IF(Uncertain_HH!H43&lt;50,0.167,IF(Uncertain_HH!H43&lt;100,0.142,IF(Uncertain_HH!H43&lt;500,0.1,IF(Uncertain_HH!H43&lt;1000,0.045,0.032)))))</f>
        <v>0.1</v>
      </c>
      <c r="I59" s="23">
        <f>IF(Uncertain_HH!I43&lt;36,0.2,IF(Uncertain_HH!I43&lt;50,0.167,IF(Uncertain_HH!I43&lt;100,0.142,IF(Uncertain_HH!I43&lt;500,0.1,IF(Uncertain_HH!I43&lt;1000,0.045,0.032)))))</f>
        <v>4.4999999999999998E-2</v>
      </c>
      <c r="J59" s="23">
        <f>IF(Uncertain_HH!J43&lt;36,0.2,IF(Uncertain_HH!J43&lt;50,0.167,IF(Uncertain_HH!J43&lt;100,0.142,IF(Uncertain_HH!J43&lt;500,0.1,IF(Uncertain_HH!J43&lt;1000,0.045,0.032)))))</f>
        <v>3.2000000000000001E-2</v>
      </c>
      <c r="K59" s="23">
        <f>IF(Uncertain_HH!K43&lt;36,0.2,IF(Uncertain_HH!K43&lt;50,0.167,IF(Uncertain_HH!K43&lt;100,0.142,IF(Uncertain_HH!K43&lt;500,0.1,IF(Uncertain_HH!K43&lt;1000,0.045,0.032)))))</f>
        <v>3.2000000000000001E-2</v>
      </c>
      <c r="L59" s="23">
        <f>IF(Uncertain_HH!L43&lt;36,0.2,IF(Uncertain_HH!L43&lt;50,0.167,IF(Uncertain_HH!L43&lt;100,0.142,IF(Uncertain_HH!L43&lt;500,0.1,IF(Uncertain_HH!L43&lt;1000,0.045,0.032)))))</f>
        <v>3.2000000000000001E-2</v>
      </c>
      <c r="M59" s="23">
        <f>IF(Uncertain_HH!M43&lt;36,0.2,IF(Uncertain_HH!M43&lt;50,0.167,IF(Uncertain_HH!M43&lt;100,0.142,IF(Uncertain_HH!M43&lt;500,0.1,IF(Uncertain_HH!M43&lt;1000,0.045,0.032)))))</f>
        <v>0.1</v>
      </c>
      <c r="N59" s="24">
        <f>IF(Uncertain_HH!N43&lt;36,0.2,IF(Uncertain_HH!N43&lt;50,0.167,IF(Uncertain_HH!N43&lt;100,0.142,IF(Uncertain_HH!N43&lt;500,0.1,IF(Uncertain_HH!N43&lt;1000,0.045,0.032)))))</f>
        <v>0.1</v>
      </c>
    </row>
    <row r="60" spans="1:14" x14ac:dyDescent="0.25">
      <c r="A60" s="36" t="s">
        <v>1384</v>
      </c>
      <c r="B60" s="21" t="s">
        <v>1289</v>
      </c>
      <c r="C60" s="22">
        <f>IF(Uncertain_HH!C44&lt;36,0.2,IF(Uncertain_HH!C44&lt;50,0.167,IF(Uncertain_HH!C44&lt;100,0.142,IF(Uncertain_HH!C44&lt;500,0.1,IF(Uncertain_HH!C44&lt;1000,0.045,0.032)))))</f>
        <v>3.2000000000000001E-2</v>
      </c>
      <c r="D60" s="23">
        <f>IF(Uncertain_HH!D44&lt;36,0.2,IF(Uncertain_HH!D44&lt;50,0.167,IF(Uncertain_HH!D44&lt;100,0.142,IF(Uncertain_HH!D44&lt;500,0.1,IF(Uncertain_HH!D44&lt;1000,0.045,0.032)))))</f>
        <v>3.2000000000000001E-2</v>
      </c>
      <c r="E60" s="23">
        <f>IF(Uncertain_HH!E44&lt;36,0.2,IF(Uncertain_HH!E44&lt;50,0.167,IF(Uncertain_HH!E44&lt;100,0.142,IF(Uncertain_HH!E44&lt;500,0.1,IF(Uncertain_HH!E44&lt;1000,0.045,0.032)))))</f>
        <v>3.2000000000000001E-2</v>
      </c>
      <c r="F60" s="23">
        <f>IF(Uncertain_HH!F44&lt;36,0.2,IF(Uncertain_HH!F44&lt;50,0.167,IF(Uncertain_HH!F44&lt;100,0.142,IF(Uncertain_HH!F44&lt;500,0.1,IF(Uncertain_HH!F44&lt;1000,0.045,0.032)))))</f>
        <v>3.2000000000000001E-2</v>
      </c>
      <c r="G60" s="23">
        <f>IF(Uncertain_HH!G44&lt;36,0.2,IF(Uncertain_HH!G44&lt;50,0.167,IF(Uncertain_HH!G44&lt;100,0.142,IF(Uncertain_HH!G44&lt;500,0.1,IF(Uncertain_HH!G44&lt;1000,0.045,0.032)))))</f>
        <v>3.2000000000000001E-2</v>
      </c>
      <c r="H60" s="23">
        <f>IF(Uncertain_HH!H44&lt;36,0.2,IF(Uncertain_HH!H44&lt;50,0.167,IF(Uncertain_HH!H44&lt;100,0.142,IF(Uncertain_HH!H44&lt;500,0.1,IF(Uncertain_HH!H44&lt;1000,0.045,0.032)))))</f>
        <v>3.2000000000000001E-2</v>
      </c>
      <c r="I60" s="23">
        <f>IF(Uncertain_HH!I44&lt;36,0.2,IF(Uncertain_HH!I44&lt;50,0.167,IF(Uncertain_HH!I44&lt;100,0.142,IF(Uncertain_HH!I44&lt;500,0.1,IF(Uncertain_HH!I44&lt;1000,0.045,0.032)))))</f>
        <v>3.2000000000000001E-2</v>
      </c>
      <c r="J60" s="23">
        <f>IF(Uncertain_HH!J44&lt;36,0.2,IF(Uncertain_HH!J44&lt;50,0.167,IF(Uncertain_HH!J44&lt;100,0.142,IF(Uncertain_HH!J44&lt;500,0.1,IF(Uncertain_HH!J44&lt;1000,0.045,0.032)))))</f>
        <v>3.2000000000000001E-2</v>
      </c>
      <c r="K60" s="23">
        <f>IF(Uncertain_HH!K44&lt;36,0.2,IF(Uncertain_HH!K44&lt;50,0.167,IF(Uncertain_HH!K44&lt;100,0.142,IF(Uncertain_HH!K44&lt;500,0.1,IF(Uncertain_HH!K44&lt;1000,0.045,0.032)))))</f>
        <v>3.2000000000000001E-2</v>
      </c>
      <c r="L60" s="23">
        <f>IF(Uncertain_HH!L44&lt;36,0.2,IF(Uncertain_HH!L44&lt;50,0.167,IF(Uncertain_HH!L44&lt;100,0.142,IF(Uncertain_HH!L44&lt;500,0.1,IF(Uncertain_HH!L44&lt;1000,0.045,0.032)))))</f>
        <v>3.2000000000000001E-2</v>
      </c>
      <c r="M60" s="23">
        <f>IF(Uncertain_HH!M44&lt;36,0.2,IF(Uncertain_HH!M44&lt;50,0.167,IF(Uncertain_HH!M44&lt;100,0.142,IF(Uncertain_HH!M44&lt;500,0.1,IF(Uncertain_HH!M44&lt;1000,0.045,0.032)))))</f>
        <v>3.2000000000000001E-2</v>
      </c>
      <c r="N60" s="24">
        <f>IF(Uncertain_HH!N44&lt;36,0.2,IF(Uncertain_HH!N44&lt;50,0.167,IF(Uncertain_HH!N44&lt;100,0.142,IF(Uncertain_HH!N44&lt;500,0.1,IF(Uncertain_HH!N44&lt;1000,0.045,0.032)))))</f>
        <v>0.1</v>
      </c>
    </row>
    <row r="61" spans="1:14" x14ac:dyDescent="0.25">
      <c r="A61" s="36" t="s">
        <v>1385</v>
      </c>
      <c r="B61" s="21" t="s">
        <v>1290</v>
      </c>
      <c r="C61" s="22">
        <f>IF(Uncertain_HH!C45&lt;36,0.2,IF(Uncertain_HH!C45&lt;50,0.167,IF(Uncertain_HH!C45&lt;100,0.142,IF(Uncertain_HH!C45&lt;500,0.1,IF(Uncertain_HH!C45&lt;1000,0.045,0.032)))))</f>
        <v>3.2000000000000001E-2</v>
      </c>
      <c r="D61" s="23">
        <f>IF(Uncertain_HH!D45&lt;36,0.2,IF(Uncertain_HH!D45&lt;50,0.167,IF(Uncertain_HH!D45&lt;100,0.142,IF(Uncertain_HH!D45&lt;500,0.1,IF(Uncertain_HH!D45&lt;1000,0.045,0.032)))))</f>
        <v>0.1</v>
      </c>
      <c r="E61" s="23">
        <f>IF(Uncertain_HH!E45&lt;36,0.2,IF(Uncertain_HH!E45&lt;50,0.167,IF(Uncertain_HH!E45&lt;100,0.142,IF(Uncertain_HH!E45&lt;500,0.1,IF(Uncertain_HH!E45&lt;1000,0.045,0.032)))))</f>
        <v>4.4999999999999998E-2</v>
      </c>
      <c r="F61" s="23">
        <f>IF(Uncertain_HH!F45&lt;36,0.2,IF(Uncertain_HH!F45&lt;50,0.167,IF(Uncertain_HH!F45&lt;100,0.142,IF(Uncertain_HH!F45&lt;500,0.1,IF(Uncertain_HH!F45&lt;1000,0.045,0.032)))))</f>
        <v>0.1</v>
      </c>
      <c r="G61" s="23">
        <f>IF(Uncertain_HH!G45&lt;36,0.2,IF(Uncertain_HH!G45&lt;50,0.167,IF(Uncertain_HH!G45&lt;100,0.142,IF(Uncertain_HH!G45&lt;500,0.1,IF(Uncertain_HH!G45&lt;1000,0.045,0.032)))))</f>
        <v>0.1</v>
      </c>
      <c r="H61" s="23">
        <f>IF(Uncertain_HH!H45&lt;36,0.2,IF(Uncertain_HH!H45&lt;50,0.167,IF(Uncertain_HH!H45&lt;100,0.142,IF(Uncertain_HH!H45&lt;500,0.1,IF(Uncertain_HH!H45&lt;1000,0.045,0.032)))))</f>
        <v>4.4999999999999998E-2</v>
      </c>
      <c r="I61" s="23">
        <f>IF(Uncertain_HH!I45&lt;36,0.2,IF(Uncertain_HH!I45&lt;50,0.167,IF(Uncertain_HH!I45&lt;100,0.142,IF(Uncertain_HH!I45&lt;500,0.1,IF(Uncertain_HH!I45&lt;1000,0.045,0.032)))))</f>
        <v>3.2000000000000001E-2</v>
      </c>
      <c r="J61" s="23">
        <f>IF(Uncertain_HH!J45&lt;36,0.2,IF(Uncertain_HH!J45&lt;50,0.167,IF(Uncertain_HH!J45&lt;100,0.142,IF(Uncertain_HH!J45&lt;500,0.1,IF(Uncertain_HH!J45&lt;1000,0.045,0.032)))))</f>
        <v>3.2000000000000001E-2</v>
      </c>
      <c r="K61" s="23">
        <f>IF(Uncertain_HH!K45&lt;36,0.2,IF(Uncertain_HH!K45&lt;50,0.167,IF(Uncertain_HH!K45&lt;100,0.142,IF(Uncertain_HH!K45&lt;500,0.1,IF(Uncertain_HH!K45&lt;1000,0.045,0.032)))))</f>
        <v>3.2000000000000001E-2</v>
      </c>
      <c r="L61" s="23">
        <f>IF(Uncertain_HH!L45&lt;36,0.2,IF(Uncertain_HH!L45&lt;50,0.167,IF(Uncertain_HH!L45&lt;100,0.142,IF(Uncertain_HH!L45&lt;500,0.1,IF(Uncertain_HH!L45&lt;1000,0.045,0.032)))))</f>
        <v>3.2000000000000001E-2</v>
      </c>
      <c r="M61" s="23">
        <f>IF(Uncertain_HH!M45&lt;36,0.2,IF(Uncertain_HH!M45&lt;50,0.167,IF(Uncertain_HH!M45&lt;100,0.142,IF(Uncertain_HH!M45&lt;500,0.1,IF(Uncertain_HH!M45&lt;1000,0.045,0.032)))))</f>
        <v>4.4999999999999998E-2</v>
      </c>
      <c r="N61" s="24">
        <f>IF(Uncertain_HH!N45&lt;36,0.2,IF(Uncertain_HH!N45&lt;50,0.167,IF(Uncertain_HH!N45&lt;100,0.142,IF(Uncertain_HH!N45&lt;500,0.1,IF(Uncertain_HH!N45&lt;1000,0.045,0.032)))))</f>
        <v>0.1</v>
      </c>
    </row>
    <row r="62" spans="1:14" x14ac:dyDescent="0.25">
      <c r="A62" s="36" t="s">
        <v>1386</v>
      </c>
      <c r="B62" s="21" t="s">
        <v>1291</v>
      </c>
      <c r="C62" s="22">
        <f>IF(Uncertain_HH!C46&lt;36,0.2,IF(Uncertain_HH!C46&lt;50,0.167,IF(Uncertain_HH!C46&lt;100,0.142,IF(Uncertain_HH!C46&lt;500,0.1,IF(Uncertain_HH!C46&lt;1000,0.045,0.032)))))</f>
        <v>3.2000000000000001E-2</v>
      </c>
      <c r="D62" s="23">
        <f>IF(Uncertain_HH!D46&lt;36,0.2,IF(Uncertain_HH!D46&lt;50,0.167,IF(Uncertain_HH!D46&lt;100,0.142,IF(Uncertain_HH!D46&lt;500,0.1,IF(Uncertain_HH!D46&lt;1000,0.045,0.032)))))</f>
        <v>0.1</v>
      </c>
      <c r="E62" s="23">
        <f>IF(Uncertain_HH!E46&lt;36,0.2,IF(Uncertain_HH!E46&lt;50,0.167,IF(Uncertain_HH!E46&lt;100,0.142,IF(Uncertain_HH!E46&lt;500,0.1,IF(Uncertain_HH!E46&lt;1000,0.045,0.032)))))</f>
        <v>4.4999999999999998E-2</v>
      </c>
      <c r="F62" s="23">
        <f>IF(Uncertain_HH!F46&lt;36,0.2,IF(Uncertain_HH!F46&lt;50,0.167,IF(Uncertain_HH!F46&lt;100,0.142,IF(Uncertain_HH!F46&lt;500,0.1,IF(Uncertain_HH!F46&lt;1000,0.045,0.032)))))</f>
        <v>0.1</v>
      </c>
      <c r="G62" s="23">
        <f>IF(Uncertain_HH!G46&lt;36,0.2,IF(Uncertain_HH!G46&lt;50,0.167,IF(Uncertain_HH!G46&lt;100,0.142,IF(Uncertain_HH!G46&lt;500,0.1,IF(Uncertain_HH!G46&lt;1000,0.045,0.032)))))</f>
        <v>4.4999999999999998E-2</v>
      </c>
      <c r="H62" s="23">
        <f>IF(Uncertain_HH!H46&lt;36,0.2,IF(Uncertain_HH!H46&lt;50,0.167,IF(Uncertain_HH!H46&lt;100,0.142,IF(Uncertain_HH!H46&lt;500,0.1,IF(Uncertain_HH!H46&lt;1000,0.045,0.032)))))</f>
        <v>4.4999999999999998E-2</v>
      </c>
      <c r="I62" s="23">
        <f>IF(Uncertain_HH!I46&lt;36,0.2,IF(Uncertain_HH!I46&lt;50,0.167,IF(Uncertain_HH!I46&lt;100,0.142,IF(Uncertain_HH!I46&lt;500,0.1,IF(Uncertain_HH!I46&lt;1000,0.045,0.032)))))</f>
        <v>3.2000000000000001E-2</v>
      </c>
      <c r="J62" s="23">
        <f>IF(Uncertain_HH!J46&lt;36,0.2,IF(Uncertain_HH!J46&lt;50,0.167,IF(Uncertain_HH!J46&lt;100,0.142,IF(Uncertain_HH!J46&lt;500,0.1,IF(Uncertain_HH!J46&lt;1000,0.045,0.032)))))</f>
        <v>3.2000000000000001E-2</v>
      </c>
      <c r="K62" s="23">
        <f>IF(Uncertain_HH!K46&lt;36,0.2,IF(Uncertain_HH!K46&lt;50,0.167,IF(Uncertain_HH!K46&lt;100,0.142,IF(Uncertain_HH!K46&lt;500,0.1,IF(Uncertain_HH!K46&lt;1000,0.045,0.032)))))</f>
        <v>3.2000000000000001E-2</v>
      </c>
      <c r="L62" s="23">
        <f>IF(Uncertain_HH!L46&lt;36,0.2,IF(Uncertain_HH!L46&lt;50,0.167,IF(Uncertain_HH!L46&lt;100,0.142,IF(Uncertain_HH!L46&lt;500,0.1,IF(Uncertain_HH!L46&lt;1000,0.045,0.032)))))</f>
        <v>3.2000000000000001E-2</v>
      </c>
      <c r="M62" s="23">
        <f>IF(Uncertain_HH!M46&lt;36,0.2,IF(Uncertain_HH!M46&lt;50,0.167,IF(Uncertain_HH!M46&lt;100,0.142,IF(Uncertain_HH!M46&lt;500,0.1,IF(Uncertain_HH!M46&lt;1000,0.045,0.032)))))</f>
        <v>4.4999999999999998E-2</v>
      </c>
      <c r="N62" s="24">
        <f>IF(Uncertain_HH!N46&lt;36,0.2,IF(Uncertain_HH!N46&lt;50,0.167,IF(Uncertain_HH!N46&lt;100,0.142,IF(Uncertain_HH!N46&lt;500,0.1,IF(Uncertain_HH!N46&lt;1000,0.045,0.032)))))</f>
        <v>0.1</v>
      </c>
    </row>
    <row r="63" spans="1:14" x14ac:dyDescent="0.25">
      <c r="A63" s="36" t="s">
        <v>1387</v>
      </c>
      <c r="B63" s="21" t="s">
        <v>1292</v>
      </c>
      <c r="C63" s="22">
        <f>IF(Uncertain_HH!C47&lt;36,0.2,IF(Uncertain_HH!C47&lt;50,0.167,IF(Uncertain_HH!C47&lt;100,0.142,IF(Uncertain_HH!C47&lt;500,0.1,IF(Uncertain_HH!C47&lt;1000,0.045,0.032)))))</f>
        <v>3.2000000000000001E-2</v>
      </c>
      <c r="D63" s="23">
        <f>IF(Uncertain_HH!D47&lt;36,0.2,IF(Uncertain_HH!D47&lt;50,0.167,IF(Uncertain_HH!D47&lt;100,0.142,IF(Uncertain_HH!D47&lt;500,0.1,IF(Uncertain_HH!D47&lt;1000,0.045,0.032)))))</f>
        <v>0.14199999999999999</v>
      </c>
      <c r="E63" s="23">
        <f>IF(Uncertain_HH!E47&lt;36,0.2,IF(Uncertain_HH!E47&lt;50,0.167,IF(Uncertain_HH!E47&lt;100,0.142,IF(Uncertain_HH!E47&lt;500,0.1,IF(Uncertain_HH!E47&lt;1000,0.045,0.032)))))</f>
        <v>0.1</v>
      </c>
      <c r="F63" s="23">
        <f>IF(Uncertain_HH!F47&lt;36,0.2,IF(Uncertain_HH!F47&lt;50,0.167,IF(Uncertain_HH!F47&lt;100,0.142,IF(Uncertain_HH!F47&lt;500,0.1,IF(Uncertain_HH!F47&lt;1000,0.045,0.032)))))</f>
        <v>0.1</v>
      </c>
      <c r="G63" s="23">
        <f>IF(Uncertain_HH!G47&lt;36,0.2,IF(Uncertain_HH!G47&lt;50,0.167,IF(Uncertain_HH!G47&lt;100,0.142,IF(Uncertain_HH!G47&lt;500,0.1,IF(Uncertain_HH!G47&lt;1000,0.045,0.032)))))</f>
        <v>0.1</v>
      </c>
      <c r="H63" s="23">
        <f>IF(Uncertain_HH!H47&lt;36,0.2,IF(Uncertain_HH!H47&lt;50,0.167,IF(Uncertain_HH!H47&lt;100,0.142,IF(Uncertain_HH!H47&lt;500,0.1,IF(Uncertain_HH!H47&lt;1000,0.045,0.032)))))</f>
        <v>0.1</v>
      </c>
      <c r="I63" s="23">
        <f>IF(Uncertain_HH!I47&lt;36,0.2,IF(Uncertain_HH!I47&lt;50,0.167,IF(Uncertain_HH!I47&lt;100,0.142,IF(Uncertain_HH!I47&lt;500,0.1,IF(Uncertain_HH!I47&lt;1000,0.045,0.032)))))</f>
        <v>4.4999999999999998E-2</v>
      </c>
      <c r="J63" s="23">
        <f>IF(Uncertain_HH!J47&lt;36,0.2,IF(Uncertain_HH!J47&lt;50,0.167,IF(Uncertain_HH!J47&lt;100,0.142,IF(Uncertain_HH!J47&lt;500,0.1,IF(Uncertain_HH!J47&lt;1000,0.045,0.032)))))</f>
        <v>3.2000000000000001E-2</v>
      </c>
      <c r="K63" s="23">
        <f>IF(Uncertain_HH!K47&lt;36,0.2,IF(Uncertain_HH!K47&lt;50,0.167,IF(Uncertain_HH!K47&lt;100,0.142,IF(Uncertain_HH!K47&lt;500,0.1,IF(Uncertain_HH!K47&lt;1000,0.045,0.032)))))</f>
        <v>3.2000000000000001E-2</v>
      </c>
      <c r="L63" s="23">
        <f>IF(Uncertain_HH!L47&lt;36,0.2,IF(Uncertain_HH!L47&lt;50,0.167,IF(Uncertain_HH!L47&lt;100,0.142,IF(Uncertain_HH!L47&lt;500,0.1,IF(Uncertain_HH!L47&lt;1000,0.045,0.032)))))</f>
        <v>3.2000000000000001E-2</v>
      </c>
      <c r="M63" s="23">
        <f>IF(Uncertain_HH!M47&lt;36,0.2,IF(Uncertain_HH!M47&lt;50,0.167,IF(Uncertain_HH!M47&lt;100,0.142,IF(Uncertain_HH!M47&lt;500,0.1,IF(Uncertain_HH!M47&lt;1000,0.045,0.032)))))</f>
        <v>4.4999999999999998E-2</v>
      </c>
      <c r="N63" s="24">
        <f>IF(Uncertain_HH!N47&lt;36,0.2,IF(Uncertain_HH!N47&lt;50,0.167,IF(Uncertain_HH!N47&lt;100,0.142,IF(Uncertain_HH!N47&lt;500,0.1,IF(Uncertain_HH!N47&lt;1000,0.045,0.032)))))</f>
        <v>0.1</v>
      </c>
    </row>
    <row r="64" spans="1:14" x14ac:dyDescent="0.25">
      <c r="A64" s="36" t="s">
        <v>1388</v>
      </c>
      <c r="B64" s="21" t="s">
        <v>1293</v>
      </c>
      <c r="C64" s="22">
        <f>IF(Uncertain_HH!C48&lt;36,0.2,IF(Uncertain_HH!C48&lt;50,0.167,IF(Uncertain_HH!C48&lt;100,0.142,IF(Uncertain_HH!C48&lt;500,0.1,IF(Uncertain_HH!C48&lt;1000,0.045,0.032)))))</f>
        <v>3.2000000000000001E-2</v>
      </c>
      <c r="D64" s="23">
        <f>IF(Uncertain_HH!D48&lt;36,0.2,IF(Uncertain_HH!D48&lt;50,0.167,IF(Uncertain_HH!D48&lt;100,0.142,IF(Uncertain_HH!D48&lt;500,0.1,IF(Uncertain_HH!D48&lt;1000,0.045,0.032)))))</f>
        <v>0.1</v>
      </c>
      <c r="E64" s="23">
        <f>IF(Uncertain_HH!E48&lt;36,0.2,IF(Uncertain_HH!E48&lt;50,0.167,IF(Uncertain_HH!E48&lt;100,0.142,IF(Uncertain_HH!E48&lt;500,0.1,IF(Uncertain_HH!E48&lt;1000,0.045,0.032)))))</f>
        <v>0.1</v>
      </c>
      <c r="F64" s="23">
        <f>IF(Uncertain_HH!F48&lt;36,0.2,IF(Uncertain_HH!F48&lt;50,0.167,IF(Uncertain_HH!F48&lt;100,0.142,IF(Uncertain_HH!F48&lt;500,0.1,IF(Uncertain_HH!F48&lt;1000,0.045,0.032)))))</f>
        <v>0.1</v>
      </c>
      <c r="G64" s="23">
        <f>IF(Uncertain_HH!G48&lt;36,0.2,IF(Uncertain_HH!G48&lt;50,0.167,IF(Uncertain_HH!G48&lt;100,0.142,IF(Uncertain_HH!G48&lt;500,0.1,IF(Uncertain_HH!G48&lt;1000,0.045,0.032)))))</f>
        <v>0.1</v>
      </c>
      <c r="H64" s="23">
        <f>IF(Uncertain_HH!H48&lt;36,0.2,IF(Uncertain_HH!H48&lt;50,0.167,IF(Uncertain_HH!H48&lt;100,0.142,IF(Uncertain_HH!H48&lt;500,0.1,IF(Uncertain_HH!H48&lt;1000,0.045,0.032)))))</f>
        <v>4.4999999999999998E-2</v>
      </c>
      <c r="I64" s="23">
        <f>IF(Uncertain_HH!I48&lt;36,0.2,IF(Uncertain_HH!I48&lt;50,0.167,IF(Uncertain_HH!I48&lt;100,0.142,IF(Uncertain_HH!I48&lt;500,0.1,IF(Uncertain_HH!I48&lt;1000,0.045,0.032)))))</f>
        <v>3.2000000000000001E-2</v>
      </c>
      <c r="J64" s="23">
        <f>IF(Uncertain_HH!J48&lt;36,0.2,IF(Uncertain_HH!J48&lt;50,0.167,IF(Uncertain_HH!J48&lt;100,0.142,IF(Uncertain_HH!J48&lt;500,0.1,IF(Uncertain_HH!J48&lt;1000,0.045,0.032)))))</f>
        <v>3.2000000000000001E-2</v>
      </c>
      <c r="K64" s="23">
        <f>IF(Uncertain_HH!K48&lt;36,0.2,IF(Uncertain_HH!K48&lt;50,0.167,IF(Uncertain_HH!K48&lt;100,0.142,IF(Uncertain_HH!K48&lt;500,0.1,IF(Uncertain_HH!K48&lt;1000,0.045,0.032)))))</f>
        <v>3.2000000000000001E-2</v>
      </c>
      <c r="L64" s="23">
        <f>IF(Uncertain_HH!L48&lt;36,0.2,IF(Uncertain_HH!L48&lt;50,0.167,IF(Uncertain_HH!L48&lt;100,0.142,IF(Uncertain_HH!L48&lt;500,0.1,IF(Uncertain_HH!L48&lt;1000,0.045,0.032)))))</f>
        <v>3.2000000000000001E-2</v>
      </c>
      <c r="M64" s="23">
        <f>IF(Uncertain_HH!M48&lt;36,0.2,IF(Uncertain_HH!M48&lt;50,0.167,IF(Uncertain_HH!M48&lt;100,0.142,IF(Uncertain_HH!M48&lt;500,0.1,IF(Uncertain_HH!M48&lt;1000,0.045,0.032)))))</f>
        <v>4.4999999999999998E-2</v>
      </c>
      <c r="N64" s="24">
        <f>IF(Uncertain_HH!N48&lt;36,0.2,IF(Uncertain_HH!N48&lt;50,0.167,IF(Uncertain_HH!N48&lt;100,0.142,IF(Uncertain_HH!N48&lt;500,0.1,IF(Uncertain_HH!N48&lt;1000,0.045,0.032)))))</f>
        <v>0.1</v>
      </c>
    </row>
    <row r="65" spans="1:17" x14ac:dyDescent="0.25">
      <c r="A65" s="36" t="s">
        <v>1389</v>
      </c>
      <c r="B65" s="21" t="s">
        <v>1294</v>
      </c>
      <c r="C65" s="22">
        <f>IF(Uncertain_HH!C49&lt;36,0.2,IF(Uncertain_HH!C49&lt;50,0.167,IF(Uncertain_HH!C49&lt;100,0.142,IF(Uncertain_HH!C49&lt;500,0.1,IF(Uncertain_HH!C49&lt;1000,0.045,0.032)))))</f>
        <v>3.2000000000000001E-2</v>
      </c>
      <c r="D65" s="23">
        <f>IF(Uncertain_HH!D49&lt;36,0.2,IF(Uncertain_HH!D49&lt;50,0.167,IF(Uncertain_HH!D49&lt;100,0.142,IF(Uncertain_HH!D49&lt;500,0.1,IF(Uncertain_HH!D49&lt;1000,0.045,0.032)))))</f>
        <v>0.1</v>
      </c>
      <c r="E65" s="23">
        <f>IF(Uncertain_HH!E49&lt;36,0.2,IF(Uncertain_HH!E49&lt;50,0.167,IF(Uncertain_HH!E49&lt;100,0.142,IF(Uncertain_HH!E49&lt;500,0.1,IF(Uncertain_HH!E49&lt;1000,0.045,0.032)))))</f>
        <v>0.1</v>
      </c>
      <c r="F65" s="23">
        <f>IF(Uncertain_HH!F49&lt;36,0.2,IF(Uncertain_HH!F49&lt;50,0.167,IF(Uncertain_HH!F49&lt;100,0.142,IF(Uncertain_HH!F49&lt;500,0.1,IF(Uncertain_HH!F49&lt;1000,0.045,0.032)))))</f>
        <v>0.1</v>
      </c>
      <c r="G65" s="23">
        <f>IF(Uncertain_HH!G49&lt;36,0.2,IF(Uncertain_HH!G49&lt;50,0.167,IF(Uncertain_HH!G49&lt;100,0.142,IF(Uncertain_HH!G49&lt;500,0.1,IF(Uncertain_HH!G49&lt;1000,0.045,0.032)))))</f>
        <v>0.1</v>
      </c>
      <c r="H65" s="23">
        <f>IF(Uncertain_HH!H49&lt;36,0.2,IF(Uncertain_HH!H49&lt;50,0.167,IF(Uncertain_HH!H49&lt;100,0.142,IF(Uncertain_HH!H49&lt;500,0.1,IF(Uncertain_HH!H49&lt;1000,0.045,0.032)))))</f>
        <v>0.1</v>
      </c>
      <c r="I65" s="23">
        <f>IF(Uncertain_HH!I49&lt;36,0.2,IF(Uncertain_HH!I49&lt;50,0.167,IF(Uncertain_HH!I49&lt;100,0.142,IF(Uncertain_HH!I49&lt;500,0.1,IF(Uncertain_HH!I49&lt;1000,0.045,0.032)))))</f>
        <v>4.4999999999999998E-2</v>
      </c>
      <c r="J65" s="23">
        <f>IF(Uncertain_HH!J49&lt;36,0.2,IF(Uncertain_HH!J49&lt;50,0.167,IF(Uncertain_HH!J49&lt;100,0.142,IF(Uncertain_HH!J49&lt;500,0.1,IF(Uncertain_HH!J49&lt;1000,0.045,0.032)))))</f>
        <v>3.2000000000000001E-2</v>
      </c>
      <c r="K65" s="23">
        <f>IF(Uncertain_HH!K49&lt;36,0.2,IF(Uncertain_HH!K49&lt;50,0.167,IF(Uncertain_HH!K49&lt;100,0.142,IF(Uncertain_HH!K49&lt;500,0.1,IF(Uncertain_HH!K49&lt;1000,0.045,0.032)))))</f>
        <v>3.2000000000000001E-2</v>
      </c>
      <c r="L65" s="23">
        <f>IF(Uncertain_HH!L49&lt;36,0.2,IF(Uncertain_HH!L49&lt;50,0.167,IF(Uncertain_HH!L49&lt;100,0.142,IF(Uncertain_HH!L49&lt;500,0.1,IF(Uncertain_HH!L49&lt;1000,0.045,0.032)))))</f>
        <v>3.2000000000000001E-2</v>
      </c>
      <c r="M65" s="23">
        <f>IF(Uncertain_HH!M49&lt;36,0.2,IF(Uncertain_HH!M49&lt;50,0.167,IF(Uncertain_HH!M49&lt;100,0.142,IF(Uncertain_HH!M49&lt;500,0.1,IF(Uncertain_HH!M49&lt;1000,0.045,0.032)))))</f>
        <v>0.1</v>
      </c>
      <c r="N65" s="24">
        <f>IF(Uncertain_HH!N49&lt;36,0.2,IF(Uncertain_HH!N49&lt;50,0.167,IF(Uncertain_HH!N49&lt;100,0.142,IF(Uncertain_HH!N49&lt;500,0.1,IF(Uncertain_HH!N49&lt;1000,0.045,0.032)))))</f>
        <v>0.1</v>
      </c>
    </row>
    <row r="66" spans="1:17" x14ac:dyDescent="0.25">
      <c r="A66" s="36" t="s">
        <v>1390</v>
      </c>
      <c r="B66" s="21" t="s">
        <v>1295</v>
      </c>
      <c r="C66" s="22">
        <f>IF(Uncertain_HH!C50&lt;36,0.2,IF(Uncertain_HH!C50&lt;50,0.167,IF(Uncertain_HH!C50&lt;100,0.142,IF(Uncertain_HH!C50&lt;500,0.1,IF(Uncertain_HH!C50&lt;1000,0.045,0.032)))))</f>
        <v>3.2000000000000001E-2</v>
      </c>
      <c r="D66" s="23">
        <f>IF(Uncertain_HH!D50&lt;36,0.2,IF(Uncertain_HH!D50&lt;50,0.167,IF(Uncertain_HH!D50&lt;100,0.142,IF(Uncertain_HH!D50&lt;500,0.1,IF(Uncertain_HH!D50&lt;1000,0.045,0.032)))))</f>
        <v>0.14199999999999999</v>
      </c>
      <c r="E66" s="23">
        <f>IF(Uncertain_HH!E50&lt;36,0.2,IF(Uncertain_HH!E50&lt;50,0.167,IF(Uncertain_HH!E50&lt;100,0.142,IF(Uncertain_HH!E50&lt;500,0.1,IF(Uncertain_HH!E50&lt;1000,0.045,0.032)))))</f>
        <v>0.1</v>
      </c>
      <c r="F66" s="23">
        <f>IF(Uncertain_HH!F50&lt;36,0.2,IF(Uncertain_HH!F50&lt;50,0.167,IF(Uncertain_HH!F50&lt;100,0.142,IF(Uncertain_HH!F50&lt;500,0.1,IF(Uncertain_HH!F50&lt;1000,0.045,0.032)))))</f>
        <v>0.14199999999999999</v>
      </c>
      <c r="G66" s="23">
        <f>IF(Uncertain_HH!G50&lt;36,0.2,IF(Uncertain_HH!G50&lt;50,0.167,IF(Uncertain_HH!G50&lt;100,0.142,IF(Uncertain_HH!G50&lt;500,0.1,IF(Uncertain_HH!G50&lt;1000,0.045,0.032)))))</f>
        <v>0.14199999999999999</v>
      </c>
      <c r="H66" s="23">
        <f>IF(Uncertain_HH!H50&lt;36,0.2,IF(Uncertain_HH!H50&lt;50,0.167,IF(Uncertain_HH!H50&lt;100,0.142,IF(Uncertain_HH!H50&lt;500,0.1,IF(Uncertain_HH!H50&lt;1000,0.045,0.032)))))</f>
        <v>0.1</v>
      </c>
      <c r="I66" s="23">
        <f>IF(Uncertain_HH!I50&lt;36,0.2,IF(Uncertain_HH!I50&lt;50,0.167,IF(Uncertain_HH!I50&lt;100,0.142,IF(Uncertain_HH!I50&lt;500,0.1,IF(Uncertain_HH!I50&lt;1000,0.045,0.032)))))</f>
        <v>0.1</v>
      </c>
      <c r="J66" s="23">
        <f>IF(Uncertain_HH!J50&lt;36,0.2,IF(Uncertain_HH!J50&lt;50,0.167,IF(Uncertain_HH!J50&lt;100,0.142,IF(Uncertain_HH!J50&lt;500,0.1,IF(Uncertain_HH!J50&lt;1000,0.045,0.032)))))</f>
        <v>4.4999999999999998E-2</v>
      </c>
      <c r="K66" s="23">
        <f>IF(Uncertain_HH!K50&lt;36,0.2,IF(Uncertain_HH!K50&lt;50,0.167,IF(Uncertain_HH!K50&lt;100,0.142,IF(Uncertain_HH!K50&lt;500,0.1,IF(Uncertain_HH!K50&lt;1000,0.045,0.032)))))</f>
        <v>4.4999999999999998E-2</v>
      </c>
      <c r="L66" s="23">
        <f>IF(Uncertain_HH!L50&lt;36,0.2,IF(Uncertain_HH!L50&lt;50,0.167,IF(Uncertain_HH!L50&lt;100,0.142,IF(Uncertain_HH!L50&lt;500,0.1,IF(Uncertain_HH!L50&lt;1000,0.045,0.032)))))</f>
        <v>4.4999999999999998E-2</v>
      </c>
      <c r="M66" s="23">
        <f>IF(Uncertain_HH!M50&lt;36,0.2,IF(Uncertain_HH!M50&lt;50,0.167,IF(Uncertain_HH!M50&lt;100,0.142,IF(Uncertain_HH!M50&lt;500,0.1,IF(Uncertain_HH!M50&lt;1000,0.045,0.032)))))</f>
        <v>0.1</v>
      </c>
      <c r="N66" s="24">
        <f>IF(Uncertain_HH!N50&lt;36,0.2,IF(Uncertain_HH!N50&lt;50,0.167,IF(Uncertain_HH!N50&lt;100,0.142,IF(Uncertain_HH!N50&lt;500,0.1,IF(Uncertain_HH!N50&lt;1000,0.045,0.032)))))</f>
        <v>0.14199999999999999</v>
      </c>
    </row>
    <row r="67" spans="1:17" x14ac:dyDescent="0.25">
      <c r="A67" s="36" t="s">
        <v>1391</v>
      </c>
      <c r="B67" s="21" t="s">
        <v>1296</v>
      </c>
      <c r="C67" s="22">
        <f>IF(Uncertain_HH!C51&lt;36,0.2,IF(Uncertain_HH!C51&lt;50,0.167,IF(Uncertain_HH!C51&lt;100,0.142,IF(Uncertain_HH!C51&lt;500,0.1,IF(Uncertain_HH!C51&lt;1000,0.045,0.032)))))</f>
        <v>3.2000000000000001E-2</v>
      </c>
      <c r="D67" s="23">
        <v>0.2</v>
      </c>
      <c r="E67" s="23">
        <f>IF(Uncertain_HH!E51&lt;36,0.2,IF(Uncertain_HH!E51&lt;50,0.167,IF(Uncertain_HH!E51&lt;100,0.142,IF(Uncertain_HH!E51&lt;500,0.1,IF(Uncertain_HH!E51&lt;1000,0.045,0.032)))))</f>
        <v>0.14199999999999999</v>
      </c>
      <c r="F67" s="23">
        <f>IF(Uncertain_HH!F51&lt;36,0.2,IF(Uncertain_HH!F51&lt;50,0.167,IF(Uncertain_HH!F51&lt;100,0.142,IF(Uncertain_HH!F51&lt;500,0.1,IF(Uncertain_HH!F51&lt;1000,0.045,0.032)))))</f>
        <v>0.16700000000000001</v>
      </c>
      <c r="G67" s="23">
        <f>IF(Uncertain_HH!G51&lt;36,0.2,IF(Uncertain_HH!G51&lt;50,0.167,IF(Uncertain_HH!G51&lt;100,0.142,IF(Uncertain_HH!G51&lt;500,0.1,IF(Uncertain_HH!G51&lt;1000,0.045,0.032)))))</f>
        <v>0.14199999999999999</v>
      </c>
      <c r="H67" s="23">
        <f>IF(Uncertain_HH!H51&lt;36,0.2,IF(Uncertain_HH!H51&lt;50,0.167,IF(Uncertain_HH!H51&lt;100,0.142,IF(Uncertain_HH!H51&lt;500,0.1,IF(Uncertain_HH!H51&lt;1000,0.045,0.032)))))</f>
        <v>0.1</v>
      </c>
      <c r="I67" s="23">
        <f>IF(Uncertain_HH!I51&lt;36,0.2,IF(Uncertain_HH!I51&lt;50,0.167,IF(Uncertain_HH!I51&lt;100,0.142,IF(Uncertain_HH!I51&lt;500,0.1,IF(Uncertain_HH!I51&lt;1000,0.045,0.032)))))</f>
        <v>0.1</v>
      </c>
      <c r="J67" s="23">
        <f>IF(Uncertain_HH!J51&lt;36,0.2,IF(Uncertain_HH!J51&lt;50,0.167,IF(Uncertain_HH!J51&lt;100,0.142,IF(Uncertain_HH!J51&lt;500,0.1,IF(Uncertain_HH!J51&lt;1000,0.045,0.032)))))</f>
        <v>4.4999999999999998E-2</v>
      </c>
      <c r="K67" s="23">
        <f>IF(Uncertain_HH!K51&lt;36,0.2,IF(Uncertain_HH!K51&lt;50,0.167,IF(Uncertain_HH!K51&lt;100,0.142,IF(Uncertain_HH!K51&lt;500,0.1,IF(Uncertain_HH!K51&lt;1000,0.045,0.032)))))</f>
        <v>4.4999999999999998E-2</v>
      </c>
      <c r="L67" s="23">
        <f>IF(Uncertain_HH!L51&lt;36,0.2,IF(Uncertain_HH!L51&lt;50,0.167,IF(Uncertain_HH!L51&lt;100,0.142,IF(Uncertain_HH!L51&lt;500,0.1,IF(Uncertain_HH!L51&lt;1000,0.045,0.032)))))</f>
        <v>4.4999999999999998E-2</v>
      </c>
      <c r="M67" s="23">
        <f>IF(Uncertain_HH!M51&lt;36,0.2,IF(Uncertain_HH!M51&lt;50,0.167,IF(Uncertain_HH!M51&lt;100,0.142,IF(Uncertain_HH!M51&lt;500,0.1,IF(Uncertain_HH!M51&lt;1000,0.045,0.032)))))</f>
        <v>0.1</v>
      </c>
      <c r="N67" s="24">
        <f>IF(Uncertain_HH!N51&lt;36,0.2,IF(Uncertain_HH!N51&lt;50,0.167,IF(Uncertain_HH!N51&lt;100,0.142,IF(Uncertain_HH!N51&lt;500,0.1,IF(Uncertain_HH!N51&lt;1000,0.045,0.032)))))</f>
        <v>0.14199999999999999</v>
      </c>
      <c r="P67" s="39"/>
      <c r="Q67" s="39"/>
    </row>
    <row r="68" spans="1:17" x14ac:dyDescent="0.25">
      <c r="A68" s="36" t="s">
        <v>1392</v>
      </c>
      <c r="B68" s="21" t="s">
        <v>1297</v>
      </c>
      <c r="C68" s="22">
        <f>IF(Uncertain_HH!C52&lt;36,0.2,IF(Uncertain_HH!C52&lt;50,0.167,IF(Uncertain_HH!C52&lt;100,0.142,IF(Uncertain_HH!C52&lt;500,0.1,IF(Uncertain_HH!C52&lt;1000,0.045,0.032)))))</f>
        <v>0.1</v>
      </c>
      <c r="D68" s="23">
        <f>IF(Uncertain_HH!D52&lt;36,0.2,IF(Uncertain_HH!D52&lt;50,0.167,IF(Uncertain_HH!D52&lt;100,0.142,IF(Uncertain_HH!D52&lt;500,0.1,IF(Uncertain_HH!D52&lt;1000,0.045,0.032)))))</f>
        <v>0.2</v>
      </c>
      <c r="E68" s="23">
        <f>IF(Uncertain_HH!E52&lt;36,0.2,IF(Uncertain_HH!E52&lt;50,0.167,IF(Uncertain_HH!E52&lt;100,0.142,IF(Uncertain_HH!E52&lt;500,0.1,IF(Uncertain_HH!E52&lt;1000,0.045,0.032)))))</f>
        <v>0.2</v>
      </c>
      <c r="F68" s="23">
        <f>IF(Uncertain_HH!F52&lt;36,0.2,IF(Uncertain_HH!F52&lt;50,0.167,IF(Uncertain_HH!F52&lt;100,0.142,IF(Uncertain_HH!F52&lt;500,0.1,IF(Uncertain_HH!F52&lt;1000,0.045,0.032)))))</f>
        <v>0.2</v>
      </c>
      <c r="G68" s="23">
        <f>IF(Uncertain_HH!G52&lt;36,0.2,IF(Uncertain_HH!G52&lt;50,0.167,IF(Uncertain_HH!G52&lt;100,0.142,IF(Uncertain_HH!G52&lt;500,0.1,IF(Uncertain_HH!G52&lt;1000,0.045,0.032)))))</f>
        <v>0.2</v>
      </c>
      <c r="H68" s="23">
        <f>IF(Uncertain_HH!H52&lt;36,0.2,IF(Uncertain_HH!H52&lt;50,0.167,IF(Uncertain_HH!H52&lt;100,0.142,IF(Uncertain_HH!H52&lt;500,0.1,IF(Uncertain_HH!H52&lt;1000,0.045,0.032)))))</f>
        <v>0.2</v>
      </c>
      <c r="I68" s="23">
        <f>IF(Uncertain_HH!I52&lt;36,0.2,IF(Uncertain_HH!I52&lt;50,0.167,IF(Uncertain_HH!I52&lt;100,0.142,IF(Uncertain_HH!I52&lt;500,0.1,IF(Uncertain_HH!I52&lt;1000,0.045,0.032)))))</f>
        <v>0.2</v>
      </c>
      <c r="J68" s="23">
        <f>IF(Uncertain_HH!J52&lt;36,0.2,IF(Uncertain_HH!J52&lt;50,0.167,IF(Uncertain_HH!J52&lt;100,0.142,IF(Uncertain_HH!J52&lt;500,0.1,IF(Uncertain_HH!J52&lt;1000,0.045,0.032)))))</f>
        <v>0.14199999999999999</v>
      </c>
      <c r="K68" s="23">
        <f>IF(Uncertain_HH!K52&lt;36,0.2,IF(Uncertain_HH!K52&lt;50,0.167,IF(Uncertain_HH!K52&lt;100,0.142,IF(Uncertain_HH!K52&lt;500,0.1,IF(Uncertain_HH!K52&lt;1000,0.045,0.032)))))</f>
        <v>0.14199999999999999</v>
      </c>
      <c r="L68" s="23">
        <f>IF(Uncertain_HH!L52&lt;36,0.2,IF(Uncertain_HH!L52&lt;50,0.167,IF(Uncertain_HH!L52&lt;100,0.142,IF(Uncertain_HH!L52&lt;500,0.1,IF(Uncertain_HH!L52&lt;1000,0.045,0.032)))))</f>
        <v>0.14199999999999999</v>
      </c>
      <c r="M68" s="23">
        <f>IF(Uncertain_HH!M52&lt;36,0.2,IF(Uncertain_HH!M52&lt;50,0.167,IF(Uncertain_HH!M52&lt;100,0.142,IF(Uncertain_HH!M52&lt;500,0.1,IF(Uncertain_HH!M52&lt;1000,0.045,0.032)))))</f>
        <v>0.2</v>
      </c>
      <c r="N68" s="24">
        <f>IF(Uncertain_HH!N52&lt;36,0.2,IF(Uncertain_HH!N52&lt;50,0.167,IF(Uncertain_HH!N52&lt;100,0.142,IF(Uncertain_HH!N52&lt;500,0.1,IF(Uncertain_HH!N52&lt;1000,0.045,0.032)))))</f>
        <v>0.2</v>
      </c>
    </row>
    <row r="69" spans="1:17" x14ac:dyDescent="0.25">
      <c r="A69" s="36" t="s">
        <v>1393</v>
      </c>
      <c r="B69" s="21" t="s">
        <v>1298</v>
      </c>
      <c r="C69" s="22">
        <f>IF(Uncertain_HH!C53&lt;36,0.2,IF(Uncertain_HH!C53&lt;50,0.167,IF(Uncertain_HH!C53&lt;100,0.142,IF(Uncertain_HH!C53&lt;500,0.1,IF(Uncertain_HH!C53&lt;1000,0.045,0.032)))))</f>
        <v>3.2000000000000001E-2</v>
      </c>
      <c r="D69" s="23">
        <f>IF(Uncertain_HH!D53&lt;36,0.2,IF(Uncertain_HH!D53&lt;50,0.167,IF(Uncertain_HH!D53&lt;100,0.142,IF(Uncertain_HH!D53&lt;500,0.1,IF(Uncertain_HH!D53&lt;1000,0.045,0.032)))))</f>
        <v>0.16700000000000001</v>
      </c>
      <c r="E69" s="23">
        <f>IF(Uncertain_HH!E53&lt;36,0.2,IF(Uncertain_HH!E53&lt;50,0.167,IF(Uncertain_HH!E53&lt;100,0.142,IF(Uncertain_HH!E53&lt;500,0.1,IF(Uncertain_HH!E53&lt;1000,0.045,0.032)))))</f>
        <v>0.14199999999999999</v>
      </c>
      <c r="F69" s="23">
        <f>IF(Uncertain_HH!F53&lt;36,0.2,IF(Uncertain_HH!F53&lt;50,0.167,IF(Uncertain_HH!F53&lt;100,0.142,IF(Uncertain_HH!F53&lt;500,0.1,IF(Uncertain_HH!F53&lt;1000,0.045,0.032)))))</f>
        <v>0.14199999999999999</v>
      </c>
      <c r="G69" s="23">
        <f>IF(Uncertain_HH!G53&lt;36,0.2,IF(Uncertain_HH!G53&lt;50,0.167,IF(Uncertain_HH!G53&lt;100,0.142,IF(Uncertain_HH!G53&lt;500,0.1,IF(Uncertain_HH!G53&lt;1000,0.045,0.032)))))</f>
        <v>0.14199999999999999</v>
      </c>
      <c r="H69" s="23">
        <f>IF(Uncertain_HH!H53&lt;36,0.2,IF(Uncertain_HH!H53&lt;50,0.167,IF(Uncertain_HH!H53&lt;100,0.142,IF(Uncertain_HH!H53&lt;500,0.1,IF(Uncertain_HH!H53&lt;1000,0.045,0.032)))))</f>
        <v>0.14199999999999999</v>
      </c>
      <c r="I69" s="23">
        <f>IF(Uncertain_HH!I53&lt;36,0.2,IF(Uncertain_HH!I53&lt;50,0.167,IF(Uncertain_HH!I53&lt;100,0.142,IF(Uncertain_HH!I53&lt;500,0.1,IF(Uncertain_HH!I53&lt;1000,0.045,0.032)))))</f>
        <v>0.1</v>
      </c>
      <c r="J69" s="23">
        <f>IF(Uncertain_HH!J53&lt;36,0.2,IF(Uncertain_HH!J53&lt;50,0.167,IF(Uncertain_HH!J53&lt;100,0.142,IF(Uncertain_HH!J53&lt;500,0.1,IF(Uncertain_HH!J53&lt;1000,0.045,0.032)))))</f>
        <v>0.1</v>
      </c>
      <c r="K69" s="23">
        <f>IF(Uncertain_HH!K53&lt;36,0.2,IF(Uncertain_HH!K53&lt;50,0.167,IF(Uncertain_HH!K53&lt;100,0.142,IF(Uncertain_HH!K53&lt;500,0.1,IF(Uncertain_HH!K53&lt;1000,0.045,0.032)))))</f>
        <v>0.1</v>
      </c>
      <c r="L69" s="23">
        <f>IF(Uncertain_HH!L53&lt;36,0.2,IF(Uncertain_HH!L53&lt;50,0.167,IF(Uncertain_HH!L53&lt;100,0.142,IF(Uncertain_HH!L53&lt;500,0.1,IF(Uncertain_HH!L53&lt;1000,0.045,0.032)))))</f>
        <v>0.1</v>
      </c>
      <c r="M69" s="23">
        <f>IF(Uncertain_HH!M53&lt;36,0.2,IF(Uncertain_HH!M53&lt;50,0.167,IF(Uncertain_HH!M53&lt;100,0.142,IF(Uncertain_HH!M53&lt;500,0.1,IF(Uncertain_HH!M53&lt;1000,0.045,0.032)))))</f>
        <v>0.14199999999999999</v>
      </c>
      <c r="N69" s="24">
        <f>IF(Uncertain_HH!N53&lt;36,0.2,IF(Uncertain_HH!N53&lt;50,0.167,IF(Uncertain_HH!N53&lt;100,0.142,IF(Uncertain_HH!N53&lt;500,0.1,IF(Uncertain_HH!N53&lt;1000,0.045,0.032)))))</f>
        <v>0.2</v>
      </c>
    </row>
    <row r="70" spans="1:17" x14ac:dyDescent="0.25">
      <c r="A70" s="36" t="s">
        <v>1394</v>
      </c>
      <c r="B70" s="21" t="s">
        <v>1299</v>
      </c>
      <c r="C70" s="22">
        <f>IF(Uncertain_HH!C54&lt;36,0.2,IF(Uncertain_HH!C54&lt;50,0.167,IF(Uncertain_HH!C54&lt;100,0.142,IF(Uncertain_HH!C54&lt;500,0.1,IF(Uncertain_HH!C54&lt;1000,0.045,0.032)))))</f>
        <v>3.2000000000000001E-2</v>
      </c>
      <c r="D70" s="23">
        <f>IF(Uncertain_HH!D54&lt;36,0.2,IF(Uncertain_HH!D54&lt;50,0.167,IF(Uncertain_HH!D54&lt;100,0.142,IF(Uncertain_HH!D54&lt;500,0.1,IF(Uncertain_HH!D54&lt;1000,0.045,0.032)))))</f>
        <v>0.1</v>
      </c>
      <c r="E70" s="23">
        <f>IF(Uncertain_HH!E54&lt;36,0.2,IF(Uncertain_HH!E54&lt;50,0.167,IF(Uncertain_HH!E54&lt;100,0.142,IF(Uncertain_HH!E54&lt;500,0.1,IF(Uncertain_HH!E54&lt;1000,0.045,0.032)))))</f>
        <v>4.4999999999999998E-2</v>
      </c>
      <c r="F70" s="23">
        <f>IF(Uncertain_HH!F54&lt;36,0.2,IF(Uncertain_HH!F54&lt;50,0.167,IF(Uncertain_HH!F54&lt;100,0.142,IF(Uncertain_HH!F54&lt;500,0.1,IF(Uncertain_HH!F54&lt;1000,0.045,0.032)))))</f>
        <v>4.4999999999999998E-2</v>
      </c>
      <c r="G70" s="23">
        <f>IF(Uncertain_HH!G54&lt;36,0.2,IF(Uncertain_HH!G54&lt;50,0.167,IF(Uncertain_HH!G54&lt;100,0.142,IF(Uncertain_HH!G54&lt;500,0.1,IF(Uncertain_HH!G54&lt;1000,0.045,0.032)))))</f>
        <v>4.4999999999999998E-2</v>
      </c>
      <c r="H70" s="23">
        <f>IF(Uncertain_HH!H54&lt;36,0.2,IF(Uncertain_HH!H54&lt;50,0.167,IF(Uncertain_HH!H54&lt;100,0.142,IF(Uncertain_HH!H54&lt;500,0.1,IF(Uncertain_HH!H54&lt;1000,0.045,0.032)))))</f>
        <v>3.2000000000000001E-2</v>
      </c>
      <c r="I70" s="23">
        <f>IF(Uncertain_HH!I54&lt;36,0.2,IF(Uncertain_HH!I54&lt;50,0.167,IF(Uncertain_HH!I54&lt;100,0.142,IF(Uncertain_HH!I54&lt;500,0.1,IF(Uncertain_HH!I54&lt;1000,0.045,0.032)))))</f>
        <v>3.2000000000000001E-2</v>
      </c>
      <c r="J70" s="23">
        <f>IF(Uncertain_HH!J54&lt;36,0.2,IF(Uncertain_HH!J54&lt;50,0.167,IF(Uncertain_HH!J54&lt;100,0.142,IF(Uncertain_HH!J54&lt;500,0.1,IF(Uncertain_HH!J54&lt;1000,0.045,0.032)))))</f>
        <v>3.2000000000000001E-2</v>
      </c>
      <c r="K70" s="23">
        <f>IF(Uncertain_HH!K54&lt;36,0.2,IF(Uncertain_HH!K54&lt;50,0.167,IF(Uncertain_HH!K54&lt;100,0.142,IF(Uncertain_HH!K54&lt;500,0.1,IF(Uncertain_HH!K54&lt;1000,0.045,0.032)))))</f>
        <v>3.2000000000000001E-2</v>
      </c>
      <c r="L70" s="23">
        <f>IF(Uncertain_HH!L54&lt;36,0.2,IF(Uncertain_HH!L54&lt;50,0.167,IF(Uncertain_HH!L54&lt;100,0.142,IF(Uncertain_HH!L54&lt;500,0.1,IF(Uncertain_HH!L54&lt;1000,0.045,0.032)))))</f>
        <v>3.2000000000000001E-2</v>
      </c>
      <c r="M70" s="23">
        <f>IF(Uncertain_HH!M54&lt;36,0.2,IF(Uncertain_HH!M54&lt;50,0.167,IF(Uncertain_HH!M54&lt;100,0.142,IF(Uncertain_HH!M54&lt;500,0.1,IF(Uncertain_HH!M54&lt;1000,0.045,0.032)))))</f>
        <v>4.4999999999999998E-2</v>
      </c>
      <c r="N70" s="24">
        <f>IF(Uncertain_HH!N54&lt;36,0.2,IF(Uncertain_HH!N54&lt;50,0.167,IF(Uncertain_HH!N54&lt;100,0.142,IF(Uncertain_HH!N54&lt;500,0.1,IF(Uncertain_HH!N54&lt;1000,0.045,0.032)))))</f>
        <v>0.1</v>
      </c>
    </row>
    <row r="71" spans="1:17" x14ac:dyDescent="0.25">
      <c r="A71" s="36" t="s">
        <v>1395</v>
      </c>
      <c r="B71" s="21" t="s">
        <v>1300</v>
      </c>
      <c r="C71" s="22">
        <f>IF(Uncertain_HH!C55&lt;36,0.2,IF(Uncertain_HH!C55&lt;50,0.167,IF(Uncertain_HH!C55&lt;100,0.142,IF(Uncertain_HH!C55&lt;500,0.1,IF(Uncertain_HH!C55&lt;1000,0.045,0.032)))))</f>
        <v>3.2000000000000001E-2</v>
      </c>
      <c r="D71" s="23">
        <f>IF(Uncertain_HH!D55&lt;36,0.2,IF(Uncertain_HH!D55&lt;50,0.167,IF(Uncertain_HH!D55&lt;100,0.142,IF(Uncertain_HH!D55&lt;500,0.1,IF(Uncertain_HH!D55&lt;1000,0.045,0.032)))))</f>
        <v>4.4999999999999998E-2</v>
      </c>
      <c r="E71" s="23">
        <f>IF(Uncertain_HH!E55&lt;36,0.2,IF(Uncertain_HH!E55&lt;50,0.167,IF(Uncertain_HH!E55&lt;100,0.142,IF(Uncertain_HH!E55&lt;500,0.1,IF(Uncertain_HH!E55&lt;1000,0.045,0.032)))))</f>
        <v>3.2000000000000001E-2</v>
      </c>
      <c r="F71" s="23">
        <f>IF(Uncertain_HH!F55&lt;36,0.2,IF(Uncertain_HH!F55&lt;50,0.167,IF(Uncertain_HH!F55&lt;100,0.142,IF(Uncertain_HH!F55&lt;500,0.1,IF(Uncertain_HH!F55&lt;1000,0.045,0.032)))))</f>
        <v>3.2000000000000001E-2</v>
      </c>
      <c r="G71" s="23">
        <f>IF(Uncertain_HH!G55&lt;36,0.2,IF(Uncertain_HH!G55&lt;50,0.167,IF(Uncertain_HH!G55&lt;100,0.142,IF(Uncertain_HH!G55&lt;500,0.1,IF(Uncertain_HH!G55&lt;1000,0.045,0.032)))))</f>
        <v>3.2000000000000001E-2</v>
      </c>
      <c r="H71" s="23">
        <f>IF(Uncertain_HH!H55&lt;36,0.2,IF(Uncertain_HH!H55&lt;50,0.167,IF(Uncertain_HH!H55&lt;100,0.142,IF(Uncertain_HH!H55&lt;500,0.1,IF(Uncertain_HH!H55&lt;1000,0.045,0.032)))))</f>
        <v>3.2000000000000001E-2</v>
      </c>
      <c r="I71" s="23">
        <f>IF(Uncertain_HH!I55&lt;36,0.2,IF(Uncertain_HH!I55&lt;50,0.167,IF(Uncertain_HH!I55&lt;100,0.142,IF(Uncertain_HH!I55&lt;500,0.1,IF(Uncertain_HH!I55&lt;1000,0.045,0.032)))))</f>
        <v>3.2000000000000001E-2</v>
      </c>
      <c r="J71" s="23">
        <f>IF(Uncertain_HH!J55&lt;36,0.2,IF(Uncertain_HH!J55&lt;50,0.167,IF(Uncertain_HH!J55&lt;100,0.142,IF(Uncertain_HH!J55&lt;500,0.1,IF(Uncertain_HH!J55&lt;1000,0.045,0.032)))))</f>
        <v>3.2000000000000001E-2</v>
      </c>
      <c r="K71" s="23">
        <f>IF(Uncertain_HH!K55&lt;36,0.2,IF(Uncertain_HH!K55&lt;50,0.167,IF(Uncertain_HH!K55&lt;100,0.142,IF(Uncertain_HH!K55&lt;500,0.1,IF(Uncertain_HH!K55&lt;1000,0.045,0.032)))))</f>
        <v>3.2000000000000001E-2</v>
      </c>
      <c r="L71" s="23">
        <f>IF(Uncertain_HH!L55&lt;36,0.2,IF(Uncertain_HH!L55&lt;50,0.167,IF(Uncertain_HH!L55&lt;100,0.142,IF(Uncertain_HH!L55&lt;500,0.1,IF(Uncertain_HH!L55&lt;1000,0.045,0.032)))))</f>
        <v>3.2000000000000001E-2</v>
      </c>
      <c r="M71" s="23">
        <f>IF(Uncertain_HH!M55&lt;36,0.2,IF(Uncertain_HH!M55&lt;50,0.167,IF(Uncertain_HH!M55&lt;100,0.142,IF(Uncertain_HH!M55&lt;500,0.1,IF(Uncertain_HH!M55&lt;1000,0.045,0.032)))))</f>
        <v>3.2000000000000001E-2</v>
      </c>
      <c r="N71" s="24">
        <f>IF(Uncertain_HH!N55&lt;36,0.2,IF(Uncertain_HH!N55&lt;50,0.167,IF(Uncertain_HH!N55&lt;100,0.142,IF(Uncertain_HH!N55&lt;500,0.1,IF(Uncertain_HH!N55&lt;1000,0.045,0.032)))))</f>
        <v>4.4999999999999998E-2</v>
      </c>
    </row>
    <row r="72" spans="1:17" x14ac:dyDescent="0.25">
      <c r="A72" s="36" t="s">
        <v>1396</v>
      </c>
      <c r="B72" s="21" t="s">
        <v>1301</v>
      </c>
      <c r="C72" s="22">
        <f>IF(Uncertain_HH!C56&lt;36,0.2,IF(Uncertain_HH!C56&lt;50,0.167,IF(Uncertain_HH!C56&lt;100,0.142,IF(Uncertain_HH!C56&lt;500,0.1,IF(Uncertain_HH!C56&lt;1000,0.045,0.032)))))</f>
        <v>3.2000000000000001E-2</v>
      </c>
      <c r="D72" s="23">
        <f>IF(Uncertain_HH!D56&lt;36,0.2,IF(Uncertain_HH!D56&lt;50,0.167,IF(Uncertain_HH!D56&lt;100,0.142,IF(Uncertain_HH!D56&lt;500,0.1,IF(Uncertain_HH!D56&lt;1000,0.045,0.032)))))</f>
        <v>0.1</v>
      </c>
      <c r="E72" s="23">
        <f>IF(Uncertain_HH!E56&lt;36,0.2,IF(Uncertain_HH!E56&lt;50,0.167,IF(Uncertain_HH!E56&lt;100,0.142,IF(Uncertain_HH!E56&lt;500,0.1,IF(Uncertain_HH!E56&lt;1000,0.045,0.032)))))</f>
        <v>4.4999999999999998E-2</v>
      </c>
      <c r="F72" s="23">
        <f>IF(Uncertain_HH!F56&lt;36,0.2,IF(Uncertain_HH!F56&lt;50,0.167,IF(Uncertain_HH!F56&lt;100,0.142,IF(Uncertain_HH!F56&lt;500,0.1,IF(Uncertain_HH!F56&lt;1000,0.045,0.032)))))</f>
        <v>4.4999999999999998E-2</v>
      </c>
      <c r="G72" s="23">
        <f>IF(Uncertain_HH!G56&lt;36,0.2,IF(Uncertain_HH!G56&lt;50,0.167,IF(Uncertain_HH!G56&lt;100,0.142,IF(Uncertain_HH!G56&lt;500,0.1,IF(Uncertain_HH!G56&lt;1000,0.045,0.032)))))</f>
        <v>4.4999999999999998E-2</v>
      </c>
      <c r="H72" s="23">
        <f>IF(Uncertain_HH!H56&lt;36,0.2,IF(Uncertain_HH!H56&lt;50,0.167,IF(Uncertain_HH!H56&lt;100,0.142,IF(Uncertain_HH!H56&lt;500,0.1,IF(Uncertain_HH!H56&lt;1000,0.045,0.032)))))</f>
        <v>3.2000000000000001E-2</v>
      </c>
      <c r="I72" s="23">
        <f>IF(Uncertain_HH!I56&lt;36,0.2,IF(Uncertain_HH!I56&lt;50,0.167,IF(Uncertain_HH!I56&lt;100,0.142,IF(Uncertain_HH!I56&lt;500,0.1,IF(Uncertain_HH!I56&lt;1000,0.045,0.032)))))</f>
        <v>3.2000000000000001E-2</v>
      </c>
      <c r="J72" s="23">
        <f>IF(Uncertain_HH!J56&lt;36,0.2,IF(Uncertain_HH!J56&lt;50,0.167,IF(Uncertain_HH!J56&lt;100,0.142,IF(Uncertain_HH!J56&lt;500,0.1,IF(Uncertain_HH!J56&lt;1000,0.045,0.032)))))</f>
        <v>3.2000000000000001E-2</v>
      </c>
      <c r="K72" s="23">
        <f>IF(Uncertain_HH!K56&lt;36,0.2,IF(Uncertain_HH!K56&lt;50,0.167,IF(Uncertain_HH!K56&lt;100,0.142,IF(Uncertain_HH!K56&lt;500,0.1,IF(Uncertain_HH!K56&lt;1000,0.045,0.032)))))</f>
        <v>3.2000000000000001E-2</v>
      </c>
      <c r="L72" s="23">
        <f>IF(Uncertain_HH!L56&lt;36,0.2,IF(Uncertain_HH!L56&lt;50,0.167,IF(Uncertain_HH!L56&lt;100,0.142,IF(Uncertain_HH!L56&lt;500,0.1,IF(Uncertain_HH!L56&lt;1000,0.045,0.032)))))</f>
        <v>3.2000000000000001E-2</v>
      </c>
      <c r="M72" s="23">
        <f>IF(Uncertain_HH!M56&lt;36,0.2,IF(Uncertain_HH!M56&lt;50,0.167,IF(Uncertain_HH!M56&lt;100,0.142,IF(Uncertain_HH!M56&lt;500,0.1,IF(Uncertain_HH!M56&lt;1000,0.045,0.032)))))</f>
        <v>3.2000000000000001E-2</v>
      </c>
      <c r="N72" s="24">
        <f>IF(Uncertain_HH!N56&lt;36,0.2,IF(Uncertain_HH!N56&lt;50,0.167,IF(Uncertain_HH!N56&lt;100,0.142,IF(Uncertain_HH!N56&lt;500,0.1,IF(Uncertain_HH!N56&lt;1000,0.045,0.032)))))</f>
        <v>0.1</v>
      </c>
    </row>
    <row r="73" spans="1:17" x14ac:dyDescent="0.25">
      <c r="A73" s="36" t="s">
        <v>1397</v>
      </c>
      <c r="B73" s="21" t="s">
        <v>1302</v>
      </c>
      <c r="C73" s="22">
        <f>IF(Uncertain_HH!C57&lt;36,0.2,IF(Uncertain_HH!C57&lt;50,0.167,IF(Uncertain_HH!C57&lt;100,0.142,IF(Uncertain_HH!C57&lt;500,0.1,IF(Uncertain_HH!C57&lt;1000,0.045,0.032)))))</f>
        <v>3.2000000000000001E-2</v>
      </c>
      <c r="D73" s="23">
        <f>IF(Uncertain_HH!D57&lt;36,0.2,IF(Uncertain_HH!D57&lt;50,0.167,IF(Uncertain_HH!D57&lt;100,0.142,IF(Uncertain_HH!D57&lt;500,0.1,IF(Uncertain_HH!D57&lt;1000,0.045,0.032)))))</f>
        <v>0.1</v>
      </c>
      <c r="E73" s="23">
        <f>IF(Uncertain_HH!E57&lt;36,0.2,IF(Uncertain_HH!E57&lt;50,0.167,IF(Uncertain_HH!E57&lt;100,0.142,IF(Uncertain_HH!E57&lt;500,0.1,IF(Uncertain_HH!E57&lt;1000,0.045,0.032)))))</f>
        <v>4.4999999999999998E-2</v>
      </c>
      <c r="F73" s="23">
        <f>IF(Uncertain_HH!F57&lt;36,0.2,IF(Uncertain_HH!F57&lt;50,0.167,IF(Uncertain_HH!F57&lt;100,0.142,IF(Uncertain_HH!F57&lt;500,0.1,IF(Uncertain_HH!F57&lt;1000,0.045,0.032)))))</f>
        <v>4.4999999999999998E-2</v>
      </c>
      <c r="G73" s="23">
        <f>IF(Uncertain_HH!G57&lt;36,0.2,IF(Uncertain_HH!G57&lt;50,0.167,IF(Uncertain_HH!G57&lt;100,0.142,IF(Uncertain_HH!G57&lt;500,0.1,IF(Uncertain_HH!G57&lt;1000,0.045,0.032)))))</f>
        <v>4.4999999999999998E-2</v>
      </c>
      <c r="H73" s="23">
        <f>IF(Uncertain_HH!H57&lt;36,0.2,IF(Uncertain_HH!H57&lt;50,0.167,IF(Uncertain_HH!H57&lt;100,0.142,IF(Uncertain_HH!H57&lt;500,0.1,IF(Uncertain_HH!H57&lt;1000,0.045,0.032)))))</f>
        <v>3.2000000000000001E-2</v>
      </c>
      <c r="I73" s="23">
        <f>IF(Uncertain_HH!I57&lt;36,0.2,IF(Uncertain_HH!I57&lt;50,0.167,IF(Uncertain_HH!I57&lt;100,0.142,IF(Uncertain_HH!I57&lt;500,0.1,IF(Uncertain_HH!I57&lt;1000,0.045,0.032)))))</f>
        <v>3.2000000000000001E-2</v>
      </c>
      <c r="J73" s="23">
        <f>IF(Uncertain_HH!J57&lt;36,0.2,IF(Uncertain_HH!J57&lt;50,0.167,IF(Uncertain_HH!J57&lt;100,0.142,IF(Uncertain_HH!J57&lt;500,0.1,IF(Uncertain_HH!J57&lt;1000,0.045,0.032)))))</f>
        <v>3.2000000000000001E-2</v>
      </c>
      <c r="K73" s="23">
        <f>IF(Uncertain_HH!K57&lt;36,0.2,IF(Uncertain_HH!K57&lt;50,0.167,IF(Uncertain_HH!K57&lt;100,0.142,IF(Uncertain_HH!K57&lt;500,0.1,IF(Uncertain_HH!K57&lt;1000,0.045,0.032)))))</f>
        <v>3.2000000000000001E-2</v>
      </c>
      <c r="L73" s="23">
        <f>IF(Uncertain_HH!L57&lt;36,0.2,IF(Uncertain_HH!L57&lt;50,0.167,IF(Uncertain_HH!L57&lt;100,0.142,IF(Uncertain_HH!L57&lt;500,0.1,IF(Uncertain_HH!L57&lt;1000,0.045,0.032)))))</f>
        <v>3.2000000000000001E-2</v>
      </c>
      <c r="M73" s="23">
        <f>IF(Uncertain_HH!M57&lt;36,0.2,IF(Uncertain_HH!M57&lt;50,0.167,IF(Uncertain_HH!M57&lt;100,0.142,IF(Uncertain_HH!M57&lt;500,0.1,IF(Uncertain_HH!M57&lt;1000,0.045,0.032)))))</f>
        <v>3.2000000000000001E-2</v>
      </c>
      <c r="N73" s="24">
        <f>IF(Uncertain_HH!N57&lt;36,0.2,IF(Uncertain_HH!N57&lt;50,0.167,IF(Uncertain_HH!N57&lt;100,0.142,IF(Uncertain_HH!N57&lt;500,0.1,IF(Uncertain_HH!N57&lt;1000,0.045,0.032)))))</f>
        <v>4.4999999999999998E-2</v>
      </c>
    </row>
    <row r="74" spans="1:17" x14ac:dyDescent="0.25">
      <c r="A74" s="36" t="s">
        <v>1398</v>
      </c>
      <c r="B74" s="21" t="s">
        <v>1303</v>
      </c>
      <c r="C74" s="22">
        <f>IF(Uncertain_HH!C58&lt;36,0.2,IF(Uncertain_HH!C58&lt;50,0.167,IF(Uncertain_HH!C58&lt;100,0.142,IF(Uncertain_HH!C58&lt;500,0.1,IF(Uncertain_HH!C58&lt;1000,0.045,0.032)))))</f>
        <v>3.2000000000000001E-2</v>
      </c>
      <c r="D74" s="23">
        <f>IF(Uncertain_HH!D58&lt;36,0.2,IF(Uncertain_HH!D58&lt;50,0.167,IF(Uncertain_HH!D58&lt;100,0.142,IF(Uncertain_HH!D58&lt;500,0.1,IF(Uncertain_HH!D58&lt;1000,0.045,0.032)))))</f>
        <v>3.2000000000000001E-2</v>
      </c>
      <c r="E74" s="23">
        <f>IF(Uncertain_HH!E58&lt;36,0.2,IF(Uncertain_HH!E58&lt;50,0.167,IF(Uncertain_HH!E58&lt;100,0.142,IF(Uncertain_HH!E58&lt;500,0.1,IF(Uncertain_HH!E58&lt;1000,0.045,0.032)))))</f>
        <v>3.2000000000000001E-2</v>
      </c>
      <c r="F74" s="23">
        <f>IF(Uncertain_HH!F58&lt;36,0.2,IF(Uncertain_HH!F58&lt;50,0.167,IF(Uncertain_HH!F58&lt;100,0.142,IF(Uncertain_HH!F58&lt;500,0.1,IF(Uncertain_HH!F58&lt;1000,0.045,0.032)))))</f>
        <v>4.4999999999999998E-2</v>
      </c>
      <c r="G74" s="23">
        <f>IF(Uncertain_HH!G58&lt;36,0.2,IF(Uncertain_HH!G58&lt;50,0.167,IF(Uncertain_HH!G58&lt;100,0.142,IF(Uncertain_HH!G58&lt;500,0.1,IF(Uncertain_HH!G58&lt;1000,0.045,0.032)))))</f>
        <v>4.4999999999999998E-2</v>
      </c>
      <c r="H74" s="23">
        <f>IF(Uncertain_HH!H58&lt;36,0.2,IF(Uncertain_HH!H58&lt;50,0.167,IF(Uncertain_HH!H58&lt;100,0.142,IF(Uncertain_HH!H58&lt;500,0.1,IF(Uncertain_HH!H58&lt;1000,0.045,0.032)))))</f>
        <v>3.2000000000000001E-2</v>
      </c>
      <c r="I74" s="23">
        <f>IF(Uncertain_HH!I58&lt;36,0.2,IF(Uncertain_HH!I58&lt;50,0.167,IF(Uncertain_HH!I58&lt;100,0.142,IF(Uncertain_HH!I58&lt;500,0.1,IF(Uncertain_HH!I58&lt;1000,0.045,0.032)))))</f>
        <v>3.2000000000000001E-2</v>
      </c>
      <c r="J74" s="23">
        <f>IF(Uncertain_HH!J58&lt;36,0.2,IF(Uncertain_HH!J58&lt;50,0.167,IF(Uncertain_HH!J58&lt;100,0.142,IF(Uncertain_HH!J58&lt;500,0.1,IF(Uncertain_HH!J58&lt;1000,0.045,0.032)))))</f>
        <v>3.2000000000000001E-2</v>
      </c>
      <c r="K74" s="23">
        <f>IF(Uncertain_HH!K58&lt;36,0.2,IF(Uncertain_HH!K58&lt;50,0.167,IF(Uncertain_HH!K58&lt;100,0.142,IF(Uncertain_HH!K58&lt;500,0.1,IF(Uncertain_HH!K58&lt;1000,0.045,0.032)))))</f>
        <v>3.2000000000000001E-2</v>
      </c>
      <c r="L74" s="23">
        <f>IF(Uncertain_HH!L58&lt;36,0.2,IF(Uncertain_HH!L58&lt;50,0.167,IF(Uncertain_HH!L58&lt;100,0.142,IF(Uncertain_HH!L58&lt;500,0.1,IF(Uncertain_HH!L58&lt;1000,0.045,0.032)))))</f>
        <v>3.2000000000000001E-2</v>
      </c>
      <c r="M74" s="23">
        <f>IF(Uncertain_HH!M58&lt;36,0.2,IF(Uncertain_HH!M58&lt;50,0.167,IF(Uncertain_HH!M58&lt;100,0.142,IF(Uncertain_HH!M58&lt;500,0.1,IF(Uncertain_HH!M58&lt;1000,0.045,0.032)))))</f>
        <v>4.4999999999999998E-2</v>
      </c>
      <c r="N74" s="24">
        <f>IF(Uncertain_HH!N58&lt;36,0.2,IF(Uncertain_HH!N58&lt;50,0.167,IF(Uncertain_HH!N58&lt;100,0.142,IF(Uncertain_HH!N58&lt;500,0.1,IF(Uncertain_HH!N58&lt;1000,0.045,0.032)))))</f>
        <v>0.1</v>
      </c>
    </row>
    <row r="75" spans="1:17" x14ac:dyDescent="0.25">
      <c r="A75" s="36" t="s">
        <v>1399</v>
      </c>
      <c r="B75" s="21" t="s">
        <v>1304</v>
      </c>
      <c r="C75" s="22">
        <f>IF(Uncertain_HH!C59&lt;36,0.2,IF(Uncertain_HH!C59&lt;50,0.167,IF(Uncertain_HH!C59&lt;100,0.142,IF(Uncertain_HH!C59&lt;500,0.1,IF(Uncertain_HH!C59&lt;1000,0.045,0.032)))))</f>
        <v>3.2000000000000001E-2</v>
      </c>
      <c r="D75" s="23">
        <f>IF(Uncertain_HH!D59&lt;36,0.2,IF(Uncertain_HH!D59&lt;50,0.167,IF(Uncertain_HH!D59&lt;100,0.142,IF(Uncertain_HH!D59&lt;500,0.1,IF(Uncertain_HH!D59&lt;1000,0.045,0.032)))))</f>
        <v>0.2</v>
      </c>
      <c r="E75" s="23">
        <f>IF(Uncertain_HH!E59&lt;36,0.2,IF(Uncertain_HH!E59&lt;50,0.167,IF(Uncertain_HH!E59&lt;100,0.142,IF(Uncertain_HH!E59&lt;500,0.1,IF(Uncertain_HH!E59&lt;1000,0.045,0.032)))))</f>
        <v>0.14199999999999999</v>
      </c>
      <c r="F75" s="23">
        <f>IF(Uncertain_HH!F59&lt;36,0.2,IF(Uncertain_HH!F59&lt;50,0.167,IF(Uncertain_HH!F59&lt;100,0.142,IF(Uncertain_HH!F59&lt;500,0.1,IF(Uncertain_HH!F59&lt;1000,0.045,0.032)))))</f>
        <v>0.16700000000000001</v>
      </c>
      <c r="G75" s="23">
        <f>IF(Uncertain_HH!G59&lt;36,0.2,IF(Uncertain_HH!G59&lt;50,0.167,IF(Uncertain_HH!G59&lt;100,0.142,IF(Uncertain_HH!G59&lt;500,0.1,IF(Uncertain_HH!G59&lt;1000,0.045,0.032)))))</f>
        <v>0.14199999999999999</v>
      </c>
      <c r="H75" s="23">
        <f>IF(Uncertain_HH!H59&lt;36,0.2,IF(Uncertain_HH!H59&lt;50,0.167,IF(Uncertain_HH!H59&lt;100,0.142,IF(Uncertain_HH!H59&lt;500,0.1,IF(Uncertain_HH!H59&lt;1000,0.045,0.032)))))</f>
        <v>0.14199999999999999</v>
      </c>
      <c r="I75" s="23">
        <f>IF(Uncertain_HH!I59&lt;36,0.2,IF(Uncertain_HH!I59&lt;50,0.167,IF(Uncertain_HH!I59&lt;100,0.142,IF(Uncertain_HH!I59&lt;500,0.1,IF(Uncertain_HH!I59&lt;1000,0.045,0.032)))))</f>
        <v>0.1</v>
      </c>
      <c r="J75" s="23">
        <f>IF(Uncertain_HH!J59&lt;36,0.2,IF(Uncertain_HH!J59&lt;50,0.167,IF(Uncertain_HH!J59&lt;100,0.142,IF(Uncertain_HH!J59&lt;500,0.1,IF(Uncertain_HH!J59&lt;1000,0.045,0.032)))))</f>
        <v>0.1</v>
      </c>
      <c r="K75" s="23">
        <f>IF(Uncertain_HH!K59&lt;36,0.2,IF(Uncertain_HH!K59&lt;50,0.167,IF(Uncertain_HH!K59&lt;100,0.142,IF(Uncertain_HH!K59&lt;500,0.1,IF(Uncertain_HH!K59&lt;1000,0.045,0.032)))))</f>
        <v>0.1</v>
      </c>
      <c r="L75" s="23">
        <f>IF(Uncertain_HH!L59&lt;36,0.2,IF(Uncertain_HH!L59&lt;50,0.167,IF(Uncertain_HH!L59&lt;100,0.142,IF(Uncertain_HH!L59&lt;500,0.1,IF(Uncertain_HH!L59&lt;1000,0.045,0.032)))))</f>
        <v>0.1</v>
      </c>
      <c r="M75" s="23">
        <f>IF(Uncertain_HH!M59&lt;36,0.2,IF(Uncertain_HH!M59&lt;50,0.167,IF(Uncertain_HH!M59&lt;100,0.142,IF(Uncertain_HH!M59&lt;500,0.1,IF(Uncertain_HH!M59&lt;1000,0.045,0.032)))))</f>
        <v>0.1</v>
      </c>
      <c r="N75" s="24">
        <f>IF(Uncertain_HH!N59&lt;36,0.2,IF(Uncertain_HH!N59&lt;50,0.167,IF(Uncertain_HH!N59&lt;100,0.142,IF(Uncertain_HH!N59&lt;500,0.1,IF(Uncertain_HH!N59&lt;1000,0.045,0.032)))))</f>
        <v>0.14199999999999999</v>
      </c>
    </row>
    <row r="76" spans="1:17" x14ac:dyDescent="0.25">
      <c r="A76" s="36" t="s">
        <v>1400</v>
      </c>
      <c r="B76" s="21" t="s">
        <v>1305</v>
      </c>
      <c r="C76" s="22">
        <f>IF(Uncertain_HH!C60&lt;36,0.2,IF(Uncertain_HH!C60&lt;50,0.167,IF(Uncertain_HH!C60&lt;100,0.142,IF(Uncertain_HH!C60&lt;500,0.1,IF(Uncertain_HH!C60&lt;1000,0.045,0.032)))))</f>
        <v>3.2000000000000001E-2</v>
      </c>
      <c r="D76" s="23">
        <f>IF(Uncertain_HH!D60&lt;36,0.2,IF(Uncertain_HH!D60&lt;50,0.167,IF(Uncertain_HH!D60&lt;100,0.142,IF(Uncertain_HH!D60&lt;500,0.1,IF(Uncertain_HH!D60&lt;1000,0.045,0.032)))))</f>
        <v>3.2000000000000001E-2</v>
      </c>
      <c r="E76" s="23">
        <f>IF(Uncertain_HH!E60&lt;36,0.2,IF(Uncertain_HH!E60&lt;50,0.167,IF(Uncertain_HH!E60&lt;100,0.142,IF(Uncertain_HH!E60&lt;500,0.1,IF(Uncertain_HH!E60&lt;1000,0.045,0.032)))))</f>
        <v>3.2000000000000001E-2</v>
      </c>
      <c r="F76" s="23">
        <f>IF(Uncertain_HH!F60&lt;36,0.2,IF(Uncertain_HH!F60&lt;50,0.167,IF(Uncertain_HH!F60&lt;100,0.142,IF(Uncertain_HH!F60&lt;500,0.1,IF(Uncertain_HH!F60&lt;1000,0.045,0.032)))))</f>
        <v>3.2000000000000001E-2</v>
      </c>
      <c r="G76" s="23">
        <f>IF(Uncertain_HH!G60&lt;36,0.2,IF(Uncertain_HH!G60&lt;50,0.167,IF(Uncertain_HH!G60&lt;100,0.142,IF(Uncertain_HH!G60&lt;500,0.1,IF(Uncertain_HH!G60&lt;1000,0.045,0.032)))))</f>
        <v>3.2000000000000001E-2</v>
      </c>
      <c r="H76" s="23">
        <f>IF(Uncertain_HH!H60&lt;36,0.2,IF(Uncertain_HH!H60&lt;50,0.167,IF(Uncertain_HH!H60&lt;100,0.142,IF(Uncertain_HH!H60&lt;500,0.1,IF(Uncertain_HH!H60&lt;1000,0.045,0.032)))))</f>
        <v>3.2000000000000001E-2</v>
      </c>
      <c r="I76" s="23">
        <f>IF(Uncertain_HH!I60&lt;36,0.2,IF(Uncertain_HH!I60&lt;50,0.167,IF(Uncertain_HH!I60&lt;100,0.142,IF(Uncertain_HH!I60&lt;500,0.1,IF(Uncertain_HH!I60&lt;1000,0.045,0.032)))))</f>
        <v>3.2000000000000001E-2</v>
      </c>
      <c r="J76" s="23">
        <f>IF(Uncertain_HH!J60&lt;36,0.2,IF(Uncertain_HH!J60&lt;50,0.167,IF(Uncertain_HH!J60&lt;100,0.142,IF(Uncertain_HH!J60&lt;500,0.1,IF(Uncertain_HH!J60&lt;1000,0.045,0.032)))))</f>
        <v>3.2000000000000001E-2</v>
      </c>
      <c r="K76" s="23">
        <f>IF(Uncertain_HH!K60&lt;36,0.2,IF(Uncertain_HH!K60&lt;50,0.167,IF(Uncertain_HH!K60&lt;100,0.142,IF(Uncertain_HH!K60&lt;500,0.1,IF(Uncertain_HH!K60&lt;1000,0.045,0.032)))))</f>
        <v>3.2000000000000001E-2</v>
      </c>
      <c r="L76" s="23">
        <f>IF(Uncertain_HH!L60&lt;36,0.2,IF(Uncertain_HH!L60&lt;50,0.167,IF(Uncertain_HH!L60&lt;100,0.142,IF(Uncertain_HH!L60&lt;500,0.1,IF(Uncertain_HH!L60&lt;1000,0.045,0.032)))))</f>
        <v>3.2000000000000001E-2</v>
      </c>
      <c r="M76" s="23">
        <f>IF(Uncertain_HH!M60&lt;36,0.2,IF(Uncertain_HH!M60&lt;50,0.167,IF(Uncertain_HH!M60&lt;100,0.142,IF(Uncertain_HH!M60&lt;500,0.1,IF(Uncertain_HH!M60&lt;1000,0.045,0.032)))))</f>
        <v>3.2000000000000001E-2</v>
      </c>
      <c r="N76" s="24">
        <f>IF(Uncertain_HH!N60&lt;36,0.2,IF(Uncertain_HH!N60&lt;50,0.167,IF(Uncertain_HH!N60&lt;100,0.142,IF(Uncertain_HH!N60&lt;500,0.1,IF(Uncertain_HH!N60&lt;1000,0.045,0.032)))))</f>
        <v>4.4999999999999998E-2</v>
      </c>
    </row>
    <row r="77" spans="1:17" x14ac:dyDescent="0.25">
      <c r="A77" s="36" t="s">
        <v>1401</v>
      </c>
      <c r="B77" s="21" t="s">
        <v>1306</v>
      </c>
      <c r="C77" s="22">
        <f>IF(Uncertain_HH!C61&lt;36,0.2,IF(Uncertain_HH!C61&lt;50,0.167,IF(Uncertain_HH!C61&lt;100,0.142,IF(Uncertain_HH!C61&lt;500,0.1,IF(Uncertain_HH!C61&lt;1000,0.045,0.032)))))</f>
        <v>3.2000000000000001E-2</v>
      </c>
      <c r="D77" s="23">
        <f>IF(Uncertain_HH!D61&lt;36,0.2,IF(Uncertain_HH!D61&lt;50,0.167,IF(Uncertain_HH!D61&lt;100,0.142,IF(Uncertain_HH!D61&lt;500,0.1,IF(Uncertain_HH!D61&lt;1000,0.045,0.032)))))</f>
        <v>0.1</v>
      </c>
      <c r="E77" s="23">
        <f>IF(Uncertain_HH!E61&lt;36,0.2,IF(Uncertain_HH!E61&lt;50,0.167,IF(Uncertain_HH!E61&lt;100,0.142,IF(Uncertain_HH!E61&lt;500,0.1,IF(Uncertain_HH!E61&lt;1000,0.045,0.032)))))</f>
        <v>0.1</v>
      </c>
      <c r="F77" s="23">
        <f>IF(Uncertain_HH!F61&lt;36,0.2,IF(Uncertain_HH!F61&lt;50,0.167,IF(Uncertain_HH!F61&lt;100,0.142,IF(Uncertain_HH!F61&lt;500,0.1,IF(Uncertain_HH!F61&lt;1000,0.045,0.032)))))</f>
        <v>0.1</v>
      </c>
      <c r="G77" s="23">
        <f>IF(Uncertain_HH!G61&lt;36,0.2,IF(Uncertain_HH!G61&lt;50,0.167,IF(Uncertain_HH!G61&lt;100,0.142,IF(Uncertain_HH!G61&lt;500,0.1,IF(Uncertain_HH!G61&lt;1000,0.045,0.032)))))</f>
        <v>0.1</v>
      </c>
      <c r="H77" s="23">
        <f>IF(Uncertain_HH!H61&lt;36,0.2,IF(Uncertain_HH!H61&lt;50,0.167,IF(Uncertain_HH!H61&lt;100,0.142,IF(Uncertain_HH!H61&lt;500,0.1,IF(Uncertain_HH!H61&lt;1000,0.045,0.032)))))</f>
        <v>0.1</v>
      </c>
      <c r="I77" s="23">
        <f>IF(Uncertain_HH!I61&lt;36,0.2,IF(Uncertain_HH!I61&lt;50,0.167,IF(Uncertain_HH!I61&lt;100,0.142,IF(Uncertain_HH!I61&lt;500,0.1,IF(Uncertain_HH!I61&lt;1000,0.045,0.032)))))</f>
        <v>4.4999999999999998E-2</v>
      </c>
      <c r="J77" s="23">
        <f>IF(Uncertain_HH!J61&lt;36,0.2,IF(Uncertain_HH!J61&lt;50,0.167,IF(Uncertain_HH!J61&lt;100,0.142,IF(Uncertain_HH!J61&lt;500,0.1,IF(Uncertain_HH!J61&lt;1000,0.045,0.032)))))</f>
        <v>3.2000000000000001E-2</v>
      </c>
      <c r="K77" s="23">
        <f>IF(Uncertain_HH!K61&lt;36,0.2,IF(Uncertain_HH!K61&lt;50,0.167,IF(Uncertain_HH!K61&lt;100,0.142,IF(Uncertain_HH!K61&lt;500,0.1,IF(Uncertain_HH!K61&lt;1000,0.045,0.032)))))</f>
        <v>3.2000000000000001E-2</v>
      </c>
      <c r="L77" s="23">
        <f>IF(Uncertain_HH!L61&lt;36,0.2,IF(Uncertain_HH!L61&lt;50,0.167,IF(Uncertain_HH!L61&lt;100,0.142,IF(Uncertain_HH!L61&lt;500,0.1,IF(Uncertain_HH!L61&lt;1000,0.045,0.032)))))</f>
        <v>3.2000000000000001E-2</v>
      </c>
      <c r="M77" s="23">
        <f>IF(Uncertain_HH!M61&lt;36,0.2,IF(Uncertain_HH!M61&lt;50,0.167,IF(Uncertain_HH!M61&lt;100,0.142,IF(Uncertain_HH!M61&lt;500,0.1,IF(Uncertain_HH!M61&lt;1000,0.045,0.032)))))</f>
        <v>0.1</v>
      </c>
      <c r="N77" s="24">
        <f>IF(Uncertain_HH!N61&lt;36,0.2,IF(Uncertain_HH!N61&lt;50,0.167,IF(Uncertain_HH!N61&lt;100,0.142,IF(Uncertain_HH!N61&lt;500,0.1,IF(Uncertain_HH!N61&lt;1000,0.045,0.032)))))</f>
        <v>0.1</v>
      </c>
    </row>
    <row r="78" spans="1:17" x14ac:dyDescent="0.25">
      <c r="A78" s="36" t="s">
        <v>1402</v>
      </c>
      <c r="B78" s="21" t="s">
        <v>1307</v>
      </c>
      <c r="C78" s="22">
        <f>IF(Uncertain_HH!C62&lt;36,0.2,IF(Uncertain_HH!C62&lt;50,0.167,IF(Uncertain_HH!C62&lt;100,0.142,IF(Uncertain_HH!C62&lt;500,0.1,IF(Uncertain_HH!C62&lt;1000,0.045,0.032)))))</f>
        <v>3.2000000000000001E-2</v>
      </c>
      <c r="D78" s="23">
        <f>IF(Uncertain_HH!D62&lt;36,0.2,IF(Uncertain_HH!D62&lt;50,0.167,IF(Uncertain_HH!D62&lt;100,0.142,IF(Uncertain_HH!D62&lt;500,0.1,IF(Uncertain_HH!D62&lt;1000,0.045,0.032)))))</f>
        <v>4.4999999999999998E-2</v>
      </c>
      <c r="E78" s="23">
        <f>IF(Uncertain_HH!E62&lt;36,0.2,IF(Uncertain_HH!E62&lt;50,0.167,IF(Uncertain_HH!E62&lt;100,0.142,IF(Uncertain_HH!E62&lt;500,0.1,IF(Uncertain_HH!E62&lt;1000,0.045,0.032)))))</f>
        <v>3.2000000000000001E-2</v>
      </c>
      <c r="F78" s="23">
        <f>IF(Uncertain_HH!F62&lt;36,0.2,IF(Uncertain_HH!F62&lt;50,0.167,IF(Uncertain_HH!F62&lt;100,0.142,IF(Uncertain_HH!F62&lt;500,0.1,IF(Uncertain_HH!F62&lt;1000,0.045,0.032)))))</f>
        <v>4.4999999999999998E-2</v>
      </c>
      <c r="G78" s="23">
        <f>IF(Uncertain_HH!G62&lt;36,0.2,IF(Uncertain_HH!G62&lt;50,0.167,IF(Uncertain_HH!G62&lt;100,0.142,IF(Uncertain_HH!G62&lt;500,0.1,IF(Uncertain_HH!G62&lt;1000,0.045,0.032)))))</f>
        <v>4.4999999999999998E-2</v>
      </c>
      <c r="H78" s="23">
        <f>IF(Uncertain_HH!H62&lt;36,0.2,IF(Uncertain_HH!H62&lt;50,0.167,IF(Uncertain_HH!H62&lt;100,0.142,IF(Uncertain_HH!H62&lt;500,0.1,IF(Uncertain_HH!H62&lt;1000,0.045,0.032)))))</f>
        <v>3.2000000000000001E-2</v>
      </c>
      <c r="I78" s="23">
        <f>IF(Uncertain_HH!I62&lt;36,0.2,IF(Uncertain_HH!I62&lt;50,0.167,IF(Uncertain_HH!I62&lt;100,0.142,IF(Uncertain_HH!I62&lt;500,0.1,IF(Uncertain_HH!I62&lt;1000,0.045,0.032)))))</f>
        <v>3.2000000000000001E-2</v>
      </c>
      <c r="J78" s="23">
        <f>IF(Uncertain_HH!J62&lt;36,0.2,IF(Uncertain_HH!J62&lt;50,0.167,IF(Uncertain_HH!J62&lt;100,0.142,IF(Uncertain_HH!J62&lt;500,0.1,IF(Uncertain_HH!J62&lt;1000,0.045,0.032)))))</f>
        <v>3.2000000000000001E-2</v>
      </c>
      <c r="K78" s="23">
        <f>IF(Uncertain_HH!K62&lt;36,0.2,IF(Uncertain_HH!K62&lt;50,0.167,IF(Uncertain_HH!K62&lt;100,0.142,IF(Uncertain_HH!K62&lt;500,0.1,IF(Uncertain_HH!K62&lt;1000,0.045,0.032)))))</f>
        <v>3.2000000000000001E-2</v>
      </c>
      <c r="L78" s="23">
        <f>IF(Uncertain_HH!L62&lt;36,0.2,IF(Uncertain_HH!L62&lt;50,0.167,IF(Uncertain_HH!L62&lt;100,0.142,IF(Uncertain_HH!L62&lt;500,0.1,IF(Uncertain_HH!L62&lt;1000,0.045,0.032)))))</f>
        <v>3.2000000000000001E-2</v>
      </c>
      <c r="M78" s="23">
        <f>IF(Uncertain_HH!M62&lt;36,0.2,IF(Uncertain_HH!M62&lt;50,0.167,IF(Uncertain_HH!M62&lt;100,0.142,IF(Uncertain_HH!M62&lt;500,0.1,IF(Uncertain_HH!M62&lt;1000,0.045,0.032)))))</f>
        <v>3.2000000000000001E-2</v>
      </c>
      <c r="N78" s="24">
        <f>IF(Uncertain_HH!N62&lt;36,0.2,IF(Uncertain_HH!N62&lt;50,0.167,IF(Uncertain_HH!N62&lt;100,0.142,IF(Uncertain_HH!N62&lt;500,0.1,IF(Uncertain_HH!N62&lt;1000,0.045,0.032)))))</f>
        <v>0.1</v>
      </c>
    </row>
    <row r="79" spans="1:17" x14ac:dyDescent="0.25">
      <c r="A79" s="36" t="s">
        <v>1403</v>
      </c>
      <c r="B79" s="21" t="s">
        <v>1308</v>
      </c>
      <c r="C79" s="22">
        <f>IF(Uncertain_HH!C63&lt;36,0.2,IF(Uncertain_HH!C63&lt;50,0.167,IF(Uncertain_HH!C63&lt;100,0.142,IF(Uncertain_HH!C63&lt;500,0.1,IF(Uncertain_HH!C63&lt;1000,0.045,0.032)))))</f>
        <v>3.2000000000000001E-2</v>
      </c>
      <c r="D79" s="23">
        <f>IF(Uncertain_HH!D63&lt;36,0.2,IF(Uncertain_HH!D63&lt;50,0.167,IF(Uncertain_HH!D63&lt;100,0.142,IF(Uncertain_HH!D63&lt;500,0.1,IF(Uncertain_HH!D63&lt;1000,0.045,0.032)))))</f>
        <v>0.14199999999999999</v>
      </c>
      <c r="E79" s="23">
        <f>IF(Uncertain_HH!E63&lt;36,0.2,IF(Uncertain_HH!E63&lt;50,0.167,IF(Uncertain_HH!E63&lt;100,0.142,IF(Uncertain_HH!E63&lt;500,0.1,IF(Uncertain_HH!E63&lt;1000,0.045,0.032)))))</f>
        <v>0.1</v>
      </c>
      <c r="F79" s="23">
        <f>IF(Uncertain_HH!F63&lt;36,0.2,IF(Uncertain_HH!F63&lt;50,0.167,IF(Uncertain_HH!F63&lt;100,0.142,IF(Uncertain_HH!F63&lt;500,0.1,IF(Uncertain_HH!F63&lt;1000,0.045,0.032)))))</f>
        <v>0.14199999999999999</v>
      </c>
      <c r="G79" s="23">
        <f>IF(Uncertain_HH!G63&lt;36,0.2,IF(Uncertain_HH!G63&lt;50,0.167,IF(Uncertain_HH!G63&lt;100,0.142,IF(Uncertain_HH!G63&lt;500,0.1,IF(Uncertain_HH!G63&lt;1000,0.045,0.032)))))</f>
        <v>0.1</v>
      </c>
      <c r="H79" s="23">
        <f>IF(Uncertain_HH!H63&lt;36,0.2,IF(Uncertain_HH!H63&lt;50,0.167,IF(Uncertain_HH!H63&lt;100,0.142,IF(Uncertain_HH!H63&lt;500,0.1,IF(Uncertain_HH!H63&lt;1000,0.045,0.032)))))</f>
        <v>0.1</v>
      </c>
      <c r="I79" s="23">
        <f>IF(Uncertain_HH!I63&lt;36,0.2,IF(Uncertain_HH!I63&lt;50,0.167,IF(Uncertain_HH!I63&lt;100,0.142,IF(Uncertain_HH!I63&lt;500,0.1,IF(Uncertain_HH!I63&lt;1000,0.045,0.032)))))</f>
        <v>0.1</v>
      </c>
      <c r="J79" s="23">
        <f>IF(Uncertain_HH!J63&lt;36,0.2,IF(Uncertain_HH!J63&lt;50,0.167,IF(Uncertain_HH!J63&lt;100,0.142,IF(Uncertain_HH!J63&lt;500,0.1,IF(Uncertain_HH!J63&lt;1000,0.045,0.032)))))</f>
        <v>4.4999999999999998E-2</v>
      </c>
      <c r="K79" s="23">
        <f>IF(Uncertain_HH!K63&lt;36,0.2,IF(Uncertain_HH!K63&lt;50,0.167,IF(Uncertain_HH!K63&lt;100,0.142,IF(Uncertain_HH!K63&lt;500,0.1,IF(Uncertain_HH!K63&lt;1000,0.045,0.032)))))</f>
        <v>4.4999999999999998E-2</v>
      </c>
      <c r="L79" s="23">
        <f>IF(Uncertain_HH!L63&lt;36,0.2,IF(Uncertain_HH!L63&lt;50,0.167,IF(Uncertain_HH!L63&lt;100,0.142,IF(Uncertain_HH!L63&lt;500,0.1,IF(Uncertain_HH!L63&lt;1000,0.045,0.032)))))</f>
        <v>4.4999999999999998E-2</v>
      </c>
      <c r="M79" s="23">
        <f>IF(Uncertain_HH!M63&lt;36,0.2,IF(Uncertain_HH!M63&lt;50,0.167,IF(Uncertain_HH!M63&lt;100,0.142,IF(Uncertain_HH!M63&lt;500,0.1,IF(Uncertain_HH!M63&lt;1000,0.045,0.032)))))</f>
        <v>0.1</v>
      </c>
      <c r="N79" s="24">
        <f>IF(Uncertain_HH!N63&lt;36,0.2,IF(Uncertain_HH!N63&lt;50,0.167,IF(Uncertain_HH!N63&lt;100,0.142,IF(Uncertain_HH!N63&lt;500,0.1,IF(Uncertain_HH!N63&lt;1000,0.045,0.032)))))</f>
        <v>0.14199999999999999</v>
      </c>
    </row>
    <row r="80" spans="1:17" x14ac:dyDescent="0.25">
      <c r="A80" s="36" t="s">
        <v>1404</v>
      </c>
      <c r="B80" s="21" t="s">
        <v>1309</v>
      </c>
      <c r="C80" s="22">
        <f>IF(Uncertain_HH!C64&lt;36,0.2,IF(Uncertain_HH!C64&lt;50,0.167,IF(Uncertain_HH!C64&lt;100,0.142,IF(Uncertain_HH!C64&lt;500,0.1,IF(Uncertain_HH!C64&lt;1000,0.045,0.032)))))</f>
        <v>3.2000000000000001E-2</v>
      </c>
      <c r="D80" s="23">
        <f>IF(Uncertain_HH!D64&lt;36,0.2,IF(Uncertain_HH!D64&lt;50,0.167,IF(Uncertain_HH!D64&lt;100,0.142,IF(Uncertain_HH!D64&lt;500,0.1,IF(Uncertain_HH!D64&lt;1000,0.045,0.032)))))</f>
        <v>0.14199999999999999</v>
      </c>
      <c r="E80" s="23">
        <f>IF(Uncertain_HH!E64&lt;36,0.2,IF(Uncertain_HH!E64&lt;50,0.167,IF(Uncertain_HH!E64&lt;100,0.142,IF(Uncertain_HH!E64&lt;500,0.1,IF(Uncertain_HH!E64&lt;1000,0.045,0.032)))))</f>
        <v>0.1</v>
      </c>
      <c r="F80" s="23">
        <f>IF(Uncertain_HH!F64&lt;36,0.2,IF(Uncertain_HH!F64&lt;50,0.167,IF(Uncertain_HH!F64&lt;100,0.142,IF(Uncertain_HH!F64&lt;500,0.1,IF(Uncertain_HH!F64&lt;1000,0.045,0.032)))))</f>
        <v>0.14199999999999999</v>
      </c>
      <c r="G80" s="23">
        <f>IF(Uncertain_HH!G64&lt;36,0.2,IF(Uncertain_HH!G64&lt;50,0.167,IF(Uncertain_HH!G64&lt;100,0.142,IF(Uncertain_HH!G64&lt;500,0.1,IF(Uncertain_HH!G64&lt;1000,0.045,0.032)))))</f>
        <v>0.14199999999999999</v>
      </c>
      <c r="H80" s="23">
        <f>IF(Uncertain_HH!H64&lt;36,0.2,IF(Uncertain_HH!H64&lt;50,0.167,IF(Uncertain_HH!H64&lt;100,0.142,IF(Uncertain_HH!H64&lt;500,0.1,IF(Uncertain_HH!H64&lt;1000,0.045,0.032)))))</f>
        <v>0.1</v>
      </c>
      <c r="I80" s="23">
        <f>IF(Uncertain_HH!I64&lt;36,0.2,IF(Uncertain_HH!I64&lt;50,0.167,IF(Uncertain_HH!I64&lt;100,0.142,IF(Uncertain_HH!I64&lt;500,0.1,IF(Uncertain_HH!I64&lt;1000,0.045,0.032)))))</f>
        <v>0.1</v>
      </c>
      <c r="J80" s="23">
        <f>IF(Uncertain_HH!J64&lt;36,0.2,IF(Uncertain_HH!J64&lt;50,0.167,IF(Uncertain_HH!J64&lt;100,0.142,IF(Uncertain_HH!J64&lt;500,0.1,IF(Uncertain_HH!J64&lt;1000,0.045,0.032)))))</f>
        <v>4.4999999999999998E-2</v>
      </c>
      <c r="K80" s="23">
        <f>IF(Uncertain_HH!K64&lt;36,0.2,IF(Uncertain_HH!K64&lt;50,0.167,IF(Uncertain_HH!K64&lt;100,0.142,IF(Uncertain_HH!K64&lt;500,0.1,IF(Uncertain_HH!K64&lt;1000,0.045,0.032)))))</f>
        <v>4.4999999999999998E-2</v>
      </c>
      <c r="L80" s="23">
        <f>IF(Uncertain_HH!L64&lt;36,0.2,IF(Uncertain_HH!L64&lt;50,0.167,IF(Uncertain_HH!L64&lt;100,0.142,IF(Uncertain_HH!L64&lt;500,0.1,IF(Uncertain_HH!L64&lt;1000,0.045,0.032)))))</f>
        <v>4.4999999999999998E-2</v>
      </c>
      <c r="M80" s="23">
        <f>IF(Uncertain_HH!M64&lt;36,0.2,IF(Uncertain_HH!M64&lt;50,0.167,IF(Uncertain_HH!M64&lt;100,0.142,IF(Uncertain_HH!M64&lt;500,0.1,IF(Uncertain_HH!M64&lt;1000,0.045,0.032)))))</f>
        <v>0.1</v>
      </c>
      <c r="N80" s="24">
        <f>IF(Uncertain_HH!N64&lt;36,0.2,IF(Uncertain_HH!N64&lt;50,0.167,IF(Uncertain_HH!N64&lt;100,0.142,IF(Uncertain_HH!N64&lt;500,0.1,IF(Uncertain_HH!N64&lt;1000,0.045,0.032)))))</f>
        <v>0.14199999999999999</v>
      </c>
    </row>
    <row r="81" spans="1:14" x14ac:dyDescent="0.25">
      <c r="A81" s="36" t="s">
        <v>1405</v>
      </c>
      <c r="B81" s="21" t="s">
        <v>1310</v>
      </c>
      <c r="C81" s="22">
        <f>IF(Uncertain_HH!C65&lt;36,0.2,IF(Uncertain_HH!C65&lt;50,0.167,IF(Uncertain_HH!C65&lt;100,0.142,IF(Uncertain_HH!C65&lt;500,0.1,IF(Uncertain_HH!C65&lt;1000,0.045,0.032)))))</f>
        <v>3.2000000000000001E-2</v>
      </c>
      <c r="D81" s="23">
        <f>IF(Uncertain_HH!D65&lt;36,0.2,IF(Uncertain_HH!D65&lt;50,0.167,IF(Uncertain_HH!D65&lt;100,0.142,IF(Uncertain_HH!D65&lt;500,0.1,IF(Uncertain_HH!D65&lt;1000,0.045,0.032)))))</f>
        <v>0.1</v>
      </c>
      <c r="E81" s="23">
        <f>IF(Uncertain_HH!E65&lt;36,0.2,IF(Uncertain_HH!E65&lt;50,0.167,IF(Uncertain_HH!E65&lt;100,0.142,IF(Uncertain_HH!E65&lt;500,0.1,IF(Uncertain_HH!E65&lt;1000,0.045,0.032)))))</f>
        <v>0.1</v>
      </c>
      <c r="F81" s="23">
        <f>IF(Uncertain_HH!F65&lt;36,0.2,IF(Uncertain_HH!F65&lt;50,0.167,IF(Uncertain_HH!F65&lt;100,0.142,IF(Uncertain_HH!F65&lt;500,0.1,IF(Uncertain_HH!F65&lt;1000,0.045,0.032)))))</f>
        <v>0.1</v>
      </c>
      <c r="G81" s="23">
        <f>IF(Uncertain_HH!G65&lt;36,0.2,IF(Uncertain_HH!G65&lt;50,0.167,IF(Uncertain_HH!G65&lt;100,0.142,IF(Uncertain_HH!G65&lt;500,0.1,IF(Uncertain_HH!G65&lt;1000,0.045,0.032)))))</f>
        <v>0.1</v>
      </c>
      <c r="H81" s="23">
        <f>IF(Uncertain_HH!H65&lt;36,0.2,IF(Uncertain_HH!H65&lt;50,0.167,IF(Uncertain_HH!H65&lt;100,0.142,IF(Uncertain_HH!H65&lt;500,0.1,IF(Uncertain_HH!H65&lt;1000,0.045,0.032)))))</f>
        <v>4.4999999999999998E-2</v>
      </c>
      <c r="I81" s="23">
        <f>IF(Uncertain_HH!I65&lt;36,0.2,IF(Uncertain_HH!I65&lt;50,0.167,IF(Uncertain_HH!I65&lt;100,0.142,IF(Uncertain_HH!I65&lt;500,0.1,IF(Uncertain_HH!I65&lt;1000,0.045,0.032)))))</f>
        <v>3.2000000000000001E-2</v>
      </c>
      <c r="J81" s="23">
        <f>IF(Uncertain_HH!J65&lt;36,0.2,IF(Uncertain_HH!J65&lt;50,0.167,IF(Uncertain_HH!J65&lt;100,0.142,IF(Uncertain_HH!J65&lt;500,0.1,IF(Uncertain_HH!J65&lt;1000,0.045,0.032)))))</f>
        <v>3.2000000000000001E-2</v>
      </c>
      <c r="K81" s="23">
        <f>IF(Uncertain_HH!K65&lt;36,0.2,IF(Uncertain_HH!K65&lt;50,0.167,IF(Uncertain_HH!K65&lt;100,0.142,IF(Uncertain_HH!K65&lt;500,0.1,IF(Uncertain_HH!K65&lt;1000,0.045,0.032)))))</f>
        <v>3.2000000000000001E-2</v>
      </c>
      <c r="L81" s="23">
        <f>IF(Uncertain_HH!L65&lt;36,0.2,IF(Uncertain_HH!L65&lt;50,0.167,IF(Uncertain_HH!L65&lt;100,0.142,IF(Uncertain_HH!L65&lt;500,0.1,IF(Uncertain_HH!L65&lt;1000,0.045,0.032)))))</f>
        <v>3.2000000000000001E-2</v>
      </c>
      <c r="M81" s="23">
        <f>IF(Uncertain_HH!M65&lt;36,0.2,IF(Uncertain_HH!M65&lt;50,0.167,IF(Uncertain_HH!M65&lt;100,0.142,IF(Uncertain_HH!M65&lt;500,0.1,IF(Uncertain_HH!M65&lt;1000,0.045,0.032)))))</f>
        <v>4.4999999999999998E-2</v>
      </c>
      <c r="N81" s="24">
        <f>IF(Uncertain_HH!N65&lt;36,0.2,IF(Uncertain_HH!N65&lt;50,0.167,IF(Uncertain_HH!N65&lt;100,0.142,IF(Uncertain_HH!N65&lt;500,0.1,IF(Uncertain_HH!N65&lt;1000,0.045,0.032)))))</f>
        <v>0.1</v>
      </c>
    </row>
    <row r="82" spans="1:14" x14ac:dyDescent="0.25">
      <c r="A82" s="36" t="s">
        <v>1406</v>
      </c>
      <c r="B82" s="21" t="s">
        <v>1311</v>
      </c>
      <c r="C82" s="22">
        <f>IF(Uncertain_HH!C66&lt;36,0.2,IF(Uncertain_HH!C66&lt;50,0.167,IF(Uncertain_HH!C66&lt;100,0.142,IF(Uncertain_HH!C66&lt;500,0.1,IF(Uncertain_HH!C66&lt;1000,0.045,0.032)))))</f>
        <v>3.2000000000000001E-2</v>
      </c>
      <c r="D82" s="23">
        <f>IF(Uncertain_HH!D66&lt;36,0.2,IF(Uncertain_HH!D66&lt;50,0.167,IF(Uncertain_HH!D66&lt;100,0.142,IF(Uncertain_HH!D66&lt;500,0.1,IF(Uncertain_HH!D66&lt;1000,0.045,0.032)))))</f>
        <v>4.4999999999999998E-2</v>
      </c>
      <c r="E82" s="23">
        <f>IF(Uncertain_HH!E66&lt;36,0.2,IF(Uncertain_HH!E66&lt;50,0.167,IF(Uncertain_HH!E66&lt;100,0.142,IF(Uncertain_HH!E66&lt;500,0.1,IF(Uncertain_HH!E66&lt;1000,0.045,0.032)))))</f>
        <v>4.4999999999999998E-2</v>
      </c>
      <c r="F82" s="23">
        <f>IF(Uncertain_HH!F66&lt;36,0.2,IF(Uncertain_HH!F66&lt;50,0.167,IF(Uncertain_HH!F66&lt;100,0.142,IF(Uncertain_HH!F66&lt;500,0.1,IF(Uncertain_HH!F66&lt;1000,0.045,0.032)))))</f>
        <v>4.4999999999999998E-2</v>
      </c>
      <c r="G82" s="23">
        <f>IF(Uncertain_HH!G66&lt;36,0.2,IF(Uncertain_HH!G66&lt;50,0.167,IF(Uncertain_HH!G66&lt;100,0.142,IF(Uncertain_HH!G66&lt;500,0.1,IF(Uncertain_HH!G66&lt;1000,0.045,0.032)))))</f>
        <v>4.4999999999999998E-2</v>
      </c>
      <c r="H82" s="23">
        <f>IF(Uncertain_HH!H66&lt;36,0.2,IF(Uncertain_HH!H66&lt;50,0.167,IF(Uncertain_HH!H66&lt;100,0.142,IF(Uncertain_HH!H66&lt;500,0.1,IF(Uncertain_HH!H66&lt;1000,0.045,0.032)))))</f>
        <v>3.2000000000000001E-2</v>
      </c>
      <c r="I82" s="23">
        <f>IF(Uncertain_HH!I66&lt;36,0.2,IF(Uncertain_HH!I66&lt;50,0.167,IF(Uncertain_HH!I66&lt;100,0.142,IF(Uncertain_HH!I66&lt;500,0.1,IF(Uncertain_HH!I66&lt;1000,0.045,0.032)))))</f>
        <v>3.2000000000000001E-2</v>
      </c>
      <c r="J82" s="23">
        <f>IF(Uncertain_HH!J66&lt;36,0.2,IF(Uncertain_HH!J66&lt;50,0.167,IF(Uncertain_HH!J66&lt;100,0.142,IF(Uncertain_HH!J66&lt;500,0.1,IF(Uncertain_HH!J66&lt;1000,0.045,0.032)))))</f>
        <v>3.2000000000000001E-2</v>
      </c>
      <c r="K82" s="23">
        <f>IF(Uncertain_HH!K66&lt;36,0.2,IF(Uncertain_HH!K66&lt;50,0.167,IF(Uncertain_HH!K66&lt;100,0.142,IF(Uncertain_HH!K66&lt;500,0.1,IF(Uncertain_HH!K66&lt;1000,0.045,0.032)))))</f>
        <v>3.2000000000000001E-2</v>
      </c>
      <c r="L82" s="23">
        <f>IF(Uncertain_HH!L66&lt;36,0.2,IF(Uncertain_HH!L66&lt;50,0.167,IF(Uncertain_HH!L66&lt;100,0.142,IF(Uncertain_HH!L66&lt;500,0.1,IF(Uncertain_HH!L66&lt;1000,0.045,0.032)))))</f>
        <v>3.2000000000000001E-2</v>
      </c>
      <c r="M82" s="23">
        <f>IF(Uncertain_HH!M66&lt;36,0.2,IF(Uncertain_HH!M66&lt;50,0.167,IF(Uncertain_HH!M66&lt;100,0.142,IF(Uncertain_HH!M66&lt;500,0.1,IF(Uncertain_HH!M66&lt;1000,0.045,0.032)))))</f>
        <v>3.2000000000000001E-2</v>
      </c>
      <c r="N82" s="24">
        <f>IF(Uncertain_HH!N66&lt;36,0.2,IF(Uncertain_HH!N66&lt;50,0.167,IF(Uncertain_HH!N66&lt;100,0.142,IF(Uncertain_HH!N66&lt;500,0.1,IF(Uncertain_HH!N66&lt;1000,0.045,0.032)))))</f>
        <v>0.1</v>
      </c>
    </row>
    <row r="83" spans="1:14" x14ac:dyDescent="0.25">
      <c r="A83" s="36" t="s">
        <v>1407</v>
      </c>
      <c r="B83" s="21" t="s">
        <v>1312</v>
      </c>
      <c r="C83" s="22">
        <f>IF(Uncertain_HH!C67&lt;36,0.2,IF(Uncertain_HH!C67&lt;50,0.167,IF(Uncertain_HH!C67&lt;100,0.142,IF(Uncertain_HH!C67&lt;500,0.1,IF(Uncertain_HH!C67&lt;1000,0.045,0.032)))))</f>
        <v>3.2000000000000001E-2</v>
      </c>
      <c r="D83" s="23">
        <f>IF(Uncertain_HH!D67&lt;36,0.2,IF(Uncertain_HH!D67&lt;50,0.167,IF(Uncertain_HH!D67&lt;100,0.142,IF(Uncertain_HH!D67&lt;500,0.1,IF(Uncertain_HH!D67&lt;1000,0.045,0.032)))))</f>
        <v>0.2</v>
      </c>
      <c r="E83" s="23">
        <f>IF(Uncertain_HH!E67&lt;36,0.2,IF(Uncertain_HH!E67&lt;50,0.167,IF(Uncertain_HH!E67&lt;100,0.142,IF(Uncertain_HH!E67&lt;500,0.1,IF(Uncertain_HH!E67&lt;1000,0.045,0.032)))))</f>
        <v>0.14199999999999999</v>
      </c>
      <c r="F83" s="23">
        <f>IF(Uncertain_HH!F67&lt;36,0.2,IF(Uncertain_HH!F67&lt;50,0.167,IF(Uncertain_HH!F67&lt;100,0.142,IF(Uncertain_HH!F67&lt;500,0.1,IF(Uncertain_HH!F67&lt;1000,0.045,0.032)))))</f>
        <v>0.14199999999999999</v>
      </c>
      <c r="G83" s="23">
        <f>IF(Uncertain_HH!G67&lt;36,0.2,IF(Uncertain_HH!G67&lt;50,0.167,IF(Uncertain_HH!G67&lt;100,0.142,IF(Uncertain_HH!G67&lt;500,0.1,IF(Uncertain_HH!G67&lt;1000,0.045,0.032)))))</f>
        <v>0.16700000000000001</v>
      </c>
      <c r="H83" s="23">
        <f>IF(Uncertain_HH!H67&lt;36,0.2,IF(Uncertain_HH!H67&lt;50,0.167,IF(Uncertain_HH!H67&lt;100,0.142,IF(Uncertain_HH!H67&lt;500,0.1,IF(Uncertain_HH!H67&lt;1000,0.045,0.032)))))</f>
        <v>0.14199999999999999</v>
      </c>
      <c r="I83" s="23">
        <f>IF(Uncertain_HH!I67&lt;36,0.2,IF(Uncertain_HH!I67&lt;50,0.167,IF(Uncertain_HH!I67&lt;100,0.142,IF(Uncertain_HH!I67&lt;500,0.1,IF(Uncertain_HH!I67&lt;1000,0.045,0.032)))))</f>
        <v>0.1</v>
      </c>
      <c r="J83" s="23">
        <f>IF(Uncertain_HH!J67&lt;36,0.2,IF(Uncertain_HH!J67&lt;50,0.167,IF(Uncertain_HH!J67&lt;100,0.142,IF(Uncertain_HH!J67&lt;500,0.1,IF(Uncertain_HH!J67&lt;1000,0.045,0.032)))))</f>
        <v>0.1</v>
      </c>
      <c r="K83" s="23">
        <f>IF(Uncertain_HH!K67&lt;36,0.2,IF(Uncertain_HH!K67&lt;50,0.167,IF(Uncertain_HH!K67&lt;100,0.142,IF(Uncertain_HH!K67&lt;500,0.1,IF(Uncertain_HH!K67&lt;1000,0.045,0.032)))))</f>
        <v>0.1</v>
      </c>
      <c r="L83" s="23">
        <f>IF(Uncertain_HH!L67&lt;36,0.2,IF(Uncertain_HH!L67&lt;50,0.167,IF(Uncertain_HH!L67&lt;100,0.142,IF(Uncertain_HH!L67&lt;500,0.1,IF(Uncertain_HH!L67&lt;1000,0.045,0.032)))))</f>
        <v>0.1</v>
      </c>
      <c r="M83" s="23">
        <f>IF(Uncertain_HH!M67&lt;36,0.2,IF(Uncertain_HH!M67&lt;50,0.167,IF(Uncertain_HH!M67&lt;100,0.142,IF(Uncertain_HH!M67&lt;500,0.1,IF(Uncertain_HH!M67&lt;1000,0.045,0.032)))))</f>
        <v>0.14199999999999999</v>
      </c>
      <c r="N83" s="24">
        <f>IF(Uncertain_HH!N67&lt;36,0.2,IF(Uncertain_HH!N67&lt;50,0.167,IF(Uncertain_HH!N67&lt;100,0.142,IF(Uncertain_HH!N67&lt;500,0.1,IF(Uncertain_HH!N67&lt;1000,0.045,0.032)))))</f>
        <v>0.2</v>
      </c>
    </row>
    <row r="84" spans="1:14" x14ac:dyDescent="0.25">
      <c r="A84" s="36" t="s">
        <v>1408</v>
      </c>
      <c r="B84" s="21" t="s">
        <v>1313</v>
      </c>
      <c r="C84" s="22">
        <f>IF(Uncertain_HH!C68&lt;36,0.2,IF(Uncertain_HH!C68&lt;50,0.167,IF(Uncertain_HH!C68&lt;100,0.142,IF(Uncertain_HH!C68&lt;500,0.1,IF(Uncertain_HH!C68&lt;1000,0.045,0.032)))))</f>
        <v>3.2000000000000001E-2</v>
      </c>
      <c r="D84" s="23">
        <f>IF(Uncertain_HH!D68&lt;36,0.2,IF(Uncertain_HH!D68&lt;50,0.167,IF(Uncertain_HH!D68&lt;100,0.142,IF(Uncertain_HH!D68&lt;500,0.1,IF(Uncertain_HH!D68&lt;1000,0.045,0.032)))))</f>
        <v>0.16700000000000001</v>
      </c>
      <c r="E84" s="23">
        <f>IF(Uncertain_HH!E68&lt;36,0.2,IF(Uncertain_HH!E68&lt;50,0.167,IF(Uncertain_HH!E68&lt;100,0.142,IF(Uncertain_HH!E68&lt;500,0.1,IF(Uncertain_HH!E68&lt;1000,0.045,0.032)))))</f>
        <v>0.14199999999999999</v>
      </c>
      <c r="F84" s="23">
        <f>IF(Uncertain_HH!F68&lt;36,0.2,IF(Uncertain_HH!F68&lt;50,0.167,IF(Uncertain_HH!F68&lt;100,0.142,IF(Uncertain_HH!F68&lt;500,0.1,IF(Uncertain_HH!F68&lt;1000,0.045,0.032)))))</f>
        <v>0.14199999999999999</v>
      </c>
      <c r="G84" s="23">
        <f>IF(Uncertain_HH!G68&lt;36,0.2,IF(Uncertain_HH!G68&lt;50,0.167,IF(Uncertain_HH!G68&lt;100,0.142,IF(Uncertain_HH!G68&lt;500,0.1,IF(Uncertain_HH!G68&lt;1000,0.045,0.032)))))</f>
        <v>0.14199999999999999</v>
      </c>
      <c r="H84" s="23">
        <f>IF(Uncertain_HH!H68&lt;36,0.2,IF(Uncertain_HH!H68&lt;50,0.167,IF(Uncertain_HH!H68&lt;100,0.142,IF(Uncertain_HH!H68&lt;500,0.1,IF(Uncertain_HH!H68&lt;1000,0.045,0.032)))))</f>
        <v>0.1</v>
      </c>
      <c r="I84" s="23">
        <f>IF(Uncertain_HH!I68&lt;36,0.2,IF(Uncertain_HH!I68&lt;50,0.167,IF(Uncertain_HH!I68&lt;100,0.142,IF(Uncertain_HH!I68&lt;500,0.1,IF(Uncertain_HH!I68&lt;1000,0.045,0.032)))))</f>
        <v>0.1</v>
      </c>
      <c r="J84" s="23">
        <f>IF(Uncertain_HH!J68&lt;36,0.2,IF(Uncertain_HH!J68&lt;50,0.167,IF(Uncertain_HH!J68&lt;100,0.142,IF(Uncertain_HH!J68&lt;500,0.1,IF(Uncertain_HH!J68&lt;1000,0.045,0.032)))))</f>
        <v>0.1</v>
      </c>
      <c r="K84" s="23">
        <f>IF(Uncertain_HH!K68&lt;36,0.2,IF(Uncertain_HH!K68&lt;50,0.167,IF(Uncertain_HH!K68&lt;100,0.142,IF(Uncertain_HH!K68&lt;500,0.1,IF(Uncertain_HH!K68&lt;1000,0.045,0.032)))))</f>
        <v>4.4999999999999998E-2</v>
      </c>
      <c r="L84" s="23">
        <f>IF(Uncertain_HH!L68&lt;36,0.2,IF(Uncertain_HH!L68&lt;50,0.167,IF(Uncertain_HH!L68&lt;100,0.142,IF(Uncertain_HH!L68&lt;500,0.1,IF(Uncertain_HH!L68&lt;1000,0.045,0.032)))))</f>
        <v>4.4999999999999998E-2</v>
      </c>
      <c r="M84" s="23">
        <f>IF(Uncertain_HH!M68&lt;36,0.2,IF(Uncertain_HH!M68&lt;50,0.167,IF(Uncertain_HH!M68&lt;100,0.142,IF(Uncertain_HH!M68&lt;500,0.1,IF(Uncertain_HH!M68&lt;1000,0.045,0.032)))))</f>
        <v>0.1</v>
      </c>
      <c r="N84" s="24">
        <f>IF(Uncertain_HH!N68&lt;36,0.2,IF(Uncertain_HH!N68&lt;50,0.167,IF(Uncertain_HH!N68&lt;100,0.142,IF(Uncertain_HH!N68&lt;500,0.1,IF(Uncertain_HH!N68&lt;1000,0.045,0.032)))))</f>
        <v>0.14199999999999999</v>
      </c>
    </row>
    <row r="85" spans="1:14" x14ac:dyDescent="0.25">
      <c r="A85" s="36" t="s">
        <v>1409</v>
      </c>
      <c r="B85" s="21" t="s">
        <v>1314</v>
      </c>
      <c r="C85" s="22">
        <f>IF(Uncertain_HH!C69&lt;36,0.2,IF(Uncertain_HH!C69&lt;50,0.167,IF(Uncertain_HH!C69&lt;100,0.142,IF(Uncertain_HH!C69&lt;500,0.1,IF(Uncertain_HH!C69&lt;1000,0.045,0.032)))))</f>
        <v>3.2000000000000001E-2</v>
      </c>
      <c r="D85" s="23">
        <f>IF(Uncertain_HH!D69&lt;36,0.2,IF(Uncertain_HH!D69&lt;50,0.167,IF(Uncertain_HH!D69&lt;100,0.142,IF(Uncertain_HH!D69&lt;500,0.1,IF(Uncertain_HH!D69&lt;1000,0.045,0.032)))))</f>
        <v>0.2</v>
      </c>
      <c r="E85" s="23">
        <f>IF(Uncertain_HH!E69&lt;36,0.2,IF(Uncertain_HH!E69&lt;50,0.167,IF(Uncertain_HH!E69&lt;100,0.142,IF(Uncertain_HH!E69&lt;500,0.1,IF(Uncertain_HH!E69&lt;1000,0.045,0.032)))))</f>
        <v>0.2</v>
      </c>
      <c r="F85" s="23">
        <f>IF(Uncertain_HH!F69&lt;36,0.2,IF(Uncertain_HH!F69&lt;50,0.167,IF(Uncertain_HH!F69&lt;100,0.142,IF(Uncertain_HH!F69&lt;500,0.1,IF(Uncertain_HH!F69&lt;1000,0.045,0.032)))))</f>
        <v>0.2</v>
      </c>
      <c r="G85" s="23">
        <f>IF(Uncertain_HH!G69&lt;36,0.2,IF(Uncertain_HH!G69&lt;50,0.167,IF(Uncertain_HH!G69&lt;100,0.142,IF(Uncertain_HH!G69&lt;500,0.1,IF(Uncertain_HH!G69&lt;1000,0.045,0.032)))))</f>
        <v>0.2</v>
      </c>
      <c r="H85" s="23">
        <f>IF(Uncertain_HH!H69&lt;36,0.2,IF(Uncertain_HH!H69&lt;50,0.167,IF(Uncertain_HH!H69&lt;100,0.142,IF(Uncertain_HH!H69&lt;500,0.1,IF(Uncertain_HH!H69&lt;1000,0.045,0.032)))))</f>
        <v>0.16700000000000001</v>
      </c>
      <c r="I85" s="23">
        <f>IF(Uncertain_HH!I69&lt;36,0.2,IF(Uncertain_HH!I69&lt;50,0.167,IF(Uncertain_HH!I69&lt;100,0.142,IF(Uncertain_HH!I69&lt;500,0.1,IF(Uncertain_HH!I69&lt;1000,0.045,0.032)))))</f>
        <v>0.1</v>
      </c>
      <c r="J85" s="23">
        <f>IF(Uncertain_HH!J69&lt;36,0.2,IF(Uncertain_HH!J69&lt;50,0.167,IF(Uncertain_HH!J69&lt;100,0.142,IF(Uncertain_HH!J69&lt;500,0.1,IF(Uncertain_HH!J69&lt;1000,0.045,0.032)))))</f>
        <v>0.1</v>
      </c>
      <c r="K85" s="23">
        <f>IF(Uncertain_HH!K69&lt;36,0.2,IF(Uncertain_HH!K69&lt;50,0.167,IF(Uncertain_HH!K69&lt;100,0.142,IF(Uncertain_HH!K69&lt;500,0.1,IF(Uncertain_HH!K69&lt;1000,0.045,0.032)))))</f>
        <v>0.1</v>
      </c>
      <c r="L85" s="23">
        <f>IF(Uncertain_HH!L69&lt;36,0.2,IF(Uncertain_HH!L69&lt;50,0.167,IF(Uncertain_HH!L69&lt;100,0.142,IF(Uncertain_HH!L69&lt;500,0.1,IF(Uncertain_HH!L69&lt;1000,0.045,0.032)))))</f>
        <v>0.1</v>
      </c>
      <c r="M85" s="23">
        <f>IF(Uncertain_HH!M69&lt;36,0.2,IF(Uncertain_HH!M69&lt;50,0.167,IF(Uncertain_HH!M69&lt;100,0.142,IF(Uncertain_HH!M69&lt;500,0.1,IF(Uncertain_HH!M69&lt;1000,0.045,0.032)))))</f>
        <v>0.14199999999999999</v>
      </c>
      <c r="N85" s="24">
        <f>IF(Uncertain_HH!N69&lt;36,0.2,IF(Uncertain_HH!N69&lt;50,0.167,IF(Uncertain_HH!N69&lt;100,0.142,IF(Uncertain_HH!N69&lt;500,0.1,IF(Uncertain_HH!N69&lt;1000,0.045,0.032)))))</f>
        <v>0.2</v>
      </c>
    </row>
    <row r="86" spans="1:14" x14ac:dyDescent="0.25">
      <c r="A86" s="36" t="s">
        <v>1410</v>
      </c>
      <c r="B86" s="21" t="s">
        <v>1315</v>
      </c>
      <c r="C86" s="22">
        <f>IF(Uncertain_HH!C70&lt;36,0.2,IF(Uncertain_HH!C70&lt;50,0.167,IF(Uncertain_HH!C70&lt;100,0.142,IF(Uncertain_HH!C70&lt;500,0.1,IF(Uncertain_HH!C70&lt;1000,0.045,0.032)))))</f>
        <v>3.2000000000000001E-2</v>
      </c>
      <c r="D86" s="23">
        <f>IF(Uncertain_HH!D70&lt;36,0.2,IF(Uncertain_HH!D70&lt;50,0.167,IF(Uncertain_HH!D70&lt;100,0.142,IF(Uncertain_HH!D70&lt;500,0.1,IF(Uncertain_HH!D70&lt;1000,0.045,0.032)))))</f>
        <v>0.1</v>
      </c>
      <c r="E86" s="23">
        <f>IF(Uncertain_HH!E70&lt;36,0.2,IF(Uncertain_HH!E70&lt;50,0.167,IF(Uncertain_HH!E70&lt;100,0.142,IF(Uncertain_HH!E70&lt;500,0.1,IF(Uncertain_HH!E70&lt;1000,0.045,0.032)))))</f>
        <v>4.4999999999999998E-2</v>
      </c>
      <c r="F86" s="23">
        <f>IF(Uncertain_HH!F70&lt;36,0.2,IF(Uncertain_HH!F70&lt;50,0.167,IF(Uncertain_HH!F70&lt;100,0.142,IF(Uncertain_HH!F70&lt;500,0.1,IF(Uncertain_HH!F70&lt;1000,0.045,0.032)))))</f>
        <v>4.4999999999999998E-2</v>
      </c>
      <c r="G86" s="23">
        <f>IF(Uncertain_HH!G70&lt;36,0.2,IF(Uncertain_HH!G70&lt;50,0.167,IF(Uncertain_HH!G70&lt;100,0.142,IF(Uncertain_HH!G70&lt;500,0.1,IF(Uncertain_HH!G70&lt;1000,0.045,0.032)))))</f>
        <v>4.4999999999999998E-2</v>
      </c>
      <c r="H86" s="23">
        <f>IF(Uncertain_HH!H70&lt;36,0.2,IF(Uncertain_HH!H70&lt;50,0.167,IF(Uncertain_HH!H70&lt;100,0.142,IF(Uncertain_HH!H70&lt;500,0.1,IF(Uncertain_HH!H70&lt;1000,0.045,0.032)))))</f>
        <v>3.2000000000000001E-2</v>
      </c>
      <c r="I86" s="23">
        <f>IF(Uncertain_HH!I70&lt;36,0.2,IF(Uncertain_HH!I70&lt;50,0.167,IF(Uncertain_HH!I70&lt;100,0.142,IF(Uncertain_HH!I70&lt;500,0.1,IF(Uncertain_HH!I70&lt;1000,0.045,0.032)))))</f>
        <v>3.2000000000000001E-2</v>
      </c>
      <c r="J86" s="23">
        <f>IF(Uncertain_HH!J70&lt;36,0.2,IF(Uncertain_HH!J70&lt;50,0.167,IF(Uncertain_HH!J70&lt;100,0.142,IF(Uncertain_HH!J70&lt;500,0.1,IF(Uncertain_HH!J70&lt;1000,0.045,0.032)))))</f>
        <v>3.2000000000000001E-2</v>
      </c>
      <c r="K86" s="23">
        <f>IF(Uncertain_HH!K70&lt;36,0.2,IF(Uncertain_HH!K70&lt;50,0.167,IF(Uncertain_HH!K70&lt;100,0.142,IF(Uncertain_HH!K70&lt;500,0.1,IF(Uncertain_HH!K70&lt;1000,0.045,0.032)))))</f>
        <v>3.2000000000000001E-2</v>
      </c>
      <c r="L86" s="23">
        <f>IF(Uncertain_HH!L70&lt;36,0.2,IF(Uncertain_HH!L70&lt;50,0.167,IF(Uncertain_HH!L70&lt;100,0.142,IF(Uncertain_HH!L70&lt;500,0.1,IF(Uncertain_HH!L70&lt;1000,0.045,0.032)))))</f>
        <v>3.2000000000000001E-2</v>
      </c>
      <c r="M86" s="23">
        <f>IF(Uncertain_HH!M70&lt;36,0.2,IF(Uncertain_HH!M70&lt;50,0.167,IF(Uncertain_HH!M70&lt;100,0.142,IF(Uncertain_HH!M70&lt;500,0.1,IF(Uncertain_HH!M70&lt;1000,0.045,0.032)))))</f>
        <v>4.4999999999999998E-2</v>
      </c>
      <c r="N86" s="24">
        <f>IF(Uncertain_HH!N70&lt;36,0.2,IF(Uncertain_HH!N70&lt;50,0.167,IF(Uncertain_HH!N70&lt;100,0.142,IF(Uncertain_HH!N70&lt;500,0.1,IF(Uncertain_HH!N70&lt;1000,0.045,0.032)))))</f>
        <v>0.1</v>
      </c>
    </row>
    <row r="87" spans="1:14" x14ac:dyDescent="0.25">
      <c r="A87" s="36" t="s">
        <v>1411</v>
      </c>
      <c r="B87" s="21" t="s">
        <v>1316</v>
      </c>
      <c r="C87" s="22">
        <f>IF(Uncertain_HH!C71&lt;36,0.2,IF(Uncertain_HH!C71&lt;50,0.167,IF(Uncertain_HH!C71&lt;100,0.142,IF(Uncertain_HH!C71&lt;500,0.1,IF(Uncertain_HH!C71&lt;1000,0.045,0.032)))))</f>
        <v>3.2000000000000001E-2</v>
      </c>
      <c r="D87" s="23">
        <f>IF(Uncertain_HH!D71&lt;36,0.2,IF(Uncertain_HH!D71&lt;50,0.167,IF(Uncertain_HH!D71&lt;100,0.142,IF(Uncertain_HH!D71&lt;500,0.1,IF(Uncertain_HH!D71&lt;1000,0.045,0.032)))))</f>
        <v>0.1</v>
      </c>
      <c r="E87" s="23">
        <f>IF(Uncertain_HH!E71&lt;36,0.2,IF(Uncertain_HH!E71&lt;50,0.167,IF(Uncertain_HH!E71&lt;100,0.142,IF(Uncertain_HH!E71&lt;500,0.1,IF(Uncertain_HH!E71&lt;1000,0.045,0.032)))))</f>
        <v>0.1</v>
      </c>
      <c r="F87" s="23">
        <f>IF(Uncertain_HH!F71&lt;36,0.2,IF(Uncertain_HH!F71&lt;50,0.167,IF(Uncertain_HH!F71&lt;100,0.142,IF(Uncertain_HH!F71&lt;500,0.1,IF(Uncertain_HH!F71&lt;1000,0.045,0.032)))))</f>
        <v>0.1</v>
      </c>
      <c r="G87" s="23">
        <f>IF(Uncertain_HH!G71&lt;36,0.2,IF(Uncertain_HH!G71&lt;50,0.167,IF(Uncertain_HH!G71&lt;100,0.142,IF(Uncertain_HH!G71&lt;500,0.1,IF(Uncertain_HH!G71&lt;1000,0.045,0.032)))))</f>
        <v>0.1</v>
      </c>
      <c r="H87" s="23">
        <f>IF(Uncertain_HH!H71&lt;36,0.2,IF(Uncertain_HH!H71&lt;50,0.167,IF(Uncertain_HH!H71&lt;100,0.142,IF(Uncertain_HH!H71&lt;500,0.1,IF(Uncertain_HH!H71&lt;1000,0.045,0.032)))))</f>
        <v>0.1</v>
      </c>
      <c r="I87" s="23">
        <f>IF(Uncertain_HH!I71&lt;36,0.2,IF(Uncertain_HH!I71&lt;50,0.167,IF(Uncertain_HH!I71&lt;100,0.142,IF(Uncertain_HH!I71&lt;500,0.1,IF(Uncertain_HH!I71&lt;1000,0.045,0.032)))))</f>
        <v>3.2000000000000001E-2</v>
      </c>
      <c r="J87" s="23">
        <f>IF(Uncertain_HH!J71&lt;36,0.2,IF(Uncertain_HH!J71&lt;50,0.167,IF(Uncertain_HH!J71&lt;100,0.142,IF(Uncertain_HH!J71&lt;500,0.1,IF(Uncertain_HH!J71&lt;1000,0.045,0.032)))))</f>
        <v>3.2000000000000001E-2</v>
      </c>
      <c r="K87" s="23">
        <f>IF(Uncertain_HH!K71&lt;36,0.2,IF(Uncertain_HH!K71&lt;50,0.167,IF(Uncertain_HH!K71&lt;100,0.142,IF(Uncertain_HH!K71&lt;500,0.1,IF(Uncertain_HH!K71&lt;1000,0.045,0.032)))))</f>
        <v>3.2000000000000001E-2</v>
      </c>
      <c r="L87" s="23">
        <f>IF(Uncertain_HH!L71&lt;36,0.2,IF(Uncertain_HH!L71&lt;50,0.167,IF(Uncertain_HH!L71&lt;100,0.142,IF(Uncertain_HH!L71&lt;500,0.1,IF(Uncertain_HH!L71&lt;1000,0.045,0.032)))))</f>
        <v>3.2000000000000001E-2</v>
      </c>
      <c r="M87" s="23">
        <f>IF(Uncertain_HH!M71&lt;36,0.2,IF(Uncertain_HH!M71&lt;50,0.167,IF(Uncertain_HH!M71&lt;100,0.142,IF(Uncertain_HH!M71&lt;500,0.1,IF(Uncertain_HH!M71&lt;1000,0.045,0.032)))))</f>
        <v>4.4999999999999998E-2</v>
      </c>
      <c r="N87" s="24">
        <f>IF(Uncertain_HH!N71&lt;36,0.2,IF(Uncertain_HH!N71&lt;50,0.167,IF(Uncertain_HH!N71&lt;100,0.142,IF(Uncertain_HH!N71&lt;500,0.1,IF(Uncertain_HH!N71&lt;1000,0.045,0.032)))))</f>
        <v>0.1</v>
      </c>
    </row>
    <row r="88" spans="1:14" x14ac:dyDescent="0.25">
      <c r="A88" s="36" t="s">
        <v>1412</v>
      </c>
      <c r="B88" s="21" t="s">
        <v>1317</v>
      </c>
      <c r="C88" s="22">
        <f>IF(Uncertain_HH!C72&lt;36,0.2,IF(Uncertain_HH!C72&lt;50,0.167,IF(Uncertain_HH!C72&lt;100,0.142,IF(Uncertain_HH!C72&lt;500,0.1,IF(Uncertain_HH!C72&lt;1000,0.045,0.032)))))</f>
        <v>3.2000000000000001E-2</v>
      </c>
      <c r="D88" s="23">
        <f>IF(Uncertain_HH!D72&lt;36,0.2,IF(Uncertain_HH!D72&lt;50,0.167,IF(Uncertain_HH!D72&lt;100,0.142,IF(Uncertain_HH!D72&lt;500,0.1,IF(Uncertain_HH!D72&lt;1000,0.045,0.032)))))</f>
        <v>3.2000000000000001E-2</v>
      </c>
      <c r="E88" s="23">
        <f>IF(Uncertain_HH!E72&lt;36,0.2,IF(Uncertain_HH!E72&lt;50,0.167,IF(Uncertain_HH!E72&lt;100,0.142,IF(Uncertain_HH!E72&lt;500,0.1,IF(Uncertain_HH!E72&lt;1000,0.045,0.032)))))</f>
        <v>3.2000000000000001E-2</v>
      </c>
      <c r="F88" s="23">
        <f>IF(Uncertain_HH!F72&lt;36,0.2,IF(Uncertain_HH!F72&lt;50,0.167,IF(Uncertain_HH!F72&lt;100,0.142,IF(Uncertain_HH!F72&lt;500,0.1,IF(Uncertain_HH!F72&lt;1000,0.045,0.032)))))</f>
        <v>3.2000000000000001E-2</v>
      </c>
      <c r="G88" s="23">
        <f>IF(Uncertain_HH!G72&lt;36,0.2,IF(Uncertain_HH!G72&lt;50,0.167,IF(Uncertain_HH!G72&lt;100,0.142,IF(Uncertain_HH!G72&lt;500,0.1,IF(Uncertain_HH!G72&lt;1000,0.045,0.032)))))</f>
        <v>3.2000000000000001E-2</v>
      </c>
      <c r="H88" s="23">
        <f>IF(Uncertain_HH!H72&lt;36,0.2,IF(Uncertain_HH!H72&lt;50,0.167,IF(Uncertain_HH!H72&lt;100,0.142,IF(Uncertain_HH!H72&lt;500,0.1,IF(Uncertain_HH!H72&lt;1000,0.045,0.032)))))</f>
        <v>3.2000000000000001E-2</v>
      </c>
      <c r="I88" s="23">
        <f>IF(Uncertain_HH!I72&lt;36,0.2,IF(Uncertain_HH!I72&lt;50,0.167,IF(Uncertain_HH!I72&lt;100,0.142,IF(Uncertain_HH!I72&lt;500,0.1,IF(Uncertain_HH!I72&lt;1000,0.045,0.032)))))</f>
        <v>3.2000000000000001E-2</v>
      </c>
      <c r="J88" s="23">
        <f>IF(Uncertain_HH!J72&lt;36,0.2,IF(Uncertain_HH!J72&lt;50,0.167,IF(Uncertain_HH!J72&lt;100,0.142,IF(Uncertain_HH!J72&lt;500,0.1,IF(Uncertain_HH!J72&lt;1000,0.045,0.032)))))</f>
        <v>3.2000000000000001E-2</v>
      </c>
      <c r="K88" s="23">
        <f>IF(Uncertain_HH!K72&lt;36,0.2,IF(Uncertain_HH!K72&lt;50,0.167,IF(Uncertain_HH!K72&lt;100,0.142,IF(Uncertain_HH!K72&lt;500,0.1,IF(Uncertain_HH!K72&lt;1000,0.045,0.032)))))</f>
        <v>3.2000000000000001E-2</v>
      </c>
      <c r="L88" s="23">
        <f>IF(Uncertain_HH!L72&lt;36,0.2,IF(Uncertain_HH!L72&lt;50,0.167,IF(Uncertain_HH!L72&lt;100,0.142,IF(Uncertain_HH!L72&lt;500,0.1,IF(Uncertain_HH!L72&lt;1000,0.045,0.032)))))</f>
        <v>3.2000000000000001E-2</v>
      </c>
      <c r="M88" s="23">
        <f>IF(Uncertain_HH!M72&lt;36,0.2,IF(Uncertain_HH!M72&lt;50,0.167,IF(Uncertain_HH!M72&lt;100,0.142,IF(Uncertain_HH!M72&lt;500,0.1,IF(Uncertain_HH!M72&lt;1000,0.045,0.032)))))</f>
        <v>3.2000000000000001E-2</v>
      </c>
      <c r="N88" s="24">
        <f>IF(Uncertain_HH!N72&lt;36,0.2,IF(Uncertain_HH!N72&lt;50,0.167,IF(Uncertain_HH!N72&lt;100,0.142,IF(Uncertain_HH!N72&lt;500,0.1,IF(Uncertain_HH!N72&lt;1000,0.045,0.032)))))</f>
        <v>4.4999999999999998E-2</v>
      </c>
    </row>
    <row r="89" spans="1:14" x14ac:dyDescent="0.25">
      <c r="A89" s="36" t="s">
        <v>1413</v>
      </c>
      <c r="B89" s="21" t="s">
        <v>1318</v>
      </c>
      <c r="C89" s="22">
        <f>IF(Uncertain_HH!C73&lt;36,0.2,IF(Uncertain_HH!C73&lt;50,0.167,IF(Uncertain_HH!C73&lt;100,0.142,IF(Uncertain_HH!C73&lt;500,0.1,IF(Uncertain_HH!C73&lt;1000,0.045,0.032)))))</f>
        <v>3.2000000000000001E-2</v>
      </c>
      <c r="D89" s="23">
        <f>IF(Uncertain_HH!D73&lt;36,0.2,IF(Uncertain_HH!D73&lt;50,0.167,IF(Uncertain_HH!D73&lt;100,0.142,IF(Uncertain_HH!D73&lt;500,0.1,IF(Uncertain_HH!D73&lt;1000,0.045,0.032)))))</f>
        <v>0.1</v>
      </c>
      <c r="E89" s="23">
        <f>IF(Uncertain_HH!E73&lt;36,0.2,IF(Uncertain_HH!E73&lt;50,0.167,IF(Uncertain_HH!E73&lt;100,0.142,IF(Uncertain_HH!E73&lt;500,0.1,IF(Uncertain_HH!E73&lt;1000,0.045,0.032)))))</f>
        <v>4.4999999999999998E-2</v>
      </c>
      <c r="F89" s="23">
        <f>IF(Uncertain_HH!F73&lt;36,0.2,IF(Uncertain_HH!F73&lt;50,0.167,IF(Uncertain_HH!F73&lt;100,0.142,IF(Uncertain_HH!F73&lt;500,0.1,IF(Uncertain_HH!F73&lt;1000,0.045,0.032)))))</f>
        <v>4.4999999999999998E-2</v>
      </c>
      <c r="G89" s="23">
        <f>IF(Uncertain_HH!G73&lt;36,0.2,IF(Uncertain_HH!G73&lt;50,0.167,IF(Uncertain_HH!G73&lt;100,0.142,IF(Uncertain_HH!G73&lt;500,0.1,IF(Uncertain_HH!G73&lt;1000,0.045,0.032)))))</f>
        <v>4.4999999999999998E-2</v>
      </c>
      <c r="H89" s="23">
        <f>IF(Uncertain_HH!H73&lt;36,0.2,IF(Uncertain_HH!H73&lt;50,0.167,IF(Uncertain_HH!H73&lt;100,0.142,IF(Uncertain_HH!H73&lt;500,0.1,IF(Uncertain_HH!H73&lt;1000,0.045,0.032)))))</f>
        <v>3.2000000000000001E-2</v>
      </c>
      <c r="I89" s="23">
        <f>IF(Uncertain_HH!I73&lt;36,0.2,IF(Uncertain_HH!I73&lt;50,0.167,IF(Uncertain_HH!I73&lt;100,0.142,IF(Uncertain_HH!I73&lt;500,0.1,IF(Uncertain_HH!I73&lt;1000,0.045,0.032)))))</f>
        <v>3.2000000000000001E-2</v>
      </c>
      <c r="J89" s="23">
        <f>IF(Uncertain_HH!J73&lt;36,0.2,IF(Uncertain_HH!J73&lt;50,0.167,IF(Uncertain_HH!J73&lt;100,0.142,IF(Uncertain_HH!J73&lt;500,0.1,IF(Uncertain_HH!J73&lt;1000,0.045,0.032)))))</f>
        <v>3.2000000000000001E-2</v>
      </c>
      <c r="K89" s="23">
        <f>IF(Uncertain_HH!K73&lt;36,0.2,IF(Uncertain_HH!K73&lt;50,0.167,IF(Uncertain_HH!K73&lt;100,0.142,IF(Uncertain_HH!K73&lt;500,0.1,IF(Uncertain_HH!K73&lt;1000,0.045,0.032)))))</f>
        <v>3.2000000000000001E-2</v>
      </c>
      <c r="L89" s="23">
        <f>IF(Uncertain_HH!L73&lt;36,0.2,IF(Uncertain_HH!L73&lt;50,0.167,IF(Uncertain_HH!L73&lt;100,0.142,IF(Uncertain_HH!L73&lt;500,0.1,IF(Uncertain_HH!L73&lt;1000,0.045,0.032)))))</f>
        <v>3.2000000000000001E-2</v>
      </c>
      <c r="M89" s="23">
        <f>IF(Uncertain_HH!M73&lt;36,0.2,IF(Uncertain_HH!M73&lt;50,0.167,IF(Uncertain_HH!M73&lt;100,0.142,IF(Uncertain_HH!M73&lt;500,0.1,IF(Uncertain_HH!M73&lt;1000,0.045,0.032)))))</f>
        <v>4.4999999999999998E-2</v>
      </c>
      <c r="N89" s="24">
        <f>IF(Uncertain_HH!N73&lt;36,0.2,IF(Uncertain_HH!N73&lt;50,0.167,IF(Uncertain_HH!N73&lt;100,0.142,IF(Uncertain_HH!N73&lt;500,0.1,IF(Uncertain_HH!N73&lt;1000,0.045,0.032)))))</f>
        <v>0.1</v>
      </c>
    </row>
    <row r="90" spans="1:14" x14ac:dyDescent="0.25">
      <c r="A90" s="36" t="s">
        <v>1414</v>
      </c>
      <c r="B90" s="21" t="s">
        <v>1319</v>
      </c>
      <c r="C90" s="22">
        <f>IF(Uncertain_HH!C74&lt;36,0.2,IF(Uncertain_HH!C74&lt;50,0.167,IF(Uncertain_HH!C74&lt;100,0.142,IF(Uncertain_HH!C74&lt;500,0.1,IF(Uncertain_HH!C74&lt;1000,0.045,0.032)))))</f>
        <v>3.2000000000000001E-2</v>
      </c>
      <c r="D90" s="23">
        <f>IF(Uncertain_HH!D74&lt;36,0.2,IF(Uncertain_HH!D74&lt;50,0.167,IF(Uncertain_HH!D74&lt;100,0.142,IF(Uncertain_HH!D74&lt;500,0.1,IF(Uncertain_HH!D74&lt;1000,0.045,0.032)))))</f>
        <v>0.1</v>
      </c>
      <c r="E90" s="23">
        <f>IF(Uncertain_HH!E74&lt;36,0.2,IF(Uncertain_HH!E74&lt;50,0.167,IF(Uncertain_HH!E74&lt;100,0.142,IF(Uncertain_HH!E74&lt;500,0.1,IF(Uncertain_HH!E74&lt;1000,0.045,0.032)))))</f>
        <v>4.4999999999999998E-2</v>
      </c>
      <c r="F90" s="23">
        <f>IF(Uncertain_HH!F74&lt;36,0.2,IF(Uncertain_HH!F74&lt;50,0.167,IF(Uncertain_HH!F74&lt;100,0.142,IF(Uncertain_HH!F74&lt;500,0.1,IF(Uncertain_HH!F74&lt;1000,0.045,0.032)))))</f>
        <v>4.4999999999999998E-2</v>
      </c>
      <c r="G90" s="23">
        <f>IF(Uncertain_HH!G74&lt;36,0.2,IF(Uncertain_HH!G74&lt;50,0.167,IF(Uncertain_HH!G74&lt;100,0.142,IF(Uncertain_HH!G74&lt;500,0.1,IF(Uncertain_HH!G74&lt;1000,0.045,0.032)))))</f>
        <v>4.4999999999999998E-2</v>
      </c>
      <c r="H90" s="23">
        <f>IF(Uncertain_HH!H74&lt;36,0.2,IF(Uncertain_HH!H74&lt;50,0.167,IF(Uncertain_HH!H74&lt;100,0.142,IF(Uncertain_HH!H74&lt;500,0.1,IF(Uncertain_HH!H74&lt;1000,0.045,0.032)))))</f>
        <v>3.2000000000000001E-2</v>
      </c>
      <c r="I90" s="23">
        <f>IF(Uncertain_HH!I74&lt;36,0.2,IF(Uncertain_HH!I74&lt;50,0.167,IF(Uncertain_HH!I74&lt;100,0.142,IF(Uncertain_HH!I74&lt;500,0.1,IF(Uncertain_HH!I74&lt;1000,0.045,0.032)))))</f>
        <v>3.2000000000000001E-2</v>
      </c>
      <c r="J90" s="23">
        <f>IF(Uncertain_HH!J74&lt;36,0.2,IF(Uncertain_HH!J74&lt;50,0.167,IF(Uncertain_HH!J74&lt;100,0.142,IF(Uncertain_HH!J74&lt;500,0.1,IF(Uncertain_HH!J74&lt;1000,0.045,0.032)))))</f>
        <v>3.2000000000000001E-2</v>
      </c>
      <c r="K90" s="23">
        <f>IF(Uncertain_HH!K74&lt;36,0.2,IF(Uncertain_HH!K74&lt;50,0.167,IF(Uncertain_HH!K74&lt;100,0.142,IF(Uncertain_HH!K74&lt;500,0.1,IF(Uncertain_HH!K74&lt;1000,0.045,0.032)))))</f>
        <v>3.2000000000000001E-2</v>
      </c>
      <c r="L90" s="23">
        <f>IF(Uncertain_HH!L74&lt;36,0.2,IF(Uncertain_HH!L74&lt;50,0.167,IF(Uncertain_HH!L74&lt;100,0.142,IF(Uncertain_HH!L74&lt;500,0.1,IF(Uncertain_HH!L74&lt;1000,0.045,0.032)))))</f>
        <v>3.2000000000000001E-2</v>
      </c>
      <c r="M90" s="23">
        <f>IF(Uncertain_HH!M74&lt;36,0.2,IF(Uncertain_HH!M74&lt;50,0.167,IF(Uncertain_HH!M74&lt;100,0.142,IF(Uncertain_HH!M74&lt;500,0.1,IF(Uncertain_HH!M74&lt;1000,0.045,0.032)))))</f>
        <v>4.4999999999999998E-2</v>
      </c>
      <c r="N90" s="24">
        <f>IF(Uncertain_HH!N74&lt;36,0.2,IF(Uncertain_HH!N74&lt;50,0.167,IF(Uncertain_HH!N74&lt;100,0.142,IF(Uncertain_HH!N74&lt;500,0.1,IF(Uncertain_HH!N74&lt;1000,0.045,0.032)))))</f>
        <v>0.1</v>
      </c>
    </row>
    <row r="91" spans="1:14" x14ac:dyDescent="0.25">
      <c r="A91" s="36" t="s">
        <v>1415</v>
      </c>
      <c r="B91" s="21" t="s">
        <v>1320</v>
      </c>
      <c r="C91" s="22">
        <f>IF(Uncertain_HH!C75&lt;36,0.2,IF(Uncertain_HH!C75&lt;50,0.167,IF(Uncertain_HH!C75&lt;100,0.142,IF(Uncertain_HH!C75&lt;500,0.1,IF(Uncertain_HH!C75&lt;1000,0.045,0.032)))))</f>
        <v>3.2000000000000001E-2</v>
      </c>
      <c r="D91" s="23">
        <f>IF(Uncertain_HH!D75&lt;36,0.2,IF(Uncertain_HH!D75&lt;50,0.167,IF(Uncertain_HH!D75&lt;100,0.142,IF(Uncertain_HH!D75&lt;500,0.1,IF(Uncertain_HH!D75&lt;1000,0.045,0.032)))))</f>
        <v>4.4999999999999998E-2</v>
      </c>
      <c r="E91" s="23">
        <f>IF(Uncertain_HH!E75&lt;36,0.2,IF(Uncertain_HH!E75&lt;50,0.167,IF(Uncertain_HH!E75&lt;100,0.142,IF(Uncertain_HH!E75&lt;500,0.1,IF(Uncertain_HH!E75&lt;1000,0.045,0.032)))))</f>
        <v>3.2000000000000001E-2</v>
      </c>
      <c r="F91" s="23">
        <f>IF(Uncertain_HH!F75&lt;36,0.2,IF(Uncertain_HH!F75&lt;50,0.167,IF(Uncertain_HH!F75&lt;100,0.142,IF(Uncertain_HH!F75&lt;500,0.1,IF(Uncertain_HH!F75&lt;1000,0.045,0.032)))))</f>
        <v>3.2000000000000001E-2</v>
      </c>
      <c r="G91" s="23">
        <f>IF(Uncertain_HH!G75&lt;36,0.2,IF(Uncertain_HH!G75&lt;50,0.167,IF(Uncertain_HH!G75&lt;100,0.142,IF(Uncertain_HH!G75&lt;500,0.1,IF(Uncertain_HH!G75&lt;1000,0.045,0.032)))))</f>
        <v>3.2000000000000001E-2</v>
      </c>
      <c r="H91" s="23">
        <f>IF(Uncertain_HH!H75&lt;36,0.2,IF(Uncertain_HH!H75&lt;50,0.167,IF(Uncertain_HH!H75&lt;100,0.142,IF(Uncertain_HH!H75&lt;500,0.1,IF(Uncertain_HH!H75&lt;1000,0.045,0.032)))))</f>
        <v>3.2000000000000001E-2</v>
      </c>
      <c r="I91" s="23">
        <f>IF(Uncertain_HH!I75&lt;36,0.2,IF(Uncertain_HH!I75&lt;50,0.167,IF(Uncertain_HH!I75&lt;100,0.142,IF(Uncertain_HH!I75&lt;500,0.1,IF(Uncertain_HH!I75&lt;1000,0.045,0.032)))))</f>
        <v>3.2000000000000001E-2</v>
      </c>
      <c r="J91" s="23">
        <f>IF(Uncertain_HH!J75&lt;36,0.2,IF(Uncertain_HH!J75&lt;50,0.167,IF(Uncertain_HH!J75&lt;100,0.142,IF(Uncertain_HH!J75&lt;500,0.1,IF(Uncertain_HH!J75&lt;1000,0.045,0.032)))))</f>
        <v>3.2000000000000001E-2</v>
      </c>
      <c r="K91" s="23">
        <f>IF(Uncertain_HH!K75&lt;36,0.2,IF(Uncertain_HH!K75&lt;50,0.167,IF(Uncertain_HH!K75&lt;100,0.142,IF(Uncertain_HH!K75&lt;500,0.1,IF(Uncertain_HH!K75&lt;1000,0.045,0.032)))))</f>
        <v>3.2000000000000001E-2</v>
      </c>
      <c r="L91" s="23">
        <f>IF(Uncertain_HH!L75&lt;36,0.2,IF(Uncertain_HH!L75&lt;50,0.167,IF(Uncertain_HH!L75&lt;100,0.142,IF(Uncertain_HH!L75&lt;500,0.1,IF(Uncertain_HH!L75&lt;1000,0.045,0.032)))))</f>
        <v>3.2000000000000001E-2</v>
      </c>
      <c r="M91" s="23">
        <f>IF(Uncertain_HH!M75&lt;36,0.2,IF(Uncertain_HH!M75&lt;50,0.167,IF(Uncertain_HH!M75&lt;100,0.142,IF(Uncertain_HH!M75&lt;500,0.1,IF(Uncertain_HH!M75&lt;1000,0.045,0.032)))))</f>
        <v>3.2000000000000001E-2</v>
      </c>
      <c r="N91" s="24">
        <f>IF(Uncertain_HH!N75&lt;36,0.2,IF(Uncertain_HH!N75&lt;50,0.167,IF(Uncertain_HH!N75&lt;100,0.142,IF(Uncertain_HH!N75&lt;500,0.1,IF(Uncertain_HH!N75&lt;1000,0.045,0.032)))))</f>
        <v>0.1</v>
      </c>
    </row>
    <row r="92" spans="1:14" x14ac:dyDescent="0.25">
      <c r="A92" s="36" t="s">
        <v>1416</v>
      </c>
      <c r="B92" s="21" t="s">
        <v>1321</v>
      </c>
      <c r="C92" s="22">
        <f>IF(Uncertain_HH!C76&lt;36,0.2,IF(Uncertain_HH!C76&lt;50,0.167,IF(Uncertain_HH!C76&lt;100,0.142,IF(Uncertain_HH!C76&lt;500,0.1,IF(Uncertain_HH!C76&lt;1000,0.045,0.032)))))</f>
        <v>3.2000000000000001E-2</v>
      </c>
      <c r="D92" s="23">
        <f>IF(Uncertain_HH!D76&lt;36,0.2,IF(Uncertain_HH!D76&lt;50,0.167,IF(Uncertain_HH!D76&lt;100,0.142,IF(Uncertain_HH!D76&lt;500,0.1,IF(Uncertain_HH!D76&lt;1000,0.045,0.032)))))</f>
        <v>4.4999999999999998E-2</v>
      </c>
      <c r="E92" s="23">
        <f>IF(Uncertain_HH!E76&lt;36,0.2,IF(Uncertain_HH!E76&lt;50,0.167,IF(Uncertain_HH!E76&lt;100,0.142,IF(Uncertain_HH!E76&lt;500,0.1,IF(Uncertain_HH!E76&lt;1000,0.045,0.032)))))</f>
        <v>3.2000000000000001E-2</v>
      </c>
      <c r="F92" s="23">
        <f>IF(Uncertain_HH!F76&lt;36,0.2,IF(Uncertain_HH!F76&lt;50,0.167,IF(Uncertain_HH!F76&lt;100,0.142,IF(Uncertain_HH!F76&lt;500,0.1,IF(Uncertain_HH!F76&lt;1000,0.045,0.032)))))</f>
        <v>4.4999999999999998E-2</v>
      </c>
      <c r="G92" s="23">
        <f>IF(Uncertain_HH!G76&lt;36,0.2,IF(Uncertain_HH!G76&lt;50,0.167,IF(Uncertain_HH!G76&lt;100,0.142,IF(Uncertain_HH!G76&lt;500,0.1,IF(Uncertain_HH!G76&lt;1000,0.045,0.032)))))</f>
        <v>4.4999999999999998E-2</v>
      </c>
      <c r="H92" s="23">
        <f>IF(Uncertain_HH!H76&lt;36,0.2,IF(Uncertain_HH!H76&lt;50,0.167,IF(Uncertain_HH!H76&lt;100,0.142,IF(Uncertain_HH!H76&lt;500,0.1,IF(Uncertain_HH!H76&lt;1000,0.045,0.032)))))</f>
        <v>3.2000000000000001E-2</v>
      </c>
      <c r="I92" s="23">
        <f>IF(Uncertain_HH!I76&lt;36,0.2,IF(Uncertain_HH!I76&lt;50,0.167,IF(Uncertain_HH!I76&lt;100,0.142,IF(Uncertain_HH!I76&lt;500,0.1,IF(Uncertain_HH!I76&lt;1000,0.045,0.032)))))</f>
        <v>3.2000000000000001E-2</v>
      </c>
      <c r="J92" s="23">
        <f>IF(Uncertain_HH!J76&lt;36,0.2,IF(Uncertain_HH!J76&lt;50,0.167,IF(Uncertain_HH!J76&lt;100,0.142,IF(Uncertain_HH!J76&lt;500,0.1,IF(Uncertain_HH!J76&lt;1000,0.045,0.032)))))</f>
        <v>3.2000000000000001E-2</v>
      </c>
      <c r="K92" s="23">
        <f>IF(Uncertain_HH!K76&lt;36,0.2,IF(Uncertain_HH!K76&lt;50,0.167,IF(Uncertain_HH!K76&lt;100,0.142,IF(Uncertain_HH!K76&lt;500,0.1,IF(Uncertain_HH!K76&lt;1000,0.045,0.032)))))</f>
        <v>3.2000000000000001E-2</v>
      </c>
      <c r="L92" s="23">
        <f>IF(Uncertain_HH!L76&lt;36,0.2,IF(Uncertain_HH!L76&lt;50,0.167,IF(Uncertain_HH!L76&lt;100,0.142,IF(Uncertain_HH!L76&lt;500,0.1,IF(Uncertain_HH!L76&lt;1000,0.045,0.032)))))</f>
        <v>3.2000000000000001E-2</v>
      </c>
      <c r="M92" s="23">
        <f>IF(Uncertain_HH!M76&lt;36,0.2,IF(Uncertain_HH!M76&lt;50,0.167,IF(Uncertain_HH!M76&lt;100,0.142,IF(Uncertain_HH!M76&lt;500,0.1,IF(Uncertain_HH!M76&lt;1000,0.045,0.032)))))</f>
        <v>4.4999999999999998E-2</v>
      </c>
      <c r="N92" s="24">
        <f>IF(Uncertain_HH!N76&lt;36,0.2,IF(Uncertain_HH!N76&lt;50,0.167,IF(Uncertain_HH!N76&lt;100,0.142,IF(Uncertain_HH!N76&lt;500,0.1,IF(Uncertain_HH!N76&lt;1000,0.045,0.032)))))</f>
        <v>0.1</v>
      </c>
    </row>
    <row r="93" spans="1:14" x14ac:dyDescent="0.25">
      <c r="A93" s="36" t="s">
        <v>1417</v>
      </c>
      <c r="B93" s="21" t="s">
        <v>1322</v>
      </c>
      <c r="C93" s="22">
        <f>IF(Uncertain_HH!C77&lt;36,0.2,IF(Uncertain_HH!C77&lt;50,0.167,IF(Uncertain_HH!C77&lt;100,0.142,IF(Uncertain_HH!C77&lt;500,0.1,IF(Uncertain_HH!C77&lt;1000,0.045,0.032)))))</f>
        <v>3.2000000000000001E-2</v>
      </c>
      <c r="D93" s="23">
        <f>IF(Uncertain_HH!D77&lt;36,0.2,IF(Uncertain_HH!D77&lt;50,0.167,IF(Uncertain_HH!D77&lt;100,0.142,IF(Uncertain_HH!D77&lt;500,0.1,IF(Uncertain_HH!D77&lt;1000,0.045,0.032)))))</f>
        <v>4.4999999999999998E-2</v>
      </c>
      <c r="E93" s="23">
        <f>IF(Uncertain_HH!E77&lt;36,0.2,IF(Uncertain_HH!E77&lt;50,0.167,IF(Uncertain_HH!E77&lt;100,0.142,IF(Uncertain_HH!E77&lt;500,0.1,IF(Uncertain_HH!E77&lt;1000,0.045,0.032)))))</f>
        <v>3.2000000000000001E-2</v>
      </c>
      <c r="F93" s="23">
        <f>IF(Uncertain_HH!F77&lt;36,0.2,IF(Uncertain_HH!F77&lt;50,0.167,IF(Uncertain_HH!F77&lt;100,0.142,IF(Uncertain_HH!F77&lt;500,0.1,IF(Uncertain_HH!F77&lt;1000,0.045,0.032)))))</f>
        <v>4.4999999999999998E-2</v>
      </c>
      <c r="G93" s="23">
        <f>IF(Uncertain_HH!G77&lt;36,0.2,IF(Uncertain_HH!G77&lt;50,0.167,IF(Uncertain_HH!G77&lt;100,0.142,IF(Uncertain_HH!G77&lt;500,0.1,IF(Uncertain_HH!G77&lt;1000,0.045,0.032)))))</f>
        <v>3.2000000000000001E-2</v>
      </c>
      <c r="H93" s="23">
        <f>IF(Uncertain_HH!H77&lt;36,0.2,IF(Uncertain_HH!H77&lt;50,0.167,IF(Uncertain_HH!H77&lt;100,0.142,IF(Uncertain_HH!H77&lt;500,0.1,IF(Uncertain_HH!H77&lt;1000,0.045,0.032)))))</f>
        <v>3.2000000000000001E-2</v>
      </c>
      <c r="I93" s="23">
        <f>IF(Uncertain_HH!I77&lt;36,0.2,IF(Uncertain_HH!I77&lt;50,0.167,IF(Uncertain_HH!I77&lt;100,0.142,IF(Uncertain_HH!I77&lt;500,0.1,IF(Uncertain_HH!I77&lt;1000,0.045,0.032)))))</f>
        <v>3.2000000000000001E-2</v>
      </c>
      <c r="J93" s="23">
        <f>IF(Uncertain_HH!J77&lt;36,0.2,IF(Uncertain_HH!J77&lt;50,0.167,IF(Uncertain_HH!J77&lt;100,0.142,IF(Uncertain_HH!J77&lt;500,0.1,IF(Uncertain_HH!J77&lt;1000,0.045,0.032)))))</f>
        <v>3.2000000000000001E-2</v>
      </c>
      <c r="K93" s="23">
        <f>IF(Uncertain_HH!K77&lt;36,0.2,IF(Uncertain_HH!K77&lt;50,0.167,IF(Uncertain_HH!K77&lt;100,0.142,IF(Uncertain_HH!K77&lt;500,0.1,IF(Uncertain_HH!K77&lt;1000,0.045,0.032)))))</f>
        <v>3.2000000000000001E-2</v>
      </c>
      <c r="L93" s="23">
        <f>IF(Uncertain_HH!L77&lt;36,0.2,IF(Uncertain_HH!L77&lt;50,0.167,IF(Uncertain_HH!L77&lt;100,0.142,IF(Uncertain_HH!L77&lt;500,0.1,IF(Uncertain_HH!L77&lt;1000,0.045,0.032)))))</f>
        <v>3.2000000000000001E-2</v>
      </c>
      <c r="M93" s="23">
        <f>IF(Uncertain_HH!M77&lt;36,0.2,IF(Uncertain_HH!M77&lt;50,0.167,IF(Uncertain_HH!M77&lt;100,0.142,IF(Uncertain_HH!M77&lt;500,0.1,IF(Uncertain_HH!M77&lt;1000,0.045,0.032)))))</f>
        <v>3.2000000000000001E-2</v>
      </c>
      <c r="N93" s="24">
        <f>IF(Uncertain_HH!N77&lt;36,0.2,IF(Uncertain_HH!N77&lt;50,0.167,IF(Uncertain_HH!N77&lt;100,0.142,IF(Uncertain_HH!N77&lt;500,0.1,IF(Uncertain_HH!N77&lt;1000,0.045,0.032)))))</f>
        <v>4.4999999999999998E-2</v>
      </c>
    </row>
    <row r="94" spans="1:14" x14ac:dyDescent="0.25">
      <c r="A94" s="36" t="s">
        <v>1418</v>
      </c>
      <c r="B94" s="21" t="s">
        <v>1323</v>
      </c>
      <c r="C94" s="22">
        <f>IF(Uncertain_HH!C78&lt;36,0.2,IF(Uncertain_HH!C78&lt;50,0.167,IF(Uncertain_HH!C78&lt;100,0.142,IF(Uncertain_HH!C78&lt;500,0.1,IF(Uncertain_HH!C78&lt;1000,0.045,0.032)))))</f>
        <v>3.2000000000000001E-2</v>
      </c>
      <c r="D94" s="23">
        <f>IF(Uncertain_HH!D78&lt;36,0.2,IF(Uncertain_HH!D78&lt;50,0.167,IF(Uncertain_HH!D78&lt;100,0.142,IF(Uncertain_HH!D78&lt;500,0.1,IF(Uncertain_HH!D78&lt;1000,0.045,0.032)))))</f>
        <v>3.2000000000000001E-2</v>
      </c>
      <c r="E94" s="23">
        <f>IF(Uncertain_HH!E78&lt;36,0.2,IF(Uncertain_HH!E78&lt;50,0.167,IF(Uncertain_HH!E78&lt;100,0.142,IF(Uncertain_HH!E78&lt;500,0.1,IF(Uncertain_HH!E78&lt;1000,0.045,0.032)))))</f>
        <v>3.2000000000000001E-2</v>
      </c>
      <c r="F94" s="23">
        <f>IF(Uncertain_HH!F78&lt;36,0.2,IF(Uncertain_HH!F78&lt;50,0.167,IF(Uncertain_HH!F78&lt;100,0.142,IF(Uncertain_HH!F78&lt;500,0.1,IF(Uncertain_HH!F78&lt;1000,0.045,0.032)))))</f>
        <v>3.2000000000000001E-2</v>
      </c>
      <c r="G94" s="23">
        <f>IF(Uncertain_HH!G78&lt;36,0.2,IF(Uncertain_HH!G78&lt;50,0.167,IF(Uncertain_HH!G78&lt;100,0.142,IF(Uncertain_HH!G78&lt;500,0.1,IF(Uncertain_HH!G78&lt;1000,0.045,0.032)))))</f>
        <v>3.2000000000000001E-2</v>
      </c>
      <c r="H94" s="23">
        <f>IF(Uncertain_HH!H78&lt;36,0.2,IF(Uncertain_HH!H78&lt;50,0.167,IF(Uncertain_HH!H78&lt;100,0.142,IF(Uncertain_HH!H78&lt;500,0.1,IF(Uncertain_HH!H78&lt;1000,0.045,0.032)))))</f>
        <v>3.2000000000000001E-2</v>
      </c>
      <c r="I94" s="23">
        <f>IF(Uncertain_HH!I78&lt;36,0.2,IF(Uncertain_HH!I78&lt;50,0.167,IF(Uncertain_HH!I78&lt;100,0.142,IF(Uncertain_HH!I78&lt;500,0.1,IF(Uncertain_HH!I78&lt;1000,0.045,0.032)))))</f>
        <v>3.2000000000000001E-2</v>
      </c>
      <c r="J94" s="23">
        <f>IF(Uncertain_HH!J78&lt;36,0.2,IF(Uncertain_HH!J78&lt;50,0.167,IF(Uncertain_HH!J78&lt;100,0.142,IF(Uncertain_HH!J78&lt;500,0.1,IF(Uncertain_HH!J78&lt;1000,0.045,0.032)))))</f>
        <v>3.2000000000000001E-2</v>
      </c>
      <c r="K94" s="23">
        <f>IF(Uncertain_HH!K78&lt;36,0.2,IF(Uncertain_HH!K78&lt;50,0.167,IF(Uncertain_HH!K78&lt;100,0.142,IF(Uncertain_HH!K78&lt;500,0.1,IF(Uncertain_HH!K78&lt;1000,0.045,0.032)))))</f>
        <v>3.2000000000000001E-2</v>
      </c>
      <c r="L94" s="23">
        <f>IF(Uncertain_HH!L78&lt;36,0.2,IF(Uncertain_HH!L78&lt;50,0.167,IF(Uncertain_HH!L78&lt;100,0.142,IF(Uncertain_HH!L78&lt;500,0.1,IF(Uncertain_HH!L78&lt;1000,0.045,0.032)))))</f>
        <v>3.2000000000000001E-2</v>
      </c>
      <c r="M94" s="23">
        <f>IF(Uncertain_HH!M78&lt;36,0.2,IF(Uncertain_HH!M78&lt;50,0.167,IF(Uncertain_HH!M78&lt;100,0.142,IF(Uncertain_HH!M78&lt;500,0.1,IF(Uncertain_HH!M78&lt;1000,0.045,0.032)))))</f>
        <v>3.2000000000000001E-2</v>
      </c>
      <c r="N94" s="24">
        <f>IF(Uncertain_HH!N78&lt;36,0.2,IF(Uncertain_HH!N78&lt;50,0.167,IF(Uncertain_HH!N78&lt;100,0.142,IF(Uncertain_HH!N78&lt;500,0.1,IF(Uncertain_HH!N78&lt;1000,0.045,0.032)))))</f>
        <v>4.4999999999999998E-2</v>
      </c>
    </row>
    <row r="95" spans="1:14" x14ac:dyDescent="0.25">
      <c r="A95" s="36" t="s">
        <v>1419</v>
      </c>
      <c r="B95" s="21" t="s">
        <v>1324</v>
      </c>
      <c r="C95" s="22">
        <f>IF(Uncertain_HH!C79&lt;36,0.2,IF(Uncertain_HH!C79&lt;50,0.167,IF(Uncertain_HH!C79&lt;100,0.142,IF(Uncertain_HH!C79&lt;500,0.1,IF(Uncertain_HH!C79&lt;1000,0.045,0.032)))))</f>
        <v>3.2000000000000001E-2</v>
      </c>
      <c r="D95" s="23">
        <f>IF(Uncertain_HH!D79&lt;36,0.2,IF(Uncertain_HH!D79&lt;50,0.167,IF(Uncertain_HH!D79&lt;100,0.142,IF(Uncertain_HH!D79&lt;500,0.1,IF(Uncertain_HH!D79&lt;1000,0.045,0.032)))))</f>
        <v>4.4999999999999998E-2</v>
      </c>
      <c r="E95" s="23">
        <f>IF(Uncertain_HH!E79&lt;36,0.2,IF(Uncertain_HH!E79&lt;50,0.167,IF(Uncertain_HH!E79&lt;100,0.142,IF(Uncertain_HH!E79&lt;500,0.1,IF(Uncertain_HH!E79&lt;1000,0.045,0.032)))))</f>
        <v>3.2000000000000001E-2</v>
      </c>
      <c r="F95" s="23">
        <f>IF(Uncertain_HH!F79&lt;36,0.2,IF(Uncertain_HH!F79&lt;50,0.167,IF(Uncertain_HH!F79&lt;100,0.142,IF(Uncertain_HH!F79&lt;500,0.1,IF(Uncertain_HH!F79&lt;1000,0.045,0.032)))))</f>
        <v>4.4999999999999998E-2</v>
      </c>
      <c r="G95" s="23">
        <f>IF(Uncertain_HH!G79&lt;36,0.2,IF(Uncertain_HH!G79&lt;50,0.167,IF(Uncertain_HH!G79&lt;100,0.142,IF(Uncertain_HH!G79&lt;500,0.1,IF(Uncertain_HH!G79&lt;1000,0.045,0.032)))))</f>
        <v>4.4999999999999998E-2</v>
      </c>
      <c r="H95" s="23">
        <f>IF(Uncertain_HH!H79&lt;36,0.2,IF(Uncertain_HH!H79&lt;50,0.167,IF(Uncertain_HH!H79&lt;100,0.142,IF(Uncertain_HH!H79&lt;500,0.1,IF(Uncertain_HH!H79&lt;1000,0.045,0.032)))))</f>
        <v>3.2000000000000001E-2</v>
      </c>
      <c r="I95" s="23">
        <f>IF(Uncertain_HH!I79&lt;36,0.2,IF(Uncertain_HH!I79&lt;50,0.167,IF(Uncertain_HH!I79&lt;100,0.142,IF(Uncertain_HH!I79&lt;500,0.1,IF(Uncertain_HH!I79&lt;1000,0.045,0.032)))))</f>
        <v>3.2000000000000001E-2</v>
      </c>
      <c r="J95" s="23">
        <f>IF(Uncertain_HH!J79&lt;36,0.2,IF(Uncertain_HH!J79&lt;50,0.167,IF(Uncertain_HH!J79&lt;100,0.142,IF(Uncertain_HH!J79&lt;500,0.1,IF(Uncertain_HH!J79&lt;1000,0.045,0.032)))))</f>
        <v>3.2000000000000001E-2</v>
      </c>
      <c r="K95" s="23">
        <f>IF(Uncertain_HH!K79&lt;36,0.2,IF(Uncertain_HH!K79&lt;50,0.167,IF(Uncertain_HH!K79&lt;100,0.142,IF(Uncertain_HH!K79&lt;500,0.1,IF(Uncertain_HH!K79&lt;1000,0.045,0.032)))))</f>
        <v>3.2000000000000001E-2</v>
      </c>
      <c r="L95" s="23">
        <f>IF(Uncertain_HH!L79&lt;36,0.2,IF(Uncertain_HH!L79&lt;50,0.167,IF(Uncertain_HH!L79&lt;100,0.142,IF(Uncertain_HH!L79&lt;500,0.1,IF(Uncertain_HH!L79&lt;1000,0.045,0.032)))))</f>
        <v>3.2000000000000001E-2</v>
      </c>
      <c r="M95" s="23">
        <f>IF(Uncertain_HH!M79&lt;36,0.2,IF(Uncertain_HH!M79&lt;50,0.167,IF(Uncertain_HH!M79&lt;100,0.142,IF(Uncertain_HH!M79&lt;500,0.1,IF(Uncertain_HH!M79&lt;1000,0.045,0.032)))))</f>
        <v>3.2000000000000001E-2</v>
      </c>
      <c r="N95" s="24">
        <f>IF(Uncertain_HH!N79&lt;36,0.2,IF(Uncertain_HH!N79&lt;50,0.167,IF(Uncertain_HH!N79&lt;100,0.142,IF(Uncertain_HH!N79&lt;500,0.1,IF(Uncertain_HH!N79&lt;1000,0.045,0.032)))))</f>
        <v>0.1</v>
      </c>
    </row>
    <row r="96" spans="1:14" x14ac:dyDescent="0.25">
      <c r="A96" s="36" t="s">
        <v>1420</v>
      </c>
      <c r="B96" s="21" t="s">
        <v>1325</v>
      </c>
      <c r="C96" s="22">
        <f>IF(Uncertain_HH!C80&lt;36,0.2,IF(Uncertain_HH!C80&lt;50,0.167,IF(Uncertain_HH!C80&lt;100,0.142,IF(Uncertain_HH!C80&lt;500,0.1,IF(Uncertain_HH!C80&lt;1000,0.045,0.032)))))</f>
        <v>3.2000000000000001E-2</v>
      </c>
      <c r="D96" s="23">
        <f>IF(Uncertain_HH!D80&lt;36,0.2,IF(Uncertain_HH!D80&lt;50,0.167,IF(Uncertain_HH!D80&lt;100,0.142,IF(Uncertain_HH!D80&lt;500,0.1,IF(Uncertain_HH!D80&lt;1000,0.045,0.032)))))</f>
        <v>3.2000000000000001E-2</v>
      </c>
      <c r="E96" s="23">
        <f>IF(Uncertain_HH!E80&lt;36,0.2,IF(Uncertain_HH!E80&lt;50,0.167,IF(Uncertain_HH!E80&lt;100,0.142,IF(Uncertain_HH!E80&lt;500,0.1,IF(Uncertain_HH!E80&lt;1000,0.045,0.032)))))</f>
        <v>3.2000000000000001E-2</v>
      </c>
      <c r="F96" s="23">
        <f>IF(Uncertain_HH!F80&lt;36,0.2,IF(Uncertain_HH!F80&lt;50,0.167,IF(Uncertain_HH!F80&lt;100,0.142,IF(Uncertain_HH!F80&lt;500,0.1,IF(Uncertain_HH!F80&lt;1000,0.045,0.032)))))</f>
        <v>3.2000000000000001E-2</v>
      </c>
      <c r="G96" s="23">
        <f>IF(Uncertain_HH!G80&lt;36,0.2,IF(Uncertain_HH!G80&lt;50,0.167,IF(Uncertain_HH!G80&lt;100,0.142,IF(Uncertain_HH!G80&lt;500,0.1,IF(Uncertain_HH!G80&lt;1000,0.045,0.032)))))</f>
        <v>3.2000000000000001E-2</v>
      </c>
      <c r="H96" s="23">
        <f>IF(Uncertain_HH!H80&lt;36,0.2,IF(Uncertain_HH!H80&lt;50,0.167,IF(Uncertain_HH!H80&lt;100,0.142,IF(Uncertain_HH!H80&lt;500,0.1,IF(Uncertain_HH!H80&lt;1000,0.045,0.032)))))</f>
        <v>3.2000000000000001E-2</v>
      </c>
      <c r="I96" s="23">
        <f>IF(Uncertain_HH!I80&lt;36,0.2,IF(Uncertain_HH!I80&lt;50,0.167,IF(Uncertain_HH!I80&lt;100,0.142,IF(Uncertain_HH!I80&lt;500,0.1,IF(Uncertain_HH!I80&lt;1000,0.045,0.032)))))</f>
        <v>3.2000000000000001E-2</v>
      </c>
      <c r="J96" s="23">
        <f>IF(Uncertain_HH!J80&lt;36,0.2,IF(Uncertain_HH!J80&lt;50,0.167,IF(Uncertain_HH!J80&lt;100,0.142,IF(Uncertain_HH!J80&lt;500,0.1,IF(Uncertain_HH!J80&lt;1000,0.045,0.032)))))</f>
        <v>3.2000000000000001E-2</v>
      </c>
      <c r="K96" s="23">
        <f>IF(Uncertain_HH!K80&lt;36,0.2,IF(Uncertain_HH!K80&lt;50,0.167,IF(Uncertain_HH!K80&lt;100,0.142,IF(Uncertain_HH!K80&lt;500,0.1,IF(Uncertain_HH!K80&lt;1000,0.045,0.032)))))</f>
        <v>3.2000000000000001E-2</v>
      </c>
      <c r="L96" s="23">
        <f>IF(Uncertain_HH!L80&lt;36,0.2,IF(Uncertain_HH!L80&lt;50,0.167,IF(Uncertain_HH!L80&lt;100,0.142,IF(Uncertain_HH!L80&lt;500,0.1,IF(Uncertain_HH!L80&lt;1000,0.045,0.032)))))</f>
        <v>3.2000000000000001E-2</v>
      </c>
      <c r="M96" s="23">
        <f>IF(Uncertain_HH!M80&lt;36,0.2,IF(Uncertain_HH!M80&lt;50,0.167,IF(Uncertain_HH!M80&lt;100,0.142,IF(Uncertain_HH!M80&lt;500,0.1,IF(Uncertain_HH!M80&lt;1000,0.045,0.032)))))</f>
        <v>3.2000000000000001E-2</v>
      </c>
      <c r="N96" s="24">
        <f>IF(Uncertain_HH!N80&lt;36,0.2,IF(Uncertain_HH!N80&lt;50,0.167,IF(Uncertain_HH!N80&lt;100,0.142,IF(Uncertain_HH!N80&lt;500,0.1,IF(Uncertain_HH!N80&lt;1000,0.045,0.032)))))</f>
        <v>4.4999999999999998E-2</v>
      </c>
    </row>
    <row r="97" spans="1:14" x14ac:dyDescent="0.25">
      <c r="A97" s="36" t="s">
        <v>1421</v>
      </c>
      <c r="B97" s="21" t="s">
        <v>1326</v>
      </c>
      <c r="C97" s="22">
        <f>IF(Uncertain_HH!C81&lt;36,0.2,IF(Uncertain_HH!C81&lt;50,0.167,IF(Uncertain_HH!C81&lt;100,0.142,IF(Uncertain_HH!C81&lt;500,0.1,IF(Uncertain_HH!C81&lt;1000,0.045,0.032)))))</f>
        <v>3.2000000000000001E-2</v>
      </c>
      <c r="D97" s="23">
        <f>IF(Uncertain_HH!D81&lt;36,0.2,IF(Uncertain_HH!D81&lt;50,0.167,IF(Uncertain_HH!D81&lt;100,0.142,IF(Uncertain_HH!D81&lt;500,0.1,IF(Uncertain_HH!D81&lt;1000,0.045,0.032)))))</f>
        <v>0.14199999999999999</v>
      </c>
      <c r="E97" s="23">
        <f>IF(Uncertain_HH!E81&lt;36,0.2,IF(Uncertain_HH!E81&lt;50,0.167,IF(Uncertain_HH!E81&lt;100,0.142,IF(Uncertain_HH!E81&lt;500,0.1,IF(Uncertain_HH!E81&lt;1000,0.045,0.032)))))</f>
        <v>0.1</v>
      </c>
      <c r="F97" s="23">
        <f>IF(Uncertain_HH!F81&lt;36,0.2,IF(Uncertain_HH!F81&lt;50,0.167,IF(Uncertain_HH!F81&lt;100,0.142,IF(Uncertain_HH!F81&lt;500,0.1,IF(Uncertain_HH!F81&lt;1000,0.045,0.032)))))</f>
        <v>0.1</v>
      </c>
      <c r="G97" s="23">
        <f>IF(Uncertain_HH!G81&lt;36,0.2,IF(Uncertain_HH!G81&lt;50,0.167,IF(Uncertain_HH!G81&lt;100,0.142,IF(Uncertain_HH!G81&lt;500,0.1,IF(Uncertain_HH!G81&lt;1000,0.045,0.032)))))</f>
        <v>0.1</v>
      </c>
      <c r="H97" s="23">
        <f>IF(Uncertain_HH!H81&lt;36,0.2,IF(Uncertain_HH!H81&lt;50,0.167,IF(Uncertain_HH!H81&lt;100,0.142,IF(Uncertain_HH!H81&lt;500,0.1,IF(Uncertain_HH!H81&lt;1000,0.045,0.032)))))</f>
        <v>0.1</v>
      </c>
      <c r="I97" s="23">
        <f>IF(Uncertain_HH!I81&lt;36,0.2,IF(Uncertain_HH!I81&lt;50,0.167,IF(Uncertain_HH!I81&lt;100,0.142,IF(Uncertain_HH!I81&lt;500,0.1,IF(Uncertain_HH!I81&lt;1000,0.045,0.032)))))</f>
        <v>4.4999999999999998E-2</v>
      </c>
      <c r="J97" s="23">
        <f>IF(Uncertain_HH!J81&lt;36,0.2,IF(Uncertain_HH!J81&lt;50,0.167,IF(Uncertain_HH!J81&lt;100,0.142,IF(Uncertain_HH!J81&lt;500,0.1,IF(Uncertain_HH!J81&lt;1000,0.045,0.032)))))</f>
        <v>3.2000000000000001E-2</v>
      </c>
      <c r="K97" s="23">
        <f>IF(Uncertain_HH!K81&lt;36,0.2,IF(Uncertain_HH!K81&lt;50,0.167,IF(Uncertain_HH!K81&lt;100,0.142,IF(Uncertain_HH!K81&lt;500,0.1,IF(Uncertain_HH!K81&lt;1000,0.045,0.032)))))</f>
        <v>3.2000000000000001E-2</v>
      </c>
      <c r="L97" s="23">
        <f>IF(Uncertain_HH!L81&lt;36,0.2,IF(Uncertain_HH!L81&lt;50,0.167,IF(Uncertain_HH!L81&lt;100,0.142,IF(Uncertain_HH!L81&lt;500,0.1,IF(Uncertain_HH!L81&lt;1000,0.045,0.032)))))</f>
        <v>4.4999999999999998E-2</v>
      </c>
      <c r="M97" s="23">
        <f>IF(Uncertain_HH!M81&lt;36,0.2,IF(Uncertain_HH!M81&lt;50,0.167,IF(Uncertain_HH!M81&lt;100,0.142,IF(Uncertain_HH!M81&lt;500,0.1,IF(Uncertain_HH!M81&lt;1000,0.045,0.032)))))</f>
        <v>0.1</v>
      </c>
      <c r="N97" s="24">
        <f>IF(Uncertain_HH!N81&lt;36,0.2,IF(Uncertain_HH!N81&lt;50,0.167,IF(Uncertain_HH!N81&lt;100,0.142,IF(Uncertain_HH!N81&lt;500,0.1,IF(Uncertain_HH!N81&lt;1000,0.045,0.032)))))</f>
        <v>0.14199999999999999</v>
      </c>
    </row>
    <row r="98" spans="1:14" x14ac:dyDescent="0.25">
      <c r="A98" s="36" t="s">
        <v>1422</v>
      </c>
      <c r="B98" s="21" t="s">
        <v>1327</v>
      </c>
      <c r="C98" s="22">
        <f>IF(Uncertain_HH!C82&lt;36,0.2,IF(Uncertain_HH!C82&lt;50,0.167,IF(Uncertain_HH!C82&lt;100,0.142,IF(Uncertain_HH!C82&lt;500,0.1,IF(Uncertain_HH!C82&lt;1000,0.045,0.032)))))</f>
        <v>3.2000000000000001E-2</v>
      </c>
      <c r="D98" s="23">
        <f>IF(Uncertain_HH!D82&lt;36,0.2,IF(Uncertain_HH!D82&lt;50,0.167,IF(Uncertain_HH!D82&lt;100,0.142,IF(Uncertain_HH!D82&lt;500,0.1,IF(Uncertain_HH!D82&lt;1000,0.045,0.032)))))</f>
        <v>0.14199999999999999</v>
      </c>
      <c r="E98" s="23">
        <f>IF(Uncertain_HH!E82&lt;36,0.2,IF(Uncertain_HH!E82&lt;50,0.167,IF(Uncertain_HH!E82&lt;100,0.142,IF(Uncertain_HH!E82&lt;500,0.1,IF(Uncertain_HH!E82&lt;1000,0.045,0.032)))))</f>
        <v>0.1</v>
      </c>
      <c r="F98" s="23">
        <f>IF(Uncertain_HH!F82&lt;36,0.2,IF(Uncertain_HH!F82&lt;50,0.167,IF(Uncertain_HH!F82&lt;100,0.142,IF(Uncertain_HH!F82&lt;500,0.1,IF(Uncertain_HH!F82&lt;1000,0.045,0.032)))))</f>
        <v>0.1</v>
      </c>
      <c r="G98" s="23">
        <f>IF(Uncertain_HH!G82&lt;36,0.2,IF(Uncertain_HH!G82&lt;50,0.167,IF(Uncertain_HH!G82&lt;100,0.142,IF(Uncertain_HH!G82&lt;500,0.1,IF(Uncertain_HH!G82&lt;1000,0.045,0.032)))))</f>
        <v>0.1</v>
      </c>
      <c r="H98" s="23">
        <f>IF(Uncertain_HH!H82&lt;36,0.2,IF(Uncertain_HH!H82&lt;50,0.167,IF(Uncertain_HH!H82&lt;100,0.142,IF(Uncertain_HH!H82&lt;500,0.1,IF(Uncertain_HH!H82&lt;1000,0.045,0.032)))))</f>
        <v>0.1</v>
      </c>
      <c r="I98" s="23">
        <f>IF(Uncertain_HH!I82&lt;36,0.2,IF(Uncertain_HH!I82&lt;50,0.167,IF(Uncertain_HH!I82&lt;100,0.142,IF(Uncertain_HH!I82&lt;500,0.1,IF(Uncertain_HH!I82&lt;1000,0.045,0.032)))))</f>
        <v>4.4999999999999998E-2</v>
      </c>
      <c r="J98" s="23">
        <f>IF(Uncertain_HH!J82&lt;36,0.2,IF(Uncertain_HH!J82&lt;50,0.167,IF(Uncertain_HH!J82&lt;100,0.142,IF(Uncertain_HH!J82&lt;500,0.1,IF(Uncertain_HH!J82&lt;1000,0.045,0.032)))))</f>
        <v>3.2000000000000001E-2</v>
      </c>
      <c r="K98" s="23">
        <f>IF(Uncertain_HH!K82&lt;36,0.2,IF(Uncertain_HH!K82&lt;50,0.167,IF(Uncertain_HH!K82&lt;100,0.142,IF(Uncertain_HH!K82&lt;500,0.1,IF(Uncertain_HH!K82&lt;1000,0.045,0.032)))))</f>
        <v>3.2000000000000001E-2</v>
      </c>
      <c r="L98" s="23">
        <f>IF(Uncertain_HH!L82&lt;36,0.2,IF(Uncertain_HH!L82&lt;50,0.167,IF(Uncertain_HH!L82&lt;100,0.142,IF(Uncertain_HH!L82&lt;500,0.1,IF(Uncertain_HH!L82&lt;1000,0.045,0.032)))))</f>
        <v>3.2000000000000001E-2</v>
      </c>
      <c r="M98" s="23">
        <f>IF(Uncertain_HH!M82&lt;36,0.2,IF(Uncertain_HH!M82&lt;50,0.167,IF(Uncertain_HH!M82&lt;100,0.142,IF(Uncertain_HH!M82&lt;500,0.1,IF(Uncertain_HH!M82&lt;1000,0.045,0.032)))))</f>
        <v>0.1</v>
      </c>
      <c r="N98" s="24">
        <f>IF(Uncertain_HH!N82&lt;36,0.2,IF(Uncertain_HH!N82&lt;50,0.167,IF(Uncertain_HH!N82&lt;100,0.142,IF(Uncertain_HH!N82&lt;500,0.1,IF(Uncertain_HH!N82&lt;1000,0.045,0.032)))))</f>
        <v>0.1</v>
      </c>
    </row>
    <row r="99" spans="1:14" x14ac:dyDescent="0.25">
      <c r="A99" s="36" t="s">
        <v>1423</v>
      </c>
      <c r="B99" s="21" t="s">
        <v>1328</v>
      </c>
      <c r="C99" s="22">
        <f>IF(Uncertain_HH!C83&lt;36,0.2,IF(Uncertain_HH!C83&lt;50,0.167,IF(Uncertain_HH!C83&lt;100,0.142,IF(Uncertain_HH!C83&lt;500,0.1,IF(Uncertain_HH!C83&lt;1000,0.045,0.032)))))</f>
        <v>3.2000000000000001E-2</v>
      </c>
      <c r="D99" s="23">
        <v>0.2</v>
      </c>
      <c r="E99" s="23">
        <v>0.2</v>
      </c>
      <c r="F99" s="23">
        <f>IF(Uncertain_HH!F83&lt;36,0.2,IF(Uncertain_HH!F83&lt;50,0.167,IF(Uncertain_HH!F83&lt;100,0.142,IF(Uncertain_HH!F83&lt;500,0.1,IF(Uncertain_HH!F83&lt;1000,0.045,0.032)))))</f>
        <v>0.2</v>
      </c>
      <c r="G99" s="23">
        <f>IF(Uncertain_HH!G83&lt;36,0.2,IF(Uncertain_HH!G83&lt;50,0.167,IF(Uncertain_HH!G83&lt;100,0.142,IF(Uncertain_HH!G83&lt;500,0.1,IF(Uncertain_HH!G83&lt;1000,0.045,0.032)))))</f>
        <v>0.16700000000000001</v>
      </c>
      <c r="H99" s="23">
        <f>IF(Uncertain_HH!H83&lt;36,0.2,IF(Uncertain_HH!H83&lt;50,0.167,IF(Uncertain_HH!H83&lt;100,0.142,IF(Uncertain_HH!H83&lt;500,0.1,IF(Uncertain_HH!H83&lt;1000,0.045,0.032)))))</f>
        <v>0.14199999999999999</v>
      </c>
      <c r="I99" s="23">
        <f>IF(Uncertain_HH!I83&lt;36,0.2,IF(Uncertain_HH!I83&lt;50,0.167,IF(Uncertain_HH!I83&lt;100,0.142,IF(Uncertain_HH!I83&lt;500,0.1,IF(Uncertain_HH!I83&lt;1000,0.045,0.032)))))</f>
        <v>0.1</v>
      </c>
      <c r="J99" s="23">
        <f>IF(Uncertain_HH!J83&lt;36,0.2,IF(Uncertain_HH!J83&lt;50,0.167,IF(Uncertain_HH!J83&lt;100,0.142,IF(Uncertain_HH!J83&lt;500,0.1,IF(Uncertain_HH!J83&lt;1000,0.045,0.032)))))</f>
        <v>4.4999999999999998E-2</v>
      </c>
      <c r="K99" s="23">
        <f>IF(Uncertain_HH!K83&lt;36,0.2,IF(Uncertain_HH!K83&lt;50,0.167,IF(Uncertain_HH!K83&lt;100,0.142,IF(Uncertain_HH!K83&lt;500,0.1,IF(Uncertain_HH!K83&lt;1000,0.045,0.032)))))</f>
        <v>4.4999999999999998E-2</v>
      </c>
      <c r="L99" s="23">
        <f>IF(Uncertain_HH!L83&lt;36,0.2,IF(Uncertain_HH!L83&lt;50,0.167,IF(Uncertain_HH!L83&lt;100,0.142,IF(Uncertain_HH!L83&lt;500,0.1,IF(Uncertain_HH!L83&lt;1000,0.045,0.032)))))</f>
        <v>4.4999999999999998E-2</v>
      </c>
      <c r="M99" s="23">
        <f>IF(Uncertain_HH!M83&lt;36,0.2,IF(Uncertain_HH!M83&lt;50,0.167,IF(Uncertain_HH!M83&lt;100,0.142,IF(Uncertain_HH!M83&lt;500,0.1,IF(Uncertain_HH!M83&lt;1000,0.045,0.032)))))</f>
        <v>0.1</v>
      </c>
      <c r="N99" s="24">
        <f>IF(Uncertain_HH!N83&lt;36,0.2,IF(Uncertain_HH!N83&lt;50,0.167,IF(Uncertain_HH!N83&lt;100,0.142,IF(Uncertain_HH!N83&lt;500,0.1,IF(Uncertain_HH!N83&lt;1000,0.045,0.032)))))</f>
        <v>0.14199999999999999</v>
      </c>
    </row>
    <row r="100" spans="1:14" x14ac:dyDescent="0.25">
      <c r="A100" s="36" t="s">
        <v>1424</v>
      </c>
      <c r="B100" s="21" t="s">
        <v>1329</v>
      </c>
      <c r="C100" s="22">
        <f>IF(Uncertain_HH!C84&lt;36,0.2,IF(Uncertain_HH!C84&lt;50,0.167,IF(Uncertain_HH!C84&lt;100,0.142,IF(Uncertain_HH!C84&lt;500,0.1,IF(Uncertain_HH!C84&lt;1000,0.045,0.032)))))</f>
        <v>3.2000000000000001E-2</v>
      </c>
      <c r="D100" s="23">
        <f>IF(Uncertain_HH!D84&lt;36,0.2,IF(Uncertain_HH!D84&lt;50,0.167,IF(Uncertain_HH!D84&lt;100,0.142,IF(Uncertain_HH!D84&lt;500,0.1,IF(Uncertain_HH!D84&lt;1000,0.045,0.032)))))</f>
        <v>0.1</v>
      </c>
      <c r="E100" s="23">
        <f>IF(Uncertain_HH!E84&lt;36,0.2,IF(Uncertain_HH!E84&lt;50,0.167,IF(Uncertain_HH!E84&lt;100,0.142,IF(Uncertain_HH!E84&lt;500,0.1,IF(Uncertain_HH!E84&lt;1000,0.045,0.032)))))</f>
        <v>0.1</v>
      </c>
      <c r="F100" s="23">
        <f>IF(Uncertain_HH!F84&lt;36,0.2,IF(Uncertain_HH!F84&lt;50,0.167,IF(Uncertain_HH!F84&lt;100,0.142,IF(Uncertain_HH!F84&lt;500,0.1,IF(Uncertain_HH!F84&lt;1000,0.045,0.032)))))</f>
        <v>0.1</v>
      </c>
      <c r="G100" s="23">
        <f>IF(Uncertain_HH!G84&lt;36,0.2,IF(Uncertain_HH!G84&lt;50,0.167,IF(Uncertain_HH!G84&lt;100,0.142,IF(Uncertain_HH!G84&lt;500,0.1,IF(Uncertain_HH!G84&lt;1000,0.045,0.032)))))</f>
        <v>0.1</v>
      </c>
      <c r="H100" s="23">
        <f>IF(Uncertain_HH!H84&lt;36,0.2,IF(Uncertain_HH!H84&lt;50,0.167,IF(Uncertain_HH!H84&lt;100,0.142,IF(Uncertain_HH!H84&lt;500,0.1,IF(Uncertain_HH!H84&lt;1000,0.045,0.032)))))</f>
        <v>0.1</v>
      </c>
      <c r="I100" s="23">
        <f>IF(Uncertain_HH!I84&lt;36,0.2,IF(Uncertain_HH!I84&lt;50,0.167,IF(Uncertain_HH!I84&lt;100,0.142,IF(Uncertain_HH!I84&lt;500,0.1,IF(Uncertain_HH!I84&lt;1000,0.045,0.032)))))</f>
        <v>0.1</v>
      </c>
      <c r="J100" s="23">
        <f>IF(Uncertain_HH!J84&lt;36,0.2,IF(Uncertain_HH!J84&lt;50,0.167,IF(Uncertain_HH!J84&lt;100,0.142,IF(Uncertain_HH!J84&lt;500,0.1,IF(Uncertain_HH!J84&lt;1000,0.045,0.032)))))</f>
        <v>4.4999999999999998E-2</v>
      </c>
      <c r="K100" s="23">
        <f>IF(Uncertain_HH!K84&lt;36,0.2,IF(Uncertain_HH!K84&lt;50,0.167,IF(Uncertain_HH!K84&lt;100,0.142,IF(Uncertain_HH!K84&lt;500,0.1,IF(Uncertain_HH!K84&lt;1000,0.045,0.032)))))</f>
        <v>3.2000000000000001E-2</v>
      </c>
      <c r="L100" s="23">
        <f>IF(Uncertain_HH!L84&lt;36,0.2,IF(Uncertain_HH!L84&lt;50,0.167,IF(Uncertain_HH!L84&lt;100,0.142,IF(Uncertain_HH!L84&lt;500,0.1,IF(Uncertain_HH!L84&lt;1000,0.045,0.032)))))</f>
        <v>3.2000000000000001E-2</v>
      </c>
      <c r="M100" s="23">
        <f>IF(Uncertain_HH!M84&lt;36,0.2,IF(Uncertain_HH!M84&lt;50,0.167,IF(Uncertain_HH!M84&lt;100,0.142,IF(Uncertain_HH!M84&lt;500,0.1,IF(Uncertain_HH!M84&lt;1000,0.045,0.032)))))</f>
        <v>0.1</v>
      </c>
      <c r="N100" s="24">
        <f>IF(Uncertain_HH!N84&lt;36,0.2,IF(Uncertain_HH!N84&lt;50,0.167,IF(Uncertain_HH!N84&lt;100,0.142,IF(Uncertain_HH!N84&lt;500,0.1,IF(Uncertain_HH!N84&lt;1000,0.045,0.032)))))</f>
        <v>0.1</v>
      </c>
    </row>
    <row r="101" spans="1:14" x14ac:dyDescent="0.25">
      <c r="A101" s="36" t="s">
        <v>1425</v>
      </c>
      <c r="B101" s="21" t="s">
        <v>1330</v>
      </c>
      <c r="C101" s="22">
        <f>IF(Uncertain_HH!C85&lt;36,0.2,IF(Uncertain_HH!C85&lt;50,0.167,IF(Uncertain_HH!C85&lt;100,0.142,IF(Uncertain_HH!C85&lt;500,0.1,IF(Uncertain_HH!C85&lt;1000,0.045,0.032)))))</f>
        <v>3.2000000000000001E-2</v>
      </c>
      <c r="D101" s="23">
        <f>IF(Uncertain_HH!D85&lt;36,0.2,IF(Uncertain_HH!D85&lt;50,0.167,IF(Uncertain_HH!D85&lt;100,0.142,IF(Uncertain_HH!D85&lt;500,0.1,IF(Uncertain_HH!D85&lt;1000,0.045,0.032)))))</f>
        <v>0.14199999999999999</v>
      </c>
      <c r="E101" s="23">
        <f>IF(Uncertain_HH!E85&lt;36,0.2,IF(Uncertain_HH!E85&lt;50,0.167,IF(Uncertain_HH!E85&lt;100,0.142,IF(Uncertain_HH!E85&lt;500,0.1,IF(Uncertain_HH!E85&lt;1000,0.045,0.032)))))</f>
        <v>0.1</v>
      </c>
      <c r="F101" s="23">
        <f>IF(Uncertain_HH!F85&lt;36,0.2,IF(Uncertain_HH!F85&lt;50,0.167,IF(Uncertain_HH!F85&lt;100,0.142,IF(Uncertain_HH!F85&lt;500,0.1,IF(Uncertain_HH!F85&lt;1000,0.045,0.032)))))</f>
        <v>0.14199999999999999</v>
      </c>
      <c r="G101" s="23">
        <f>IF(Uncertain_HH!G85&lt;36,0.2,IF(Uncertain_HH!G85&lt;50,0.167,IF(Uncertain_HH!G85&lt;100,0.142,IF(Uncertain_HH!G85&lt;500,0.1,IF(Uncertain_HH!G85&lt;1000,0.045,0.032)))))</f>
        <v>0.1</v>
      </c>
      <c r="H101" s="23">
        <f>IF(Uncertain_HH!H85&lt;36,0.2,IF(Uncertain_HH!H85&lt;50,0.167,IF(Uncertain_HH!H85&lt;100,0.142,IF(Uncertain_HH!H85&lt;500,0.1,IF(Uncertain_HH!H85&lt;1000,0.045,0.032)))))</f>
        <v>0.1</v>
      </c>
      <c r="I101" s="23">
        <f>IF(Uncertain_HH!I85&lt;36,0.2,IF(Uncertain_HH!I85&lt;50,0.167,IF(Uncertain_HH!I85&lt;100,0.142,IF(Uncertain_HH!I85&lt;500,0.1,IF(Uncertain_HH!I85&lt;1000,0.045,0.032)))))</f>
        <v>0.1</v>
      </c>
      <c r="J101" s="23">
        <f>IF(Uncertain_HH!J85&lt;36,0.2,IF(Uncertain_HH!J85&lt;50,0.167,IF(Uncertain_HH!J85&lt;100,0.142,IF(Uncertain_HH!J85&lt;500,0.1,IF(Uncertain_HH!J85&lt;1000,0.045,0.032)))))</f>
        <v>0.1</v>
      </c>
      <c r="K101" s="23">
        <f>IF(Uncertain_HH!K85&lt;36,0.2,IF(Uncertain_HH!K85&lt;50,0.167,IF(Uncertain_HH!K85&lt;100,0.142,IF(Uncertain_HH!K85&lt;500,0.1,IF(Uncertain_HH!K85&lt;1000,0.045,0.032)))))</f>
        <v>4.4999999999999998E-2</v>
      </c>
      <c r="L101" s="23">
        <f>IF(Uncertain_HH!L85&lt;36,0.2,IF(Uncertain_HH!L85&lt;50,0.167,IF(Uncertain_HH!L85&lt;100,0.142,IF(Uncertain_HH!L85&lt;500,0.1,IF(Uncertain_HH!L85&lt;1000,0.045,0.032)))))</f>
        <v>4.4999999999999998E-2</v>
      </c>
      <c r="M101" s="23">
        <f>IF(Uncertain_HH!M85&lt;36,0.2,IF(Uncertain_HH!M85&lt;50,0.167,IF(Uncertain_HH!M85&lt;100,0.142,IF(Uncertain_HH!M85&lt;500,0.1,IF(Uncertain_HH!M85&lt;1000,0.045,0.032)))))</f>
        <v>0.1</v>
      </c>
      <c r="N101" s="24">
        <f>IF(Uncertain_HH!N85&lt;36,0.2,IF(Uncertain_HH!N85&lt;50,0.167,IF(Uncertain_HH!N85&lt;100,0.142,IF(Uncertain_HH!N85&lt;500,0.1,IF(Uncertain_HH!N85&lt;1000,0.045,0.032)))))</f>
        <v>0.14199999999999999</v>
      </c>
    </row>
    <row r="102" spans="1:14" x14ac:dyDescent="0.25">
      <c r="A102" s="36" t="s">
        <v>1426</v>
      </c>
      <c r="B102" s="21" t="s">
        <v>1331</v>
      </c>
      <c r="C102" s="22">
        <f>IF(Uncertain_HH!C86&lt;36,0.2,IF(Uncertain_HH!C86&lt;50,0.167,IF(Uncertain_HH!C86&lt;100,0.142,IF(Uncertain_HH!C86&lt;500,0.1,IF(Uncertain_HH!C86&lt;1000,0.045,0.032)))))</f>
        <v>3.2000000000000001E-2</v>
      </c>
      <c r="D102" s="23">
        <f>IF(Uncertain_HH!D86&lt;36,0.2,IF(Uncertain_HH!D86&lt;50,0.167,IF(Uncertain_HH!D86&lt;100,0.142,IF(Uncertain_HH!D86&lt;500,0.1,IF(Uncertain_HH!D86&lt;1000,0.045,0.032)))))</f>
        <v>3.2000000000000001E-2</v>
      </c>
      <c r="E102" s="23">
        <f>IF(Uncertain_HH!E86&lt;36,0.2,IF(Uncertain_HH!E86&lt;50,0.167,IF(Uncertain_HH!E86&lt;100,0.142,IF(Uncertain_HH!E86&lt;500,0.1,IF(Uncertain_HH!E86&lt;1000,0.045,0.032)))))</f>
        <v>3.2000000000000001E-2</v>
      </c>
      <c r="F102" s="23">
        <f>IF(Uncertain_HH!F86&lt;36,0.2,IF(Uncertain_HH!F86&lt;50,0.167,IF(Uncertain_HH!F86&lt;100,0.142,IF(Uncertain_HH!F86&lt;500,0.1,IF(Uncertain_HH!F86&lt;1000,0.045,0.032)))))</f>
        <v>3.2000000000000001E-2</v>
      </c>
      <c r="G102" s="23">
        <f>IF(Uncertain_HH!G86&lt;36,0.2,IF(Uncertain_HH!G86&lt;50,0.167,IF(Uncertain_HH!G86&lt;100,0.142,IF(Uncertain_HH!G86&lt;500,0.1,IF(Uncertain_HH!G86&lt;1000,0.045,0.032)))))</f>
        <v>3.2000000000000001E-2</v>
      </c>
      <c r="H102" s="23">
        <f>IF(Uncertain_HH!H86&lt;36,0.2,IF(Uncertain_HH!H86&lt;50,0.167,IF(Uncertain_HH!H86&lt;100,0.142,IF(Uncertain_HH!H86&lt;500,0.1,IF(Uncertain_HH!H86&lt;1000,0.045,0.032)))))</f>
        <v>3.2000000000000001E-2</v>
      </c>
      <c r="I102" s="23">
        <f>IF(Uncertain_HH!I86&lt;36,0.2,IF(Uncertain_HH!I86&lt;50,0.167,IF(Uncertain_HH!I86&lt;100,0.142,IF(Uncertain_HH!I86&lt;500,0.1,IF(Uncertain_HH!I86&lt;1000,0.045,0.032)))))</f>
        <v>3.2000000000000001E-2</v>
      </c>
      <c r="J102" s="23">
        <f>IF(Uncertain_HH!J86&lt;36,0.2,IF(Uncertain_HH!J86&lt;50,0.167,IF(Uncertain_HH!J86&lt;100,0.142,IF(Uncertain_HH!J86&lt;500,0.1,IF(Uncertain_HH!J86&lt;1000,0.045,0.032)))))</f>
        <v>3.2000000000000001E-2</v>
      </c>
      <c r="K102" s="23">
        <f>IF(Uncertain_HH!K86&lt;36,0.2,IF(Uncertain_HH!K86&lt;50,0.167,IF(Uncertain_HH!K86&lt;100,0.142,IF(Uncertain_HH!K86&lt;500,0.1,IF(Uncertain_HH!K86&lt;1000,0.045,0.032)))))</f>
        <v>3.2000000000000001E-2</v>
      </c>
      <c r="L102" s="23">
        <f>IF(Uncertain_HH!L86&lt;36,0.2,IF(Uncertain_HH!L86&lt;50,0.167,IF(Uncertain_HH!L86&lt;100,0.142,IF(Uncertain_HH!L86&lt;500,0.1,IF(Uncertain_HH!L86&lt;1000,0.045,0.032)))))</f>
        <v>3.2000000000000001E-2</v>
      </c>
      <c r="M102" s="23">
        <f>IF(Uncertain_HH!M86&lt;36,0.2,IF(Uncertain_HH!M86&lt;50,0.167,IF(Uncertain_HH!M86&lt;100,0.142,IF(Uncertain_HH!M86&lt;500,0.1,IF(Uncertain_HH!M86&lt;1000,0.045,0.032)))))</f>
        <v>3.2000000000000001E-2</v>
      </c>
      <c r="N102" s="24">
        <f>IF(Uncertain_HH!N86&lt;36,0.2,IF(Uncertain_HH!N86&lt;50,0.167,IF(Uncertain_HH!N86&lt;100,0.142,IF(Uncertain_HH!N86&lt;500,0.1,IF(Uncertain_HH!N86&lt;1000,0.045,0.032)))))</f>
        <v>4.4999999999999998E-2</v>
      </c>
    </row>
    <row r="103" spans="1:14" x14ac:dyDescent="0.25">
      <c r="A103" s="36" t="s">
        <v>1427</v>
      </c>
      <c r="B103" s="21" t="s">
        <v>1332</v>
      </c>
      <c r="C103" s="22">
        <f>IF(Uncertain_HH!C87&lt;36,0.2,IF(Uncertain_HH!C87&lt;50,0.167,IF(Uncertain_HH!C87&lt;100,0.142,IF(Uncertain_HH!C87&lt;500,0.1,IF(Uncertain_HH!C87&lt;1000,0.045,0.032)))))</f>
        <v>3.2000000000000001E-2</v>
      </c>
      <c r="D103" s="23">
        <f>IF(Uncertain_HH!D87&lt;36,0.2,IF(Uncertain_HH!D87&lt;50,0.167,IF(Uncertain_HH!D87&lt;100,0.142,IF(Uncertain_HH!D87&lt;500,0.1,IF(Uncertain_HH!D87&lt;1000,0.045,0.032)))))</f>
        <v>0.1</v>
      </c>
      <c r="E103" s="23">
        <f>IF(Uncertain_HH!E87&lt;36,0.2,IF(Uncertain_HH!E87&lt;50,0.167,IF(Uncertain_HH!E87&lt;100,0.142,IF(Uncertain_HH!E87&lt;500,0.1,IF(Uncertain_HH!E87&lt;1000,0.045,0.032)))))</f>
        <v>4.4999999999999998E-2</v>
      </c>
      <c r="F103" s="23">
        <f>IF(Uncertain_HH!F87&lt;36,0.2,IF(Uncertain_HH!F87&lt;50,0.167,IF(Uncertain_HH!F87&lt;100,0.142,IF(Uncertain_HH!F87&lt;500,0.1,IF(Uncertain_HH!F87&lt;1000,0.045,0.032)))))</f>
        <v>0.1</v>
      </c>
      <c r="G103" s="23">
        <f>IF(Uncertain_HH!G87&lt;36,0.2,IF(Uncertain_HH!G87&lt;50,0.167,IF(Uncertain_HH!G87&lt;100,0.142,IF(Uncertain_HH!G87&lt;500,0.1,IF(Uncertain_HH!G87&lt;1000,0.045,0.032)))))</f>
        <v>4.4999999999999998E-2</v>
      </c>
      <c r="H103" s="23">
        <f>IF(Uncertain_HH!H87&lt;36,0.2,IF(Uncertain_HH!H87&lt;50,0.167,IF(Uncertain_HH!H87&lt;100,0.142,IF(Uncertain_HH!H87&lt;500,0.1,IF(Uncertain_HH!H87&lt;1000,0.045,0.032)))))</f>
        <v>4.4999999999999998E-2</v>
      </c>
      <c r="I103" s="23">
        <f>IF(Uncertain_HH!I87&lt;36,0.2,IF(Uncertain_HH!I87&lt;50,0.167,IF(Uncertain_HH!I87&lt;100,0.142,IF(Uncertain_HH!I87&lt;500,0.1,IF(Uncertain_HH!I87&lt;1000,0.045,0.032)))))</f>
        <v>3.2000000000000001E-2</v>
      </c>
      <c r="J103" s="23">
        <f>IF(Uncertain_HH!J87&lt;36,0.2,IF(Uncertain_HH!J87&lt;50,0.167,IF(Uncertain_HH!J87&lt;100,0.142,IF(Uncertain_HH!J87&lt;500,0.1,IF(Uncertain_HH!J87&lt;1000,0.045,0.032)))))</f>
        <v>3.2000000000000001E-2</v>
      </c>
      <c r="K103" s="23">
        <f>IF(Uncertain_HH!K87&lt;36,0.2,IF(Uncertain_HH!K87&lt;50,0.167,IF(Uncertain_HH!K87&lt;100,0.142,IF(Uncertain_HH!K87&lt;500,0.1,IF(Uncertain_HH!K87&lt;1000,0.045,0.032)))))</f>
        <v>3.2000000000000001E-2</v>
      </c>
      <c r="L103" s="23">
        <f>IF(Uncertain_HH!L87&lt;36,0.2,IF(Uncertain_HH!L87&lt;50,0.167,IF(Uncertain_HH!L87&lt;100,0.142,IF(Uncertain_HH!L87&lt;500,0.1,IF(Uncertain_HH!L87&lt;1000,0.045,0.032)))))</f>
        <v>3.2000000000000001E-2</v>
      </c>
      <c r="M103" s="23">
        <f>IF(Uncertain_HH!M87&lt;36,0.2,IF(Uncertain_HH!M87&lt;50,0.167,IF(Uncertain_HH!M87&lt;100,0.142,IF(Uncertain_HH!M87&lt;500,0.1,IF(Uncertain_HH!M87&lt;1000,0.045,0.032)))))</f>
        <v>3.2000000000000001E-2</v>
      </c>
      <c r="N103" s="24">
        <f>IF(Uncertain_HH!N87&lt;36,0.2,IF(Uncertain_HH!N87&lt;50,0.167,IF(Uncertain_HH!N87&lt;100,0.142,IF(Uncertain_HH!N87&lt;500,0.1,IF(Uncertain_HH!N87&lt;1000,0.045,0.032)))))</f>
        <v>0.1</v>
      </c>
    </row>
    <row r="104" spans="1:14" x14ac:dyDescent="0.25">
      <c r="A104" s="36" t="s">
        <v>1428</v>
      </c>
      <c r="B104" s="21" t="s">
        <v>1333</v>
      </c>
      <c r="C104" s="22">
        <f>IF(Uncertain_HH!C88&lt;36,0.2,IF(Uncertain_HH!C88&lt;50,0.167,IF(Uncertain_HH!C88&lt;100,0.142,IF(Uncertain_HH!C88&lt;500,0.1,IF(Uncertain_HH!C88&lt;1000,0.045,0.032)))))</f>
        <v>3.2000000000000001E-2</v>
      </c>
      <c r="D104" s="23">
        <f>IF(Uncertain_HH!D88&lt;36,0.2,IF(Uncertain_HH!D88&lt;50,0.167,IF(Uncertain_HH!D88&lt;100,0.142,IF(Uncertain_HH!D88&lt;500,0.1,IF(Uncertain_HH!D88&lt;1000,0.045,0.032)))))</f>
        <v>0.1</v>
      </c>
      <c r="E104" s="23">
        <f>IF(Uncertain_HH!E88&lt;36,0.2,IF(Uncertain_HH!E88&lt;50,0.167,IF(Uncertain_HH!E88&lt;100,0.142,IF(Uncertain_HH!E88&lt;500,0.1,IF(Uncertain_HH!E88&lt;1000,0.045,0.032)))))</f>
        <v>0.1</v>
      </c>
      <c r="F104" s="23">
        <f>IF(Uncertain_HH!F88&lt;36,0.2,IF(Uncertain_HH!F88&lt;50,0.167,IF(Uncertain_HH!F88&lt;100,0.142,IF(Uncertain_HH!F88&lt;500,0.1,IF(Uncertain_HH!F88&lt;1000,0.045,0.032)))))</f>
        <v>0.1</v>
      </c>
      <c r="G104" s="23">
        <f>IF(Uncertain_HH!G88&lt;36,0.2,IF(Uncertain_HH!G88&lt;50,0.167,IF(Uncertain_HH!G88&lt;100,0.142,IF(Uncertain_HH!G88&lt;500,0.1,IF(Uncertain_HH!G88&lt;1000,0.045,0.032)))))</f>
        <v>0.1</v>
      </c>
      <c r="H104" s="23">
        <f>IF(Uncertain_HH!H88&lt;36,0.2,IF(Uncertain_HH!H88&lt;50,0.167,IF(Uncertain_HH!H88&lt;100,0.142,IF(Uncertain_HH!H88&lt;500,0.1,IF(Uncertain_HH!H88&lt;1000,0.045,0.032)))))</f>
        <v>4.4999999999999998E-2</v>
      </c>
      <c r="I104" s="23">
        <f>IF(Uncertain_HH!I88&lt;36,0.2,IF(Uncertain_HH!I88&lt;50,0.167,IF(Uncertain_HH!I88&lt;100,0.142,IF(Uncertain_HH!I88&lt;500,0.1,IF(Uncertain_HH!I88&lt;1000,0.045,0.032)))))</f>
        <v>3.2000000000000001E-2</v>
      </c>
      <c r="J104" s="23">
        <f>IF(Uncertain_HH!J88&lt;36,0.2,IF(Uncertain_HH!J88&lt;50,0.167,IF(Uncertain_HH!J88&lt;100,0.142,IF(Uncertain_HH!J88&lt;500,0.1,IF(Uncertain_HH!J88&lt;1000,0.045,0.032)))))</f>
        <v>3.2000000000000001E-2</v>
      </c>
      <c r="K104" s="23">
        <f>IF(Uncertain_HH!K88&lt;36,0.2,IF(Uncertain_HH!K88&lt;50,0.167,IF(Uncertain_HH!K88&lt;100,0.142,IF(Uncertain_HH!K88&lt;500,0.1,IF(Uncertain_HH!K88&lt;1000,0.045,0.032)))))</f>
        <v>3.2000000000000001E-2</v>
      </c>
      <c r="L104" s="23">
        <f>IF(Uncertain_HH!L88&lt;36,0.2,IF(Uncertain_HH!L88&lt;50,0.167,IF(Uncertain_HH!L88&lt;100,0.142,IF(Uncertain_HH!L88&lt;500,0.1,IF(Uncertain_HH!L88&lt;1000,0.045,0.032)))))</f>
        <v>3.2000000000000001E-2</v>
      </c>
      <c r="M104" s="23">
        <f>IF(Uncertain_HH!M88&lt;36,0.2,IF(Uncertain_HH!M88&lt;50,0.167,IF(Uncertain_HH!M88&lt;100,0.142,IF(Uncertain_HH!M88&lt;500,0.1,IF(Uncertain_HH!M88&lt;1000,0.045,0.032)))))</f>
        <v>4.4999999999999998E-2</v>
      </c>
      <c r="N104" s="24">
        <f>IF(Uncertain_HH!N88&lt;36,0.2,IF(Uncertain_HH!N88&lt;50,0.167,IF(Uncertain_HH!N88&lt;100,0.142,IF(Uncertain_HH!N88&lt;500,0.1,IF(Uncertain_HH!N88&lt;1000,0.045,0.032)))))</f>
        <v>0.1</v>
      </c>
    </row>
    <row r="105" spans="1:14" x14ac:dyDescent="0.25">
      <c r="A105" s="36" t="s">
        <v>1429</v>
      </c>
      <c r="B105" s="21" t="s">
        <v>1334</v>
      </c>
      <c r="C105" s="22">
        <f>IF(Uncertain_HH!C89&lt;36,0.2,IF(Uncertain_HH!C89&lt;50,0.167,IF(Uncertain_HH!C89&lt;100,0.142,IF(Uncertain_HH!C89&lt;500,0.1,IF(Uncertain_HH!C89&lt;1000,0.045,0.032)))))</f>
        <v>3.2000000000000001E-2</v>
      </c>
      <c r="D105" s="23">
        <f>IF(Uncertain_HH!D89&lt;36,0.2,IF(Uncertain_HH!D89&lt;50,0.167,IF(Uncertain_HH!D89&lt;100,0.142,IF(Uncertain_HH!D89&lt;500,0.1,IF(Uncertain_HH!D89&lt;1000,0.045,0.032)))))</f>
        <v>3.2000000000000001E-2</v>
      </c>
      <c r="E105" s="23">
        <f>IF(Uncertain_HH!E89&lt;36,0.2,IF(Uncertain_HH!E89&lt;50,0.167,IF(Uncertain_HH!E89&lt;100,0.142,IF(Uncertain_HH!E89&lt;500,0.1,IF(Uncertain_HH!E89&lt;1000,0.045,0.032)))))</f>
        <v>3.2000000000000001E-2</v>
      </c>
      <c r="F105" s="23">
        <f>IF(Uncertain_HH!F89&lt;36,0.2,IF(Uncertain_HH!F89&lt;50,0.167,IF(Uncertain_HH!F89&lt;100,0.142,IF(Uncertain_HH!F89&lt;500,0.1,IF(Uncertain_HH!F89&lt;1000,0.045,0.032)))))</f>
        <v>3.2000000000000001E-2</v>
      </c>
      <c r="G105" s="23">
        <f>IF(Uncertain_HH!G89&lt;36,0.2,IF(Uncertain_HH!G89&lt;50,0.167,IF(Uncertain_HH!G89&lt;100,0.142,IF(Uncertain_HH!G89&lt;500,0.1,IF(Uncertain_HH!G89&lt;1000,0.045,0.032)))))</f>
        <v>3.2000000000000001E-2</v>
      </c>
      <c r="H105" s="23">
        <f>IF(Uncertain_HH!H89&lt;36,0.2,IF(Uncertain_HH!H89&lt;50,0.167,IF(Uncertain_HH!H89&lt;100,0.142,IF(Uncertain_HH!H89&lt;500,0.1,IF(Uncertain_HH!H89&lt;1000,0.045,0.032)))))</f>
        <v>3.2000000000000001E-2</v>
      </c>
      <c r="I105" s="23">
        <f>IF(Uncertain_HH!I89&lt;36,0.2,IF(Uncertain_HH!I89&lt;50,0.167,IF(Uncertain_HH!I89&lt;100,0.142,IF(Uncertain_HH!I89&lt;500,0.1,IF(Uncertain_HH!I89&lt;1000,0.045,0.032)))))</f>
        <v>3.2000000000000001E-2</v>
      </c>
      <c r="J105" s="23">
        <f>IF(Uncertain_HH!J89&lt;36,0.2,IF(Uncertain_HH!J89&lt;50,0.167,IF(Uncertain_HH!J89&lt;100,0.142,IF(Uncertain_HH!J89&lt;500,0.1,IF(Uncertain_HH!J89&lt;1000,0.045,0.032)))))</f>
        <v>3.2000000000000001E-2</v>
      </c>
      <c r="K105" s="23">
        <f>IF(Uncertain_HH!K89&lt;36,0.2,IF(Uncertain_HH!K89&lt;50,0.167,IF(Uncertain_HH!K89&lt;100,0.142,IF(Uncertain_HH!K89&lt;500,0.1,IF(Uncertain_HH!K89&lt;1000,0.045,0.032)))))</f>
        <v>3.2000000000000001E-2</v>
      </c>
      <c r="L105" s="23">
        <f>IF(Uncertain_HH!L89&lt;36,0.2,IF(Uncertain_HH!L89&lt;50,0.167,IF(Uncertain_HH!L89&lt;100,0.142,IF(Uncertain_HH!L89&lt;500,0.1,IF(Uncertain_HH!L89&lt;1000,0.045,0.032)))))</f>
        <v>3.2000000000000001E-2</v>
      </c>
      <c r="M105" s="23">
        <f>IF(Uncertain_HH!M89&lt;36,0.2,IF(Uncertain_HH!M89&lt;50,0.167,IF(Uncertain_HH!M89&lt;100,0.142,IF(Uncertain_HH!M89&lt;500,0.1,IF(Uncertain_HH!M89&lt;1000,0.045,0.032)))))</f>
        <v>3.2000000000000001E-2</v>
      </c>
      <c r="N105" s="24">
        <f>IF(Uncertain_HH!N89&lt;36,0.2,IF(Uncertain_HH!N89&lt;50,0.167,IF(Uncertain_HH!N89&lt;100,0.142,IF(Uncertain_HH!N89&lt;500,0.1,IF(Uncertain_HH!N89&lt;1000,0.045,0.032)))))</f>
        <v>4.4999999999999998E-2</v>
      </c>
    </row>
    <row r="106" spans="1:14" x14ac:dyDescent="0.25">
      <c r="A106" s="36" t="s">
        <v>1430</v>
      </c>
      <c r="B106" s="21" t="s">
        <v>1335</v>
      </c>
      <c r="C106" s="22">
        <f>IF(Uncertain_HH!C90&lt;36,0.2,IF(Uncertain_HH!C90&lt;50,0.167,IF(Uncertain_HH!C90&lt;100,0.142,IF(Uncertain_HH!C90&lt;500,0.1,IF(Uncertain_HH!C90&lt;1000,0.045,0.032)))))</f>
        <v>3.2000000000000001E-2</v>
      </c>
      <c r="D106" s="23">
        <f>IF(Uncertain_HH!D90&lt;36,0.2,IF(Uncertain_HH!D90&lt;50,0.167,IF(Uncertain_HH!D90&lt;100,0.142,IF(Uncertain_HH!D90&lt;500,0.1,IF(Uncertain_HH!D90&lt;1000,0.045,0.032)))))</f>
        <v>0.1</v>
      </c>
      <c r="E106" s="23">
        <f>IF(Uncertain_HH!E90&lt;36,0.2,IF(Uncertain_HH!E90&lt;50,0.167,IF(Uncertain_HH!E90&lt;100,0.142,IF(Uncertain_HH!E90&lt;500,0.1,IF(Uncertain_HH!E90&lt;1000,0.045,0.032)))))</f>
        <v>0.1</v>
      </c>
      <c r="F106" s="23">
        <f>IF(Uncertain_HH!F90&lt;36,0.2,IF(Uncertain_HH!F90&lt;50,0.167,IF(Uncertain_HH!F90&lt;100,0.142,IF(Uncertain_HH!F90&lt;500,0.1,IF(Uncertain_HH!F90&lt;1000,0.045,0.032)))))</f>
        <v>0.1</v>
      </c>
      <c r="G106" s="23">
        <f>IF(Uncertain_HH!G90&lt;36,0.2,IF(Uncertain_HH!G90&lt;50,0.167,IF(Uncertain_HH!G90&lt;100,0.142,IF(Uncertain_HH!G90&lt;500,0.1,IF(Uncertain_HH!G90&lt;1000,0.045,0.032)))))</f>
        <v>0.1</v>
      </c>
      <c r="H106" s="23">
        <f>IF(Uncertain_HH!H90&lt;36,0.2,IF(Uncertain_HH!H90&lt;50,0.167,IF(Uncertain_HH!H90&lt;100,0.142,IF(Uncertain_HH!H90&lt;500,0.1,IF(Uncertain_HH!H90&lt;1000,0.045,0.032)))))</f>
        <v>0.1</v>
      </c>
      <c r="I106" s="23">
        <f>IF(Uncertain_HH!I90&lt;36,0.2,IF(Uncertain_HH!I90&lt;50,0.167,IF(Uncertain_HH!I90&lt;100,0.142,IF(Uncertain_HH!I90&lt;500,0.1,IF(Uncertain_HH!I90&lt;1000,0.045,0.032)))))</f>
        <v>4.4999999999999998E-2</v>
      </c>
      <c r="J106" s="23">
        <f>IF(Uncertain_HH!J90&lt;36,0.2,IF(Uncertain_HH!J90&lt;50,0.167,IF(Uncertain_HH!J90&lt;100,0.142,IF(Uncertain_HH!J90&lt;500,0.1,IF(Uncertain_HH!J90&lt;1000,0.045,0.032)))))</f>
        <v>4.4999999999999998E-2</v>
      </c>
      <c r="K106" s="23">
        <f>IF(Uncertain_HH!K90&lt;36,0.2,IF(Uncertain_HH!K90&lt;50,0.167,IF(Uncertain_HH!K90&lt;100,0.142,IF(Uncertain_HH!K90&lt;500,0.1,IF(Uncertain_HH!K90&lt;1000,0.045,0.032)))))</f>
        <v>3.2000000000000001E-2</v>
      </c>
      <c r="L106" s="23">
        <f>IF(Uncertain_HH!L90&lt;36,0.2,IF(Uncertain_HH!L90&lt;50,0.167,IF(Uncertain_HH!L90&lt;100,0.142,IF(Uncertain_HH!L90&lt;500,0.1,IF(Uncertain_HH!L90&lt;1000,0.045,0.032)))))</f>
        <v>3.2000000000000001E-2</v>
      </c>
      <c r="M106" s="23">
        <f>IF(Uncertain_HH!M90&lt;36,0.2,IF(Uncertain_HH!M90&lt;50,0.167,IF(Uncertain_HH!M90&lt;100,0.142,IF(Uncertain_HH!M90&lt;500,0.1,IF(Uncertain_HH!M90&lt;1000,0.045,0.032)))))</f>
        <v>0.1</v>
      </c>
      <c r="N106" s="24">
        <f>IF(Uncertain_HH!N90&lt;36,0.2,IF(Uncertain_HH!N90&lt;50,0.167,IF(Uncertain_HH!N90&lt;100,0.142,IF(Uncertain_HH!N90&lt;500,0.1,IF(Uncertain_HH!N90&lt;1000,0.045,0.032)))))</f>
        <v>0.14199999999999999</v>
      </c>
    </row>
    <row r="107" spans="1:14" x14ac:dyDescent="0.25">
      <c r="A107" s="36" t="s">
        <v>1431</v>
      </c>
      <c r="B107" s="21" t="s">
        <v>1336</v>
      </c>
      <c r="C107" s="22">
        <f>IF(Uncertain_HH!C91&lt;36,0.2,IF(Uncertain_HH!C91&lt;50,0.167,IF(Uncertain_HH!C91&lt;100,0.142,IF(Uncertain_HH!C91&lt;500,0.1,IF(Uncertain_HH!C91&lt;1000,0.045,0.032)))))</f>
        <v>3.2000000000000001E-2</v>
      </c>
      <c r="D107" s="23">
        <f>IF(Uncertain_HH!D91&lt;36,0.2,IF(Uncertain_HH!D91&lt;50,0.167,IF(Uncertain_HH!D91&lt;100,0.142,IF(Uncertain_HH!D91&lt;500,0.1,IF(Uncertain_HH!D91&lt;1000,0.045,0.032)))))</f>
        <v>3.2000000000000001E-2</v>
      </c>
      <c r="E107" s="23">
        <f>IF(Uncertain_HH!E91&lt;36,0.2,IF(Uncertain_HH!E91&lt;50,0.167,IF(Uncertain_HH!E91&lt;100,0.142,IF(Uncertain_HH!E91&lt;500,0.1,IF(Uncertain_HH!E91&lt;1000,0.045,0.032)))))</f>
        <v>3.2000000000000001E-2</v>
      </c>
      <c r="F107" s="23">
        <f>IF(Uncertain_HH!F91&lt;36,0.2,IF(Uncertain_HH!F91&lt;50,0.167,IF(Uncertain_HH!F91&lt;100,0.142,IF(Uncertain_HH!F91&lt;500,0.1,IF(Uncertain_HH!F91&lt;1000,0.045,0.032)))))</f>
        <v>3.2000000000000001E-2</v>
      </c>
      <c r="G107" s="23">
        <f>IF(Uncertain_HH!G91&lt;36,0.2,IF(Uncertain_HH!G91&lt;50,0.167,IF(Uncertain_HH!G91&lt;100,0.142,IF(Uncertain_HH!G91&lt;500,0.1,IF(Uncertain_HH!G91&lt;1000,0.045,0.032)))))</f>
        <v>3.2000000000000001E-2</v>
      </c>
      <c r="H107" s="23">
        <f>IF(Uncertain_HH!H91&lt;36,0.2,IF(Uncertain_HH!H91&lt;50,0.167,IF(Uncertain_HH!H91&lt;100,0.142,IF(Uncertain_HH!H91&lt;500,0.1,IF(Uncertain_HH!H91&lt;1000,0.045,0.032)))))</f>
        <v>3.2000000000000001E-2</v>
      </c>
      <c r="I107" s="23">
        <f>IF(Uncertain_HH!I91&lt;36,0.2,IF(Uncertain_HH!I91&lt;50,0.167,IF(Uncertain_HH!I91&lt;100,0.142,IF(Uncertain_HH!I91&lt;500,0.1,IF(Uncertain_HH!I91&lt;1000,0.045,0.032)))))</f>
        <v>3.2000000000000001E-2</v>
      </c>
      <c r="J107" s="23">
        <f>IF(Uncertain_HH!J91&lt;36,0.2,IF(Uncertain_HH!J91&lt;50,0.167,IF(Uncertain_HH!J91&lt;100,0.142,IF(Uncertain_HH!J91&lt;500,0.1,IF(Uncertain_HH!J91&lt;1000,0.045,0.032)))))</f>
        <v>3.2000000000000001E-2</v>
      </c>
      <c r="K107" s="23">
        <f>IF(Uncertain_HH!K91&lt;36,0.2,IF(Uncertain_HH!K91&lt;50,0.167,IF(Uncertain_HH!K91&lt;100,0.142,IF(Uncertain_HH!K91&lt;500,0.1,IF(Uncertain_HH!K91&lt;1000,0.045,0.032)))))</f>
        <v>3.2000000000000001E-2</v>
      </c>
      <c r="L107" s="23">
        <f>IF(Uncertain_HH!L91&lt;36,0.2,IF(Uncertain_HH!L91&lt;50,0.167,IF(Uncertain_HH!L91&lt;100,0.142,IF(Uncertain_HH!L91&lt;500,0.1,IF(Uncertain_HH!L91&lt;1000,0.045,0.032)))))</f>
        <v>3.2000000000000001E-2</v>
      </c>
      <c r="M107" s="23">
        <f>IF(Uncertain_HH!M91&lt;36,0.2,IF(Uncertain_HH!M91&lt;50,0.167,IF(Uncertain_HH!M91&lt;100,0.142,IF(Uncertain_HH!M91&lt;500,0.1,IF(Uncertain_HH!M91&lt;1000,0.045,0.032)))))</f>
        <v>3.2000000000000001E-2</v>
      </c>
      <c r="N107" s="24">
        <f>IF(Uncertain_HH!N91&lt;36,0.2,IF(Uncertain_HH!N91&lt;50,0.167,IF(Uncertain_HH!N91&lt;100,0.142,IF(Uncertain_HH!N91&lt;500,0.1,IF(Uncertain_HH!N91&lt;1000,0.045,0.032)))))</f>
        <v>4.4999999999999998E-2</v>
      </c>
    </row>
    <row r="108" spans="1:14" x14ac:dyDescent="0.25">
      <c r="A108" s="36" t="s">
        <v>1432</v>
      </c>
      <c r="B108" s="21" t="s">
        <v>1337</v>
      </c>
      <c r="C108" s="22">
        <f>IF(Uncertain_HH!C92&lt;36,0.2,IF(Uncertain_HH!C92&lt;50,0.167,IF(Uncertain_HH!C92&lt;100,0.142,IF(Uncertain_HH!C92&lt;500,0.1,IF(Uncertain_HH!C92&lt;1000,0.045,0.032)))))</f>
        <v>3.2000000000000001E-2</v>
      </c>
      <c r="D108" s="23">
        <f>IF(Uncertain_HH!D92&lt;36,0.2,IF(Uncertain_HH!D92&lt;50,0.167,IF(Uncertain_HH!D92&lt;100,0.142,IF(Uncertain_HH!D92&lt;500,0.1,IF(Uncertain_HH!D92&lt;1000,0.045,0.032)))))</f>
        <v>0.1</v>
      </c>
      <c r="E108" s="23">
        <f>IF(Uncertain_HH!E92&lt;36,0.2,IF(Uncertain_HH!E92&lt;50,0.167,IF(Uncertain_HH!E92&lt;100,0.142,IF(Uncertain_HH!E92&lt;500,0.1,IF(Uncertain_HH!E92&lt;1000,0.045,0.032)))))</f>
        <v>4.4999999999999998E-2</v>
      </c>
      <c r="F108" s="23">
        <f>IF(Uncertain_HH!F92&lt;36,0.2,IF(Uncertain_HH!F92&lt;50,0.167,IF(Uncertain_HH!F92&lt;100,0.142,IF(Uncertain_HH!F92&lt;500,0.1,IF(Uncertain_HH!F92&lt;1000,0.045,0.032)))))</f>
        <v>0.1</v>
      </c>
      <c r="G108" s="23">
        <f>IF(Uncertain_HH!G92&lt;36,0.2,IF(Uncertain_HH!G92&lt;50,0.167,IF(Uncertain_HH!G92&lt;100,0.142,IF(Uncertain_HH!G92&lt;500,0.1,IF(Uncertain_HH!G92&lt;1000,0.045,0.032)))))</f>
        <v>0.1</v>
      </c>
      <c r="H108" s="23">
        <f>IF(Uncertain_HH!H92&lt;36,0.2,IF(Uncertain_HH!H92&lt;50,0.167,IF(Uncertain_HH!H92&lt;100,0.142,IF(Uncertain_HH!H92&lt;500,0.1,IF(Uncertain_HH!H92&lt;1000,0.045,0.032)))))</f>
        <v>4.4999999999999998E-2</v>
      </c>
      <c r="I108" s="23">
        <f>IF(Uncertain_HH!I92&lt;36,0.2,IF(Uncertain_HH!I92&lt;50,0.167,IF(Uncertain_HH!I92&lt;100,0.142,IF(Uncertain_HH!I92&lt;500,0.1,IF(Uncertain_HH!I92&lt;1000,0.045,0.032)))))</f>
        <v>3.2000000000000001E-2</v>
      </c>
      <c r="J108" s="23">
        <f>IF(Uncertain_HH!J92&lt;36,0.2,IF(Uncertain_HH!J92&lt;50,0.167,IF(Uncertain_HH!J92&lt;100,0.142,IF(Uncertain_HH!J92&lt;500,0.1,IF(Uncertain_HH!J92&lt;1000,0.045,0.032)))))</f>
        <v>3.2000000000000001E-2</v>
      </c>
      <c r="K108" s="23">
        <f>IF(Uncertain_HH!K92&lt;36,0.2,IF(Uncertain_HH!K92&lt;50,0.167,IF(Uncertain_HH!K92&lt;100,0.142,IF(Uncertain_HH!K92&lt;500,0.1,IF(Uncertain_HH!K92&lt;1000,0.045,0.032)))))</f>
        <v>3.2000000000000001E-2</v>
      </c>
      <c r="L108" s="23">
        <f>IF(Uncertain_HH!L92&lt;36,0.2,IF(Uncertain_HH!L92&lt;50,0.167,IF(Uncertain_HH!L92&lt;100,0.142,IF(Uncertain_HH!L92&lt;500,0.1,IF(Uncertain_HH!L92&lt;1000,0.045,0.032)))))</f>
        <v>3.2000000000000001E-2</v>
      </c>
      <c r="M108" s="23">
        <f>IF(Uncertain_HH!M92&lt;36,0.2,IF(Uncertain_HH!M92&lt;50,0.167,IF(Uncertain_HH!M92&lt;100,0.142,IF(Uncertain_HH!M92&lt;500,0.1,IF(Uncertain_HH!M92&lt;1000,0.045,0.032)))))</f>
        <v>4.4999999999999998E-2</v>
      </c>
      <c r="N108" s="24">
        <f>IF(Uncertain_HH!N92&lt;36,0.2,IF(Uncertain_HH!N92&lt;50,0.167,IF(Uncertain_HH!N92&lt;100,0.142,IF(Uncertain_HH!N92&lt;500,0.1,IF(Uncertain_HH!N92&lt;1000,0.045,0.032)))))</f>
        <v>0.1</v>
      </c>
    </row>
    <row r="109" spans="1:14" x14ac:dyDescent="0.25">
      <c r="A109" s="36" t="s">
        <v>1433</v>
      </c>
      <c r="B109" s="21" t="s">
        <v>1338</v>
      </c>
      <c r="C109" s="22">
        <f>IF(Uncertain_HH!C93&lt;36,0.2,IF(Uncertain_HH!C93&lt;50,0.167,IF(Uncertain_HH!C93&lt;100,0.142,IF(Uncertain_HH!C93&lt;500,0.1,IF(Uncertain_HH!C93&lt;1000,0.045,0.032)))))</f>
        <v>3.2000000000000001E-2</v>
      </c>
      <c r="D109" s="23">
        <f>IF(Uncertain_HH!D93&lt;36,0.2,IF(Uncertain_HH!D93&lt;50,0.167,IF(Uncertain_HH!D93&lt;100,0.142,IF(Uncertain_HH!D93&lt;500,0.1,IF(Uncertain_HH!D93&lt;1000,0.045,0.032)))))</f>
        <v>0.1</v>
      </c>
      <c r="E109" s="23">
        <f>IF(Uncertain_HH!E93&lt;36,0.2,IF(Uncertain_HH!E93&lt;50,0.167,IF(Uncertain_HH!E93&lt;100,0.142,IF(Uncertain_HH!E93&lt;500,0.1,IF(Uncertain_HH!E93&lt;1000,0.045,0.032)))))</f>
        <v>4.4999999999999998E-2</v>
      </c>
      <c r="F109" s="23">
        <f>IF(Uncertain_HH!F93&lt;36,0.2,IF(Uncertain_HH!F93&lt;50,0.167,IF(Uncertain_HH!F93&lt;100,0.142,IF(Uncertain_HH!F93&lt;500,0.1,IF(Uncertain_HH!F93&lt;1000,0.045,0.032)))))</f>
        <v>0.1</v>
      </c>
      <c r="G109" s="23">
        <f>IF(Uncertain_HH!G93&lt;36,0.2,IF(Uncertain_HH!G93&lt;50,0.167,IF(Uncertain_HH!G93&lt;100,0.142,IF(Uncertain_HH!G93&lt;500,0.1,IF(Uncertain_HH!G93&lt;1000,0.045,0.032)))))</f>
        <v>4.4999999999999998E-2</v>
      </c>
      <c r="H109" s="23">
        <f>IF(Uncertain_HH!H93&lt;36,0.2,IF(Uncertain_HH!H93&lt;50,0.167,IF(Uncertain_HH!H93&lt;100,0.142,IF(Uncertain_HH!H93&lt;500,0.1,IF(Uncertain_HH!H93&lt;1000,0.045,0.032)))))</f>
        <v>4.4999999999999998E-2</v>
      </c>
      <c r="I109" s="23">
        <f>IF(Uncertain_HH!I93&lt;36,0.2,IF(Uncertain_HH!I93&lt;50,0.167,IF(Uncertain_HH!I93&lt;100,0.142,IF(Uncertain_HH!I93&lt;500,0.1,IF(Uncertain_HH!I93&lt;1000,0.045,0.032)))))</f>
        <v>3.2000000000000001E-2</v>
      </c>
      <c r="J109" s="23">
        <f>IF(Uncertain_HH!J93&lt;36,0.2,IF(Uncertain_HH!J93&lt;50,0.167,IF(Uncertain_HH!J93&lt;100,0.142,IF(Uncertain_HH!J93&lt;500,0.1,IF(Uncertain_HH!J93&lt;1000,0.045,0.032)))))</f>
        <v>3.2000000000000001E-2</v>
      </c>
      <c r="K109" s="23">
        <f>IF(Uncertain_HH!K93&lt;36,0.2,IF(Uncertain_HH!K93&lt;50,0.167,IF(Uncertain_HH!K93&lt;100,0.142,IF(Uncertain_HH!K93&lt;500,0.1,IF(Uncertain_HH!K93&lt;1000,0.045,0.032)))))</f>
        <v>3.2000000000000001E-2</v>
      </c>
      <c r="L109" s="23">
        <f>IF(Uncertain_HH!L93&lt;36,0.2,IF(Uncertain_HH!L93&lt;50,0.167,IF(Uncertain_HH!L93&lt;100,0.142,IF(Uncertain_HH!L93&lt;500,0.1,IF(Uncertain_HH!L93&lt;1000,0.045,0.032)))))</f>
        <v>3.2000000000000001E-2</v>
      </c>
      <c r="M109" s="23">
        <f>IF(Uncertain_HH!M93&lt;36,0.2,IF(Uncertain_HH!M93&lt;50,0.167,IF(Uncertain_HH!M93&lt;100,0.142,IF(Uncertain_HH!M93&lt;500,0.1,IF(Uncertain_HH!M93&lt;1000,0.045,0.032)))))</f>
        <v>4.4999999999999998E-2</v>
      </c>
      <c r="N109" s="24">
        <f>IF(Uncertain_HH!N93&lt;36,0.2,IF(Uncertain_HH!N93&lt;50,0.167,IF(Uncertain_HH!N93&lt;100,0.142,IF(Uncertain_HH!N93&lt;500,0.1,IF(Uncertain_HH!N93&lt;1000,0.045,0.032)))))</f>
        <v>0.1</v>
      </c>
    </row>
    <row r="110" spans="1:14" x14ac:dyDescent="0.25">
      <c r="A110" s="36" t="s">
        <v>1434</v>
      </c>
      <c r="B110" s="21" t="s">
        <v>1339</v>
      </c>
      <c r="C110" s="22">
        <f>IF(Uncertain_HH!C94&lt;36,0.2,IF(Uncertain_HH!C94&lt;50,0.167,IF(Uncertain_HH!C94&lt;100,0.142,IF(Uncertain_HH!C94&lt;500,0.1,IF(Uncertain_HH!C94&lt;1000,0.045,0.032)))))</f>
        <v>3.2000000000000001E-2</v>
      </c>
      <c r="D110" s="23">
        <v>0.2</v>
      </c>
      <c r="E110" s="23">
        <f>IF(Uncertain_HH!E94&lt;36,0.2,IF(Uncertain_HH!E94&lt;50,0.167,IF(Uncertain_HH!E94&lt;100,0.142,IF(Uncertain_HH!E94&lt;500,0.1,IF(Uncertain_HH!E94&lt;1000,0.045,0.032)))))</f>
        <v>0.2</v>
      </c>
      <c r="F110" s="23">
        <f>IF(Uncertain_HH!F94&lt;36,0.2,IF(Uncertain_HH!F94&lt;50,0.167,IF(Uncertain_HH!F94&lt;100,0.142,IF(Uncertain_HH!F94&lt;500,0.1,IF(Uncertain_HH!F94&lt;1000,0.045,0.032)))))</f>
        <v>0.2</v>
      </c>
      <c r="G110" s="23">
        <f>IF(Uncertain_HH!G94&lt;36,0.2,IF(Uncertain_HH!G94&lt;50,0.167,IF(Uncertain_HH!G94&lt;100,0.142,IF(Uncertain_HH!G94&lt;500,0.1,IF(Uncertain_HH!G94&lt;1000,0.045,0.032)))))</f>
        <v>0.2</v>
      </c>
      <c r="H110" s="23">
        <f>IF(Uncertain_HH!H94&lt;36,0.2,IF(Uncertain_HH!H94&lt;50,0.167,IF(Uncertain_HH!H94&lt;100,0.142,IF(Uncertain_HH!H94&lt;500,0.1,IF(Uncertain_HH!H94&lt;1000,0.045,0.032)))))</f>
        <v>0.16700000000000001</v>
      </c>
      <c r="I110" s="23">
        <f>IF(Uncertain_HH!I94&lt;36,0.2,IF(Uncertain_HH!I94&lt;50,0.167,IF(Uncertain_HH!I94&lt;100,0.142,IF(Uncertain_HH!I94&lt;500,0.1,IF(Uncertain_HH!I94&lt;1000,0.045,0.032)))))</f>
        <v>0.14199999999999999</v>
      </c>
      <c r="J110" s="23">
        <f>IF(Uncertain_HH!J94&lt;36,0.2,IF(Uncertain_HH!J94&lt;50,0.167,IF(Uncertain_HH!J94&lt;100,0.142,IF(Uncertain_HH!J94&lt;500,0.1,IF(Uncertain_HH!J94&lt;1000,0.045,0.032)))))</f>
        <v>0.1</v>
      </c>
      <c r="K110" s="23">
        <f>IF(Uncertain_HH!K94&lt;36,0.2,IF(Uncertain_HH!K94&lt;50,0.167,IF(Uncertain_HH!K94&lt;100,0.142,IF(Uncertain_HH!K94&lt;500,0.1,IF(Uncertain_HH!K94&lt;1000,0.045,0.032)))))</f>
        <v>0.1</v>
      </c>
      <c r="L110" s="23">
        <f>IF(Uncertain_HH!L94&lt;36,0.2,IF(Uncertain_HH!L94&lt;50,0.167,IF(Uncertain_HH!L94&lt;100,0.142,IF(Uncertain_HH!L94&lt;500,0.1,IF(Uncertain_HH!L94&lt;1000,0.045,0.032)))))</f>
        <v>0.1</v>
      </c>
      <c r="M110" s="23">
        <f>IF(Uncertain_HH!M94&lt;36,0.2,IF(Uncertain_HH!M94&lt;50,0.167,IF(Uncertain_HH!M94&lt;100,0.142,IF(Uncertain_HH!M94&lt;500,0.1,IF(Uncertain_HH!M94&lt;1000,0.045,0.032)))))</f>
        <v>0.1</v>
      </c>
      <c r="N110" s="24">
        <f>IF(Uncertain_HH!N94&lt;36,0.2,IF(Uncertain_HH!N94&lt;50,0.167,IF(Uncertain_HH!N94&lt;100,0.142,IF(Uncertain_HH!N94&lt;500,0.1,IF(Uncertain_HH!N94&lt;1000,0.045,0.032)))))</f>
        <v>0.16700000000000001</v>
      </c>
    </row>
    <row r="111" spans="1:14" x14ac:dyDescent="0.25">
      <c r="A111" s="36" t="s">
        <v>1435</v>
      </c>
      <c r="B111" s="21" t="s">
        <v>1446</v>
      </c>
      <c r="C111" s="22">
        <f>IF(Uncertain_HH!C95&lt;36,0.2,IF(Uncertain_HH!C95&lt;50,0.167,IF(Uncertain_HH!C95&lt;100,0.142,IF(Uncertain_HH!C95&lt;500,0.1,IF(Uncertain_HH!C95&lt;1000,0.045,0.032)))))</f>
        <v>3.2000000000000001E-2</v>
      </c>
      <c r="D111" s="23">
        <f>IF(Uncertain_HH!D95&lt;36,0.2,IF(Uncertain_HH!D95&lt;50,0.167,IF(Uncertain_HH!D95&lt;100,0.142,IF(Uncertain_HH!D95&lt;500,0.1,IF(Uncertain_HH!D95&lt;1000,0.045,0.032)))))</f>
        <v>0.16700000000000001</v>
      </c>
      <c r="E111" s="23">
        <f>IF(Uncertain_HH!E95&lt;36,0.2,IF(Uncertain_HH!E95&lt;50,0.167,IF(Uncertain_HH!E95&lt;100,0.142,IF(Uncertain_HH!E95&lt;500,0.1,IF(Uncertain_HH!E95&lt;1000,0.045,0.032)))))</f>
        <v>0.1</v>
      </c>
      <c r="F111" s="23">
        <f>IF(Uncertain_HH!F95&lt;36,0.2,IF(Uncertain_HH!F95&lt;50,0.167,IF(Uncertain_HH!F95&lt;100,0.142,IF(Uncertain_HH!F95&lt;500,0.1,IF(Uncertain_HH!F95&lt;1000,0.045,0.032)))))</f>
        <v>0.1</v>
      </c>
      <c r="G111" s="23">
        <f>IF(Uncertain_HH!G95&lt;36,0.2,IF(Uncertain_HH!G95&lt;50,0.167,IF(Uncertain_HH!G95&lt;100,0.142,IF(Uncertain_HH!G95&lt;500,0.1,IF(Uncertain_HH!G95&lt;1000,0.045,0.032)))))</f>
        <v>0.1</v>
      </c>
      <c r="H111" s="23">
        <f>IF(Uncertain_HH!H95&lt;36,0.2,IF(Uncertain_HH!H95&lt;50,0.167,IF(Uncertain_HH!H95&lt;100,0.142,IF(Uncertain_HH!H95&lt;500,0.1,IF(Uncertain_HH!H95&lt;1000,0.045,0.032)))))</f>
        <v>0.1</v>
      </c>
      <c r="I111" s="23">
        <f>IF(Uncertain_HH!I95&lt;36,0.2,IF(Uncertain_HH!I95&lt;50,0.167,IF(Uncertain_HH!I95&lt;100,0.142,IF(Uncertain_HH!I95&lt;500,0.1,IF(Uncertain_HH!I95&lt;1000,0.045,0.032)))))</f>
        <v>3.2000000000000001E-2</v>
      </c>
      <c r="J111" s="23">
        <f>IF(Uncertain_HH!J95&lt;36,0.2,IF(Uncertain_HH!J95&lt;50,0.167,IF(Uncertain_HH!J95&lt;100,0.142,IF(Uncertain_HH!J95&lt;500,0.1,IF(Uncertain_HH!J95&lt;1000,0.045,0.032)))))</f>
        <v>3.2000000000000001E-2</v>
      </c>
      <c r="K111" s="23">
        <f>IF(Uncertain_HH!K95&lt;36,0.2,IF(Uncertain_HH!K95&lt;50,0.167,IF(Uncertain_HH!K95&lt;100,0.142,IF(Uncertain_HH!K95&lt;500,0.1,IF(Uncertain_HH!K95&lt;1000,0.045,0.032)))))</f>
        <v>3.2000000000000001E-2</v>
      </c>
      <c r="L111" s="23">
        <f>IF(Uncertain_HH!L95&lt;36,0.2,IF(Uncertain_HH!L95&lt;50,0.167,IF(Uncertain_HH!L95&lt;100,0.142,IF(Uncertain_HH!L95&lt;500,0.1,IF(Uncertain_HH!L95&lt;1000,0.045,0.032)))))</f>
        <v>3.2000000000000001E-2</v>
      </c>
      <c r="M111" s="23">
        <f>IF(Uncertain_HH!M95&lt;36,0.2,IF(Uncertain_HH!M95&lt;50,0.167,IF(Uncertain_HH!M95&lt;100,0.142,IF(Uncertain_HH!M95&lt;500,0.1,IF(Uncertain_HH!M95&lt;1000,0.045,0.032)))))</f>
        <v>0.1</v>
      </c>
      <c r="N111" s="24">
        <f>IF(Uncertain_HH!N95&lt;36,0.2,IF(Uncertain_HH!N95&lt;50,0.167,IF(Uncertain_HH!N95&lt;100,0.142,IF(Uncertain_HH!N95&lt;500,0.1,IF(Uncertain_HH!N95&lt;1000,0.045,0.032)))))</f>
        <v>0.1</v>
      </c>
    </row>
    <row r="112" spans="1:14" x14ac:dyDescent="0.25">
      <c r="A112" s="36" t="s">
        <v>1436</v>
      </c>
      <c r="B112" s="21" t="s">
        <v>1443</v>
      </c>
      <c r="C112" s="22">
        <f>IF(Uncertain_HH!C96&lt;36,0.2,IF(Uncertain_HH!C96&lt;50,0.167,IF(Uncertain_HH!C96&lt;100,0.142,IF(Uncertain_HH!C96&lt;500,0.1,IF(Uncertain_HH!C96&lt;1000,0.045,0.032)))))</f>
        <v>3.2000000000000001E-2</v>
      </c>
      <c r="D112" s="23">
        <f>IF(Uncertain_HH!D96&lt;36,0.2,IF(Uncertain_HH!D96&lt;50,0.167,IF(Uncertain_HH!D96&lt;100,0.142,IF(Uncertain_HH!D96&lt;500,0.1,IF(Uncertain_HH!D96&lt;1000,0.045,0.032)))))</f>
        <v>0.2</v>
      </c>
      <c r="E112" s="23">
        <f>IF(Uncertain_HH!E96&lt;36,0.2,IF(Uncertain_HH!E96&lt;50,0.167,IF(Uncertain_HH!E96&lt;100,0.142,IF(Uncertain_HH!E96&lt;500,0.1,IF(Uncertain_HH!E96&lt;1000,0.045,0.032)))))</f>
        <v>0.14199999999999999</v>
      </c>
      <c r="F112" s="23">
        <f>IF(Uncertain_HH!F96&lt;36,0.2,IF(Uncertain_HH!F96&lt;50,0.167,IF(Uncertain_HH!F96&lt;100,0.142,IF(Uncertain_HH!F96&lt;500,0.1,IF(Uncertain_HH!F96&lt;1000,0.045,0.032)))))</f>
        <v>0.14199999999999999</v>
      </c>
      <c r="G112" s="23">
        <f>IF(Uncertain_HH!G96&lt;36,0.2,IF(Uncertain_HH!G96&lt;50,0.167,IF(Uncertain_HH!G96&lt;100,0.142,IF(Uncertain_HH!G96&lt;500,0.1,IF(Uncertain_HH!G96&lt;1000,0.045,0.032)))))</f>
        <v>0.1</v>
      </c>
      <c r="H112" s="23">
        <f>IF(Uncertain_HH!H96&lt;36,0.2,IF(Uncertain_HH!H96&lt;50,0.167,IF(Uncertain_HH!H96&lt;100,0.142,IF(Uncertain_HH!H96&lt;500,0.1,IF(Uncertain_HH!H96&lt;1000,0.045,0.032)))))</f>
        <v>0.1</v>
      </c>
      <c r="I112" s="23">
        <f>IF(Uncertain_HH!I96&lt;36,0.2,IF(Uncertain_HH!I96&lt;50,0.167,IF(Uncertain_HH!I96&lt;100,0.142,IF(Uncertain_HH!I96&lt;500,0.1,IF(Uncertain_HH!I96&lt;1000,0.045,0.032)))))</f>
        <v>4.4999999999999998E-2</v>
      </c>
      <c r="J112" s="23">
        <f>IF(Uncertain_HH!J96&lt;36,0.2,IF(Uncertain_HH!J96&lt;50,0.167,IF(Uncertain_HH!J96&lt;100,0.142,IF(Uncertain_HH!J96&lt;500,0.1,IF(Uncertain_HH!J96&lt;1000,0.045,0.032)))))</f>
        <v>3.2000000000000001E-2</v>
      </c>
      <c r="K112" s="23">
        <f>IF(Uncertain_HH!K96&lt;36,0.2,IF(Uncertain_HH!K96&lt;50,0.167,IF(Uncertain_HH!K96&lt;100,0.142,IF(Uncertain_HH!K96&lt;500,0.1,IF(Uncertain_HH!K96&lt;1000,0.045,0.032)))))</f>
        <v>3.2000000000000001E-2</v>
      </c>
      <c r="L112" s="23">
        <f>IF(Uncertain_HH!L96&lt;36,0.2,IF(Uncertain_HH!L96&lt;50,0.167,IF(Uncertain_HH!L96&lt;100,0.142,IF(Uncertain_HH!L96&lt;500,0.1,IF(Uncertain_HH!L96&lt;1000,0.045,0.032)))))</f>
        <v>3.2000000000000001E-2</v>
      </c>
      <c r="M112" s="23">
        <f>IF(Uncertain_HH!M96&lt;36,0.2,IF(Uncertain_HH!M96&lt;50,0.167,IF(Uncertain_HH!M96&lt;100,0.142,IF(Uncertain_HH!M96&lt;500,0.1,IF(Uncertain_HH!M96&lt;1000,0.045,0.032)))))</f>
        <v>4.4999999999999998E-2</v>
      </c>
      <c r="N112" s="24">
        <f>IF(Uncertain_HH!N96&lt;36,0.2,IF(Uncertain_HH!N96&lt;50,0.167,IF(Uncertain_HH!N96&lt;100,0.142,IF(Uncertain_HH!N96&lt;500,0.1,IF(Uncertain_HH!N96&lt;1000,0.045,0.032)))))</f>
        <v>0.1</v>
      </c>
    </row>
    <row r="113" spans="1:14" x14ac:dyDescent="0.25">
      <c r="A113" s="36" t="s">
        <v>1437</v>
      </c>
      <c r="B113" s="21" t="s">
        <v>1444</v>
      </c>
      <c r="C113" s="22">
        <f>IF(Uncertain_HH!C97&lt;36,0.2,IF(Uncertain_HH!C97&lt;50,0.167,IF(Uncertain_HH!C97&lt;100,0.142,IF(Uncertain_HH!C97&lt;500,0.1,IF(Uncertain_HH!C97&lt;1000,0.045,0.032)))))</f>
        <v>3.2000000000000001E-2</v>
      </c>
      <c r="D113" s="23">
        <f>IF(Uncertain_HH!D97&lt;36,0.2,IF(Uncertain_HH!D97&lt;50,0.167,IF(Uncertain_HH!D97&lt;100,0.142,IF(Uncertain_HH!D97&lt;500,0.1,IF(Uncertain_HH!D97&lt;1000,0.045,0.032)))))</f>
        <v>0.1</v>
      </c>
      <c r="E113" s="23">
        <f>IF(Uncertain_HH!E97&lt;36,0.2,IF(Uncertain_HH!E97&lt;50,0.167,IF(Uncertain_HH!E97&lt;100,0.142,IF(Uncertain_HH!E97&lt;500,0.1,IF(Uncertain_HH!E97&lt;1000,0.045,0.032)))))</f>
        <v>4.4999999999999998E-2</v>
      </c>
      <c r="F113" s="23">
        <f>IF(Uncertain_HH!F97&lt;36,0.2,IF(Uncertain_HH!F97&lt;50,0.167,IF(Uncertain_HH!F97&lt;100,0.142,IF(Uncertain_HH!F97&lt;500,0.1,IF(Uncertain_HH!F97&lt;1000,0.045,0.032)))))</f>
        <v>0.1</v>
      </c>
      <c r="G113" s="23">
        <f>IF(Uncertain_HH!G97&lt;36,0.2,IF(Uncertain_HH!G97&lt;50,0.167,IF(Uncertain_HH!G97&lt;100,0.142,IF(Uncertain_HH!G97&lt;500,0.1,IF(Uncertain_HH!G97&lt;1000,0.045,0.032)))))</f>
        <v>4.4999999999999998E-2</v>
      </c>
      <c r="H113" s="23">
        <f>IF(Uncertain_HH!H97&lt;36,0.2,IF(Uncertain_HH!H97&lt;50,0.167,IF(Uncertain_HH!H97&lt;100,0.142,IF(Uncertain_HH!H97&lt;500,0.1,IF(Uncertain_HH!H97&lt;1000,0.045,0.032)))))</f>
        <v>4.4999999999999998E-2</v>
      </c>
      <c r="I113" s="23">
        <f>IF(Uncertain_HH!I97&lt;36,0.2,IF(Uncertain_HH!I97&lt;50,0.167,IF(Uncertain_HH!I97&lt;100,0.142,IF(Uncertain_HH!I97&lt;500,0.1,IF(Uncertain_HH!I97&lt;1000,0.045,0.032)))))</f>
        <v>3.2000000000000001E-2</v>
      </c>
      <c r="J113" s="23">
        <f>IF(Uncertain_HH!J97&lt;36,0.2,IF(Uncertain_HH!J97&lt;50,0.167,IF(Uncertain_HH!J97&lt;100,0.142,IF(Uncertain_HH!J97&lt;500,0.1,IF(Uncertain_HH!J97&lt;1000,0.045,0.032)))))</f>
        <v>3.2000000000000001E-2</v>
      </c>
      <c r="K113" s="23">
        <f>IF(Uncertain_HH!K97&lt;36,0.2,IF(Uncertain_HH!K97&lt;50,0.167,IF(Uncertain_HH!K97&lt;100,0.142,IF(Uncertain_HH!K97&lt;500,0.1,IF(Uncertain_HH!K97&lt;1000,0.045,0.032)))))</f>
        <v>3.2000000000000001E-2</v>
      </c>
      <c r="L113" s="23">
        <f>IF(Uncertain_HH!L97&lt;36,0.2,IF(Uncertain_HH!L97&lt;50,0.167,IF(Uncertain_HH!L97&lt;100,0.142,IF(Uncertain_HH!L97&lt;500,0.1,IF(Uncertain_HH!L97&lt;1000,0.045,0.032)))))</f>
        <v>3.2000000000000001E-2</v>
      </c>
      <c r="M113" s="23">
        <f>IF(Uncertain_HH!M97&lt;36,0.2,IF(Uncertain_HH!M97&lt;50,0.167,IF(Uncertain_HH!M97&lt;100,0.142,IF(Uncertain_HH!M97&lt;500,0.1,IF(Uncertain_HH!M97&lt;1000,0.045,0.032)))))</f>
        <v>4.4999999999999998E-2</v>
      </c>
      <c r="N113" s="24">
        <f>IF(Uncertain_HH!N97&lt;36,0.2,IF(Uncertain_HH!N97&lt;50,0.167,IF(Uncertain_HH!N97&lt;100,0.142,IF(Uncertain_HH!N97&lt;500,0.1,IF(Uncertain_HH!N97&lt;1000,0.045,0.032)))))</f>
        <v>0.1</v>
      </c>
    </row>
    <row r="114" spans="1:14" x14ac:dyDescent="0.25">
      <c r="A114" s="36" t="s">
        <v>1438</v>
      </c>
      <c r="B114" s="21" t="s">
        <v>1445</v>
      </c>
      <c r="C114" s="22">
        <f>IF(Uncertain_HH!C98&lt;36,0.2,IF(Uncertain_HH!C98&lt;50,0.167,IF(Uncertain_HH!C98&lt;100,0.142,IF(Uncertain_HH!C98&lt;500,0.1,IF(Uncertain_HH!C98&lt;1000,0.045,0.032)))))</f>
        <v>3.2000000000000001E-2</v>
      </c>
      <c r="D114" s="23">
        <f>IF(Uncertain_HH!D98&lt;36,0.2,IF(Uncertain_HH!D98&lt;50,0.167,IF(Uncertain_HH!D98&lt;100,0.142,IF(Uncertain_HH!D98&lt;500,0.1,IF(Uncertain_HH!D98&lt;1000,0.045,0.032)))))</f>
        <v>0.1</v>
      </c>
      <c r="E114" s="23">
        <f>IF(Uncertain_HH!E98&lt;36,0.2,IF(Uncertain_HH!E98&lt;50,0.167,IF(Uncertain_HH!E98&lt;100,0.142,IF(Uncertain_HH!E98&lt;500,0.1,IF(Uncertain_HH!E98&lt;1000,0.045,0.032)))))</f>
        <v>4.4999999999999998E-2</v>
      </c>
      <c r="F114" s="23">
        <f>IF(Uncertain_HH!F98&lt;36,0.2,IF(Uncertain_HH!F98&lt;50,0.167,IF(Uncertain_HH!F98&lt;100,0.142,IF(Uncertain_HH!F98&lt;500,0.1,IF(Uncertain_HH!F98&lt;1000,0.045,0.032)))))</f>
        <v>4.4999999999999998E-2</v>
      </c>
      <c r="G114" s="23">
        <f>IF(Uncertain_HH!G98&lt;36,0.2,IF(Uncertain_HH!G98&lt;50,0.167,IF(Uncertain_HH!G98&lt;100,0.142,IF(Uncertain_HH!G98&lt;500,0.1,IF(Uncertain_HH!G98&lt;1000,0.045,0.032)))))</f>
        <v>4.4999999999999998E-2</v>
      </c>
      <c r="H114" s="23">
        <f>IF(Uncertain_HH!H98&lt;36,0.2,IF(Uncertain_HH!H98&lt;50,0.167,IF(Uncertain_HH!H98&lt;100,0.142,IF(Uncertain_HH!H98&lt;500,0.1,IF(Uncertain_HH!H98&lt;1000,0.045,0.032)))))</f>
        <v>3.2000000000000001E-2</v>
      </c>
      <c r="I114" s="23">
        <f>IF(Uncertain_HH!I98&lt;36,0.2,IF(Uncertain_HH!I98&lt;50,0.167,IF(Uncertain_HH!I98&lt;100,0.142,IF(Uncertain_HH!I98&lt;500,0.1,IF(Uncertain_HH!I98&lt;1000,0.045,0.032)))))</f>
        <v>3.2000000000000001E-2</v>
      </c>
      <c r="J114" s="23">
        <f>IF(Uncertain_HH!J98&lt;36,0.2,IF(Uncertain_HH!J98&lt;50,0.167,IF(Uncertain_HH!J98&lt;100,0.142,IF(Uncertain_HH!J98&lt;500,0.1,IF(Uncertain_HH!J98&lt;1000,0.045,0.032)))))</f>
        <v>3.2000000000000001E-2</v>
      </c>
      <c r="K114" s="23">
        <f>IF(Uncertain_HH!K98&lt;36,0.2,IF(Uncertain_HH!K98&lt;50,0.167,IF(Uncertain_HH!K98&lt;100,0.142,IF(Uncertain_HH!K98&lt;500,0.1,IF(Uncertain_HH!K98&lt;1000,0.045,0.032)))))</f>
        <v>3.2000000000000001E-2</v>
      </c>
      <c r="L114" s="23">
        <f>IF(Uncertain_HH!L98&lt;36,0.2,IF(Uncertain_HH!L98&lt;50,0.167,IF(Uncertain_HH!L98&lt;100,0.142,IF(Uncertain_HH!L98&lt;500,0.1,IF(Uncertain_HH!L98&lt;1000,0.045,0.032)))))</f>
        <v>3.2000000000000001E-2</v>
      </c>
      <c r="M114" s="23">
        <f>IF(Uncertain_HH!M98&lt;36,0.2,IF(Uncertain_HH!M98&lt;50,0.167,IF(Uncertain_HH!M98&lt;100,0.142,IF(Uncertain_HH!M98&lt;500,0.1,IF(Uncertain_HH!M98&lt;1000,0.045,0.032)))))</f>
        <v>4.4999999999999998E-2</v>
      </c>
      <c r="N114" s="24">
        <f>IF(Uncertain_HH!N98&lt;36,0.2,IF(Uncertain_HH!N98&lt;50,0.167,IF(Uncertain_HH!N98&lt;100,0.142,IF(Uncertain_HH!N98&lt;500,0.1,IF(Uncertain_HH!N98&lt;1000,0.045,0.032)))))</f>
        <v>0.1</v>
      </c>
    </row>
    <row r="115" spans="1:14" x14ac:dyDescent="0.25">
      <c r="A115" s="36" t="s">
        <v>1439</v>
      </c>
      <c r="B115" s="21" t="s">
        <v>1340</v>
      </c>
      <c r="C115" s="22">
        <f>IF(Uncertain_HH!C99&lt;36,0.2,IF(Uncertain_HH!C99&lt;50,0.167,IF(Uncertain_HH!C99&lt;100,0.142,IF(Uncertain_HH!C99&lt;500,0.1,IF(Uncertain_HH!C99&lt;1000,0.045,0.032)))))</f>
        <v>3.2000000000000001E-2</v>
      </c>
      <c r="D115" s="23">
        <f>IF(Uncertain_HH!D99&lt;36,0.2,IF(Uncertain_HH!D99&lt;50,0.167,IF(Uncertain_HH!D99&lt;100,0.142,IF(Uncertain_HH!D99&lt;500,0.1,IF(Uncertain_HH!D99&lt;1000,0.045,0.032)))))</f>
        <v>0.1</v>
      </c>
      <c r="E115" s="23">
        <f>IF(Uncertain_HH!E99&lt;36,0.2,IF(Uncertain_HH!E99&lt;50,0.167,IF(Uncertain_HH!E99&lt;100,0.142,IF(Uncertain_HH!E99&lt;500,0.1,IF(Uncertain_HH!E99&lt;1000,0.045,0.032)))))</f>
        <v>4.4999999999999998E-2</v>
      </c>
      <c r="F115" s="23">
        <f>IF(Uncertain_HH!F99&lt;36,0.2,IF(Uncertain_HH!F99&lt;50,0.167,IF(Uncertain_HH!F99&lt;100,0.142,IF(Uncertain_HH!F99&lt;500,0.1,IF(Uncertain_HH!F99&lt;1000,0.045,0.032)))))</f>
        <v>0.1</v>
      </c>
      <c r="G115" s="23">
        <f>IF(Uncertain_HH!G99&lt;36,0.2,IF(Uncertain_HH!G99&lt;50,0.167,IF(Uncertain_HH!G99&lt;100,0.142,IF(Uncertain_HH!G99&lt;500,0.1,IF(Uncertain_HH!G99&lt;1000,0.045,0.032)))))</f>
        <v>4.4999999999999998E-2</v>
      </c>
      <c r="H115" s="23">
        <f>IF(Uncertain_HH!H99&lt;36,0.2,IF(Uncertain_HH!H99&lt;50,0.167,IF(Uncertain_HH!H99&lt;100,0.142,IF(Uncertain_HH!H99&lt;500,0.1,IF(Uncertain_HH!H99&lt;1000,0.045,0.032)))))</f>
        <v>4.4999999999999998E-2</v>
      </c>
      <c r="I115" s="23">
        <f>IF(Uncertain_HH!I99&lt;36,0.2,IF(Uncertain_HH!I99&lt;50,0.167,IF(Uncertain_HH!I99&lt;100,0.142,IF(Uncertain_HH!I99&lt;500,0.1,IF(Uncertain_HH!I99&lt;1000,0.045,0.032)))))</f>
        <v>3.2000000000000001E-2</v>
      </c>
      <c r="J115" s="23">
        <f>IF(Uncertain_HH!J99&lt;36,0.2,IF(Uncertain_HH!J99&lt;50,0.167,IF(Uncertain_HH!J99&lt;100,0.142,IF(Uncertain_HH!J99&lt;500,0.1,IF(Uncertain_HH!J99&lt;1000,0.045,0.032)))))</f>
        <v>3.2000000000000001E-2</v>
      </c>
      <c r="K115" s="23">
        <f>IF(Uncertain_HH!K99&lt;36,0.2,IF(Uncertain_HH!K99&lt;50,0.167,IF(Uncertain_HH!K99&lt;100,0.142,IF(Uncertain_HH!K99&lt;500,0.1,IF(Uncertain_HH!K99&lt;1000,0.045,0.032)))))</f>
        <v>3.2000000000000001E-2</v>
      </c>
      <c r="L115" s="23">
        <f>IF(Uncertain_HH!L99&lt;36,0.2,IF(Uncertain_HH!L99&lt;50,0.167,IF(Uncertain_HH!L99&lt;100,0.142,IF(Uncertain_HH!L99&lt;500,0.1,IF(Uncertain_HH!L99&lt;1000,0.045,0.032)))))</f>
        <v>3.2000000000000001E-2</v>
      </c>
      <c r="M115" s="23">
        <f>IF(Uncertain_HH!M99&lt;36,0.2,IF(Uncertain_HH!M99&lt;50,0.167,IF(Uncertain_HH!M99&lt;100,0.142,IF(Uncertain_HH!M99&lt;500,0.1,IF(Uncertain_HH!M99&lt;1000,0.045,0.032)))))</f>
        <v>4.4999999999999998E-2</v>
      </c>
      <c r="N115" s="24">
        <f>IF(Uncertain_HH!N99&lt;36,0.2,IF(Uncertain_HH!N99&lt;50,0.167,IF(Uncertain_HH!N99&lt;100,0.142,IF(Uncertain_HH!N99&lt;500,0.1,IF(Uncertain_HH!N99&lt;1000,0.045,0.032)))))</f>
        <v>0.1</v>
      </c>
    </row>
    <row r="116" spans="1:14" x14ac:dyDescent="0.25">
      <c r="A116" s="36" t="s">
        <v>1440</v>
      </c>
      <c r="B116" s="21" t="s">
        <v>1341</v>
      </c>
      <c r="C116" s="22">
        <f>IF(Uncertain_HH!C100&lt;36,0.2,IF(Uncertain_HH!C100&lt;50,0.167,IF(Uncertain_HH!C100&lt;100,0.142,IF(Uncertain_HH!C100&lt;500,0.1,IF(Uncertain_HH!C100&lt;1000,0.045,0.032)))))</f>
        <v>3.2000000000000001E-2</v>
      </c>
      <c r="D116" s="23">
        <f>IF(Uncertain_HH!D100&lt;36,0.2,IF(Uncertain_HH!D100&lt;50,0.167,IF(Uncertain_HH!D100&lt;100,0.142,IF(Uncertain_HH!D100&lt;500,0.1,IF(Uncertain_HH!D100&lt;1000,0.045,0.032)))))</f>
        <v>4.4999999999999998E-2</v>
      </c>
      <c r="E116" s="23">
        <f>IF(Uncertain_HH!E100&lt;36,0.2,IF(Uncertain_HH!E100&lt;50,0.167,IF(Uncertain_HH!E100&lt;100,0.142,IF(Uncertain_HH!E100&lt;500,0.1,IF(Uncertain_HH!E100&lt;1000,0.045,0.032)))))</f>
        <v>3.2000000000000001E-2</v>
      </c>
      <c r="F116" s="23">
        <f>IF(Uncertain_HH!F100&lt;36,0.2,IF(Uncertain_HH!F100&lt;50,0.167,IF(Uncertain_HH!F100&lt;100,0.142,IF(Uncertain_HH!F100&lt;500,0.1,IF(Uncertain_HH!F100&lt;1000,0.045,0.032)))))</f>
        <v>4.4999999999999998E-2</v>
      </c>
      <c r="G116" s="23">
        <f>IF(Uncertain_HH!G100&lt;36,0.2,IF(Uncertain_HH!G100&lt;50,0.167,IF(Uncertain_HH!G100&lt;100,0.142,IF(Uncertain_HH!G100&lt;500,0.1,IF(Uncertain_HH!G100&lt;1000,0.045,0.032)))))</f>
        <v>4.4999999999999998E-2</v>
      </c>
      <c r="H116" s="23">
        <f>IF(Uncertain_HH!H100&lt;36,0.2,IF(Uncertain_HH!H100&lt;50,0.167,IF(Uncertain_HH!H100&lt;100,0.142,IF(Uncertain_HH!H100&lt;500,0.1,IF(Uncertain_HH!H100&lt;1000,0.045,0.032)))))</f>
        <v>3.2000000000000001E-2</v>
      </c>
      <c r="I116" s="23">
        <f>IF(Uncertain_HH!I100&lt;36,0.2,IF(Uncertain_HH!I100&lt;50,0.167,IF(Uncertain_HH!I100&lt;100,0.142,IF(Uncertain_HH!I100&lt;500,0.1,IF(Uncertain_HH!I100&lt;1000,0.045,0.032)))))</f>
        <v>3.2000000000000001E-2</v>
      </c>
      <c r="J116" s="23">
        <f>IF(Uncertain_HH!J100&lt;36,0.2,IF(Uncertain_HH!J100&lt;50,0.167,IF(Uncertain_HH!J100&lt;100,0.142,IF(Uncertain_HH!J100&lt;500,0.1,IF(Uncertain_HH!J100&lt;1000,0.045,0.032)))))</f>
        <v>3.2000000000000001E-2</v>
      </c>
      <c r="K116" s="23">
        <f>IF(Uncertain_HH!K100&lt;36,0.2,IF(Uncertain_HH!K100&lt;50,0.167,IF(Uncertain_HH!K100&lt;100,0.142,IF(Uncertain_HH!K100&lt;500,0.1,IF(Uncertain_HH!K100&lt;1000,0.045,0.032)))))</f>
        <v>3.2000000000000001E-2</v>
      </c>
      <c r="L116" s="23">
        <f>IF(Uncertain_HH!L100&lt;36,0.2,IF(Uncertain_HH!L100&lt;50,0.167,IF(Uncertain_HH!L100&lt;100,0.142,IF(Uncertain_HH!L100&lt;500,0.1,IF(Uncertain_HH!L100&lt;1000,0.045,0.032)))))</f>
        <v>3.2000000000000001E-2</v>
      </c>
      <c r="M116" s="23">
        <f>IF(Uncertain_HH!M100&lt;36,0.2,IF(Uncertain_HH!M100&lt;50,0.167,IF(Uncertain_HH!M100&lt;100,0.142,IF(Uncertain_HH!M100&lt;500,0.1,IF(Uncertain_HH!M100&lt;1000,0.045,0.032)))))</f>
        <v>4.4999999999999998E-2</v>
      </c>
      <c r="N116" s="24">
        <f>IF(Uncertain_HH!N100&lt;36,0.2,IF(Uncertain_HH!N100&lt;50,0.167,IF(Uncertain_HH!N100&lt;100,0.142,IF(Uncertain_HH!N100&lt;500,0.1,IF(Uncertain_HH!N100&lt;1000,0.045,0.032)))))</f>
        <v>0.1</v>
      </c>
    </row>
    <row r="117" spans="1:14" ht="15.75" thickBot="1" x14ac:dyDescent="0.3">
      <c r="A117" s="37" t="s">
        <v>1441</v>
      </c>
      <c r="B117" s="25" t="s">
        <v>1342</v>
      </c>
      <c r="C117" s="26">
        <f>IF(Uncertain_HH!C101&lt;36,0.2,IF(Uncertain_HH!C101&lt;50,0.167,IF(Uncertain_HH!C101&lt;100,0.142,IF(Uncertain_HH!C101&lt;500,0.1,IF(Uncertain_HH!C101&lt;1000,0.045,0.032)))))</f>
        <v>3.2000000000000001E-2</v>
      </c>
      <c r="D117" s="27">
        <f>IF(Uncertain_HH!D101&lt;36,0.2,IF(Uncertain_HH!D101&lt;50,0.167,IF(Uncertain_HH!D101&lt;100,0.142,IF(Uncertain_HH!D101&lt;500,0.1,IF(Uncertain_HH!D101&lt;1000,0.045,0.032)))))</f>
        <v>0.1</v>
      </c>
      <c r="E117" s="27">
        <f>IF(Uncertain_HH!E101&lt;36,0.2,IF(Uncertain_HH!E101&lt;50,0.167,IF(Uncertain_HH!E101&lt;100,0.142,IF(Uncertain_HH!E101&lt;500,0.1,IF(Uncertain_HH!E101&lt;1000,0.045,0.032)))))</f>
        <v>4.4999999999999998E-2</v>
      </c>
      <c r="F117" s="27">
        <f>IF(Uncertain_HH!F101&lt;36,0.2,IF(Uncertain_HH!F101&lt;50,0.167,IF(Uncertain_HH!F101&lt;100,0.142,IF(Uncertain_HH!F101&lt;500,0.1,IF(Uncertain_HH!F101&lt;1000,0.045,0.032)))))</f>
        <v>0.1</v>
      </c>
      <c r="G117" s="27">
        <f>IF(Uncertain_HH!G101&lt;36,0.2,IF(Uncertain_HH!G101&lt;50,0.167,IF(Uncertain_HH!G101&lt;100,0.142,IF(Uncertain_HH!G101&lt;500,0.1,IF(Uncertain_HH!G101&lt;1000,0.045,0.032)))))</f>
        <v>4.4999999999999998E-2</v>
      </c>
      <c r="H117" s="27">
        <f>IF(Uncertain_HH!H101&lt;36,0.2,IF(Uncertain_HH!H101&lt;50,0.167,IF(Uncertain_HH!H101&lt;100,0.142,IF(Uncertain_HH!H101&lt;500,0.1,IF(Uncertain_HH!H101&lt;1000,0.045,0.032)))))</f>
        <v>4.4999999999999998E-2</v>
      </c>
      <c r="I117" s="27">
        <f>IF(Uncertain_HH!I101&lt;36,0.2,IF(Uncertain_HH!I101&lt;50,0.167,IF(Uncertain_HH!I101&lt;100,0.142,IF(Uncertain_HH!I101&lt;500,0.1,IF(Uncertain_HH!I101&lt;1000,0.045,0.032)))))</f>
        <v>3.2000000000000001E-2</v>
      </c>
      <c r="J117" s="27">
        <f>IF(Uncertain_HH!J101&lt;36,0.2,IF(Uncertain_HH!J101&lt;50,0.167,IF(Uncertain_HH!J101&lt;100,0.142,IF(Uncertain_HH!J101&lt;500,0.1,IF(Uncertain_HH!J101&lt;1000,0.045,0.032)))))</f>
        <v>3.2000000000000001E-2</v>
      </c>
      <c r="K117" s="27">
        <f>IF(Uncertain_HH!K101&lt;36,0.2,IF(Uncertain_HH!K101&lt;50,0.167,IF(Uncertain_HH!K101&lt;100,0.142,IF(Uncertain_HH!K101&lt;500,0.1,IF(Uncertain_HH!K101&lt;1000,0.045,0.032)))))</f>
        <v>3.2000000000000001E-2</v>
      </c>
      <c r="L117" s="27">
        <f>IF(Uncertain_HH!L101&lt;36,0.2,IF(Uncertain_HH!L101&lt;50,0.167,IF(Uncertain_HH!L101&lt;100,0.142,IF(Uncertain_HH!L101&lt;500,0.1,IF(Uncertain_HH!L101&lt;1000,0.045,0.032)))))</f>
        <v>3.2000000000000001E-2</v>
      </c>
      <c r="M117" s="27">
        <f>IF(Uncertain_HH!M101&lt;36,0.2,IF(Uncertain_HH!M101&lt;50,0.167,IF(Uncertain_HH!M101&lt;100,0.142,IF(Uncertain_HH!M101&lt;500,0.1,IF(Uncertain_HH!M101&lt;1000,0.045,0.032)))))</f>
        <v>4.4999999999999998E-2</v>
      </c>
      <c r="N117" s="28">
        <f>IF(Uncertain_HH!N101&lt;36,0.2,IF(Uncertain_HH!N101&lt;50,0.167,IF(Uncertain_HH!N101&lt;100,0.142,IF(Uncertain_HH!N101&lt;500,0.1,IF(Uncertain_HH!N101&lt;1000,0.045,0.032)))))</f>
        <v>0.1</v>
      </c>
    </row>
    <row r="118" spans="1:14" ht="15.75" thickBot="1" x14ac:dyDescent="0.3">
      <c r="A118" s="38" t="s">
        <v>1442</v>
      </c>
      <c r="B118" s="29" t="s">
        <v>1343</v>
      </c>
      <c r="C118" s="30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</row>
    <row r="119" spans="1:14" x14ac:dyDescent="0.25">
      <c r="C119" s="33"/>
    </row>
    <row r="120" spans="1:14" x14ac:dyDescent="0.25">
      <c r="C120" s="34"/>
    </row>
  </sheetData>
  <mergeCells count="1">
    <mergeCell ref="C1:N1"/>
  </mergeCells>
  <conditionalFormatting sqref="C118:N1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8:N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Expenditure</vt:lpstr>
      <vt:lpstr>HH Number</vt:lpstr>
      <vt:lpstr>HH_Member</vt:lpstr>
      <vt:lpstr>Exp_Summary</vt:lpstr>
      <vt:lpstr>Food_Split</vt:lpstr>
      <vt:lpstr>Exp_Final</vt:lpstr>
      <vt:lpstr>Uncertain_HH</vt:lpstr>
      <vt:lpstr>Uncertain_Final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Hardadi, Gilang</dc:creator>
  <cp:lastModifiedBy>Hardadi, Gilang</cp:lastModifiedBy>
  <dcterms:created xsi:type="dcterms:W3CDTF">2018-10-25T08:11:56Z</dcterms:created>
  <dcterms:modified xsi:type="dcterms:W3CDTF">2019-03-01T09:34:50Z</dcterms:modified>
</cp:coreProperties>
</file>