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uuke\Downloads\"/>
    </mc:Choice>
  </mc:AlternateContent>
  <xr:revisionPtr revIDLastSave="0" documentId="13_ncr:1_{0664B92D-1C46-4390-94D2-170A4D4B69A4}" xr6:coauthVersionLast="47" xr6:coauthVersionMax="47" xr10:uidLastSave="{00000000-0000-0000-0000-000000000000}"/>
  <bookViews>
    <workbookView xWindow="-120" yWindow="-120" windowWidth="29040" windowHeight="15720" tabRatio="672" xr2:uid="{013A3AF5-C705-48E9-A637-F41F8CA29B0E}"/>
  </bookViews>
  <sheets>
    <sheet name="1 Feb'26" sheetId="2" r:id="rId1"/>
    <sheet name="2 Feb'26 " sheetId="3" r:id="rId2"/>
    <sheet name="3 Feb'26" sheetId="6" r:id="rId3"/>
    <sheet name="4 Feb'26" sheetId="7" r:id="rId4"/>
    <sheet name="5 Feb'26" sheetId="8" r:id="rId5"/>
    <sheet name="6 Feb'26" sheetId="9" r:id="rId6"/>
    <sheet name="7 Feb'26" sheetId="10" r:id="rId7"/>
    <sheet name="8 Feb'26" sheetId="11" r:id="rId8"/>
    <sheet name="9 Feb'26" sheetId="12" r:id="rId9"/>
    <sheet name="10 Feb'26" sheetId="13" r:id="rId10"/>
    <sheet name="11 Feb'26 " sheetId="14" r:id="rId11"/>
    <sheet name="12 Feb'26" sheetId="15" r:id="rId12"/>
    <sheet name="13 Feb'26" sheetId="16" r:id="rId13"/>
    <sheet name="14 Feb'26" sheetId="17" r:id="rId14"/>
    <sheet name="15 Feb'26" sheetId="18" r:id="rId15"/>
    <sheet name="16 Feb'26" sheetId="19" r:id="rId16"/>
    <sheet name="17 Feb'26" sheetId="20" r:id="rId17"/>
    <sheet name="18 Feb'26" sheetId="21" r:id="rId18"/>
    <sheet name="19 Feb'26" sheetId="22" r:id="rId19"/>
    <sheet name="20 Feb'26" sheetId="23" r:id="rId20"/>
    <sheet name="21 Feb'26" sheetId="24" r:id="rId21"/>
    <sheet name="22 Feb'26" sheetId="25" r:id="rId22"/>
    <sheet name="23 Feb'26" sheetId="26" r:id="rId23"/>
    <sheet name="24 Feb'26" sheetId="27" r:id="rId24"/>
    <sheet name="25 Feb'26" sheetId="28" r:id="rId25"/>
    <sheet name="26 Feb'26" sheetId="29" r:id="rId26"/>
    <sheet name="27 Feb'24" sheetId="30" r:id="rId27"/>
    <sheet name="28 Feb'24" sheetId="31" r:id="rId28"/>
    <sheet name="29 feb'24" sheetId="32" r:id="rId29"/>
  </sheets>
  <definedNames>
    <definedName name="_xlnm.Print_Area" localSheetId="0">'1 Feb''26'!$A$1:$R$84</definedName>
    <definedName name="_xlnm.Print_Area" localSheetId="1">'2 Feb''26 '!$A$1:$R$83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24" l="1"/>
  <c r="P10" i="3"/>
  <c r="P33" i="32" l="1"/>
  <c r="P32" i="32"/>
  <c r="P31" i="32"/>
  <c r="P30" i="32"/>
  <c r="P29" i="32"/>
  <c r="P28" i="32"/>
  <c r="P27" i="32"/>
  <c r="P26" i="32"/>
  <c r="P25" i="32"/>
  <c r="P24" i="32"/>
  <c r="P23" i="32"/>
  <c r="P22" i="32"/>
  <c r="P21" i="32"/>
  <c r="P20" i="32"/>
  <c r="P19" i="32"/>
  <c r="P18" i="32"/>
  <c r="P17" i="32"/>
  <c r="P16" i="32"/>
  <c r="P15" i="32"/>
  <c r="P14" i="32"/>
  <c r="P13" i="32"/>
  <c r="P12" i="32"/>
  <c r="P11" i="32"/>
  <c r="P10" i="32"/>
  <c r="P31" i="12" l="1"/>
  <c r="P32" i="12"/>
  <c r="P33" i="12"/>
  <c r="P10" i="6" l="1"/>
  <c r="P29" i="6"/>
  <c r="P33" i="6"/>
  <c r="P12" i="2"/>
  <c r="P11" i="2"/>
  <c r="P10" i="2"/>
  <c r="P10" i="29"/>
  <c r="P11" i="29"/>
  <c r="P12" i="29"/>
  <c r="P13" i="29"/>
  <c r="P14" i="29"/>
  <c r="P15" i="29"/>
  <c r="P16" i="29"/>
  <c r="P17" i="29"/>
  <c r="P18" i="29"/>
  <c r="P19" i="29"/>
  <c r="P20" i="29"/>
  <c r="P21" i="29"/>
  <c r="P23" i="29"/>
  <c r="P24" i="29"/>
  <c r="P25" i="29"/>
  <c r="P26" i="29"/>
  <c r="P28" i="29"/>
  <c r="P31" i="29"/>
  <c r="P20" i="21"/>
  <c r="P33" i="11" l="1"/>
  <c r="P32" i="11"/>
  <c r="P10" i="10" l="1"/>
  <c r="P33" i="31" l="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33" i="30"/>
  <c r="P32" i="30"/>
  <c r="P31" i="30"/>
  <c r="P30" i="30"/>
  <c r="P29" i="30"/>
  <c r="P28" i="30"/>
  <c r="P27" i="30"/>
  <c r="P26" i="30"/>
  <c r="P25" i="30"/>
  <c r="P24" i="30"/>
  <c r="P23" i="30"/>
  <c r="P22" i="30"/>
  <c r="P21" i="30"/>
  <c r="P20" i="30"/>
  <c r="P19" i="30"/>
  <c r="P18" i="30"/>
  <c r="P17" i="30"/>
  <c r="P16" i="30"/>
  <c r="P15" i="30"/>
  <c r="P14" i="30"/>
  <c r="P13" i="30"/>
  <c r="P12" i="30"/>
  <c r="P11" i="30"/>
  <c r="P10" i="30"/>
  <c r="P33" i="29"/>
  <c r="P32" i="29"/>
  <c r="P30" i="29"/>
  <c r="P29" i="29"/>
  <c r="P27" i="29"/>
  <c r="P22" i="29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4" i="28"/>
  <c r="P13" i="28"/>
  <c r="P12" i="28"/>
  <c r="P11" i="28"/>
  <c r="P10" i="28"/>
  <c r="P33" i="27"/>
  <c r="P32" i="27"/>
  <c r="P31" i="27"/>
  <c r="P30" i="27"/>
  <c r="P29" i="27"/>
  <c r="P28" i="27"/>
  <c r="P27" i="27"/>
  <c r="P26" i="27"/>
  <c r="P25" i="27"/>
  <c r="P24" i="27"/>
  <c r="P23" i="27"/>
  <c r="P22" i="27"/>
  <c r="P21" i="27"/>
  <c r="P20" i="27"/>
  <c r="P19" i="27"/>
  <c r="P18" i="27"/>
  <c r="P17" i="27"/>
  <c r="P16" i="27"/>
  <c r="P15" i="27"/>
  <c r="P14" i="27"/>
  <c r="P13" i="27"/>
  <c r="P12" i="27"/>
  <c r="P11" i="27"/>
  <c r="P10" i="27"/>
  <c r="P33" i="26"/>
  <c r="P32" i="26"/>
  <c r="P31" i="26"/>
  <c r="P30" i="26"/>
  <c r="P29" i="26"/>
  <c r="P28" i="26"/>
  <c r="P27" i="26"/>
  <c r="P26" i="26"/>
  <c r="P25" i="26"/>
  <c r="P24" i="26"/>
  <c r="P23" i="26"/>
  <c r="P22" i="26"/>
  <c r="P21" i="26"/>
  <c r="P20" i="26"/>
  <c r="P19" i="26"/>
  <c r="P18" i="26"/>
  <c r="P17" i="26"/>
  <c r="P16" i="26"/>
  <c r="P15" i="26"/>
  <c r="P14" i="26"/>
  <c r="P13" i="26"/>
  <c r="P12" i="26"/>
  <c r="P11" i="26"/>
  <c r="P10" i="26"/>
  <c r="P33" i="25"/>
  <c r="P32" i="25"/>
  <c r="P31" i="25"/>
  <c r="P30" i="25"/>
  <c r="P29" i="25"/>
  <c r="P28" i="25"/>
  <c r="P27" i="25"/>
  <c r="P26" i="25"/>
  <c r="P25" i="25"/>
  <c r="P24" i="25"/>
  <c r="P23" i="25"/>
  <c r="P22" i="25"/>
  <c r="P21" i="25"/>
  <c r="P20" i="25"/>
  <c r="P19" i="25"/>
  <c r="P18" i="25"/>
  <c r="P17" i="25"/>
  <c r="P16" i="25"/>
  <c r="P15" i="25"/>
  <c r="P14" i="25"/>
  <c r="P13" i="25"/>
  <c r="P12" i="25"/>
  <c r="P11" i="25"/>
  <c r="P10" i="25"/>
  <c r="P33" i="24"/>
  <c r="P32" i="24"/>
  <c r="P31" i="24"/>
  <c r="P30" i="24"/>
  <c r="P29" i="24"/>
  <c r="P28" i="24"/>
  <c r="P27" i="24"/>
  <c r="P26" i="24"/>
  <c r="P25" i="24"/>
  <c r="P24" i="24"/>
  <c r="P23" i="24"/>
  <c r="P22" i="24"/>
  <c r="P20" i="24"/>
  <c r="P19" i="24"/>
  <c r="P18" i="24"/>
  <c r="P17" i="24"/>
  <c r="P16" i="24"/>
  <c r="P15" i="24"/>
  <c r="P14" i="24"/>
  <c r="P13" i="24"/>
  <c r="P12" i="24"/>
  <c r="P11" i="24"/>
  <c r="P10" i="24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P15" i="23"/>
  <c r="P14" i="23"/>
  <c r="P13" i="23"/>
  <c r="P12" i="23"/>
  <c r="P11" i="23"/>
  <c r="P10" i="23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P15" i="22"/>
  <c r="P14" i="22"/>
  <c r="P13" i="22"/>
  <c r="P12" i="22"/>
  <c r="P11" i="22"/>
  <c r="P10" i="22"/>
  <c r="P33" i="21"/>
  <c r="P32" i="21"/>
  <c r="P31" i="21"/>
  <c r="P30" i="21"/>
  <c r="P29" i="21"/>
  <c r="P28" i="21"/>
  <c r="P27" i="21"/>
  <c r="P26" i="21"/>
  <c r="P25" i="21"/>
  <c r="P24" i="21"/>
  <c r="P23" i="21"/>
  <c r="P22" i="21"/>
  <c r="P21" i="21"/>
  <c r="P19" i="21"/>
  <c r="P18" i="21"/>
  <c r="P17" i="21"/>
  <c r="P16" i="21"/>
  <c r="P15" i="21"/>
  <c r="P14" i="21"/>
  <c r="P13" i="21"/>
  <c r="P12" i="21"/>
  <c r="P11" i="21"/>
  <c r="P10" i="21"/>
  <c r="P33" i="20"/>
  <c r="P32" i="20"/>
  <c r="P31" i="20"/>
  <c r="P30" i="20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33" i="18"/>
  <c r="P32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33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32" i="6"/>
  <c r="P31" i="6"/>
  <c r="P30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R10" i="2" l="1"/>
  <c r="R10" i="3" s="1"/>
  <c r="R10" i="6" s="1"/>
  <c r="R10" i="7" s="1"/>
  <c r="R10" i="8" s="1"/>
  <c r="R10" i="9" s="1"/>
  <c r="R10" i="10" s="1"/>
  <c r="R10" i="11" s="1"/>
  <c r="R10" i="12" s="1"/>
  <c r="R10" i="13" s="1"/>
  <c r="R10" i="14" s="1"/>
  <c r="R10" i="15" s="1"/>
  <c r="R10" i="16" s="1"/>
  <c r="R10" i="17" s="1"/>
  <c r="R10" i="18" s="1"/>
  <c r="R10" i="19" s="1"/>
  <c r="R10" i="20" s="1"/>
  <c r="R10" i="21" s="1"/>
  <c r="R10" i="22" s="1"/>
  <c r="R10" i="23" s="1"/>
  <c r="R10" i="24" s="1"/>
  <c r="R10" i="25" s="1"/>
  <c r="R10" i="26" s="1"/>
  <c r="R10" i="27" s="1"/>
  <c r="R10" i="28" s="1"/>
  <c r="R10" i="29" s="1"/>
  <c r="R10" i="30" s="1"/>
  <c r="R13" i="2"/>
  <c r="R13" i="3" s="1"/>
  <c r="R13" i="6" s="1"/>
  <c r="R13" i="7" s="1"/>
  <c r="R13" i="8" s="1"/>
  <c r="R13" i="9" s="1"/>
  <c r="R13" i="10" s="1"/>
  <c r="R13" i="11" s="1"/>
  <c r="R13" i="12" s="1"/>
  <c r="R13" i="13" s="1"/>
  <c r="R13" i="14" s="1"/>
  <c r="R13" i="15" s="1"/>
  <c r="R13" i="16" s="1"/>
  <c r="R13" i="17" s="1"/>
  <c r="R13" i="18" s="1"/>
  <c r="R13" i="19" s="1"/>
  <c r="R13" i="20" s="1"/>
  <c r="R13" i="21" s="1"/>
  <c r="R13" i="22" s="1"/>
  <c r="R13" i="23" s="1"/>
  <c r="R13" i="24" s="1"/>
  <c r="R13" i="25" s="1"/>
  <c r="R13" i="26" s="1"/>
  <c r="R13" i="27" s="1"/>
  <c r="R13" i="28" s="1"/>
  <c r="R13" i="29" s="1"/>
  <c r="R13" i="30" s="1"/>
  <c r="R15" i="2"/>
  <c r="R15" i="3" s="1"/>
  <c r="R15" i="6" s="1"/>
  <c r="R15" i="7" s="1"/>
  <c r="R15" i="8" s="1"/>
  <c r="R15" i="9" s="1"/>
  <c r="R15" i="10" s="1"/>
  <c r="R15" i="11" s="1"/>
  <c r="R15" i="12" s="1"/>
  <c r="R15" i="13" s="1"/>
  <c r="R15" i="14" s="1"/>
  <c r="R15" i="15" s="1"/>
  <c r="R15" i="16" s="1"/>
  <c r="R15" i="17" s="1"/>
  <c r="R15" i="18" s="1"/>
  <c r="R15" i="19" s="1"/>
  <c r="R15" i="20" s="1"/>
  <c r="R15" i="21" s="1"/>
  <c r="R15" i="22" s="1"/>
  <c r="R15" i="23" s="1"/>
  <c r="R15" i="24" s="1"/>
  <c r="R15" i="25" s="1"/>
  <c r="R15" i="26" s="1"/>
  <c r="R15" i="27" s="1"/>
  <c r="R15" i="28" s="1"/>
  <c r="R15" i="29" s="1"/>
  <c r="R15" i="30" s="1"/>
  <c r="R17" i="2"/>
  <c r="R17" i="3" s="1"/>
  <c r="R17" i="6" s="1"/>
  <c r="R17" i="7" s="1"/>
  <c r="R17" i="8" s="1"/>
  <c r="R17" i="9" s="1"/>
  <c r="R17" i="10" s="1"/>
  <c r="R17" i="11" s="1"/>
  <c r="R17" i="12" s="1"/>
  <c r="R17" i="13" s="1"/>
  <c r="R17" i="14" s="1"/>
  <c r="R17" i="15" s="1"/>
  <c r="R17" i="16" s="1"/>
  <c r="R17" i="17" s="1"/>
  <c r="R17" i="18" s="1"/>
  <c r="R17" i="19" s="1"/>
  <c r="R17" i="20" s="1"/>
  <c r="R17" i="21" s="1"/>
  <c r="R17" i="22" s="1"/>
  <c r="R17" i="23" s="1"/>
  <c r="R17" i="24" s="1"/>
  <c r="R17" i="25" s="1"/>
  <c r="R17" i="26" s="1"/>
  <c r="R17" i="27" s="1"/>
  <c r="R17" i="28" s="1"/>
  <c r="R17" i="29" s="1"/>
  <c r="R17" i="30" s="1"/>
  <c r="R21" i="2"/>
  <c r="R21" i="3" s="1"/>
  <c r="R21" i="6" s="1"/>
  <c r="R21" i="7" s="1"/>
  <c r="R21" i="8" s="1"/>
  <c r="R21" i="9" s="1"/>
  <c r="R21" i="10" s="1"/>
  <c r="R21" i="11" s="1"/>
  <c r="R21" i="12" s="1"/>
  <c r="R21" i="13" s="1"/>
  <c r="R21" i="14" s="1"/>
  <c r="R21" i="15" s="1"/>
  <c r="R21" i="16" s="1"/>
  <c r="R21" i="17" s="1"/>
  <c r="R21" i="18" s="1"/>
  <c r="R21" i="19" s="1"/>
  <c r="R21" i="20" s="1"/>
  <c r="R21" i="21" s="1"/>
  <c r="R21" i="22" s="1"/>
  <c r="R21" i="23" s="1"/>
  <c r="R21" i="24" s="1"/>
  <c r="R21" i="25" s="1"/>
  <c r="R21" i="26" s="1"/>
  <c r="R21" i="27" s="1"/>
  <c r="R21" i="28" s="1"/>
  <c r="R21" i="29" s="1"/>
  <c r="R21" i="30" s="1"/>
  <c r="R32" i="2"/>
  <c r="R32" i="3" s="1"/>
  <c r="R32" i="6" s="1"/>
  <c r="R32" i="7" s="1"/>
  <c r="R32" i="8" s="1"/>
  <c r="P33" i="2"/>
  <c r="Q33" i="2" s="1"/>
  <c r="Q33" i="3" s="1"/>
  <c r="Q33" i="6" s="1"/>
  <c r="R10" i="31" l="1"/>
  <c r="R10" i="32"/>
  <c r="R15" i="31"/>
  <c r="R15" i="32"/>
  <c r="R21" i="31"/>
  <c r="R21" i="32"/>
  <c r="R17" i="31"/>
  <c r="R17" i="32"/>
  <c r="R13" i="31"/>
  <c r="R13" i="32"/>
  <c r="R32" i="9"/>
  <c r="R32" i="10" s="1"/>
  <c r="R32" i="11" s="1"/>
  <c r="R32" i="12" s="1"/>
  <c r="R32" i="13" s="1"/>
  <c r="R32" i="14" s="1"/>
  <c r="R32" i="15" s="1"/>
  <c r="R32" i="16" s="1"/>
  <c r="R32" i="17" s="1"/>
  <c r="R32" i="18" s="1"/>
  <c r="R32" i="19" s="1"/>
  <c r="R32" i="20" s="1"/>
  <c r="R32" i="21" s="1"/>
  <c r="R32" i="22" s="1"/>
  <c r="R32" i="23" s="1"/>
  <c r="R32" i="24" s="1"/>
  <c r="R32" i="25" s="1"/>
  <c r="R32" i="26" s="1"/>
  <c r="R32" i="27" s="1"/>
  <c r="R32" i="28" s="1"/>
  <c r="R32" i="29" s="1"/>
  <c r="R32" i="30" s="1"/>
  <c r="Q33" i="7"/>
  <c r="Q33" i="8" s="1"/>
  <c r="Q33" i="9" s="1"/>
  <c r="Q33" i="10" s="1"/>
  <c r="Q33" i="11" s="1"/>
  <c r="Q33" i="12" s="1"/>
  <c r="Q33" i="13" s="1"/>
  <c r="Q33" i="14" s="1"/>
  <c r="Q33" i="15" s="1"/>
  <c r="Q33" i="16" s="1"/>
  <c r="Q33" i="17" s="1"/>
  <c r="Q33" i="18" s="1"/>
  <c r="Q33" i="19" s="1"/>
  <c r="Q33" i="20" s="1"/>
  <c r="Q33" i="21" s="1"/>
  <c r="Q33" i="22" s="1"/>
  <c r="Q33" i="23" s="1"/>
  <c r="Q33" i="24" s="1"/>
  <c r="Q33" i="25" s="1"/>
  <c r="Q33" i="26" s="1"/>
  <c r="Q33" i="27" s="1"/>
  <c r="Q33" i="28" s="1"/>
  <c r="Q33" i="29" s="1"/>
  <c r="Q33" i="30" s="1"/>
  <c r="P32" i="2"/>
  <c r="Q32" i="2" s="1"/>
  <c r="Q32" i="3" s="1"/>
  <c r="Q32" i="6" s="1"/>
  <c r="P29" i="2"/>
  <c r="Q29" i="2" s="1"/>
  <c r="Q29" i="3" s="1"/>
  <c r="Q29" i="6" s="1"/>
  <c r="P31" i="2"/>
  <c r="Q31" i="2" s="1"/>
  <c r="Q31" i="3" s="1"/>
  <c r="Q31" i="6" s="1"/>
  <c r="P30" i="2"/>
  <c r="Q30" i="2" s="1"/>
  <c r="Q30" i="3" s="1"/>
  <c r="Q30" i="6" s="1"/>
  <c r="P28" i="2"/>
  <c r="Q28" i="2" s="1"/>
  <c r="Q28" i="3" s="1"/>
  <c r="Q28" i="6" s="1"/>
  <c r="P27" i="2"/>
  <c r="Q27" i="2" s="1"/>
  <c r="Q27" i="3" s="1"/>
  <c r="Q27" i="6" s="1"/>
  <c r="P26" i="2"/>
  <c r="Q26" i="2" s="1"/>
  <c r="Q26" i="3" s="1"/>
  <c r="Q26" i="6" s="1"/>
  <c r="P25" i="2"/>
  <c r="Q25" i="2" s="1"/>
  <c r="Q25" i="3" s="1"/>
  <c r="Q25" i="6" s="1"/>
  <c r="P24" i="2"/>
  <c r="Q24" i="2" s="1"/>
  <c r="Q24" i="3" s="1"/>
  <c r="Q24" i="6" s="1"/>
  <c r="P23" i="2"/>
  <c r="Q23" i="2" s="1"/>
  <c r="Q23" i="3" s="1"/>
  <c r="Q23" i="6" s="1"/>
  <c r="P22" i="2"/>
  <c r="Q22" i="2" s="1"/>
  <c r="Q22" i="3" s="1"/>
  <c r="Q22" i="6" s="1"/>
  <c r="P21" i="2"/>
  <c r="Q21" i="2" s="1"/>
  <c r="Q21" i="3" s="1"/>
  <c r="Q21" i="6" s="1"/>
  <c r="P19" i="2"/>
  <c r="Q19" i="2" s="1"/>
  <c r="Q19" i="3" s="1"/>
  <c r="Q19" i="6" s="1"/>
  <c r="P18" i="2"/>
  <c r="Q18" i="2" s="1"/>
  <c r="Q18" i="3" s="1"/>
  <c r="Q18" i="6" s="1"/>
  <c r="P17" i="2"/>
  <c r="Q17" i="2" s="1"/>
  <c r="Q17" i="3" s="1"/>
  <c r="Q17" i="6" s="1"/>
  <c r="P15" i="2"/>
  <c r="Q15" i="2" s="1"/>
  <c r="Q15" i="3" s="1"/>
  <c r="Q15" i="6" s="1"/>
  <c r="P13" i="2"/>
  <c r="Q13" i="2" s="1"/>
  <c r="Q13" i="3" s="1"/>
  <c r="Q13" i="6" s="1"/>
  <c r="P20" i="2"/>
  <c r="Q20" i="2" s="1"/>
  <c r="Q20" i="3" s="1"/>
  <c r="Q20" i="6" s="1"/>
  <c r="P16" i="2"/>
  <c r="Q16" i="2" s="1"/>
  <c r="Q16" i="3" s="1"/>
  <c r="Q16" i="6" s="1"/>
  <c r="P14" i="2"/>
  <c r="Q14" i="2" s="1"/>
  <c r="Q14" i="3" s="1"/>
  <c r="Q14" i="6" s="1"/>
  <c r="Q12" i="2"/>
  <c r="Q12" i="3" s="1"/>
  <c r="Q12" i="6" s="1"/>
  <c r="Q11" i="2"/>
  <c r="Q11" i="3" s="1"/>
  <c r="Q11" i="6" s="1"/>
  <c r="Q10" i="2"/>
  <c r="Q10" i="3" s="1"/>
  <c r="Q10" i="6" s="1"/>
  <c r="R32" i="31" l="1"/>
  <c r="R32" i="32"/>
  <c r="Q33" i="31"/>
  <c r="Q33" i="32"/>
  <c r="Q14" i="7"/>
  <c r="Q14" i="8" s="1"/>
  <c r="Q14" i="9" s="1"/>
  <c r="Q14" i="10" s="1"/>
  <c r="Q14" i="11" s="1"/>
  <c r="Q14" i="12" s="1"/>
  <c r="Q14" i="13" s="1"/>
  <c r="Q14" i="14" s="1"/>
  <c r="Q14" i="15" s="1"/>
  <c r="Q14" i="16" s="1"/>
  <c r="Q14" i="17" s="1"/>
  <c r="Q14" i="18" s="1"/>
  <c r="Q14" i="19" s="1"/>
  <c r="Q14" i="20" s="1"/>
  <c r="Q14" i="21" s="1"/>
  <c r="Q14" i="22" s="1"/>
  <c r="Q14" i="23" s="1"/>
  <c r="Q14" i="24" s="1"/>
  <c r="Q14" i="25" s="1"/>
  <c r="Q14" i="26" s="1"/>
  <c r="Q14" i="27" s="1"/>
  <c r="Q14" i="28" s="1"/>
  <c r="Q14" i="29" s="1"/>
  <c r="Q14" i="30" s="1"/>
  <c r="Q15" i="7"/>
  <c r="Q15" i="8" s="1"/>
  <c r="Q15" i="9" s="1"/>
  <c r="Q15" i="10" s="1"/>
  <c r="Q15" i="11" s="1"/>
  <c r="Q15" i="12" s="1"/>
  <c r="Q15" i="13" s="1"/>
  <c r="Q15" i="14" s="1"/>
  <c r="Q15" i="15" s="1"/>
  <c r="Q15" i="16" s="1"/>
  <c r="Q15" i="17" s="1"/>
  <c r="Q15" i="18" s="1"/>
  <c r="Q15" i="19" s="1"/>
  <c r="Q15" i="20" s="1"/>
  <c r="Q15" i="21" s="1"/>
  <c r="Q15" i="22" s="1"/>
  <c r="Q15" i="23" s="1"/>
  <c r="Q15" i="24" s="1"/>
  <c r="Q15" i="25" s="1"/>
  <c r="Q15" i="26" s="1"/>
  <c r="Q15" i="27" s="1"/>
  <c r="Q15" i="28" s="1"/>
  <c r="Q15" i="29" s="1"/>
  <c r="Q15" i="30" s="1"/>
  <c r="Q21" i="7"/>
  <c r="Q21" i="8" s="1"/>
  <c r="Q21" i="9" s="1"/>
  <c r="Q21" i="10" s="1"/>
  <c r="Q21" i="11" s="1"/>
  <c r="Q21" i="12" s="1"/>
  <c r="Q21" i="13" s="1"/>
  <c r="Q21" i="14" s="1"/>
  <c r="Q21" i="15" s="1"/>
  <c r="Q21" i="16" s="1"/>
  <c r="Q21" i="17" s="1"/>
  <c r="Q21" i="18" s="1"/>
  <c r="Q21" i="19" s="1"/>
  <c r="Q21" i="20" s="1"/>
  <c r="Q21" i="21" s="1"/>
  <c r="Q21" i="22" s="1"/>
  <c r="Q21" i="23" s="1"/>
  <c r="Q21" i="24" s="1"/>
  <c r="Q21" i="25" s="1"/>
  <c r="Q21" i="26" s="1"/>
  <c r="Q21" i="27" s="1"/>
  <c r="Q21" i="28" s="1"/>
  <c r="Q21" i="29" s="1"/>
  <c r="Q21" i="30" s="1"/>
  <c r="Q25" i="7"/>
  <c r="Q25" i="8" s="1"/>
  <c r="Q25" i="9" s="1"/>
  <c r="Q25" i="10" s="1"/>
  <c r="Q25" i="11" s="1"/>
  <c r="Q25" i="12" s="1"/>
  <c r="Q25" i="13" s="1"/>
  <c r="Q25" i="14" s="1"/>
  <c r="Q25" i="15" s="1"/>
  <c r="Q25" i="16" s="1"/>
  <c r="Q25" i="17" s="1"/>
  <c r="Q25" i="18" s="1"/>
  <c r="Q25" i="19" s="1"/>
  <c r="Q25" i="20" s="1"/>
  <c r="Q25" i="21" s="1"/>
  <c r="Q25" i="22" s="1"/>
  <c r="Q25" i="23" s="1"/>
  <c r="Q25" i="24" s="1"/>
  <c r="Q25" i="25" s="1"/>
  <c r="Q25" i="26" s="1"/>
  <c r="Q25" i="27" s="1"/>
  <c r="Q25" i="28" s="1"/>
  <c r="Q25" i="29" s="1"/>
  <c r="Q25" i="30" s="1"/>
  <c r="Q30" i="7"/>
  <c r="Q30" i="8" s="1"/>
  <c r="Q30" i="9" s="1"/>
  <c r="Q30" i="10" s="1"/>
  <c r="Q30" i="11" s="1"/>
  <c r="Q30" i="12" s="1"/>
  <c r="Q30" i="13" s="1"/>
  <c r="Q30" i="14" s="1"/>
  <c r="Q30" i="15" s="1"/>
  <c r="Q30" i="16" s="1"/>
  <c r="Q30" i="17" s="1"/>
  <c r="Q30" i="18" s="1"/>
  <c r="Q30" i="19" s="1"/>
  <c r="Q30" i="20" s="1"/>
  <c r="Q30" i="21" s="1"/>
  <c r="Q30" i="22" s="1"/>
  <c r="Q30" i="23" s="1"/>
  <c r="Q30" i="24" s="1"/>
  <c r="Q30" i="25" s="1"/>
  <c r="Q30" i="26" s="1"/>
  <c r="Q30" i="27" s="1"/>
  <c r="Q30" i="28" s="1"/>
  <c r="Q30" i="29" s="1"/>
  <c r="Q30" i="30" s="1"/>
  <c r="Q10" i="7"/>
  <c r="Q10" i="8" s="1"/>
  <c r="Q10" i="9" s="1"/>
  <c r="Q10" i="10" s="1"/>
  <c r="Q10" i="11" s="1"/>
  <c r="Q10" i="12" s="1"/>
  <c r="Q10" i="13" s="1"/>
  <c r="Q10" i="14" s="1"/>
  <c r="Q10" i="15" s="1"/>
  <c r="Q10" i="16" s="1"/>
  <c r="Q10" i="17" s="1"/>
  <c r="Q10" i="18" s="1"/>
  <c r="Q10" i="19" s="1"/>
  <c r="Q10" i="20" s="1"/>
  <c r="Q10" i="21" s="1"/>
  <c r="Q10" i="22" s="1"/>
  <c r="Q10" i="23" s="1"/>
  <c r="Q10" i="24" s="1"/>
  <c r="Q10" i="25" s="1"/>
  <c r="Q10" i="26" s="1"/>
  <c r="Q10" i="27" s="1"/>
  <c r="Q10" i="28" s="1"/>
  <c r="Q10" i="29" s="1"/>
  <c r="Q10" i="30" s="1"/>
  <c r="Q16" i="7"/>
  <c r="Q16" i="8" s="1"/>
  <c r="Q16" i="9" s="1"/>
  <c r="Q16" i="10" s="1"/>
  <c r="Q16" i="11" s="1"/>
  <c r="Q16" i="12" s="1"/>
  <c r="Q16" i="13" s="1"/>
  <c r="Q16" i="14" s="1"/>
  <c r="Q16" i="15" s="1"/>
  <c r="Q16" i="16" s="1"/>
  <c r="Q16" i="17" s="1"/>
  <c r="Q16" i="18" s="1"/>
  <c r="Q16" i="19" s="1"/>
  <c r="Q16" i="20" s="1"/>
  <c r="Q16" i="21" s="1"/>
  <c r="Q16" i="22" s="1"/>
  <c r="Q16" i="23" s="1"/>
  <c r="Q16" i="24" s="1"/>
  <c r="Q16" i="25" s="1"/>
  <c r="Q16" i="26" s="1"/>
  <c r="Q16" i="27" s="1"/>
  <c r="Q16" i="28" s="1"/>
  <c r="Q16" i="29" s="1"/>
  <c r="Q16" i="30" s="1"/>
  <c r="Q17" i="7"/>
  <c r="Q17" i="8" s="1"/>
  <c r="Q17" i="9" s="1"/>
  <c r="Q17" i="10" s="1"/>
  <c r="Q17" i="11" s="1"/>
  <c r="Q17" i="12" s="1"/>
  <c r="Q17" i="13" s="1"/>
  <c r="Q17" i="14" s="1"/>
  <c r="Q17" i="15" s="1"/>
  <c r="Q17" i="16" s="1"/>
  <c r="Q17" i="17" s="1"/>
  <c r="Q17" i="18" s="1"/>
  <c r="Q17" i="19" s="1"/>
  <c r="Q17" i="20" s="1"/>
  <c r="Q17" i="21" s="1"/>
  <c r="Q17" i="22" s="1"/>
  <c r="Q17" i="23" s="1"/>
  <c r="Q17" i="24" s="1"/>
  <c r="Q17" i="25" s="1"/>
  <c r="Q17" i="26" s="1"/>
  <c r="Q17" i="27" s="1"/>
  <c r="Q17" i="28" s="1"/>
  <c r="Q17" i="29" s="1"/>
  <c r="Q17" i="30" s="1"/>
  <c r="Q22" i="7"/>
  <c r="Q22" i="8" s="1"/>
  <c r="Q22" i="9" s="1"/>
  <c r="Q22" i="10" s="1"/>
  <c r="Q22" i="11" s="1"/>
  <c r="Q22" i="12" s="1"/>
  <c r="Q22" i="13" s="1"/>
  <c r="Q22" i="14" s="1"/>
  <c r="Q22" i="15" s="1"/>
  <c r="Q22" i="16" s="1"/>
  <c r="Q22" i="17" s="1"/>
  <c r="Q22" i="18" s="1"/>
  <c r="Q22" i="19" s="1"/>
  <c r="Q22" i="20" s="1"/>
  <c r="Q22" i="21" s="1"/>
  <c r="Q22" i="22" s="1"/>
  <c r="Q22" i="23" s="1"/>
  <c r="Q22" i="24" s="1"/>
  <c r="Q22" i="25" s="1"/>
  <c r="Q22" i="26" s="1"/>
  <c r="Q22" i="27" s="1"/>
  <c r="Q22" i="28" s="1"/>
  <c r="Q22" i="29" s="1"/>
  <c r="Q22" i="30" s="1"/>
  <c r="Q26" i="7"/>
  <c r="Q26" i="8" s="1"/>
  <c r="Q26" i="9" s="1"/>
  <c r="Q26" i="10" s="1"/>
  <c r="Q26" i="11" s="1"/>
  <c r="Q26" i="12" s="1"/>
  <c r="Q26" i="13" s="1"/>
  <c r="Q26" i="14" s="1"/>
  <c r="Q26" i="15" s="1"/>
  <c r="Q26" i="16" s="1"/>
  <c r="Q26" i="17" s="1"/>
  <c r="Q26" i="18" s="1"/>
  <c r="Q26" i="19" s="1"/>
  <c r="Q26" i="20" s="1"/>
  <c r="Q26" i="21" s="1"/>
  <c r="Q26" i="22" s="1"/>
  <c r="Q26" i="23" s="1"/>
  <c r="Q26" i="24" s="1"/>
  <c r="Q26" i="25" s="1"/>
  <c r="Q26" i="26" s="1"/>
  <c r="Q26" i="27" s="1"/>
  <c r="Q26" i="28" s="1"/>
  <c r="Q26" i="29" s="1"/>
  <c r="Q26" i="30" s="1"/>
  <c r="Q31" i="7"/>
  <c r="Q31" i="8" s="1"/>
  <c r="Q31" i="9" s="1"/>
  <c r="Q31" i="10" s="1"/>
  <c r="Q31" i="11" s="1"/>
  <c r="Q31" i="12" s="1"/>
  <c r="Q31" i="13" s="1"/>
  <c r="Q31" i="14" s="1"/>
  <c r="Q31" i="15" s="1"/>
  <c r="Q31" i="16" s="1"/>
  <c r="Q31" i="17" s="1"/>
  <c r="Q31" i="18" s="1"/>
  <c r="Q31" i="19" s="1"/>
  <c r="Q31" i="20" s="1"/>
  <c r="Q31" i="21" s="1"/>
  <c r="Q31" i="22" s="1"/>
  <c r="Q31" i="23" s="1"/>
  <c r="Q31" i="24" s="1"/>
  <c r="Q31" i="25" s="1"/>
  <c r="Q31" i="26" s="1"/>
  <c r="Q31" i="27" s="1"/>
  <c r="Q31" i="28" s="1"/>
  <c r="Q31" i="29" s="1"/>
  <c r="Q31" i="30" s="1"/>
  <c r="Q11" i="7"/>
  <c r="Q11" i="8" s="1"/>
  <c r="Q11" i="9" s="1"/>
  <c r="Q11" i="10" s="1"/>
  <c r="Q11" i="11" s="1"/>
  <c r="Q11" i="12" s="1"/>
  <c r="Q11" i="13" s="1"/>
  <c r="Q11" i="14" s="1"/>
  <c r="Q11" i="15" s="1"/>
  <c r="Q11" i="16" s="1"/>
  <c r="Q11" i="17" s="1"/>
  <c r="Q11" i="18" s="1"/>
  <c r="Q11" i="19" s="1"/>
  <c r="Q11" i="20" s="1"/>
  <c r="Q11" i="21" s="1"/>
  <c r="Q11" i="22" s="1"/>
  <c r="Q11" i="23" s="1"/>
  <c r="Q11" i="24" s="1"/>
  <c r="Q11" i="25" s="1"/>
  <c r="Q11" i="26" s="1"/>
  <c r="Q11" i="27" s="1"/>
  <c r="Q11" i="28" s="1"/>
  <c r="Q11" i="29" s="1"/>
  <c r="Q11" i="30" s="1"/>
  <c r="Q20" i="7"/>
  <c r="Q20" i="8" s="1"/>
  <c r="Q20" i="9" s="1"/>
  <c r="Q20" i="10" s="1"/>
  <c r="Q20" i="11" s="1"/>
  <c r="Q20" i="12" s="1"/>
  <c r="Q20" i="13" s="1"/>
  <c r="Q20" i="14" s="1"/>
  <c r="Q20" i="15" s="1"/>
  <c r="Q20" i="16" s="1"/>
  <c r="Q20" i="17" s="1"/>
  <c r="Q20" i="18" s="1"/>
  <c r="Q20" i="19" s="1"/>
  <c r="Q20" i="20" s="1"/>
  <c r="Q20" i="21" s="1"/>
  <c r="Q20" i="22" s="1"/>
  <c r="Q20" i="23" s="1"/>
  <c r="Q20" i="24" s="1"/>
  <c r="Q20" i="25" s="1"/>
  <c r="Q20" i="26" s="1"/>
  <c r="Q20" i="27" s="1"/>
  <c r="Q20" i="28" s="1"/>
  <c r="Q20" i="29" s="1"/>
  <c r="Q20" i="30" s="1"/>
  <c r="Q18" i="7"/>
  <c r="Q18" i="8" s="1"/>
  <c r="Q18" i="9" s="1"/>
  <c r="Q18" i="10" s="1"/>
  <c r="Q18" i="11" s="1"/>
  <c r="Q18" i="12" s="1"/>
  <c r="Q18" i="13" s="1"/>
  <c r="Q18" i="14" s="1"/>
  <c r="Q18" i="15" s="1"/>
  <c r="Q18" i="16" s="1"/>
  <c r="Q18" i="17" s="1"/>
  <c r="Q18" i="18" s="1"/>
  <c r="Q18" i="19" s="1"/>
  <c r="Q18" i="20" s="1"/>
  <c r="Q18" i="21" s="1"/>
  <c r="Q18" i="22" s="1"/>
  <c r="Q18" i="23" s="1"/>
  <c r="Q18" i="24" s="1"/>
  <c r="Q18" i="25" s="1"/>
  <c r="Q18" i="26" s="1"/>
  <c r="Q18" i="27" s="1"/>
  <c r="Q18" i="28" s="1"/>
  <c r="Q18" i="29" s="1"/>
  <c r="Q18" i="30" s="1"/>
  <c r="Q23" i="7"/>
  <c r="Q23" i="8" s="1"/>
  <c r="Q23" i="9" s="1"/>
  <c r="Q23" i="10" s="1"/>
  <c r="Q23" i="11" s="1"/>
  <c r="Q23" i="12" s="1"/>
  <c r="Q23" i="13" s="1"/>
  <c r="Q23" i="14" s="1"/>
  <c r="Q23" i="15" s="1"/>
  <c r="Q23" i="16" s="1"/>
  <c r="Q23" i="17" s="1"/>
  <c r="Q23" i="18" s="1"/>
  <c r="Q23" i="19" s="1"/>
  <c r="Q23" i="20" s="1"/>
  <c r="Q23" i="21" s="1"/>
  <c r="Q23" i="22" s="1"/>
  <c r="Q23" i="23" s="1"/>
  <c r="Q23" i="24" s="1"/>
  <c r="Q23" i="25" s="1"/>
  <c r="Q23" i="26" s="1"/>
  <c r="Q23" i="27" s="1"/>
  <c r="Q23" i="28" s="1"/>
  <c r="Q23" i="29" s="1"/>
  <c r="Q23" i="30" s="1"/>
  <c r="Q27" i="7"/>
  <c r="Q27" i="8" s="1"/>
  <c r="Q27" i="9" s="1"/>
  <c r="Q27" i="10" s="1"/>
  <c r="Q27" i="11" s="1"/>
  <c r="Q27" i="12" s="1"/>
  <c r="Q27" i="13" s="1"/>
  <c r="Q27" i="14" s="1"/>
  <c r="Q27" i="15" s="1"/>
  <c r="Q27" i="16" s="1"/>
  <c r="Q27" i="17" s="1"/>
  <c r="Q27" i="18" s="1"/>
  <c r="Q27" i="19" s="1"/>
  <c r="Q27" i="20" s="1"/>
  <c r="Q27" i="21" s="1"/>
  <c r="Q27" i="22" s="1"/>
  <c r="Q27" i="23" s="1"/>
  <c r="Q27" i="24" s="1"/>
  <c r="Q27" i="25" s="1"/>
  <c r="Q27" i="26" s="1"/>
  <c r="Q27" i="27" s="1"/>
  <c r="Q27" i="28" s="1"/>
  <c r="Q27" i="29" s="1"/>
  <c r="Q27" i="30" s="1"/>
  <c r="Q29" i="7"/>
  <c r="Q29" i="8" s="1"/>
  <c r="Q29" i="9" s="1"/>
  <c r="Q29" i="10" s="1"/>
  <c r="Q29" i="11" s="1"/>
  <c r="Q29" i="12" s="1"/>
  <c r="Q29" i="13" s="1"/>
  <c r="Q29" i="14" s="1"/>
  <c r="Q29" i="15" s="1"/>
  <c r="Q29" i="16" s="1"/>
  <c r="Q29" i="17" s="1"/>
  <c r="Q29" i="18" s="1"/>
  <c r="Q29" i="19" s="1"/>
  <c r="Q29" i="20" s="1"/>
  <c r="Q29" i="21" s="1"/>
  <c r="Q29" i="22" s="1"/>
  <c r="Q29" i="23" s="1"/>
  <c r="Q29" i="24" s="1"/>
  <c r="Q29" i="25" s="1"/>
  <c r="Q29" i="26" s="1"/>
  <c r="Q29" i="27" s="1"/>
  <c r="Q29" i="28" s="1"/>
  <c r="Q29" i="29" s="1"/>
  <c r="Q29" i="30" s="1"/>
  <c r="Q12" i="7"/>
  <c r="Q12" i="8" s="1"/>
  <c r="Q12" i="9" s="1"/>
  <c r="Q12" i="10" s="1"/>
  <c r="Q12" i="11" s="1"/>
  <c r="Q12" i="12" s="1"/>
  <c r="Q12" i="13" s="1"/>
  <c r="Q12" i="14" s="1"/>
  <c r="Q12" i="15" s="1"/>
  <c r="Q12" i="16" s="1"/>
  <c r="Q12" i="17" s="1"/>
  <c r="Q12" i="18" s="1"/>
  <c r="Q12" i="19" s="1"/>
  <c r="Q12" i="20" s="1"/>
  <c r="Q12" i="21" s="1"/>
  <c r="Q12" i="22" s="1"/>
  <c r="Q12" i="23" s="1"/>
  <c r="Q12" i="24" s="1"/>
  <c r="Q12" i="25" s="1"/>
  <c r="Q12" i="26" s="1"/>
  <c r="Q12" i="27" s="1"/>
  <c r="Q12" i="28" s="1"/>
  <c r="Q12" i="29" s="1"/>
  <c r="Q12" i="30" s="1"/>
  <c r="Q13" i="7"/>
  <c r="Q13" i="8" s="1"/>
  <c r="Q13" i="9" s="1"/>
  <c r="Q13" i="10" s="1"/>
  <c r="Q13" i="11" s="1"/>
  <c r="Q13" i="12" s="1"/>
  <c r="Q13" i="13" s="1"/>
  <c r="Q13" i="14" s="1"/>
  <c r="Q13" i="15" s="1"/>
  <c r="Q13" i="16" s="1"/>
  <c r="Q13" i="17" s="1"/>
  <c r="Q13" i="18" s="1"/>
  <c r="Q13" i="19" s="1"/>
  <c r="Q13" i="20" s="1"/>
  <c r="Q13" i="21" s="1"/>
  <c r="Q13" i="22" s="1"/>
  <c r="Q13" i="23" s="1"/>
  <c r="Q13" i="24" s="1"/>
  <c r="Q13" i="25" s="1"/>
  <c r="Q13" i="26" s="1"/>
  <c r="Q13" i="27" s="1"/>
  <c r="Q13" i="28" s="1"/>
  <c r="Q13" i="29" s="1"/>
  <c r="Q13" i="30" s="1"/>
  <c r="Q19" i="7"/>
  <c r="Q19" i="8" s="1"/>
  <c r="Q19" i="9" s="1"/>
  <c r="Q19" i="10" s="1"/>
  <c r="Q19" i="11" s="1"/>
  <c r="Q19" i="12" s="1"/>
  <c r="Q19" i="13" s="1"/>
  <c r="Q19" i="14" s="1"/>
  <c r="Q19" i="15" s="1"/>
  <c r="Q19" i="16" s="1"/>
  <c r="Q19" i="17" s="1"/>
  <c r="Q19" i="18" s="1"/>
  <c r="Q19" i="19" s="1"/>
  <c r="Q19" i="20" s="1"/>
  <c r="Q19" i="21" s="1"/>
  <c r="Q19" i="22" s="1"/>
  <c r="Q19" i="23" s="1"/>
  <c r="Q19" i="24" s="1"/>
  <c r="Q19" i="25" s="1"/>
  <c r="Q19" i="26" s="1"/>
  <c r="Q19" i="27" s="1"/>
  <c r="Q19" i="28" s="1"/>
  <c r="Q19" i="29" s="1"/>
  <c r="Q19" i="30" s="1"/>
  <c r="Q24" i="7"/>
  <c r="Q24" i="8" s="1"/>
  <c r="Q24" i="9" s="1"/>
  <c r="Q24" i="10" s="1"/>
  <c r="Q24" i="11" s="1"/>
  <c r="Q24" i="12" s="1"/>
  <c r="Q24" i="13" s="1"/>
  <c r="Q24" i="14" s="1"/>
  <c r="Q24" i="15" s="1"/>
  <c r="Q24" i="16" s="1"/>
  <c r="Q24" i="17" s="1"/>
  <c r="Q24" i="18" s="1"/>
  <c r="Q24" i="19" s="1"/>
  <c r="Q24" i="20" s="1"/>
  <c r="Q24" i="21" s="1"/>
  <c r="Q24" i="22" s="1"/>
  <c r="Q24" i="23" s="1"/>
  <c r="Q24" i="24" s="1"/>
  <c r="Q24" i="25" s="1"/>
  <c r="Q24" i="26" s="1"/>
  <c r="Q24" i="27" s="1"/>
  <c r="Q24" i="28" s="1"/>
  <c r="Q24" i="29" s="1"/>
  <c r="Q24" i="30" s="1"/>
  <c r="Q28" i="7"/>
  <c r="Q28" i="8" s="1"/>
  <c r="Q28" i="9" s="1"/>
  <c r="Q28" i="10" s="1"/>
  <c r="Q28" i="11" s="1"/>
  <c r="Q28" i="12" s="1"/>
  <c r="Q28" i="13" s="1"/>
  <c r="Q28" i="14" s="1"/>
  <c r="Q28" i="15" s="1"/>
  <c r="Q28" i="16" s="1"/>
  <c r="Q28" i="17" s="1"/>
  <c r="Q28" i="18" s="1"/>
  <c r="Q28" i="19" s="1"/>
  <c r="Q28" i="20" s="1"/>
  <c r="Q28" i="21" s="1"/>
  <c r="Q28" i="22" s="1"/>
  <c r="Q28" i="23" s="1"/>
  <c r="Q28" i="24" s="1"/>
  <c r="Q28" i="25" s="1"/>
  <c r="Q28" i="26" s="1"/>
  <c r="Q28" i="27" s="1"/>
  <c r="Q28" i="28" s="1"/>
  <c r="Q28" i="29" s="1"/>
  <c r="Q28" i="30" s="1"/>
  <c r="Q32" i="7"/>
  <c r="Q32" i="8" s="1"/>
  <c r="Q32" i="9" s="1"/>
  <c r="Q32" i="10" s="1"/>
  <c r="Q32" i="11" s="1"/>
  <c r="Q32" i="12" s="1"/>
  <c r="Q32" i="13" s="1"/>
  <c r="Q32" i="14" s="1"/>
  <c r="Q32" i="15" s="1"/>
  <c r="Q32" i="16" s="1"/>
  <c r="Q32" i="17" s="1"/>
  <c r="Q32" i="18" s="1"/>
  <c r="Q32" i="19" s="1"/>
  <c r="Q32" i="20" s="1"/>
  <c r="Q32" i="21" s="1"/>
  <c r="Q32" i="22" s="1"/>
  <c r="Q32" i="23" s="1"/>
  <c r="Q32" i="24" s="1"/>
  <c r="Q32" i="25" s="1"/>
  <c r="Q32" i="26" s="1"/>
  <c r="Q32" i="27" s="1"/>
  <c r="Q32" i="28" s="1"/>
  <c r="Q32" i="29" s="1"/>
  <c r="Q32" i="30" s="1"/>
  <c r="Q30" i="31" l="1"/>
  <c r="Q30" i="32"/>
  <c r="Q32" i="31"/>
  <c r="Q32" i="32"/>
  <c r="Q29" i="31"/>
  <c r="Q29" i="32"/>
  <c r="Q27" i="31"/>
  <c r="Q27" i="32"/>
  <c r="Q22" i="31"/>
  <c r="Q22" i="32"/>
  <c r="Q31" i="31"/>
  <c r="Q31" i="32"/>
  <c r="Q28" i="31"/>
  <c r="Q28" i="32"/>
  <c r="Q26" i="31"/>
  <c r="Q26" i="32"/>
  <c r="Q25" i="31"/>
  <c r="Q25" i="32"/>
  <c r="Q24" i="31"/>
  <c r="Q24" i="32"/>
  <c r="Q23" i="31"/>
  <c r="Q23" i="32"/>
  <c r="Q21" i="31"/>
  <c r="Q21" i="32"/>
  <c r="Q20" i="31"/>
  <c r="Q20" i="32"/>
  <c r="Q19" i="31"/>
  <c r="Q19" i="32"/>
  <c r="Q18" i="31"/>
  <c r="Q18" i="32"/>
  <c r="Q17" i="31"/>
  <c r="Q17" i="32"/>
  <c r="Q16" i="31"/>
  <c r="Q16" i="32"/>
  <c r="Q15" i="31"/>
  <c r="Q15" i="32"/>
  <c r="Q14" i="31"/>
  <c r="Q14" i="32"/>
  <c r="Q13" i="31"/>
  <c r="Q13" i="32"/>
  <c r="Q12" i="31"/>
  <c r="Q12" i="32"/>
  <c r="Q11" i="31"/>
  <c r="Q11" i="32"/>
  <c r="Q10" i="31"/>
  <c r="Q10" i="32"/>
</calcChain>
</file>

<file path=xl/sharedStrings.xml><?xml version="1.0" encoding="utf-8"?>
<sst xmlns="http://schemas.openxmlformats.org/spreadsheetml/2006/main" count="3749" uniqueCount="159">
  <si>
    <t xml:space="preserve">Operation Date       </t>
  </si>
  <si>
    <t>01 Feb' 2026</t>
  </si>
  <si>
    <t>I. Production</t>
  </si>
  <si>
    <t>Sect.</t>
  </si>
  <si>
    <t>Description</t>
  </si>
  <si>
    <t>Capacity</t>
  </si>
  <si>
    <t>Shift I</t>
  </si>
  <si>
    <t>Storage</t>
  </si>
  <si>
    <t>Shift II</t>
  </si>
  <si>
    <t>Shift III</t>
  </si>
  <si>
    <t>To Day</t>
  </si>
  <si>
    <t>MTD</t>
  </si>
  <si>
    <t>D. Time</t>
  </si>
  <si>
    <t>MT/Day</t>
  </si>
  <si>
    <t>Product</t>
  </si>
  <si>
    <t>D.Time</t>
  </si>
  <si>
    <t>122T...</t>
  </si>
  <si>
    <t>Feed ( CPKO / RBDPS )</t>
  </si>
  <si>
    <t>T-01</t>
  </si>
  <si>
    <t>Crude Fatty Acid</t>
  </si>
  <si>
    <t>T-</t>
  </si>
  <si>
    <t>T-21</t>
  </si>
  <si>
    <t>Glycerine Water</t>
  </si>
  <si>
    <t>T-10</t>
  </si>
  <si>
    <t>Glycerine Water Feed</t>
  </si>
  <si>
    <t xml:space="preserve">Treated Glycerine Water </t>
  </si>
  <si>
    <t>T-13</t>
  </si>
  <si>
    <t>Treated Gly Water Feed</t>
  </si>
  <si>
    <t>Crude Glycerine</t>
  </si>
  <si>
    <t>T-14</t>
  </si>
  <si>
    <t>Crude Glycerine Feed</t>
  </si>
  <si>
    <t>Refined Glycerine</t>
  </si>
  <si>
    <t>T-23</t>
  </si>
  <si>
    <t>Glycerine Dist. II</t>
  </si>
  <si>
    <t>2.21</t>
  </si>
  <si>
    <t>Pitch Glycerine</t>
  </si>
  <si>
    <t>1.2</t>
  </si>
  <si>
    <t>Drum</t>
  </si>
  <si>
    <t>Crude F.Acid / Feed I</t>
  </si>
  <si>
    <t>T-20</t>
  </si>
  <si>
    <t>Hydro F.Acid / Feed II</t>
  </si>
  <si>
    <t>-</t>
  </si>
  <si>
    <t>Light End</t>
  </si>
  <si>
    <t>1.80</t>
  </si>
  <si>
    <t>Top Fraction / C6-8</t>
  </si>
  <si>
    <t>1.56</t>
  </si>
  <si>
    <t>T-90</t>
  </si>
  <si>
    <t>Side Fraction I / C8-10</t>
  </si>
  <si>
    <t>23.06</t>
  </si>
  <si>
    <t>F-06</t>
  </si>
  <si>
    <t>F-</t>
  </si>
  <si>
    <t>Side Fr action II / C12-70</t>
  </si>
  <si>
    <t>188.33</t>
  </si>
  <si>
    <t>T-31</t>
  </si>
  <si>
    <t>Side Fraction C16-98</t>
  </si>
  <si>
    <t>Distillate / C16-18 (PK)</t>
  </si>
  <si>
    <t>T-34</t>
  </si>
  <si>
    <t>Distillate / C16-18 (PS)</t>
  </si>
  <si>
    <t>Heavy End</t>
  </si>
  <si>
    <t>N/A</t>
  </si>
  <si>
    <t>T-26</t>
  </si>
  <si>
    <t>Fatty Acid Residue</t>
  </si>
  <si>
    <t>T-35</t>
  </si>
  <si>
    <t>C16-18 UH Feed</t>
  </si>
  <si>
    <t>C16-18 Hydro Product</t>
  </si>
  <si>
    <t>Shift 1 Spv</t>
  </si>
  <si>
    <t>Shift 2 Spv</t>
  </si>
  <si>
    <t>Shift 3 Spv</t>
  </si>
  <si>
    <t>Fatty Acid Spt</t>
  </si>
  <si>
    <t>02 Feb' 2026</t>
  </si>
  <si>
    <t>T-02</t>
  </si>
  <si>
    <t>T-15</t>
  </si>
  <si>
    <t>T-37</t>
  </si>
  <si>
    <t>Side Fraction C16-95</t>
  </si>
  <si>
    <t>T-32</t>
  </si>
  <si>
    <t>Distillate / C16-18 (PO)</t>
  </si>
  <si>
    <t>T-28</t>
  </si>
  <si>
    <t>03 Feb' 2026</t>
  </si>
  <si>
    <t>04 Feb' 2026</t>
  </si>
  <si>
    <t>NT/T-20</t>
  </si>
  <si>
    <t>T-13/14</t>
  </si>
  <si>
    <t>05 Feb' 2026</t>
  </si>
  <si>
    <t>T-14/16</t>
  </si>
  <si>
    <t>T-16</t>
  </si>
  <si>
    <t>T-20/90</t>
  </si>
  <si>
    <t>T-20/F-06</t>
  </si>
  <si>
    <t>F-06/07</t>
  </si>
  <si>
    <t>T-20/31</t>
  </si>
  <si>
    <t>T-20/34</t>
  </si>
  <si>
    <t>T-20/26</t>
  </si>
  <si>
    <t>T-20/35</t>
  </si>
  <si>
    <t>06 Feb' 2026</t>
  </si>
  <si>
    <t>F-07/06</t>
  </si>
  <si>
    <t>07 Feb' 2026</t>
  </si>
  <si>
    <t>T-16/23</t>
  </si>
  <si>
    <t>F-07</t>
  </si>
  <si>
    <t>08 Feb' 2026</t>
  </si>
  <si>
    <t>09 Feb' 2026</t>
  </si>
  <si>
    <t>T-20/25</t>
  </si>
  <si>
    <t>T-2316</t>
  </si>
  <si>
    <t>T-21/90</t>
  </si>
  <si>
    <t>T-21/F-06</t>
  </si>
  <si>
    <t>T-21/30</t>
  </si>
  <si>
    <t>T-21/33</t>
  </si>
  <si>
    <t>T-21/35</t>
  </si>
  <si>
    <t>10 Feb' 2026</t>
  </si>
  <si>
    <t>T-25</t>
  </si>
  <si>
    <t>T-90/Drum</t>
  </si>
  <si>
    <t>T-30</t>
  </si>
  <si>
    <t>T-33</t>
  </si>
  <si>
    <t>11 Feb' 2026</t>
  </si>
  <si>
    <t>T-25/20</t>
  </si>
  <si>
    <t>T-23/16</t>
  </si>
  <si>
    <t>T-20/Drum</t>
  </si>
  <si>
    <t>T-20/F-07</t>
  </si>
  <si>
    <t>T--20/35</t>
  </si>
  <si>
    <t>12 Feb' 2026</t>
  </si>
  <si>
    <t>Drum/T-90</t>
  </si>
  <si>
    <t>13 Feb' 2026</t>
  </si>
  <si>
    <t>14 Feb' 2026</t>
  </si>
  <si>
    <t>15 Feb' 2026</t>
  </si>
  <si>
    <t>T-31/30</t>
  </si>
  <si>
    <t>16 Feb' 2026</t>
  </si>
  <si>
    <t>T-90/20</t>
  </si>
  <si>
    <t>F-07/06/07</t>
  </si>
  <si>
    <t>F-06/20</t>
  </si>
  <si>
    <t>T-30/31</t>
  </si>
  <si>
    <t>T-31/20</t>
  </si>
  <si>
    <t>T-34/20</t>
  </si>
  <si>
    <t>T-26/30</t>
  </si>
  <si>
    <t>T-35/20</t>
  </si>
  <si>
    <t>17 Feb' 2026</t>
  </si>
  <si>
    <t>T-14/13</t>
  </si>
  <si>
    <t>T-23/14</t>
  </si>
  <si>
    <t>18 Feb' 2026</t>
  </si>
  <si>
    <t>19 Feb' 2026</t>
  </si>
  <si>
    <t>20 Feb' 2026</t>
  </si>
  <si>
    <t>21 Feb' 2026</t>
  </si>
  <si>
    <t>22 Feb' 2026</t>
  </si>
  <si>
    <t>23 Feb' 2026</t>
  </si>
  <si>
    <t>T-96</t>
  </si>
  <si>
    <t>T-98</t>
  </si>
  <si>
    <t xml:space="preserve"> - 09.35 stop rondown toT-95, circulation to F-5</t>
  </si>
  <si>
    <t>24 Feb' 2026</t>
  </si>
  <si>
    <t>T-15/23</t>
  </si>
  <si>
    <t>25 Feb' 2026</t>
  </si>
  <si>
    <t>F-07/20</t>
  </si>
  <si>
    <t>T-26/20</t>
  </si>
  <si>
    <t>26 Feb' 2026</t>
  </si>
  <si>
    <t>T-15/20</t>
  </si>
  <si>
    <t>27 Feb' 2026</t>
  </si>
  <si>
    <t>28 Feb' 2025</t>
  </si>
  <si>
    <t>29 Feb' 2024</t>
  </si>
  <si>
    <t>T-12</t>
  </si>
  <si>
    <t>T-12+13</t>
  </si>
  <si>
    <t>T-37/20</t>
  </si>
  <si>
    <t>F-06/07/06</t>
  </si>
  <si>
    <t>T-27/20</t>
  </si>
  <si>
    <t>T-29/20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</si>
</sst>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@\ * &quot;:&quot;"/>
    <numFmt numFmtId="166" formatCode="[$-409]d\-mmm\-yyyy;@"/>
    <numFmt numFmtId="167" formatCode="0.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u/>
      <sz val="10"/>
      <color theme="1"/>
      <name val="Times New Roman"/>
      <family val="1"/>
    </font>
    <font>
      <b/>
      <sz val="8"/>
      <color theme="1"/>
      <name val="Arial Narrow"/>
      <family val="2"/>
    </font>
    <font>
      <b/>
      <sz val="10"/>
      <color rgb="FFFF0000"/>
      <name val="Times New Roman"/>
      <family val="1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5" fillId="0" borderId="12" xfId="0" applyFont="1" applyBorder="1" applyAlignment="1">
      <alignment horizontal="center" vertical="center"/>
    </xf>
    <xf numFmtId="165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2" fillId="0" borderId="0" xfId="0" applyFont="1"/>
    <xf numFmtId="0" fontId="8" fillId="0" borderId="32" xfId="0" applyFont="1" applyBorder="1" applyAlignment="1">
      <alignment horizontal="center" vertical="center"/>
    </xf>
    <xf numFmtId="164" fontId="6" fillId="0" borderId="14" xfId="0" applyNumberFormat="1" applyFont="1" applyBorder="1"/>
    <xf numFmtId="164" fontId="6" fillId="0" borderId="2" xfId="0" applyNumberFormat="1" applyFont="1" applyBorder="1"/>
    <xf numFmtId="164" fontId="6" fillId="3" borderId="2" xfId="0" applyNumberFormat="1" applyFont="1" applyFill="1" applyBorder="1"/>
    <xf numFmtId="164" fontId="6" fillId="0" borderId="3" xfId="0" applyNumberFormat="1" applyFont="1" applyBorder="1"/>
    <xf numFmtId="164" fontId="6" fillId="3" borderId="3" xfId="0" applyNumberFormat="1" applyFont="1" applyFill="1" applyBorder="1"/>
    <xf numFmtId="164" fontId="6" fillId="2" borderId="2" xfId="0" applyNumberFormat="1" applyFont="1" applyFill="1" applyBorder="1"/>
    <xf numFmtId="164" fontId="6" fillId="0" borderId="15" xfId="0" applyNumberFormat="1" applyFont="1" applyBorder="1"/>
    <xf numFmtId="164" fontId="6" fillId="0" borderId="43" xfId="0" applyNumberFormat="1" applyFont="1" applyBorder="1"/>
    <xf numFmtId="164" fontId="6" fillId="3" borderId="43" xfId="0" applyNumberFormat="1" applyFont="1" applyFill="1" applyBorder="1"/>
    <xf numFmtId="0" fontId="6" fillId="2" borderId="18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164" fontId="6" fillId="3" borderId="39" xfId="0" applyNumberFormat="1" applyFont="1" applyFill="1" applyBorder="1"/>
    <xf numFmtId="164" fontId="6" fillId="3" borderId="37" xfId="0" applyNumberFormat="1" applyFont="1" applyFill="1" applyBorder="1"/>
    <xf numFmtId="164" fontId="6" fillId="3" borderId="44" xfId="0" applyNumberFormat="1" applyFont="1" applyFill="1" applyBorder="1"/>
    <xf numFmtId="167" fontId="6" fillId="0" borderId="15" xfId="0" applyNumberFormat="1" applyFont="1" applyBorder="1"/>
    <xf numFmtId="167" fontId="6" fillId="0" borderId="14" xfId="0" applyNumberFormat="1" applyFont="1" applyBorder="1"/>
    <xf numFmtId="167" fontId="6" fillId="0" borderId="35" xfId="0" applyNumberFormat="1" applyFont="1" applyBorder="1"/>
    <xf numFmtId="167" fontId="6" fillId="3" borderId="37" xfId="0" applyNumberFormat="1" applyFont="1" applyFill="1" applyBorder="1"/>
    <xf numFmtId="167" fontId="6" fillId="3" borderId="44" xfId="0" applyNumberFormat="1" applyFont="1" applyFill="1" applyBorder="1"/>
    <xf numFmtId="164" fontId="6" fillId="0" borderId="46" xfId="0" applyNumberFormat="1" applyFont="1" applyBorder="1"/>
    <xf numFmtId="164" fontId="6" fillId="0" borderId="57" xfId="0" applyNumberFormat="1" applyFont="1" applyBorder="1"/>
    <xf numFmtId="0" fontId="5" fillId="4" borderId="17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164" fontId="6" fillId="0" borderId="28" xfId="0" applyNumberFormat="1" applyFont="1" applyBorder="1"/>
    <xf numFmtId="164" fontId="6" fillId="0" borderId="9" xfId="0" applyNumberFormat="1" applyFont="1" applyBorder="1"/>
    <xf numFmtId="164" fontId="6" fillId="0" borderId="48" xfId="0" applyNumberFormat="1" applyFont="1" applyBorder="1"/>
    <xf numFmtId="164" fontId="6" fillId="0" borderId="26" xfId="0" applyNumberFormat="1" applyFont="1" applyBorder="1"/>
    <xf numFmtId="164" fontId="6" fillId="2" borderId="9" xfId="0" applyNumberFormat="1" applyFont="1" applyFill="1" applyBorder="1"/>
    <xf numFmtId="164" fontId="6" fillId="0" borderId="10" xfId="0" applyNumberFormat="1" applyFont="1" applyBorder="1"/>
    <xf numFmtId="0" fontId="5" fillId="0" borderId="17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164" fontId="6" fillId="0" borderId="34" xfId="0" applyNumberFormat="1" applyFont="1" applyBorder="1"/>
    <xf numFmtId="0" fontId="4" fillId="0" borderId="35" xfId="0" applyFont="1" applyBorder="1" applyAlignment="1">
      <alignment horizontal="center" vertical="center"/>
    </xf>
    <xf numFmtId="164" fontId="6" fillId="0" borderId="36" xfId="0" applyNumberFormat="1" applyFont="1" applyBorder="1"/>
    <xf numFmtId="0" fontId="4" fillId="0" borderId="37" xfId="0" applyFont="1" applyBorder="1" applyAlignment="1">
      <alignment horizontal="center" vertical="center"/>
    </xf>
    <xf numFmtId="164" fontId="6" fillId="0" borderId="42" xfId="0" applyNumberFormat="1" applyFont="1" applyBorder="1"/>
    <xf numFmtId="14" fontId="4" fillId="0" borderId="44" xfId="0" applyNumberFormat="1" applyFont="1" applyBorder="1" applyAlignment="1">
      <alignment horizontal="center" vertical="center"/>
    </xf>
    <xf numFmtId="164" fontId="6" fillId="0" borderId="40" xfId="0" applyNumberFormat="1" applyFont="1" applyBorder="1"/>
    <xf numFmtId="0" fontId="4" fillId="0" borderId="41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164" fontId="6" fillId="2" borderId="36" xfId="0" applyNumberFormat="1" applyFont="1" applyFill="1" applyBorder="1"/>
    <xf numFmtId="0" fontId="5" fillId="0" borderId="37" xfId="0" applyFont="1" applyBorder="1" applyAlignment="1">
      <alignment horizontal="center" vertical="center"/>
    </xf>
    <xf numFmtId="164" fontId="6" fillId="0" borderId="38" xfId="0" applyNumberFormat="1" applyFont="1" applyBorder="1"/>
    <xf numFmtId="0" fontId="9" fillId="0" borderId="23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164" fontId="6" fillId="0" borderId="65" xfId="0" applyNumberFormat="1" applyFont="1" applyBorder="1"/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/>
    </xf>
    <xf numFmtId="0" fontId="6" fillId="0" borderId="69" xfId="0" applyFont="1" applyBorder="1" applyAlignment="1">
      <alignment horizontal="center"/>
    </xf>
    <xf numFmtId="0" fontId="6" fillId="0" borderId="70" xfId="0" applyFont="1" applyBorder="1" applyAlignment="1">
      <alignment horizontal="center"/>
    </xf>
    <xf numFmtId="0" fontId="6" fillId="0" borderId="71" xfId="0" applyFont="1" applyBorder="1" applyAlignment="1">
      <alignment horizontal="center"/>
    </xf>
    <xf numFmtId="167" fontId="6" fillId="0" borderId="57" xfId="0" applyNumberFormat="1" applyFont="1" applyBorder="1"/>
    <xf numFmtId="0" fontId="5" fillId="0" borderId="64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5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164" fontId="6" fillId="5" borderId="28" xfId="0" applyNumberFormat="1" applyFont="1" applyFill="1" applyBorder="1"/>
    <xf numFmtId="164" fontId="6" fillId="5" borderId="9" xfId="0" applyNumberFormat="1" applyFont="1" applyFill="1" applyBorder="1"/>
    <xf numFmtId="164" fontId="6" fillId="5" borderId="48" xfId="0" applyNumberFormat="1" applyFont="1" applyFill="1" applyBorder="1"/>
    <xf numFmtId="164" fontId="6" fillId="5" borderId="26" xfId="0" applyNumberFormat="1" applyFont="1" applyFill="1" applyBorder="1"/>
    <xf numFmtId="14" fontId="4" fillId="0" borderId="74" xfId="0" applyNumberFormat="1" applyFont="1" applyBorder="1" applyAlignment="1">
      <alignment horizontal="center" vertical="center"/>
    </xf>
    <xf numFmtId="164" fontId="6" fillId="5" borderId="10" xfId="0" applyNumberFormat="1" applyFont="1" applyFill="1" applyBorder="1"/>
    <xf numFmtId="164" fontId="6" fillId="5" borderId="34" xfId="0" applyNumberFormat="1" applyFont="1" applyFill="1" applyBorder="1"/>
    <xf numFmtId="164" fontId="6" fillId="5" borderId="36" xfId="0" applyNumberFormat="1" applyFont="1" applyFill="1" applyBorder="1"/>
    <xf numFmtId="164" fontId="6" fillId="5" borderId="42" xfId="0" applyNumberFormat="1" applyFont="1" applyFill="1" applyBorder="1"/>
    <xf numFmtId="164" fontId="6" fillId="5" borderId="40" xfId="0" applyNumberFormat="1" applyFont="1" applyFill="1" applyBorder="1"/>
    <xf numFmtId="164" fontId="6" fillId="5" borderId="38" xfId="0" applyNumberFormat="1" applyFont="1" applyFill="1" applyBorder="1"/>
    <xf numFmtId="164" fontId="6" fillId="5" borderId="14" xfId="0" applyNumberFormat="1" applyFont="1" applyFill="1" applyBorder="1"/>
    <xf numFmtId="164" fontId="6" fillId="5" borderId="2" xfId="0" applyNumberFormat="1" applyFont="1" applyFill="1" applyBorder="1"/>
    <xf numFmtId="164" fontId="6" fillId="5" borderId="43" xfId="0" applyNumberFormat="1" applyFont="1" applyFill="1" applyBorder="1"/>
    <xf numFmtId="164" fontId="6" fillId="5" borderId="15" xfId="0" applyNumberFormat="1" applyFont="1" applyFill="1" applyBorder="1"/>
    <xf numFmtId="0" fontId="6" fillId="0" borderId="50" xfId="0" applyFont="1" applyBorder="1" applyAlignment="1">
      <alignment horizontal="center"/>
    </xf>
    <xf numFmtId="164" fontId="6" fillId="0" borderId="45" xfId="0" applyNumberFormat="1" applyFont="1" applyBorder="1"/>
    <xf numFmtId="164" fontId="6" fillId="3" borderId="46" xfId="0" applyNumberFormat="1" applyFont="1" applyFill="1" applyBorder="1"/>
    <xf numFmtId="164" fontId="6" fillId="5" borderId="45" xfId="0" applyNumberFormat="1" applyFont="1" applyFill="1" applyBorder="1"/>
    <xf numFmtId="164" fontId="6" fillId="0" borderId="76" xfId="0" applyNumberFormat="1" applyFont="1" applyBorder="1"/>
    <xf numFmtId="164" fontId="6" fillId="3" borderId="75" xfId="0" applyNumberFormat="1" applyFont="1" applyFill="1" applyBorder="1"/>
    <xf numFmtId="0" fontId="6" fillId="0" borderId="63" xfId="0" applyFont="1" applyBorder="1" applyAlignment="1">
      <alignment horizontal="center"/>
    </xf>
    <xf numFmtId="164" fontId="6" fillId="0" borderId="62" xfId="0" applyNumberFormat="1" applyFont="1" applyBorder="1"/>
    <xf numFmtId="167" fontId="6" fillId="0" borderId="77" xfId="0" applyNumberFormat="1" applyFont="1" applyBorder="1"/>
    <xf numFmtId="2" fontId="6" fillId="0" borderId="15" xfId="0" applyNumberFormat="1" applyFont="1" applyBorder="1"/>
    <xf numFmtId="0" fontId="5" fillId="0" borderId="41" xfId="0" applyFont="1" applyBorder="1" applyAlignment="1">
      <alignment horizontal="center" vertical="center"/>
    </xf>
    <xf numFmtId="14" fontId="5" fillId="0" borderId="41" xfId="0" applyNumberFormat="1" applyFont="1" applyBorder="1" applyAlignment="1">
      <alignment horizontal="center" vertical="center"/>
    </xf>
    <xf numFmtId="164" fontId="6" fillId="5" borderId="65" xfId="0" applyNumberFormat="1" applyFont="1" applyFill="1" applyBorder="1"/>
    <xf numFmtId="0" fontId="6" fillId="6" borderId="18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0" fontId="6" fillId="6" borderId="21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164" fontId="6" fillId="6" borderId="36" xfId="0" applyNumberFormat="1" applyFont="1" applyFill="1" applyBorder="1"/>
    <xf numFmtId="164" fontId="6" fillId="6" borderId="9" xfId="0" applyNumberFormat="1" applyFont="1" applyFill="1" applyBorder="1"/>
    <xf numFmtId="167" fontId="6" fillId="5" borderId="15" xfId="0" applyNumberFormat="1" applyFont="1" applyFill="1" applyBorder="1"/>
    <xf numFmtId="164" fontId="6" fillId="5" borderId="3" xfId="0" applyNumberFormat="1" applyFont="1" applyFill="1" applyBorder="1"/>
    <xf numFmtId="0" fontId="6" fillId="7" borderId="7" xfId="0" applyFont="1" applyFill="1" applyBorder="1" applyAlignment="1">
      <alignment horizontal="left"/>
    </xf>
    <xf numFmtId="0" fontId="4" fillId="5" borderId="35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14" fontId="4" fillId="5" borderId="44" xfId="0" applyNumberFormat="1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4" fontId="4" fillId="5" borderId="41" xfId="0" applyNumberFormat="1" applyFont="1" applyFill="1" applyBorder="1" applyAlignment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14" fontId="4" fillId="5" borderId="74" xfId="0" applyNumberFormat="1" applyFont="1" applyFill="1" applyBorder="1" applyAlignment="1">
      <alignment horizontal="center" vertical="center"/>
    </xf>
    <xf numFmtId="0" fontId="5" fillId="4" borderId="64" xfId="0" applyFont="1" applyFill="1" applyBorder="1" applyAlignment="1">
      <alignment horizontal="center" vertical="center"/>
    </xf>
    <xf numFmtId="0" fontId="5" fillId="4" borderId="72" xfId="0" applyFont="1" applyFill="1" applyBorder="1" applyAlignment="1">
      <alignment horizontal="center" vertical="center"/>
    </xf>
    <xf numFmtId="167" fontId="6" fillId="0" borderId="27" xfId="0" applyNumberFormat="1" applyFont="1" applyBorder="1"/>
    <xf numFmtId="167" fontId="6" fillId="3" borderId="18" xfId="0" applyNumberFormat="1" applyFont="1" applyFill="1" applyBorder="1"/>
    <xf numFmtId="167" fontId="6" fillId="3" borderId="92" xfId="0" applyNumberFormat="1" applyFont="1" applyFill="1" applyBorder="1"/>
    <xf numFmtId="164" fontId="6" fillId="3" borderId="18" xfId="0" applyNumberFormat="1" applyFont="1" applyFill="1" applyBorder="1"/>
    <xf numFmtId="164" fontId="6" fillId="3" borderId="92" xfId="0" applyNumberFormat="1" applyFont="1" applyFill="1" applyBorder="1"/>
    <xf numFmtId="164" fontId="6" fillId="3" borderId="19" xfId="0" applyNumberFormat="1" applyFont="1" applyFill="1" applyBorder="1"/>
    <xf numFmtId="0" fontId="0" fillId="0" borderId="91" xfId="0" applyBorder="1"/>
    <xf numFmtId="0" fontId="5" fillId="5" borderId="37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4" fillId="5" borderId="93" xfId="0" applyFont="1" applyFill="1" applyBorder="1" applyAlignment="1">
      <alignment horizontal="center" vertical="center"/>
    </xf>
    <xf numFmtId="14" fontId="4" fillId="5" borderId="77" xfId="0" applyNumberFormat="1" applyFont="1" applyFill="1" applyBorder="1" applyAlignment="1">
      <alignment horizontal="center" vertical="center"/>
    </xf>
    <xf numFmtId="0" fontId="13" fillId="5" borderId="41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/>
    </xf>
    <xf numFmtId="0" fontId="6" fillId="0" borderId="94" xfId="0" applyFont="1" applyBorder="1" applyAlignment="1">
      <alignment horizontal="center"/>
    </xf>
    <xf numFmtId="0" fontId="6" fillId="0" borderId="95" xfId="0" applyFont="1" applyBorder="1" applyAlignment="1">
      <alignment horizontal="center"/>
    </xf>
    <xf numFmtId="0" fontId="6" fillId="2" borderId="54" xfId="0" applyFont="1" applyFill="1" applyBorder="1" applyAlignment="1">
      <alignment horizontal="center"/>
    </xf>
    <xf numFmtId="0" fontId="10" fillId="5" borderId="41" xfId="0" applyFont="1" applyFill="1" applyBorder="1" applyAlignment="1">
      <alignment horizontal="center" vertical="center"/>
    </xf>
    <xf numFmtId="0" fontId="14" fillId="5" borderId="41" xfId="0" applyFont="1" applyFill="1" applyBorder="1" applyAlignment="1">
      <alignment horizontal="center" vertical="center"/>
    </xf>
    <xf numFmtId="0" fontId="5" fillId="5" borderId="77" xfId="0" applyFont="1" applyFill="1" applyBorder="1" applyAlignment="1">
      <alignment horizontal="center" vertical="center"/>
    </xf>
    <xf numFmtId="14" fontId="4" fillId="5" borderId="37" xfId="0" applyNumberFormat="1" applyFont="1" applyFill="1" applyBorder="1" applyAlignment="1">
      <alignment horizontal="center" vertical="center"/>
    </xf>
    <xf numFmtId="164" fontId="6" fillId="5" borderId="46" xfId="0" applyNumberFormat="1" applyFont="1" applyFill="1" applyBorder="1"/>
    <xf numFmtId="164" fontId="6" fillId="5" borderId="57" xfId="0" applyNumberFormat="1" applyFont="1" applyFill="1" applyBorder="1"/>
    <xf numFmtId="167" fontId="6" fillId="5" borderId="57" xfId="0" applyNumberFormat="1" applyFont="1" applyFill="1" applyBorder="1"/>
    <xf numFmtId="0" fontId="7" fillId="0" borderId="20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20" xfId="0" applyFont="1" applyBorder="1" applyAlignment="1">
      <alignment horizontal="center" vertical="center"/>
    </xf>
    <xf numFmtId="0" fontId="6" fillId="0" borderId="15" xfId="0" applyFont="1" applyBorder="1" applyAlignment="1">
      <alignment horizontal="left"/>
    </xf>
    <xf numFmtId="0" fontId="6" fillId="0" borderId="4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left"/>
    </xf>
    <xf numFmtId="165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4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43" xfId="0" applyFont="1" applyBorder="1" applyAlignment="1">
      <alignment horizontal="left"/>
    </xf>
    <xf numFmtId="0" fontId="6" fillId="0" borderId="44" xfId="0" applyFont="1" applyBorder="1" applyAlignment="1">
      <alignment horizontal="left"/>
    </xf>
    <xf numFmtId="0" fontId="1" fillId="0" borderId="3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left"/>
    </xf>
    <xf numFmtId="0" fontId="6" fillId="6" borderId="18" xfId="0" applyFont="1" applyFill="1" applyBorder="1" applyAlignment="1">
      <alignment horizontal="left"/>
    </xf>
    <xf numFmtId="0" fontId="1" fillId="0" borderId="65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6" fillId="0" borderId="57" xfId="0" applyFont="1" applyBorder="1" applyAlignment="1">
      <alignment horizontal="left"/>
    </xf>
    <xf numFmtId="0" fontId="6" fillId="0" borderId="77" xfId="0" applyFont="1" applyBorder="1" applyAlignment="1">
      <alignment horizontal="left"/>
    </xf>
    <xf numFmtId="0" fontId="6" fillId="0" borderId="46" xfId="0" applyFont="1" applyBorder="1" applyAlignment="1">
      <alignment horizontal="left"/>
    </xf>
    <xf numFmtId="0" fontId="6" fillId="0" borderId="75" xfId="0" applyFont="1" applyBorder="1" applyAlignment="1">
      <alignment horizontal="left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wrapText="1"/>
    </xf>
    <xf numFmtId="0" fontId="5" fillId="4" borderId="51" xfId="0" applyFont="1" applyFill="1" applyBorder="1" applyAlignment="1">
      <alignment horizontal="center" vertical="center"/>
    </xf>
    <xf numFmtId="0" fontId="5" fillId="4" borderId="88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87" xfId="0" applyFont="1" applyFill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53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60" xfId="0" applyFont="1" applyBorder="1" applyAlignment="1">
      <alignment horizontal="left"/>
    </xf>
    <xf numFmtId="0" fontId="6" fillId="0" borderId="73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5" fillId="4" borderId="66" xfId="0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6" fillId="0" borderId="63" xfId="0" applyFont="1" applyBorder="1" applyAlignment="1">
      <alignment horizontal="left"/>
    </xf>
    <xf numFmtId="0" fontId="6" fillId="0" borderId="56" xfId="0" applyFont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1" fillId="0" borderId="23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6" fillId="0" borderId="24" xfId="0" applyFont="1" applyBorder="1" applyAlignment="1">
      <alignment horizontal="left"/>
    </xf>
    <xf numFmtId="0" fontId="6" fillId="0" borderId="5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07/relationships/hdphoto" Target="../media/hdphoto4.wdp"/><Relationship Id="rId1" Type="http://schemas.openxmlformats.org/officeDocument/2006/relationships/image" Target="../media/image4.png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1.wdp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microsoft.com/office/2007/relationships/hdphoto" Target="../media/hdphoto3.wdp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4" Type="http://schemas.microsoft.com/office/2007/relationships/hdphoto" Target="../media/hdphoto3.wdp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microsoft.com/office/2007/relationships/hdphoto" Target="../media/hdphoto3.wdp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1.wdp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microsoft.com/office/2007/relationships/hdphoto" Target="../media/hdphoto3.wdp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microsoft.com/office/2007/relationships/hdphoto" Target="../media/hdphoto4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B420A00-9A62-4D67-A7F4-EA037C546487}"/>
            </a:ext>
          </a:extLst>
        </xdr:cNvPr>
        <xdr:cNvSpPr txBox="1"/>
      </xdr:nvSpPr>
      <xdr:spPr>
        <a:xfrm>
          <a:off x="2152651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8DC01E3-55F3-4E56-A973-58C98CAB6751}"/>
            </a:ext>
          </a:extLst>
        </xdr:cNvPr>
        <xdr:cNvSpPr txBox="1"/>
      </xdr:nvSpPr>
      <xdr:spPr>
        <a:xfrm>
          <a:off x="790575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C08BF93-8D8C-475A-BB88-573C4FBDA3A9}"/>
            </a:ext>
          </a:extLst>
        </xdr:cNvPr>
        <xdr:cNvSpPr txBox="1"/>
      </xdr:nvSpPr>
      <xdr:spPr>
        <a:xfrm>
          <a:off x="4962526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E6F8040-C187-4087-99D8-023140D01F4F}"/>
            </a:ext>
          </a:extLst>
        </xdr:cNvPr>
        <xdr:cNvSpPr txBox="1"/>
      </xdr:nvSpPr>
      <xdr:spPr>
        <a:xfrm>
          <a:off x="3457575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6E850C0-9E6F-463A-B4A0-9779164B7FDA}"/>
            </a:ext>
          </a:extLst>
        </xdr:cNvPr>
        <xdr:cNvSpPr txBox="1"/>
      </xdr:nvSpPr>
      <xdr:spPr>
        <a:xfrm>
          <a:off x="7953376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C62BA44-8EFB-41B8-8DCF-E9EE3408CBDE}"/>
            </a:ext>
          </a:extLst>
        </xdr:cNvPr>
        <xdr:cNvSpPr txBox="1"/>
      </xdr:nvSpPr>
      <xdr:spPr>
        <a:xfrm>
          <a:off x="6391275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9AD5EE-B35B-44D8-AE5B-EBC81BC82A03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D15396-8025-4AB7-8FA3-31F5297BD547}"/>
            </a:ext>
          </a:extLst>
        </xdr:cNvPr>
        <xdr:cNvSpPr txBox="1"/>
      </xdr:nvSpPr>
      <xdr:spPr>
        <a:xfrm>
          <a:off x="36480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8834B9-FBE5-4E52-AC43-2BDA3F5D3960}"/>
            </a:ext>
          </a:extLst>
        </xdr:cNvPr>
        <xdr:cNvSpPr txBox="1"/>
      </xdr:nvSpPr>
      <xdr:spPr>
        <a:xfrm>
          <a:off x="64960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285750</xdr:colOff>
      <xdr:row>79</xdr:row>
      <xdr:rowOff>57153</xdr:rowOff>
    </xdr:from>
    <xdr:to>
      <xdr:col>5</xdr:col>
      <xdr:colOff>285749</xdr:colOff>
      <xdr:row>81</xdr:row>
      <xdr:rowOff>133355</xdr:rowOff>
    </xdr:to>
    <xdr:pic>
      <xdr:nvPicPr>
        <xdr:cNvPr id="14" name="Picture 13" descr="Text&#10;&#10;Description automatically generated with low confidence">
          <a:extLst>
            <a:ext uri="{FF2B5EF4-FFF2-40B4-BE49-F238E27FC236}">
              <a16:creationId xmlns:a16="http://schemas.microsoft.com/office/drawing/2014/main" id="{6FE5F939-2B68-4A6E-9263-C42565904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733549" y="13420729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342900</xdr:colOff>
      <xdr:row>79</xdr:row>
      <xdr:rowOff>85728</xdr:rowOff>
    </xdr:from>
    <xdr:to>
      <xdr:col>8</xdr:col>
      <xdr:colOff>381000</xdr:colOff>
      <xdr:row>82</xdr:row>
      <xdr:rowOff>23817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02D92D-8204-4FE4-B480-26777D760A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74205" y="13370723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285750</xdr:colOff>
      <xdr:row>78</xdr:row>
      <xdr:rowOff>1</xdr:rowOff>
    </xdr:from>
    <xdr:to>
      <xdr:col>11</xdr:col>
      <xdr:colOff>228600</xdr:colOff>
      <xdr:row>81</xdr:row>
      <xdr:rowOff>161926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EED9ECF-4BE2-4D31-B0EE-18D347FCB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13373101"/>
          <a:ext cx="876300" cy="676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400932-612B-46E9-B8EF-85AAEA02084B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FAADFD-E6F6-4722-BE25-42C38D1B8E54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1DB239A-B6CD-4B1F-A94B-B97AEEB728F7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8FECD42-C31C-407C-98E0-E27603251B8C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DCCD190-33A1-4447-99F6-15F0FC5FE08E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7770ABA-A119-450B-BEEE-2511EE5C77A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219075</xdr:colOff>
      <xdr:row>78</xdr:row>
      <xdr:rowOff>0</xdr:rowOff>
    </xdr:from>
    <xdr:to>
      <xdr:col>5</xdr:col>
      <xdr:colOff>390525</xdr:colOff>
      <xdr:row>81</xdr:row>
      <xdr:rowOff>0</xdr:rowOff>
    </xdr:to>
    <xdr:pic>
      <xdr:nvPicPr>
        <xdr:cNvPr id="22" name="Picture 21" descr="Text&#10;&#10;Description automatically generated with low confidence">
          <a:extLst>
            <a:ext uri="{FF2B5EF4-FFF2-40B4-BE49-F238E27FC236}">
              <a16:creationId xmlns:a16="http://schemas.microsoft.com/office/drawing/2014/main" id="{98198DC6-C672-444F-99A9-F30B939E1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41047" t="32372" r="45159" b="38199"/>
        <a:stretch/>
      </xdr:blipFill>
      <xdr:spPr bwMode="auto">
        <a:xfrm rot="5400000">
          <a:off x="1704975" y="13154025"/>
          <a:ext cx="514350" cy="9525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371475</xdr:colOff>
      <xdr:row>78</xdr:row>
      <xdr:rowOff>38102</xdr:rowOff>
    </xdr:from>
    <xdr:to>
      <xdr:col>8</xdr:col>
      <xdr:colOff>219074</xdr:colOff>
      <xdr:row>80</xdr:row>
      <xdr:rowOff>114304</xdr:rowOff>
    </xdr:to>
    <xdr:pic>
      <xdr:nvPicPr>
        <xdr:cNvPr id="16" name="Picture 15" descr="Text&#10;&#10;Description automatically generated with low confidence">
          <a:extLst>
            <a:ext uri="{FF2B5EF4-FFF2-40B4-BE49-F238E27FC236}">
              <a16:creationId xmlns:a16="http://schemas.microsoft.com/office/drawing/2014/main" id="{2221ECF1-0B0A-4DDE-9ED6-993C1B342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24199" y="1323022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171450</xdr:colOff>
      <xdr:row>49</xdr:row>
      <xdr:rowOff>0</xdr:rowOff>
    </xdr:from>
    <xdr:to>
      <xdr:col>5</xdr:col>
      <xdr:colOff>323850</xdr:colOff>
      <xdr:row>49</xdr:row>
      <xdr:rowOff>142876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C61B65D-13E8-4B08-900C-B9879BC9FDE5}"/>
            </a:ext>
          </a:extLst>
        </xdr:cNvPr>
        <xdr:cNvSpPr txBox="1"/>
      </xdr:nvSpPr>
      <xdr:spPr>
        <a:xfrm>
          <a:off x="22193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133350</xdr:colOff>
      <xdr:row>49</xdr:row>
      <xdr:rowOff>0</xdr:rowOff>
    </xdr:from>
    <xdr:to>
      <xdr:col>11</xdr:col>
      <xdr:colOff>285750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F58DC13-E47A-47C8-85CA-66C101208B87}"/>
            </a:ext>
          </a:extLst>
        </xdr:cNvPr>
        <xdr:cNvSpPr txBox="1"/>
      </xdr:nvSpPr>
      <xdr:spPr>
        <a:xfrm>
          <a:off x="5057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123825</xdr:colOff>
      <xdr:row>49</xdr:row>
      <xdr:rowOff>0</xdr:rowOff>
    </xdr:from>
    <xdr:to>
      <xdr:col>17</xdr:col>
      <xdr:colOff>276225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FBC00F5-E029-4990-9008-DC0247057E17}"/>
            </a:ext>
          </a:extLst>
        </xdr:cNvPr>
        <xdr:cNvSpPr txBox="1"/>
      </xdr:nvSpPr>
      <xdr:spPr>
        <a:xfrm>
          <a:off x="79248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371475</xdr:colOff>
      <xdr:row>78</xdr:row>
      <xdr:rowOff>38102</xdr:rowOff>
    </xdr:from>
    <xdr:to>
      <xdr:col>8</xdr:col>
      <xdr:colOff>409575</xdr:colOff>
      <xdr:row>80</xdr:row>
      <xdr:rowOff>147641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315BA0-3F0A-4D48-9B18-1130C7339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202780" y="13151647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342900</xdr:colOff>
      <xdr:row>77</xdr:row>
      <xdr:rowOff>123825</xdr:rowOff>
    </xdr:from>
    <xdr:to>
      <xdr:col>11</xdr:col>
      <xdr:colOff>188383</xdr:colOff>
      <xdr:row>80</xdr:row>
      <xdr:rowOff>124581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6FC1E2-1A81-4EDC-91F1-26ADE5D1A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33875" y="13325475"/>
          <a:ext cx="778933" cy="515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582624-EDCC-41F9-AB16-B0263A1A3C2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C1340BE-9DEE-4F0D-8D2E-5F4AB75C8B5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68DF2FC-E9DD-416B-B54A-BF3E8AFD426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0A6A906-1509-4753-B5AC-DDD645693E1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304EBB9-7AD6-4B36-85A6-85273BE2FAA1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A00257B-F539-4448-865D-F41B6858FB3C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304800</xdr:colOff>
      <xdr:row>78</xdr:row>
      <xdr:rowOff>19052</xdr:rowOff>
    </xdr:from>
    <xdr:to>
      <xdr:col>5</xdr:col>
      <xdr:colOff>304799</xdr:colOff>
      <xdr:row>80</xdr:row>
      <xdr:rowOff>95254</xdr:rowOff>
    </xdr:to>
    <xdr:pic>
      <xdr:nvPicPr>
        <xdr:cNvPr id="17" name="Picture 16" descr="Text&#10;&#10;Description automatically generated with low confidence">
          <a:extLst>
            <a:ext uri="{FF2B5EF4-FFF2-40B4-BE49-F238E27FC236}">
              <a16:creationId xmlns:a16="http://schemas.microsoft.com/office/drawing/2014/main" id="{4DD29ABE-9728-4179-960F-1EB5B453BD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752599" y="1321117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152400</xdr:colOff>
      <xdr:row>49</xdr:row>
      <xdr:rowOff>0</xdr:rowOff>
    </xdr:from>
    <xdr:to>
      <xdr:col>5</xdr:col>
      <xdr:colOff>304800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6BECCCB-A712-4440-9B1F-CC0FF597FC48}"/>
            </a:ext>
          </a:extLst>
        </xdr:cNvPr>
        <xdr:cNvSpPr txBox="1"/>
      </xdr:nvSpPr>
      <xdr:spPr>
        <a:xfrm>
          <a:off x="22002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104775</xdr:colOff>
      <xdr:row>49</xdr:row>
      <xdr:rowOff>0</xdr:rowOff>
    </xdr:from>
    <xdr:to>
      <xdr:col>11</xdr:col>
      <xdr:colOff>257175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1B6FCAA-0807-473F-8FE6-2C72B72B4D01}"/>
            </a:ext>
          </a:extLst>
        </xdr:cNvPr>
        <xdr:cNvSpPr txBox="1"/>
      </xdr:nvSpPr>
      <xdr:spPr>
        <a:xfrm>
          <a:off x="4981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57150</xdr:colOff>
      <xdr:row>49</xdr:row>
      <xdr:rowOff>0</xdr:rowOff>
    </xdr:from>
    <xdr:to>
      <xdr:col>17</xdr:col>
      <xdr:colOff>209550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27B353F-DCDE-4616-8C3F-9F404F0DC26D}"/>
            </a:ext>
          </a:extLst>
        </xdr:cNvPr>
        <xdr:cNvSpPr txBox="1"/>
      </xdr:nvSpPr>
      <xdr:spPr>
        <a:xfrm>
          <a:off x="79914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409575</xdr:colOff>
      <xdr:row>78</xdr:row>
      <xdr:rowOff>76201</xdr:rowOff>
    </xdr:from>
    <xdr:to>
      <xdr:col>8</xdr:col>
      <xdr:colOff>447675</xdr:colOff>
      <xdr:row>81</xdr:row>
      <xdr:rowOff>14290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FE64EC-182F-4A65-8B98-F3875DA025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240880" y="131897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314325</xdr:colOff>
      <xdr:row>77</xdr:row>
      <xdr:rowOff>161925</xdr:rowOff>
    </xdr:from>
    <xdr:to>
      <xdr:col>11</xdr:col>
      <xdr:colOff>207433</xdr:colOff>
      <xdr:row>80</xdr:row>
      <xdr:rowOff>162681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19D192-9477-4BBF-A7C2-465F35C18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05300" y="13363575"/>
          <a:ext cx="778933" cy="515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199FA5F-D68C-4CA8-8468-D9F75CE953B8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1258795-37C7-47EA-B1B5-5E745C11ADFF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C64EDD-B5D2-4A84-8665-C42F51519E99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64D36C-4FE0-44EA-B8F1-D2066FE4E3A8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779104B-41D3-41D6-BC7F-696B17649A2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0240F69-DAF9-43AD-A469-2C307A9AD4AE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66017BD-22EA-4465-9502-50CA23A82DE7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80A2C0C-1266-4079-9410-105CCE178633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825D1B6-8836-4188-A718-AE7992714EA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724347D-3AC0-4A3D-B76F-AB81B875A6E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23E14B5-D077-491D-B9C9-F1F4CFED96B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14948DE-5055-4823-9D46-E2AC2EA22E2B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0787F5A-1C54-434F-A105-39498296F27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8E10CDD-E8E0-475D-89A8-F9747C2FB349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3B7D862-9722-4947-8931-EA7BF84F88B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012ABB8-21B0-46FC-A4C5-74D2EEEA3766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F44FD2A-DD56-4202-977B-0B1F54B59518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8D406EC-6E47-4D5B-A451-DA3F0FCC6BB9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BE87AE6-2B7E-4F56-BA54-2DCEC8C9DB7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D23D6F1-E223-4AC6-9E6C-A3C03831FBF5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349DC63-6951-49E1-A84A-E33A80FDF23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F9E17DC-0AB0-46E6-B922-CB4157F6942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9</xdr:col>
      <xdr:colOff>304800</xdr:colOff>
      <xdr:row>77</xdr:row>
      <xdr:rowOff>104775</xdr:rowOff>
    </xdr:from>
    <xdr:to>
      <xdr:col>11</xdr:col>
      <xdr:colOff>247650</xdr:colOff>
      <xdr:row>81</xdr:row>
      <xdr:rowOff>95250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2E9A5EF-1980-45AD-95B7-9709F9D89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775" y="13306425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38101</xdr:rowOff>
    </xdr:from>
    <xdr:to>
      <xdr:col>5</xdr:col>
      <xdr:colOff>342899</xdr:colOff>
      <xdr:row>80</xdr:row>
      <xdr:rowOff>114303</xdr:rowOff>
    </xdr:to>
    <xdr:pic>
      <xdr:nvPicPr>
        <xdr:cNvPr id="17" name="Picture 16" descr="Text&#10;&#10;Description automatically generated with low confidence">
          <a:extLst>
            <a:ext uri="{FF2B5EF4-FFF2-40B4-BE49-F238E27FC236}">
              <a16:creationId xmlns:a16="http://schemas.microsoft.com/office/drawing/2014/main" id="{8FFDF221-146A-416B-B7FF-D3BCE83257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790699" y="13230227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352425</xdr:colOff>
      <xdr:row>78</xdr:row>
      <xdr:rowOff>0</xdr:rowOff>
    </xdr:from>
    <xdr:to>
      <xdr:col>8</xdr:col>
      <xdr:colOff>197908</xdr:colOff>
      <xdr:row>81</xdr:row>
      <xdr:rowOff>756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AC64C45-A1E2-4AE3-A0E9-55939D0B2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24175" y="13373100"/>
          <a:ext cx="778933" cy="5151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782982-81BA-4BCC-A2EA-76604E5E5F07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5187D8-6515-4C28-8010-7E6BD324C61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2A50A7-DE55-40E1-8A43-8A12AEFA5060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8F2A78-59C9-407D-9BBB-45ABDE1F0C6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B4BD2-BB46-46BB-8C54-7B7C22B76355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55C2D5-A453-494D-9967-20E033560A2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B7C20BD-8189-4370-B47E-226899F6E691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C0ABBE7-73E4-4A53-A262-619FC7684DF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9061B80-29F3-4299-AB9D-03B25BFD6EF4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145BEED-351C-4DA2-A8E5-25B7DB80E23C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3E2FD1D-4145-490A-A6BD-62207F169293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1B96AFB-B6C1-4E01-87CB-0EC3053D9392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0358BE4-8CAA-4A57-BDD2-70D6C876555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AE62E9C-99EB-48EE-A86B-6973F837E1B4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7B35EF7-C17B-4D6D-A672-94D184018E2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8B5FC8D-0957-4164-826A-8CAAB72454CB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CBF8243-5916-476F-835B-55D8B284A39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AE6217A-FBC3-4D54-972F-C93203091CEC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2AD1C19-0D52-4A33-AB31-BCDF795F912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593668A-93A1-42E5-8001-70605B3BB59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3AF2D92-5D5F-472A-B26F-D583165AC518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91808F8-9E9E-4546-B4FB-B20F3660F9F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6</xdr:col>
      <xdr:colOff>315118</xdr:colOff>
      <xdr:row>77</xdr:row>
      <xdr:rowOff>55166</xdr:rowOff>
    </xdr:from>
    <xdr:to>
      <xdr:col>8</xdr:col>
      <xdr:colOff>257968</xdr:colOff>
      <xdr:row>81</xdr:row>
      <xdr:rowOff>45641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3364B06-DE21-4AFB-A857-5091A0C47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806" y="13052822"/>
          <a:ext cx="875506" cy="665163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78</xdr:row>
      <xdr:rowOff>28576</xdr:rowOff>
    </xdr:from>
    <xdr:to>
      <xdr:col>5</xdr:col>
      <xdr:colOff>428625</xdr:colOff>
      <xdr:row>80</xdr:row>
      <xdr:rowOff>138115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DA30064-CD1B-469A-846E-5304AD5D02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64505" y="13142121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337344</xdr:colOff>
      <xdr:row>78</xdr:row>
      <xdr:rowOff>9922</xdr:rowOff>
    </xdr:from>
    <xdr:to>
      <xdr:col>11</xdr:col>
      <xdr:colOff>183621</xdr:colOff>
      <xdr:row>81</xdr:row>
      <xdr:rowOff>19012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C7F9DA9-B415-4486-A99F-9A3012FF1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95391" y="13176250"/>
          <a:ext cx="778933" cy="5151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1D48B7-1148-48B1-80D6-50926C50A0CC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6DB3601-D2F4-47BD-BBA4-8AD71658084C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2C4CF9D-5EA5-4CF7-8F08-CD7F73B21BC4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EB6357E-FAA9-4B97-B3EE-C4A299902DA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17F150E-3301-4735-9C8C-43D5DD91292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2DEC7D-2D17-411F-A64B-4FD2E05103C4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601587A-2336-4183-8617-89B536CD7878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8582290-79B6-49BF-A580-4FFBB1A0290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764E782-4C43-4ACF-A0C9-A81C47D5C8DF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70A2CA9-2D9C-4445-986C-6550ECE94E3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C16E0ED-814B-4888-8317-BAAFFDD994C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728D74F-ADD7-4C06-88CD-59A4893C312D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D66BFC1-ED5D-42F5-BC0C-D140435B8A7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D5CC4D6-822C-4E11-A2CF-6222706069CA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CBEB688-E485-4C49-9917-636800758151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A6D2620-55CB-4E02-9D71-E94B9FDB9B22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26A4075-1DEC-4F6F-839C-6AED26382A5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A63C8A4-934A-4057-A3E7-F74A7E6EEF7F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E598C61-7972-4031-B008-ABE2BB1AFA0F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5CBC573-C683-486A-B14C-85DE62CE2F6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41DE950-FC22-4A21-B8BC-A9CAFFD0A9EB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96A4E9F-ED61-4A47-9AFF-74AF7DA51024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6</xdr:col>
      <xdr:colOff>323850</xdr:colOff>
      <xdr:row>77</xdr:row>
      <xdr:rowOff>66675</xdr:rowOff>
    </xdr:from>
    <xdr:to>
      <xdr:col>8</xdr:col>
      <xdr:colOff>266700</xdr:colOff>
      <xdr:row>81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0E8EC18-A418-4629-B84C-1215DC30C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3268325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78</xdr:row>
      <xdr:rowOff>47626</xdr:rowOff>
    </xdr:from>
    <xdr:to>
      <xdr:col>6</xdr:col>
      <xdr:colOff>0</xdr:colOff>
      <xdr:row>80</xdr:row>
      <xdr:rowOff>157165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FE63209-9D83-4F1D-8986-FBCC92F2E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859755" y="13161171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276225</xdr:colOff>
      <xdr:row>77</xdr:row>
      <xdr:rowOff>47625</xdr:rowOff>
    </xdr:from>
    <xdr:to>
      <xdr:col>11</xdr:col>
      <xdr:colOff>219075</xdr:colOff>
      <xdr:row>81</xdr:row>
      <xdr:rowOff>38100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A489BDC-CB5D-4254-BE31-5B81F8262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13249275"/>
          <a:ext cx="876300" cy="6762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CF5F3-4CA7-42E2-A332-E78A32612085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024CAC-7820-4B1E-82A9-08FFCF422FA3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0FB7B6-7612-48F1-AB7A-59A8A11D21E7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934BB9-8652-4B1D-A59B-3FB9B7FAE10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25235A-20DB-4843-BBCB-C15525DB969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6CB3C7F-9AB3-4552-88AC-0DE76F96E257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07BBA39-0843-4CC3-8304-3C75E7AFF285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3C2A650-D4A4-4719-B31A-8D9FEC30101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87B739-4EA7-460B-A990-BF040C3150B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142876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4F192E1-8792-4B1A-A549-D1D87006FCEC}"/>
            </a:ext>
          </a:extLst>
        </xdr:cNvPr>
        <xdr:cNvSpPr txBox="1"/>
      </xdr:nvSpPr>
      <xdr:spPr>
        <a:xfrm>
          <a:off x="78009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228600</xdr:colOff>
      <xdr:row>77</xdr:row>
      <xdr:rowOff>19051</xdr:rowOff>
    </xdr:from>
    <xdr:to>
      <xdr:col>5</xdr:col>
      <xdr:colOff>419100</xdr:colOff>
      <xdr:row>79</xdr:row>
      <xdr:rowOff>128590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24209D4-A9C5-4A33-A591-F08773B4FD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54980" y="129611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266700</xdr:colOff>
      <xdr:row>76</xdr:row>
      <xdr:rowOff>66678</xdr:rowOff>
    </xdr:from>
    <xdr:to>
      <xdr:col>8</xdr:col>
      <xdr:colOff>209550</xdr:colOff>
      <xdr:row>80</xdr:row>
      <xdr:rowOff>57153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41E92A0-8797-486E-A180-F5BD5C54A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13096878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77</xdr:row>
      <xdr:rowOff>28579</xdr:rowOff>
    </xdr:from>
    <xdr:to>
      <xdr:col>11</xdr:col>
      <xdr:colOff>380999</xdr:colOff>
      <xdr:row>79</xdr:row>
      <xdr:rowOff>104781</xdr:rowOff>
    </xdr:to>
    <xdr:pic>
      <xdr:nvPicPr>
        <xdr:cNvPr id="20" name="Picture 19" descr="Text&#10;&#10;Description automatically generated with low confidence">
          <a:extLst>
            <a:ext uri="{FF2B5EF4-FFF2-40B4-BE49-F238E27FC236}">
              <a16:creationId xmlns:a16="http://schemas.microsoft.com/office/drawing/2014/main" id="{9805CFAE-4CEE-4917-8124-B1BBE7852C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4705349" y="13049255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A7C1835-CF9B-4525-97A0-F7F6DE1592FA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6C4C96-E31E-43D0-B905-79FB693ED9B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16DE041-36BB-489C-9092-CF8D40C1D560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1BA2ECA-7916-48BF-8318-6BBBA705C581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3940442-8D0F-4A6E-B1AC-CC870D40DCC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50B3A6E-DC7F-4D8F-805E-808336F9CF8B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ED211F5-54B4-4EDE-88F6-B17FD7F762B5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A1D4C8D-8A00-4081-9DFB-955745678B0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2BF4D85-59F2-4E01-9219-AED0E327140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8DD0370-9900-4948-B5B5-D5279EEA7A51}"/>
            </a:ext>
          </a:extLst>
        </xdr:cNvPr>
        <xdr:cNvSpPr txBox="1"/>
      </xdr:nvSpPr>
      <xdr:spPr>
        <a:xfrm>
          <a:off x="80010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333375</xdr:colOff>
      <xdr:row>78</xdr:row>
      <xdr:rowOff>38101</xdr:rowOff>
    </xdr:from>
    <xdr:to>
      <xdr:col>5</xdr:col>
      <xdr:colOff>523875</xdr:colOff>
      <xdr:row>80</xdr:row>
      <xdr:rowOff>147640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319E489-0614-4B42-9445-F49409E71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859755" y="131516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342900</xdr:colOff>
      <xdr:row>77</xdr:row>
      <xdr:rowOff>85728</xdr:rowOff>
    </xdr:from>
    <xdr:to>
      <xdr:col>8</xdr:col>
      <xdr:colOff>285750</xdr:colOff>
      <xdr:row>81</xdr:row>
      <xdr:rowOff>76203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62487B7-8BBB-48BD-A0AA-2A5EE9083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5" y="13287378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77</xdr:row>
      <xdr:rowOff>38101</xdr:rowOff>
    </xdr:from>
    <xdr:to>
      <xdr:col>11</xdr:col>
      <xdr:colOff>180975</xdr:colOff>
      <xdr:row>81</xdr:row>
      <xdr:rowOff>28576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6B13AA4-5DBB-4001-B143-5126B77A4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13239751"/>
          <a:ext cx="876300" cy="6762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CDDF4E-2975-4B69-8B82-11D7A4B418DD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CE6163-3F6F-4F8D-93AE-194EABCE800B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2BDB9F-DF73-4AB4-81C1-9B165CDBC65C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1D18FE1-BB5A-4A82-9858-52CE750CA25C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EE94E9-788F-44DE-B8E9-AA36A94488D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1B98614-19DB-49B3-8C2E-69B707E2EB2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104775</xdr:colOff>
      <xdr:row>49</xdr:row>
      <xdr:rowOff>0</xdr:rowOff>
    </xdr:from>
    <xdr:to>
      <xdr:col>17</xdr:col>
      <xdr:colOff>257175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D966ECD-61A8-490C-9551-4DD5EFC4905D}"/>
            </a:ext>
          </a:extLst>
        </xdr:cNvPr>
        <xdr:cNvSpPr txBox="1"/>
      </xdr:nvSpPr>
      <xdr:spPr>
        <a:xfrm>
          <a:off x="82867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152400</xdr:colOff>
      <xdr:row>49</xdr:row>
      <xdr:rowOff>0</xdr:rowOff>
    </xdr:from>
    <xdr:to>
      <xdr:col>5</xdr:col>
      <xdr:colOff>304800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CCA5D6-CED4-4BBE-9221-5B2C38A24AA7}"/>
            </a:ext>
          </a:extLst>
        </xdr:cNvPr>
        <xdr:cNvSpPr txBox="1"/>
      </xdr:nvSpPr>
      <xdr:spPr>
        <a:xfrm>
          <a:off x="22002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104775</xdr:colOff>
      <xdr:row>49</xdr:row>
      <xdr:rowOff>0</xdr:rowOff>
    </xdr:from>
    <xdr:to>
      <xdr:col>11</xdr:col>
      <xdr:colOff>257175</xdr:colOff>
      <xdr:row>49</xdr:row>
      <xdr:rowOff>142876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C3FD7DC-EF5F-4C2E-89BD-7D1E9263C859}"/>
            </a:ext>
          </a:extLst>
        </xdr:cNvPr>
        <xdr:cNvSpPr txBox="1"/>
      </xdr:nvSpPr>
      <xdr:spPr>
        <a:xfrm>
          <a:off x="52578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228600</xdr:colOff>
      <xdr:row>78</xdr:row>
      <xdr:rowOff>57151</xdr:rowOff>
    </xdr:from>
    <xdr:to>
      <xdr:col>5</xdr:col>
      <xdr:colOff>419100</xdr:colOff>
      <xdr:row>80</xdr:row>
      <xdr:rowOff>166690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E0287E-D40E-4AB7-8FC0-862451FE76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54980" y="1317069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428625</xdr:colOff>
      <xdr:row>78</xdr:row>
      <xdr:rowOff>47625</xdr:rowOff>
    </xdr:from>
    <xdr:to>
      <xdr:col>8</xdr:col>
      <xdr:colOff>159808</xdr:colOff>
      <xdr:row>81</xdr:row>
      <xdr:rowOff>48381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D51A99-817D-4653-81B1-E38722A35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3000375" y="13420725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371475</xdr:colOff>
      <xdr:row>78</xdr:row>
      <xdr:rowOff>19052</xdr:rowOff>
    </xdr:from>
    <xdr:to>
      <xdr:col>11</xdr:col>
      <xdr:colOff>104774</xdr:colOff>
      <xdr:row>80</xdr:row>
      <xdr:rowOff>95254</xdr:rowOff>
    </xdr:to>
    <xdr:pic>
      <xdr:nvPicPr>
        <xdr:cNvPr id="10" name="Picture 9" descr="Text&#10;&#10;Description automatically generated with low confidence">
          <a:extLst>
            <a:ext uri="{FF2B5EF4-FFF2-40B4-BE49-F238E27FC236}">
              <a16:creationId xmlns:a16="http://schemas.microsoft.com/office/drawing/2014/main" id="{968E539D-4EFA-4D7E-9218-3C0E291ECA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4657724" y="1321117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70BC53-9F5D-4352-B52E-74C052101E97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E7143B-DA0C-4409-BCEF-08A65D8F6E3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2EC28D6-E410-41F0-B737-EDB8515DD2A1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15B6195-85FF-4ED8-AFB0-8C2DCD25687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5B9AD1D-185A-41B6-952F-3D209E0E0764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DD3430E-28B9-4726-86B4-5AF338F6211F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FC54E4F-FF09-4781-AA93-2584EEA780F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0CF3626-EC18-44BE-8170-EC30EE55F982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73855EE-DC55-464E-8F5B-29B1B7C0968C}"/>
            </a:ext>
          </a:extLst>
        </xdr:cNvPr>
        <xdr:cNvSpPr txBox="1"/>
      </xdr:nvSpPr>
      <xdr:spPr>
        <a:xfrm>
          <a:off x="80105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104775</xdr:colOff>
      <xdr:row>49</xdr:row>
      <xdr:rowOff>0</xdr:rowOff>
    </xdr:from>
    <xdr:to>
      <xdr:col>11</xdr:col>
      <xdr:colOff>257175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46B690-A7C8-4444-84C9-C99F7BC7C712}"/>
            </a:ext>
          </a:extLst>
        </xdr:cNvPr>
        <xdr:cNvSpPr txBox="1"/>
      </xdr:nvSpPr>
      <xdr:spPr>
        <a:xfrm>
          <a:off x="50673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4</xdr:col>
      <xdr:colOff>28575</xdr:colOff>
      <xdr:row>79</xdr:row>
      <xdr:rowOff>57151</xdr:rowOff>
    </xdr:from>
    <xdr:to>
      <xdr:col>5</xdr:col>
      <xdr:colOff>371474</xdr:colOff>
      <xdr:row>81</xdr:row>
      <xdr:rowOff>133353</xdr:rowOff>
    </xdr:to>
    <xdr:pic>
      <xdr:nvPicPr>
        <xdr:cNvPr id="6" name="Picture 5" descr="Text&#10;&#10;Description automatically generated with low confidence">
          <a:extLst>
            <a:ext uri="{FF2B5EF4-FFF2-40B4-BE49-F238E27FC236}">
              <a16:creationId xmlns:a16="http://schemas.microsoft.com/office/drawing/2014/main" id="{B6463E29-6239-45DC-ADDB-994520A19F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819274" y="13420727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381000</xdr:colOff>
      <xdr:row>79</xdr:row>
      <xdr:rowOff>57151</xdr:rowOff>
    </xdr:from>
    <xdr:to>
      <xdr:col>11</xdr:col>
      <xdr:colOff>219074</xdr:colOff>
      <xdr:row>81</xdr:row>
      <xdr:rowOff>133353</xdr:rowOff>
    </xdr:to>
    <xdr:pic>
      <xdr:nvPicPr>
        <xdr:cNvPr id="16" name="Picture 15" descr="Text&#10;&#10;Description automatically generated with low confidence">
          <a:extLst>
            <a:ext uri="{FF2B5EF4-FFF2-40B4-BE49-F238E27FC236}">
              <a16:creationId xmlns:a16="http://schemas.microsoft.com/office/drawing/2014/main" id="{670396C8-C79A-4A70-82AD-A3862A90B0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4581524" y="13420727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390525</xdr:colOff>
      <xdr:row>79</xdr:row>
      <xdr:rowOff>28575</xdr:rowOff>
    </xdr:from>
    <xdr:to>
      <xdr:col>8</xdr:col>
      <xdr:colOff>169333</xdr:colOff>
      <xdr:row>82</xdr:row>
      <xdr:rowOff>29331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BD57A51-E36B-4251-BBA3-C401E9A45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62275" y="13573125"/>
          <a:ext cx="778933" cy="51510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3B500-BAE4-4772-A7B6-DC6BCFEB3166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89C567-742A-4A70-A6C7-DE96F99EC325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14223F-D7AE-4B00-9F18-3AB8DD15B4A3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CF016-C940-4625-B4A4-C04CBE77A766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4FB38FE-454E-4624-8D8D-D4AE448C259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4A68764-39F1-49AD-A137-1E2F70B196F0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A9AF7C8-ABD3-4073-8084-68DE134C1BE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B18FF5-CDD6-4433-8A2C-F120A3AC797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A750BA3-378B-442F-BDBB-A86618F83BF7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247651</xdr:colOff>
      <xdr:row>77</xdr:row>
      <xdr:rowOff>152400</xdr:rowOff>
    </xdr:from>
    <xdr:to>
      <xdr:col>5</xdr:col>
      <xdr:colOff>342901</xdr:colOff>
      <xdr:row>81</xdr:row>
      <xdr:rowOff>142875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4259810-318C-427C-943C-B42469D60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6" y="13354050"/>
          <a:ext cx="876300" cy="676275"/>
        </a:xfrm>
        <a:prstGeom prst="rect">
          <a:avLst/>
        </a:prstGeom>
      </xdr:spPr>
    </xdr:pic>
    <xdr:clientData/>
  </xdr:twoCellAnchor>
  <xdr:twoCellAnchor>
    <xdr:from>
      <xdr:col>16</xdr:col>
      <xdr:colOff>466726</xdr:colOff>
      <xdr:row>49</xdr:row>
      <xdr:rowOff>0</xdr:rowOff>
    </xdr:from>
    <xdr:to>
      <xdr:col>17</xdr:col>
      <xdr:colOff>76201</xdr:colOff>
      <xdr:row>49</xdr:row>
      <xdr:rowOff>142876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154D31E-DA81-4F0E-A64A-79F5F3592D3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390525</xdr:colOff>
      <xdr:row>78</xdr:row>
      <xdr:rowOff>38100</xdr:rowOff>
    </xdr:from>
    <xdr:to>
      <xdr:col>8</xdr:col>
      <xdr:colOff>236008</xdr:colOff>
      <xdr:row>81</xdr:row>
      <xdr:rowOff>38856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57AF9B7-3B73-42E4-BD70-144CF310A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62275" y="1341120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78</xdr:row>
      <xdr:rowOff>123827</xdr:rowOff>
    </xdr:from>
    <xdr:to>
      <xdr:col>11</xdr:col>
      <xdr:colOff>114299</xdr:colOff>
      <xdr:row>81</xdr:row>
      <xdr:rowOff>28579</xdr:rowOff>
    </xdr:to>
    <xdr:pic>
      <xdr:nvPicPr>
        <xdr:cNvPr id="16" name="Picture 15" descr="Text&#10;&#10;Description automatically generated with low confidence">
          <a:extLst>
            <a:ext uri="{FF2B5EF4-FFF2-40B4-BE49-F238E27FC236}">
              <a16:creationId xmlns:a16="http://schemas.microsoft.com/office/drawing/2014/main" id="{C5A0F3F3-B88E-4A99-B3DC-E90C413EE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4486274" y="13315953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762FDB3-6BF1-4C41-8F06-42279DE25AD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3508AB-A29A-44CE-8DE7-A1690A3F69A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6964540-7D6F-4D95-97FE-7A4DB5602172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E9430C5-8620-4A0E-B417-192DBB091368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DCA2B63-C58C-4690-9977-F7B23F4A1D9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DF48594-0C73-4268-B771-7C8D9BE3B62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142876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EA71FCD-3F13-4C91-8708-8AA51475D41E}"/>
            </a:ext>
          </a:extLst>
        </xdr:cNvPr>
        <xdr:cNvSpPr txBox="1"/>
      </xdr:nvSpPr>
      <xdr:spPr>
        <a:xfrm>
          <a:off x="79724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85725</xdr:colOff>
      <xdr:row>49</xdr:row>
      <xdr:rowOff>0</xdr:rowOff>
    </xdr:from>
    <xdr:to>
      <xdr:col>11</xdr:col>
      <xdr:colOff>238125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9B35BB-F4F2-40C4-B76A-2BA8AF8BDEF8}"/>
            </a:ext>
          </a:extLst>
        </xdr:cNvPr>
        <xdr:cNvSpPr txBox="1"/>
      </xdr:nvSpPr>
      <xdr:spPr>
        <a:xfrm>
          <a:off x="5057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171450</xdr:colOff>
      <xdr:row>49</xdr:row>
      <xdr:rowOff>0</xdr:rowOff>
    </xdr:from>
    <xdr:to>
      <xdr:col>5</xdr:col>
      <xdr:colOff>323850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EC4CA1E-A470-465F-9614-DC51AE7FE0B5}"/>
            </a:ext>
          </a:extLst>
        </xdr:cNvPr>
        <xdr:cNvSpPr txBox="1"/>
      </xdr:nvSpPr>
      <xdr:spPr>
        <a:xfrm>
          <a:off x="22193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228600</xdr:colOff>
      <xdr:row>77</xdr:row>
      <xdr:rowOff>47625</xdr:rowOff>
    </xdr:from>
    <xdr:to>
      <xdr:col>5</xdr:col>
      <xdr:colOff>371475</xdr:colOff>
      <xdr:row>81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87042C-B3E8-4596-84CB-A599113DE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13249275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78</xdr:row>
      <xdr:rowOff>9525</xdr:rowOff>
    </xdr:from>
    <xdr:to>
      <xdr:col>8</xdr:col>
      <xdr:colOff>207433</xdr:colOff>
      <xdr:row>81</xdr:row>
      <xdr:rowOff>10281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6E6EA0-B9F1-4F7A-A0C8-9353837F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33700" y="13382625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78</xdr:row>
      <xdr:rowOff>38101</xdr:rowOff>
    </xdr:from>
    <xdr:to>
      <xdr:col>11</xdr:col>
      <xdr:colOff>371475</xdr:colOff>
      <xdr:row>80</xdr:row>
      <xdr:rowOff>147640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5CC0E4-C88B-4EC0-B64C-2FEA06BE6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4631530" y="131516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E95EAC-7158-4647-8EDF-32AA72AF618E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294258-45B8-455F-B8A9-BE0076EDCB0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0005948-EA9D-4A91-82FF-7F4AB4EA131D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FE2DF3-2549-4A9C-9111-53BF73D128C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FFB615C-B1D8-43D5-8A33-CBBEBEC812A2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FF8AE3-7616-493E-BA41-CF4F6AD3F15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CFEA49-95E7-468D-AE4B-BDE5DE41D8DB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2B9DC7-0D62-497C-86A3-506493FD390F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DF8FCCE-5503-4E4C-83E6-32587B70904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8E67AA-BE7A-4A7F-894A-2AB442C68848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FECDBC6-BF98-43EB-A7C6-67AAA8690809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6</xdr:col>
      <xdr:colOff>400050</xdr:colOff>
      <xdr:row>78</xdr:row>
      <xdr:rowOff>19050</xdr:rowOff>
    </xdr:from>
    <xdr:to>
      <xdr:col>8</xdr:col>
      <xdr:colOff>245533</xdr:colOff>
      <xdr:row>81</xdr:row>
      <xdr:rowOff>19806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D51C3C6-1F0D-4265-83FB-6B69FAF38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71800" y="1339215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78</xdr:row>
      <xdr:rowOff>57151</xdr:rowOff>
    </xdr:from>
    <xdr:to>
      <xdr:col>11</xdr:col>
      <xdr:colOff>352425</xdr:colOff>
      <xdr:row>80</xdr:row>
      <xdr:rowOff>166690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D3E7C62-D40F-4C35-A133-8571F9DE1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4622005" y="1317069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219075</xdr:colOff>
      <xdr:row>77</xdr:row>
      <xdr:rowOff>95250</xdr:rowOff>
    </xdr:from>
    <xdr:to>
      <xdr:col>5</xdr:col>
      <xdr:colOff>314325</xdr:colOff>
      <xdr:row>81</xdr:row>
      <xdr:rowOff>85725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CB928F7-EED4-418F-BC87-5A65340B9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13296900"/>
          <a:ext cx="876300" cy="6762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116DA3-E641-4FC5-8344-BFC6C545922B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AB4D2B-A0E2-4C4A-A9FB-59473AFD59BE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45981A-0351-4438-9805-1200015353F8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6015762-D59B-463D-B42E-F1DA528D10C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1E05596-5858-4D83-AB6E-F2EAFDA7E24F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D12622-A74B-4085-9AA9-F2A31969F375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5AD741-500B-4621-B05F-03EB464C1C02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F941C24-974E-44A8-A440-71ACBD82767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2369689-2A40-4B8A-9A05-456209D3E65F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DD373AD-3A42-4A4A-903D-E2B97BF024EA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3A404A9-28B2-4B60-BDCD-0ED8C353CF69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6</xdr:col>
      <xdr:colOff>400051</xdr:colOff>
      <xdr:row>78</xdr:row>
      <xdr:rowOff>57153</xdr:rowOff>
    </xdr:from>
    <xdr:to>
      <xdr:col>8</xdr:col>
      <xdr:colOff>247650</xdr:colOff>
      <xdr:row>80</xdr:row>
      <xdr:rowOff>133355</xdr:rowOff>
    </xdr:to>
    <xdr:pic>
      <xdr:nvPicPr>
        <xdr:cNvPr id="22" name="Picture 21" descr="Text&#10;&#10;Description automatically generated with low confidence">
          <a:extLst>
            <a:ext uri="{FF2B5EF4-FFF2-40B4-BE49-F238E27FC236}">
              <a16:creationId xmlns:a16="http://schemas.microsoft.com/office/drawing/2014/main" id="{5AE53D38-BFBB-4A44-90BE-EBE0AB31DD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086100" y="13249279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247650</xdr:colOff>
      <xdr:row>77</xdr:row>
      <xdr:rowOff>38100</xdr:rowOff>
    </xdr:from>
    <xdr:to>
      <xdr:col>5</xdr:col>
      <xdr:colOff>352425</xdr:colOff>
      <xdr:row>81</xdr:row>
      <xdr:rowOff>28575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DD5D89A-C529-408A-B5EB-E85D01C12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3239750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78</xdr:row>
      <xdr:rowOff>76202</xdr:rowOff>
    </xdr:from>
    <xdr:to>
      <xdr:col>11</xdr:col>
      <xdr:colOff>352425</xdr:colOff>
      <xdr:row>81</xdr:row>
      <xdr:rowOff>14291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1FE61EB-639B-47DD-A9B8-A77ED0118E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4498180" y="13189747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09E704A-02E8-4F11-AF0E-3F88F498C63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71913C-FFE8-430A-AA48-A1FC86583694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20D5D9B-4045-499B-9B3E-AFA1931B8DF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A1F63BB-19B3-48CA-96A4-EAB8650ADCC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D02CC3-6125-4681-8FC7-0254445314B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86BE3D7-ABE5-4F61-BF99-CD6FDA5E6387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017CD77-0D2A-40F7-BC8A-84D74CB799F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0DAE3C9-90A9-4266-804D-DA513368EF86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6D0341-83CB-4232-8C14-4E1D5EFF7312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180975</xdr:colOff>
      <xdr:row>49</xdr:row>
      <xdr:rowOff>0</xdr:rowOff>
    </xdr:from>
    <xdr:to>
      <xdr:col>5</xdr:col>
      <xdr:colOff>333375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11F278A-CB08-49C3-A083-85D0A41BD949}"/>
            </a:ext>
          </a:extLst>
        </xdr:cNvPr>
        <xdr:cNvSpPr txBox="1"/>
      </xdr:nvSpPr>
      <xdr:spPr>
        <a:xfrm>
          <a:off x="22288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390525</xdr:colOff>
      <xdr:row>78</xdr:row>
      <xdr:rowOff>19053</xdr:rowOff>
    </xdr:from>
    <xdr:to>
      <xdr:col>8</xdr:col>
      <xdr:colOff>238124</xdr:colOff>
      <xdr:row>80</xdr:row>
      <xdr:rowOff>95255</xdr:rowOff>
    </xdr:to>
    <xdr:pic>
      <xdr:nvPicPr>
        <xdr:cNvPr id="20" name="Picture 19" descr="Text&#10;&#10;Description automatically generated with low confidence">
          <a:extLst>
            <a:ext uri="{FF2B5EF4-FFF2-40B4-BE49-F238E27FC236}">
              <a16:creationId xmlns:a16="http://schemas.microsoft.com/office/drawing/2014/main" id="{70E52EAF-BD20-42B2-A596-24918D76EC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90874" y="13211179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285750</xdr:colOff>
      <xdr:row>77</xdr:row>
      <xdr:rowOff>152400</xdr:rowOff>
    </xdr:from>
    <xdr:to>
      <xdr:col>5</xdr:col>
      <xdr:colOff>283633</xdr:colOff>
      <xdr:row>80</xdr:row>
      <xdr:rowOff>153156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E542D3-CE4C-4BFA-BC34-F3D2B6A70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552575" y="1335405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400050</xdr:colOff>
      <xdr:row>78</xdr:row>
      <xdr:rowOff>9526</xdr:rowOff>
    </xdr:from>
    <xdr:to>
      <xdr:col>11</xdr:col>
      <xdr:colOff>438150</xdr:colOff>
      <xdr:row>80</xdr:row>
      <xdr:rowOff>119065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EAE76B-82CA-42EB-8491-FB9032B83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4726780" y="13123071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72D938-B644-4D82-B2E4-CAC0BD1EF960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1BFB514-F456-4D60-84E8-FF22459A61A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7F7ECCF-7D2B-42E4-8282-48482034E658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2139F79-4306-4AAC-8851-60C184099DD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47A47FB-531B-4BE5-9E91-2A65F4040C28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406F561-C879-4E06-B8E5-FF21BD65C6C5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F57097D-F1D2-48FA-8817-2541E9B3B9B9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F470F17-7B31-401A-AF59-380D7690C468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95250</xdr:colOff>
      <xdr:row>49</xdr:row>
      <xdr:rowOff>0</xdr:rowOff>
    </xdr:from>
    <xdr:to>
      <xdr:col>11</xdr:col>
      <xdr:colOff>247650</xdr:colOff>
      <xdr:row>49</xdr:row>
      <xdr:rowOff>142876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18FB1CD-7481-4815-A2C3-BCB06D6F7247}"/>
            </a:ext>
          </a:extLst>
        </xdr:cNvPr>
        <xdr:cNvSpPr txBox="1"/>
      </xdr:nvSpPr>
      <xdr:spPr>
        <a:xfrm>
          <a:off x="50196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161925</xdr:colOff>
      <xdr:row>49</xdr:row>
      <xdr:rowOff>0</xdr:rowOff>
    </xdr:from>
    <xdr:to>
      <xdr:col>5</xdr:col>
      <xdr:colOff>314325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E4EBFF1-C4C7-4AD3-B707-EC9BC1027794}"/>
            </a:ext>
          </a:extLst>
        </xdr:cNvPr>
        <xdr:cNvSpPr txBox="1"/>
      </xdr:nvSpPr>
      <xdr:spPr>
        <a:xfrm>
          <a:off x="22098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371475</xdr:colOff>
      <xdr:row>78</xdr:row>
      <xdr:rowOff>57151</xdr:rowOff>
    </xdr:from>
    <xdr:to>
      <xdr:col>8</xdr:col>
      <xdr:colOff>219074</xdr:colOff>
      <xdr:row>80</xdr:row>
      <xdr:rowOff>133353</xdr:rowOff>
    </xdr:to>
    <xdr:pic>
      <xdr:nvPicPr>
        <xdr:cNvPr id="17" name="Picture 16" descr="Text&#10;&#10;Description automatically generated with low confidence">
          <a:extLst>
            <a:ext uri="{FF2B5EF4-FFF2-40B4-BE49-F238E27FC236}">
              <a16:creationId xmlns:a16="http://schemas.microsoft.com/office/drawing/2014/main" id="{12CA7398-74C9-4EB6-B90F-A804239CD5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24199" y="13249277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238125</xdr:colOff>
      <xdr:row>77</xdr:row>
      <xdr:rowOff>114300</xdr:rowOff>
    </xdr:from>
    <xdr:to>
      <xdr:col>5</xdr:col>
      <xdr:colOff>236008</xdr:colOff>
      <xdr:row>80</xdr:row>
      <xdr:rowOff>115056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425CBE-917E-40DC-8828-E5DEA61E3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504950" y="1331595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77</xdr:row>
      <xdr:rowOff>161925</xdr:rowOff>
    </xdr:from>
    <xdr:to>
      <xdr:col>11</xdr:col>
      <xdr:colOff>150283</xdr:colOff>
      <xdr:row>80</xdr:row>
      <xdr:rowOff>162681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5FFF81-50F6-4462-B77F-CEC5158E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295775" y="13363575"/>
          <a:ext cx="778933" cy="51510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371271D-8F62-4BC4-9365-AD39E0A540A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A94CE7-DD5C-451C-8974-F607E8D63E05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BFCCF11-D321-4C27-B39C-832D4C940DFF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8DEECC6-7A0F-4B53-9C2E-FF7B2AFFF56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A10429-9369-43F8-9CC6-B471B0090DA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CDE551-3B78-4BCF-AC7B-F163F4B8B9F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2D3D7B1-2C25-4450-A79D-73DFAD993C3A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4759987-2DD2-4258-A3AC-BC022179657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104775</xdr:colOff>
      <xdr:row>49</xdr:row>
      <xdr:rowOff>0</xdr:rowOff>
    </xdr:from>
    <xdr:to>
      <xdr:col>11</xdr:col>
      <xdr:colOff>257175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74DC18E-A4B1-45D8-919A-333673A429CA}"/>
            </a:ext>
          </a:extLst>
        </xdr:cNvPr>
        <xdr:cNvSpPr txBox="1"/>
      </xdr:nvSpPr>
      <xdr:spPr>
        <a:xfrm>
          <a:off x="50482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171450</xdr:colOff>
      <xdr:row>49</xdr:row>
      <xdr:rowOff>0</xdr:rowOff>
    </xdr:from>
    <xdr:to>
      <xdr:col>5</xdr:col>
      <xdr:colOff>323850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DDA88A5-7756-4854-AEEC-6CB2B125CE8B}"/>
            </a:ext>
          </a:extLst>
        </xdr:cNvPr>
        <xdr:cNvSpPr txBox="1"/>
      </xdr:nvSpPr>
      <xdr:spPr>
        <a:xfrm>
          <a:off x="22193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400048</xdr:colOff>
      <xdr:row>79</xdr:row>
      <xdr:rowOff>42870</xdr:rowOff>
    </xdr:from>
    <xdr:to>
      <xdr:col>8</xdr:col>
      <xdr:colOff>247647</xdr:colOff>
      <xdr:row>81</xdr:row>
      <xdr:rowOff>119072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C5922B5F-7A4D-415D-802B-4077B50F9B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71822" y="13406446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266700</xdr:colOff>
      <xdr:row>78</xdr:row>
      <xdr:rowOff>123825</xdr:rowOff>
    </xdr:from>
    <xdr:to>
      <xdr:col>5</xdr:col>
      <xdr:colOff>264583</xdr:colOff>
      <xdr:row>81</xdr:row>
      <xdr:rowOff>124581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D626F1A-550B-4237-B105-FFE2FEF86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533525" y="13496925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78</xdr:row>
      <xdr:rowOff>152400</xdr:rowOff>
    </xdr:from>
    <xdr:to>
      <xdr:col>11</xdr:col>
      <xdr:colOff>112183</xdr:colOff>
      <xdr:row>81</xdr:row>
      <xdr:rowOff>153156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BDBE423-ADEB-4030-9DF8-EB3B73851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276725" y="13525500"/>
          <a:ext cx="778933" cy="51510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EF2011-FCAA-44FD-BBDF-C2B9CE6A03D8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8C28C7-DDE2-4C16-AA65-5E03E4A38B86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5089CB-A2DE-464F-B827-040C52AD13F5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267EB22-33A8-449B-91ED-68D046692924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9D16116-91F8-49E2-BFC5-10D6BB9E2B6D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7579D9-6047-4E51-BB0E-35247491F58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7ECDB8-E377-4747-B3B7-FD7E299EE01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4BDC5-77D5-4D39-823C-95D17EE0F70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123825</xdr:colOff>
      <xdr:row>49</xdr:row>
      <xdr:rowOff>0</xdr:rowOff>
    </xdr:from>
    <xdr:to>
      <xdr:col>11</xdr:col>
      <xdr:colOff>276225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CAB5E6C-565F-4325-BD2D-133C51C41723}"/>
            </a:ext>
          </a:extLst>
        </xdr:cNvPr>
        <xdr:cNvSpPr txBox="1"/>
      </xdr:nvSpPr>
      <xdr:spPr>
        <a:xfrm>
          <a:off x="51625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266700</xdr:colOff>
      <xdr:row>49</xdr:row>
      <xdr:rowOff>0</xdr:rowOff>
    </xdr:from>
    <xdr:to>
      <xdr:col>5</xdr:col>
      <xdr:colOff>419100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8AA346-FC1A-4B03-865E-29038D58B5DF}"/>
            </a:ext>
          </a:extLst>
        </xdr:cNvPr>
        <xdr:cNvSpPr txBox="1"/>
      </xdr:nvSpPr>
      <xdr:spPr>
        <a:xfrm>
          <a:off x="2314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314325</xdr:colOff>
      <xdr:row>78</xdr:row>
      <xdr:rowOff>38102</xdr:rowOff>
    </xdr:from>
    <xdr:to>
      <xdr:col>8</xdr:col>
      <xdr:colOff>161924</xdr:colOff>
      <xdr:row>80</xdr:row>
      <xdr:rowOff>114304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FCC7D345-42CC-416A-8BC3-A873F8E643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81349" y="1323022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0</xdr:colOff>
      <xdr:row>77</xdr:row>
      <xdr:rowOff>152400</xdr:rowOff>
    </xdr:from>
    <xdr:to>
      <xdr:col>5</xdr:col>
      <xdr:colOff>340783</xdr:colOff>
      <xdr:row>80</xdr:row>
      <xdr:rowOff>153156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729962-6133-44D1-9E84-C3469B9B0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609725" y="1335405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323850</xdr:colOff>
      <xdr:row>77</xdr:row>
      <xdr:rowOff>28577</xdr:rowOff>
    </xdr:from>
    <xdr:to>
      <xdr:col>11</xdr:col>
      <xdr:colOff>266700</xdr:colOff>
      <xdr:row>81</xdr:row>
      <xdr:rowOff>19052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AFBFEB-15AD-4A61-A6B2-BA7EAF457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13230227"/>
          <a:ext cx="876300" cy="6762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54A2A1-0367-4621-B8F1-966297BC81C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776E91-11E5-4295-A19A-7AADC68D5223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D3874F-15C7-4916-B0C4-8DEBD24F7D9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47F0B37-2D1D-409B-916C-83EE7E3FE47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5F0C477-A380-492A-8080-302084C17C5E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6AB8A4F-3AA4-4479-8B22-1774BBBBD0D6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8882F14-4A31-4AA2-9F82-0397F4F3647E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E1E52D1-1D5E-48A3-AE25-A681EA82915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114300</xdr:colOff>
      <xdr:row>49</xdr:row>
      <xdr:rowOff>0</xdr:rowOff>
    </xdr:from>
    <xdr:to>
      <xdr:col>11</xdr:col>
      <xdr:colOff>266700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8DEB479-EA88-42A7-B446-16F01793B90F}"/>
            </a:ext>
          </a:extLst>
        </xdr:cNvPr>
        <xdr:cNvSpPr txBox="1"/>
      </xdr:nvSpPr>
      <xdr:spPr>
        <a:xfrm>
          <a:off x="51054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190500</xdr:colOff>
      <xdr:row>49</xdr:row>
      <xdr:rowOff>0</xdr:rowOff>
    </xdr:from>
    <xdr:to>
      <xdr:col>5</xdr:col>
      <xdr:colOff>342900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911A29-C2A0-46DF-852E-FC7E6F24AD5E}"/>
            </a:ext>
          </a:extLst>
        </xdr:cNvPr>
        <xdr:cNvSpPr txBox="1"/>
      </xdr:nvSpPr>
      <xdr:spPr>
        <a:xfrm>
          <a:off x="22860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333375</xdr:colOff>
      <xdr:row>78</xdr:row>
      <xdr:rowOff>28576</xdr:rowOff>
    </xdr:from>
    <xdr:to>
      <xdr:col>8</xdr:col>
      <xdr:colOff>371475</xdr:colOff>
      <xdr:row>80</xdr:row>
      <xdr:rowOff>138115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70C4BA5-106C-4D9B-B15D-A113216EA7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231355" y="13142121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285750</xdr:colOff>
      <xdr:row>77</xdr:row>
      <xdr:rowOff>123825</xdr:rowOff>
    </xdr:from>
    <xdr:to>
      <xdr:col>5</xdr:col>
      <xdr:colOff>236008</xdr:colOff>
      <xdr:row>80</xdr:row>
      <xdr:rowOff>124581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77F784-91D3-47BF-B045-61CDB80D4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552575" y="13325475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77</xdr:row>
      <xdr:rowOff>19051</xdr:rowOff>
    </xdr:from>
    <xdr:to>
      <xdr:col>11</xdr:col>
      <xdr:colOff>180975</xdr:colOff>
      <xdr:row>81</xdr:row>
      <xdr:rowOff>9526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5B07EC7-1855-447E-80EE-0F86F4A58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4825" y="13220701"/>
          <a:ext cx="876300" cy="6762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065A30-F238-473D-AF47-9A503B972C7F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2D0725-17AE-4CE5-9AD4-2EE8E7EA5E3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5B60B6B-B15C-42C8-8465-D6784CF60CA5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0A13B8-4936-4009-9911-44505B1F9546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8EA6F9D-189A-4A12-957E-AF8B8C9F80BF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AB3D202-EFA7-4785-8AD6-31FDCCA3D45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76FA52C-12C9-4085-971E-578700A34246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BE86907-FFC7-41E0-9BCF-6FE81F2BE788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4078DB2-1710-40D6-82A4-01EDBCA4354B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DEB5D93-0CB2-4F54-BA4E-45536589647C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3EF6E67-D1A2-48B7-9694-8E22F6CBD02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2699307-1890-49C8-9E0B-5217B40E6DD4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4BFB65B-DF1F-4775-AD82-4AB39604BA6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A1DB066-77CD-4C06-9C74-04BDEA592AD0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BB56BD-76F3-446D-B471-BB4B962238A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210261</xdr:colOff>
      <xdr:row>78</xdr:row>
      <xdr:rowOff>9524</xdr:rowOff>
    </xdr:from>
    <xdr:to>
      <xdr:col>5</xdr:col>
      <xdr:colOff>451287</xdr:colOff>
      <xdr:row>80</xdr:row>
      <xdr:rowOff>85727</xdr:rowOff>
    </xdr:to>
    <xdr:pic>
      <xdr:nvPicPr>
        <xdr:cNvPr id="19" name="Picture 18" descr="Text&#10;&#10;Description automatically generated with low confidence">
          <a:extLst>
            <a:ext uri="{FF2B5EF4-FFF2-40B4-BE49-F238E27FC236}">
              <a16:creationId xmlns:a16="http://schemas.microsoft.com/office/drawing/2014/main" id="{FBBD0603-4FC4-48CC-AA2D-4771625AB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778572" y="13081138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276225</xdr:colOff>
      <xdr:row>78</xdr:row>
      <xdr:rowOff>76201</xdr:rowOff>
    </xdr:from>
    <xdr:to>
      <xdr:col>8</xdr:col>
      <xdr:colOff>285750</xdr:colOff>
      <xdr:row>81</xdr:row>
      <xdr:rowOff>14290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A55AE3D-7FF6-4206-B933-F80E92D43B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07530" y="131897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323850</xdr:colOff>
      <xdr:row>77</xdr:row>
      <xdr:rowOff>9525</xdr:rowOff>
    </xdr:from>
    <xdr:to>
      <xdr:col>11</xdr:col>
      <xdr:colOff>228600</xdr:colOff>
      <xdr:row>81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A08FA8B-A170-4144-8FF7-88B40F705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13211175"/>
          <a:ext cx="876300" cy="6762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211581-9624-4B9C-8F43-A845588D3BD8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068FE53-752C-4D32-A2D1-969BBEB554C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4591017-9E6B-4879-AFF5-43598B58DF0E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276225</xdr:colOff>
      <xdr:row>49</xdr:row>
      <xdr:rowOff>0</xdr:rowOff>
    </xdr:from>
    <xdr:to>
      <xdr:col>2</xdr:col>
      <xdr:colOff>428625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E08061-1BAD-4EA1-A7F6-86594137C8E3}"/>
            </a:ext>
          </a:extLst>
        </xdr:cNvPr>
        <xdr:cNvSpPr txBox="1"/>
      </xdr:nvSpPr>
      <xdr:spPr>
        <a:xfrm>
          <a:off x="8382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B210F2B-10AD-4C96-BBC6-F49FF2183F5C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694AC00-CA08-4948-8422-57F994BCC95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76200</xdr:colOff>
      <xdr:row>49</xdr:row>
      <xdr:rowOff>0</xdr:rowOff>
    </xdr:from>
    <xdr:to>
      <xdr:col>11</xdr:col>
      <xdr:colOff>228600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0D783E-BD32-49C0-8567-6D2427560353}"/>
            </a:ext>
          </a:extLst>
        </xdr:cNvPr>
        <xdr:cNvSpPr txBox="1"/>
      </xdr:nvSpPr>
      <xdr:spPr>
        <a:xfrm>
          <a:off x="50006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200025</xdr:colOff>
      <xdr:row>49</xdr:row>
      <xdr:rowOff>0</xdr:rowOff>
    </xdr:from>
    <xdr:to>
      <xdr:col>5</xdr:col>
      <xdr:colOff>352425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50ED217-0783-453C-8493-93FD4C2C2BD3}"/>
            </a:ext>
          </a:extLst>
        </xdr:cNvPr>
        <xdr:cNvSpPr txBox="1"/>
      </xdr:nvSpPr>
      <xdr:spPr>
        <a:xfrm>
          <a:off x="22479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247651</xdr:colOff>
      <xdr:row>78</xdr:row>
      <xdr:rowOff>28573</xdr:rowOff>
    </xdr:from>
    <xdr:to>
      <xdr:col>5</xdr:col>
      <xdr:colOff>469627</xdr:colOff>
      <xdr:row>80</xdr:row>
      <xdr:rowOff>104776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B6F3947A-7742-45F2-9A2F-DB0AF0CEBB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815962" y="13100187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285750</xdr:colOff>
      <xdr:row>78</xdr:row>
      <xdr:rowOff>95251</xdr:rowOff>
    </xdr:from>
    <xdr:to>
      <xdr:col>8</xdr:col>
      <xdr:colOff>323850</xdr:colOff>
      <xdr:row>81</xdr:row>
      <xdr:rowOff>33340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71A4C2-74A0-49E9-992D-01BA3CD99C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17055" y="1320879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285750</xdr:colOff>
      <xdr:row>77</xdr:row>
      <xdr:rowOff>76200</xdr:rowOff>
    </xdr:from>
    <xdr:to>
      <xdr:col>11</xdr:col>
      <xdr:colOff>228600</xdr:colOff>
      <xdr:row>81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484AB8-9692-4216-9A98-818ADEE65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13277850"/>
          <a:ext cx="876300" cy="6762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4302DF-D1AD-41E0-899A-B86246526672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1BED091-ECFC-4A09-B803-451CC5B9907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196522-2C7D-462B-825C-70CC56FBDAA9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57032A-64F2-48C4-B285-E4CC12B2639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0ECF1BF-231C-4BDB-8F6E-FDBF11605BE9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69BD2C2-C9D3-41D6-9224-020BC66BD37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209550</xdr:colOff>
      <xdr:row>49</xdr:row>
      <xdr:rowOff>0</xdr:rowOff>
    </xdr:from>
    <xdr:to>
      <xdr:col>5</xdr:col>
      <xdr:colOff>361950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B21C981-1FD7-4194-9500-B3FA05D86EFC}"/>
            </a:ext>
          </a:extLst>
        </xdr:cNvPr>
        <xdr:cNvSpPr txBox="1"/>
      </xdr:nvSpPr>
      <xdr:spPr>
        <a:xfrm>
          <a:off x="22574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276223</xdr:colOff>
      <xdr:row>77</xdr:row>
      <xdr:rowOff>161926</xdr:rowOff>
    </xdr:from>
    <xdr:to>
      <xdr:col>5</xdr:col>
      <xdr:colOff>517249</xdr:colOff>
      <xdr:row>80</xdr:row>
      <xdr:rowOff>66679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9A96EB2F-2260-4E79-AD5A-61E0165738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844534" y="13062090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11</xdr:col>
      <xdr:colOff>85725</xdr:colOff>
      <xdr:row>49</xdr:row>
      <xdr:rowOff>0</xdr:rowOff>
    </xdr:from>
    <xdr:to>
      <xdr:col>11</xdr:col>
      <xdr:colOff>238125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5539B37-545E-4D70-92B0-EC5BA8674ED5}"/>
            </a:ext>
          </a:extLst>
        </xdr:cNvPr>
        <xdr:cNvSpPr txBox="1"/>
      </xdr:nvSpPr>
      <xdr:spPr>
        <a:xfrm>
          <a:off x="50101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85725</xdr:colOff>
      <xdr:row>49</xdr:row>
      <xdr:rowOff>0</xdr:rowOff>
    </xdr:from>
    <xdr:to>
      <xdr:col>17</xdr:col>
      <xdr:colOff>238125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525DAF7-4E76-4FF2-9E49-FB2A98DCBD08}"/>
            </a:ext>
          </a:extLst>
        </xdr:cNvPr>
        <xdr:cNvSpPr txBox="1"/>
      </xdr:nvSpPr>
      <xdr:spPr>
        <a:xfrm>
          <a:off x="78867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323850</xdr:colOff>
      <xdr:row>78</xdr:row>
      <xdr:rowOff>85728</xdr:rowOff>
    </xdr:from>
    <xdr:to>
      <xdr:col>8</xdr:col>
      <xdr:colOff>361950</xdr:colOff>
      <xdr:row>81</xdr:row>
      <xdr:rowOff>23817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412AA5-C6D4-4908-9D6B-8D49F77A47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55155" y="13199273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276225</xdr:colOff>
      <xdr:row>77</xdr:row>
      <xdr:rowOff>152402</xdr:rowOff>
    </xdr:from>
    <xdr:to>
      <xdr:col>11</xdr:col>
      <xdr:colOff>121708</xdr:colOff>
      <xdr:row>80</xdr:row>
      <xdr:rowOff>153158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D49EDB-0DEA-4C49-A6E4-C7FAF3E8E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267200" y="13354052"/>
          <a:ext cx="778933" cy="51510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FDC173-DAFB-452D-9B03-EDF609E4C30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3D3211C-2242-4B97-92AE-B98FBAFF2A0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6E46EE-79CE-4901-938A-46CA7724C075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28596C-74E6-4440-BB6A-40BED724E5CB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1D3636A-721C-4595-84A4-1DE06A0FF2CE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229AE28-1F7A-42ED-AC72-0D673A51AB74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180975</xdr:colOff>
      <xdr:row>49</xdr:row>
      <xdr:rowOff>0</xdr:rowOff>
    </xdr:from>
    <xdr:to>
      <xdr:col>5</xdr:col>
      <xdr:colOff>333375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B921EDD-121D-40C5-B8EA-91F99D008380}"/>
            </a:ext>
          </a:extLst>
        </xdr:cNvPr>
        <xdr:cNvSpPr txBox="1"/>
      </xdr:nvSpPr>
      <xdr:spPr>
        <a:xfrm>
          <a:off x="22383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202411</xdr:colOff>
      <xdr:row>78</xdr:row>
      <xdr:rowOff>33722</xdr:rowOff>
    </xdr:from>
    <xdr:to>
      <xdr:col>5</xdr:col>
      <xdr:colOff>433912</xdr:colOff>
      <xdr:row>80</xdr:row>
      <xdr:rowOff>109925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88C0AD6E-4EE0-48CE-951A-B8CC1765F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770722" y="13105336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11</xdr:col>
      <xdr:colOff>95250</xdr:colOff>
      <xdr:row>49</xdr:row>
      <xdr:rowOff>0</xdr:rowOff>
    </xdr:from>
    <xdr:to>
      <xdr:col>11</xdr:col>
      <xdr:colOff>247650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186F22D-A25C-4025-BE46-ECC70D5A50B0}"/>
            </a:ext>
          </a:extLst>
        </xdr:cNvPr>
        <xdr:cNvSpPr txBox="1"/>
      </xdr:nvSpPr>
      <xdr:spPr>
        <a:xfrm>
          <a:off x="50292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76200</xdr:colOff>
      <xdr:row>49</xdr:row>
      <xdr:rowOff>0</xdr:rowOff>
    </xdr:from>
    <xdr:to>
      <xdr:col>17</xdr:col>
      <xdr:colOff>228600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EF735B9-C59C-46B8-BD78-26B78D17D93D}"/>
            </a:ext>
          </a:extLst>
        </xdr:cNvPr>
        <xdr:cNvSpPr txBox="1"/>
      </xdr:nvSpPr>
      <xdr:spPr>
        <a:xfrm>
          <a:off x="79152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314325</xdr:colOff>
      <xdr:row>78</xdr:row>
      <xdr:rowOff>66677</xdr:rowOff>
    </xdr:from>
    <xdr:to>
      <xdr:col>8</xdr:col>
      <xdr:colOff>352425</xdr:colOff>
      <xdr:row>81</xdr:row>
      <xdr:rowOff>4766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FEF973-B760-4F18-A29B-50B450674D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55155" y="13180222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333375</xdr:colOff>
      <xdr:row>77</xdr:row>
      <xdr:rowOff>161925</xdr:rowOff>
    </xdr:from>
    <xdr:to>
      <xdr:col>11</xdr:col>
      <xdr:colOff>178858</xdr:colOff>
      <xdr:row>80</xdr:row>
      <xdr:rowOff>162681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197BCE-033E-42C3-91EE-DFCFB7246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33875" y="13363575"/>
          <a:ext cx="778933" cy="51510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DA3293-A33E-4E18-A6E5-89933985C32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4C3DAA-2A5A-420C-82AF-8C955576C88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96CEC43-AE72-4BCF-8031-34C8209FACB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5F9FCD9-15C9-492A-908D-BD58A3DF8A0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5783053-73EC-4B59-BBAA-CFB83261C09F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A59950-3AC0-40BD-9C42-4B1ED02CCAE9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200025</xdr:colOff>
      <xdr:row>49</xdr:row>
      <xdr:rowOff>0</xdr:rowOff>
    </xdr:from>
    <xdr:to>
      <xdr:col>5</xdr:col>
      <xdr:colOff>352425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55546A1-D432-429F-9CC8-9934A0D28866}"/>
            </a:ext>
          </a:extLst>
        </xdr:cNvPr>
        <xdr:cNvSpPr txBox="1"/>
      </xdr:nvSpPr>
      <xdr:spPr>
        <a:xfrm>
          <a:off x="22479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323850</xdr:colOff>
      <xdr:row>77</xdr:row>
      <xdr:rowOff>47625</xdr:rowOff>
    </xdr:from>
    <xdr:to>
      <xdr:col>8</xdr:col>
      <xdr:colOff>266700</xdr:colOff>
      <xdr:row>81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5E2E7A-DCE0-4D75-A9B3-94A255C69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3249275"/>
          <a:ext cx="876300" cy="676275"/>
        </a:xfrm>
        <a:prstGeom prst="rect">
          <a:avLst/>
        </a:prstGeom>
      </xdr:spPr>
    </xdr:pic>
    <xdr:clientData/>
  </xdr:twoCellAnchor>
  <xdr:twoCellAnchor>
    <xdr:from>
      <xdr:col>11</xdr:col>
      <xdr:colOff>95250</xdr:colOff>
      <xdr:row>49</xdr:row>
      <xdr:rowOff>0</xdr:rowOff>
    </xdr:from>
    <xdr:to>
      <xdr:col>11</xdr:col>
      <xdr:colOff>247650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083149D-B928-476D-B595-EE612309FB24}"/>
            </a:ext>
          </a:extLst>
        </xdr:cNvPr>
        <xdr:cNvSpPr txBox="1"/>
      </xdr:nvSpPr>
      <xdr:spPr>
        <a:xfrm>
          <a:off x="50196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76200</xdr:colOff>
      <xdr:row>49</xdr:row>
      <xdr:rowOff>0</xdr:rowOff>
    </xdr:from>
    <xdr:to>
      <xdr:col>17</xdr:col>
      <xdr:colOff>228600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E17C880-C184-4741-972C-F424569CE6E5}"/>
            </a:ext>
          </a:extLst>
        </xdr:cNvPr>
        <xdr:cNvSpPr txBox="1"/>
      </xdr:nvSpPr>
      <xdr:spPr>
        <a:xfrm>
          <a:off x="7877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278611</xdr:colOff>
      <xdr:row>78</xdr:row>
      <xdr:rowOff>9526</xdr:rowOff>
    </xdr:from>
    <xdr:to>
      <xdr:col>5</xdr:col>
      <xdr:colOff>519637</xdr:colOff>
      <xdr:row>80</xdr:row>
      <xdr:rowOff>85729</xdr:rowOff>
    </xdr:to>
    <xdr:pic>
      <xdr:nvPicPr>
        <xdr:cNvPr id="6" name="Picture 5" descr="Text&#10;&#10;Description automatically generated with low confidence">
          <a:extLst>
            <a:ext uri="{FF2B5EF4-FFF2-40B4-BE49-F238E27FC236}">
              <a16:creationId xmlns:a16="http://schemas.microsoft.com/office/drawing/2014/main" id="{182C76BD-DB77-464D-8A2B-470356834B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846922" y="13081140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352425</xdr:colOff>
      <xdr:row>78</xdr:row>
      <xdr:rowOff>0</xdr:rowOff>
    </xdr:from>
    <xdr:to>
      <xdr:col>11</xdr:col>
      <xdr:colOff>197908</xdr:colOff>
      <xdr:row>81</xdr:row>
      <xdr:rowOff>756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1A0C74-8828-48D9-99CC-70FCE4FEA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71975" y="13373100"/>
          <a:ext cx="778933" cy="51510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3ED4AB-6275-409D-A990-4163918F47F0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ADA3930-E384-485E-B7C4-13BC27FFF734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DF72ABD-EADF-4ABC-8CA6-CDCE47B43AE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C9A7C9E-CFB3-4CD9-8A79-18397A08866B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4C5B9D-D0A2-41B2-906F-84DC09628D4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71DED74-2EAD-4F30-B62D-53615570AC1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171450</xdr:colOff>
      <xdr:row>49</xdr:row>
      <xdr:rowOff>0</xdr:rowOff>
    </xdr:from>
    <xdr:to>
      <xdr:col>5</xdr:col>
      <xdr:colOff>323850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1079900-7790-423F-BFBD-7CD37656EC02}"/>
            </a:ext>
          </a:extLst>
        </xdr:cNvPr>
        <xdr:cNvSpPr txBox="1"/>
      </xdr:nvSpPr>
      <xdr:spPr>
        <a:xfrm>
          <a:off x="22193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85725</xdr:colOff>
      <xdr:row>49</xdr:row>
      <xdr:rowOff>0</xdr:rowOff>
    </xdr:from>
    <xdr:to>
      <xdr:col>11</xdr:col>
      <xdr:colOff>238125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D02F5-9BF3-4C72-9AA5-3438532AA6DF}"/>
            </a:ext>
          </a:extLst>
        </xdr:cNvPr>
        <xdr:cNvSpPr txBox="1"/>
      </xdr:nvSpPr>
      <xdr:spPr>
        <a:xfrm>
          <a:off x="50101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85725</xdr:colOff>
      <xdr:row>49</xdr:row>
      <xdr:rowOff>0</xdr:rowOff>
    </xdr:from>
    <xdr:to>
      <xdr:col>17</xdr:col>
      <xdr:colOff>238125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0AB9D2F-03C4-4514-9144-A9D4E17BE6F4}"/>
            </a:ext>
          </a:extLst>
        </xdr:cNvPr>
        <xdr:cNvSpPr txBox="1"/>
      </xdr:nvSpPr>
      <xdr:spPr>
        <a:xfrm>
          <a:off x="79914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333375</xdr:colOff>
      <xdr:row>77</xdr:row>
      <xdr:rowOff>85730</xdr:rowOff>
    </xdr:from>
    <xdr:to>
      <xdr:col>8</xdr:col>
      <xdr:colOff>276225</xdr:colOff>
      <xdr:row>81</xdr:row>
      <xdr:rowOff>76205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08BFD1A-BC11-43F9-B204-AC6804448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3287380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78</xdr:row>
      <xdr:rowOff>57151</xdr:rowOff>
    </xdr:from>
    <xdr:to>
      <xdr:col>5</xdr:col>
      <xdr:colOff>457200</xdr:colOff>
      <xdr:row>81</xdr:row>
      <xdr:rowOff>33338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2A60E3-BE9D-4F81-A69C-C07369257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74031" y="13189745"/>
          <a:ext cx="490537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352425</xdr:colOff>
      <xdr:row>77</xdr:row>
      <xdr:rowOff>142875</xdr:rowOff>
    </xdr:from>
    <xdr:to>
      <xdr:col>11</xdr:col>
      <xdr:colOff>197908</xdr:colOff>
      <xdr:row>80</xdr:row>
      <xdr:rowOff>143631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77B7AA-FFC0-471D-AA3E-351610F6C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43400" y="13344525"/>
          <a:ext cx="778933" cy="51510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8C0468-3461-40E4-94F4-B2EBB35D6C3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F717395-6274-4CB2-9828-AE3A7AC1F168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E3FD8F-B7D7-499D-AB8B-04CCFD9CC52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EA4A39D-F76D-491F-B695-81327952F6A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561DDF0-A036-44F2-9205-77FE6054D98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AEA157C-CB98-467E-92AF-E87EECB789CC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200025</xdr:colOff>
      <xdr:row>49</xdr:row>
      <xdr:rowOff>0</xdr:rowOff>
    </xdr:from>
    <xdr:to>
      <xdr:col>5</xdr:col>
      <xdr:colOff>352425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0325286-D025-4496-853F-5F3F4BE98FC8}"/>
            </a:ext>
          </a:extLst>
        </xdr:cNvPr>
        <xdr:cNvSpPr txBox="1"/>
      </xdr:nvSpPr>
      <xdr:spPr>
        <a:xfrm>
          <a:off x="22479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333375</xdr:colOff>
      <xdr:row>77</xdr:row>
      <xdr:rowOff>85725</xdr:rowOff>
    </xdr:from>
    <xdr:to>
      <xdr:col>8</xdr:col>
      <xdr:colOff>276225</xdr:colOff>
      <xdr:row>81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1B5846-2A4F-4D2E-98E6-124B820AB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13287375"/>
          <a:ext cx="876300" cy="676275"/>
        </a:xfrm>
        <a:prstGeom prst="rect">
          <a:avLst/>
        </a:prstGeom>
      </xdr:spPr>
    </xdr:pic>
    <xdr:clientData/>
  </xdr:twoCellAnchor>
  <xdr:twoCellAnchor>
    <xdr:from>
      <xdr:col>11</xdr:col>
      <xdr:colOff>66675</xdr:colOff>
      <xdr:row>49</xdr:row>
      <xdr:rowOff>0</xdr:rowOff>
    </xdr:from>
    <xdr:to>
      <xdr:col>11</xdr:col>
      <xdr:colOff>219075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8458D0F-0F8F-4EC8-BE6C-6FDB71924DAC}"/>
            </a:ext>
          </a:extLst>
        </xdr:cNvPr>
        <xdr:cNvSpPr txBox="1"/>
      </xdr:nvSpPr>
      <xdr:spPr>
        <a:xfrm>
          <a:off x="49911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47625</xdr:colOff>
      <xdr:row>49</xdr:row>
      <xdr:rowOff>0</xdr:rowOff>
    </xdr:from>
    <xdr:to>
      <xdr:col>17</xdr:col>
      <xdr:colOff>200025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54FAB82-778B-4E12-AF7B-93DBFBD41F8C}"/>
            </a:ext>
          </a:extLst>
        </xdr:cNvPr>
        <xdr:cNvSpPr txBox="1"/>
      </xdr:nvSpPr>
      <xdr:spPr>
        <a:xfrm>
          <a:off x="78486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257175</xdr:colOff>
      <xdr:row>78</xdr:row>
      <xdr:rowOff>28576</xdr:rowOff>
    </xdr:from>
    <xdr:to>
      <xdr:col>5</xdr:col>
      <xdr:colOff>447675</xdr:colOff>
      <xdr:row>81</xdr:row>
      <xdr:rowOff>4763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0E2F58-9D93-4DBF-9705-90140B0F64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64506" y="13161170"/>
          <a:ext cx="490537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361950</xdr:colOff>
      <xdr:row>78</xdr:row>
      <xdr:rowOff>0</xdr:rowOff>
    </xdr:from>
    <xdr:to>
      <xdr:col>11</xdr:col>
      <xdr:colOff>207433</xdr:colOff>
      <xdr:row>81</xdr:row>
      <xdr:rowOff>756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A9C136-E66C-4074-8726-8BE1E56CB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295775" y="13373100"/>
          <a:ext cx="778933" cy="51510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8D4CB2-AFFC-488F-9E15-0F2B44C1ABEE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0D35F99-D198-461D-9F49-FC00147B6C49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3FBDB8-7EC1-4754-B655-FA0440F15003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E72463-BE68-441D-972B-7241089EEEAD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EE55F9-4649-471A-82F1-F6C1625818A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E5A41B-87D9-459A-B1BB-849BDDBA3BCD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DBAFA89-4C67-4D7D-9782-DE8EFFA0F6FE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F52744A-0C78-4BFC-91AC-F917950B377C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C1A1E64-B34D-46BC-8A36-BD5264F9135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200025</xdr:colOff>
      <xdr:row>49</xdr:row>
      <xdr:rowOff>0</xdr:rowOff>
    </xdr:from>
    <xdr:to>
      <xdr:col>5</xdr:col>
      <xdr:colOff>352425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DD75682-60B2-40A6-A972-F8F21BEBCAD6}"/>
            </a:ext>
          </a:extLst>
        </xdr:cNvPr>
        <xdr:cNvSpPr txBox="1"/>
      </xdr:nvSpPr>
      <xdr:spPr>
        <a:xfrm>
          <a:off x="22479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276225</xdr:colOff>
      <xdr:row>78</xdr:row>
      <xdr:rowOff>1</xdr:rowOff>
    </xdr:from>
    <xdr:to>
      <xdr:col>5</xdr:col>
      <xdr:colOff>466725</xdr:colOff>
      <xdr:row>80</xdr:row>
      <xdr:rowOff>147638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440CB3B-8574-40D7-A5BC-B79D586B39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83556" y="13132595"/>
          <a:ext cx="490537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266700</xdr:colOff>
      <xdr:row>77</xdr:row>
      <xdr:rowOff>104775</xdr:rowOff>
    </xdr:from>
    <xdr:to>
      <xdr:col>8</xdr:col>
      <xdr:colOff>209550</xdr:colOff>
      <xdr:row>81</xdr:row>
      <xdr:rowOff>95250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6003AAD-D81C-4F5C-8C71-F6D6244D8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13306425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295275</xdr:colOff>
      <xdr:row>77</xdr:row>
      <xdr:rowOff>161925</xdr:rowOff>
    </xdr:from>
    <xdr:to>
      <xdr:col>11</xdr:col>
      <xdr:colOff>383901</xdr:colOff>
      <xdr:row>80</xdr:row>
      <xdr:rowOff>66678</xdr:rowOff>
    </xdr:to>
    <xdr:pic>
      <xdr:nvPicPr>
        <xdr:cNvPr id="22" name="Picture 21" descr="Text&#10;&#10;Description automatically generated with low confidence">
          <a:extLst>
            <a:ext uri="{FF2B5EF4-FFF2-40B4-BE49-F238E27FC236}">
              <a16:creationId xmlns:a16="http://schemas.microsoft.com/office/drawing/2014/main" id="{59A8CB4B-8A74-4779-9398-3A8822D840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4587736" y="13062089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DF7500D-1DDA-42AA-B3A3-BDA52E3808BB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BEADB0-B8B8-49E8-8DB6-978F3D7DE726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FFE7279-27F6-425E-9B22-2AA1856624F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FDC18A-C9B6-4E27-975A-8E1420007862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1329416-CC36-4A7C-98FC-513E44D3E447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186871-FFCD-4F2E-8077-E8F118130BA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5B4911E-C9EF-46A0-B177-2D148BF2A683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D8D2CF2-80E5-4131-A1BA-B3587D51E0D0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EB85AF-4952-423D-B9A2-31920D668E4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238125</xdr:colOff>
      <xdr:row>49</xdr:row>
      <xdr:rowOff>0</xdr:rowOff>
    </xdr:from>
    <xdr:to>
      <xdr:col>5</xdr:col>
      <xdr:colOff>390525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F91B637-7A9C-42AD-8183-937E4D159304}"/>
            </a:ext>
          </a:extLst>
        </xdr:cNvPr>
        <xdr:cNvSpPr txBox="1"/>
      </xdr:nvSpPr>
      <xdr:spPr>
        <a:xfrm>
          <a:off x="22860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323850</xdr:colOff>
      <xdr:row>77</xdr:row>
      <xdr:rowOff>95250</xdr:rowOff>
    </xdr:from>
    <xdr:to>
      <xdr:col>8</xdr:col>
      <xdr:colOff>266700</xdr:colOff>
      <xdr:row>81</xdr:row>
      <xdr:rowOff>85725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DE1E1B6-A985-4982-A7CE-4F66936B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3296900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78</xdr:row>
      <xdr:rowOff>57151</xdr:rowOff>
    </xdr:from>
    <xdr:to>
      <xdr:col>5</xdr:col>
      <xdr:colOff>457200</xdr:colOff>
      <xdr:row>81</xdr:row>
      <xdr:rowOff>33338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A979D9-AF34-45ED-A36E-8498152852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35931" y="13189745"/>
          <a:ext cx="490537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266700</xdr:colOff>
      <xdr:row>78</xdr:row>
      <xdr:rowOff>47625</xdr:rowOff>
    </xdr:from>
    <xdr:to>
      <xdr:col>11</xdr:col>
      <xdr:colOff>355326</xdr:colOff>
      <xdr:row>80</xdr:row>
      <xdr:rowOff>123828</xdr:rowOff>
    </xdr:to>
    <xdr:pic>
      <xdr:nvPicPr>
        <xdr:cNvPr id="16" name="Picture 15" descr="Text&#10;&#10;Description automatically generated with low confidence">
          <a:extLst>
            <a:ext uri="{FF2B5EF4-FFF2-40B4-BE49-F238E27FC236}">
              <a16:creationId xmlns:a16="http://schemas.microsoft.com/office/drawing/2014/main" id="{389178F0-E9E0-4040-9868-246184612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4521061" y="13119239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283FD4-0DA3-49AC-8224-ABB9766E04A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4C302E-A78B-4EBC-93DD-F3CC07A58611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C793A7-9C90-4DCC-8432-6E405BDDC07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9D5382-CBAD-4BF9-A5E4-894605818458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F71FE0-19A4-4299-9E95-D049003F574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36575D7-1AF7-43ED-8C12-A0B453B7D54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4510A59-E3E4-4D25-9CB8-755A35C6D1AE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BC83F20-1C02-491D-B45A-D89E67219863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9B01E1B-076E-455C-9543-2E634BFCCFD8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238125</xdr:colOff>
      <xdr:row>49</xdr:row>
      <xdr:rowOff>0</xdr:rowOff>
    </xdr:from>
    <xdr:to>
      <xdr:col>5</xdr:col>
      <xdr:colOff>390525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0CA72C6-2BF5-48FA-BE70-7038C6C5B9D8}"/>
            </a:ext>
          </a:extLst>
        </xdr:cNvPr>
        <xdr:cNvSpPr txBox="1"/>
      </xdr:nvSpPr>
      <xdr:spPr>
        <a:xfrm>
          <a:off x="22860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372667</xdr:colOff>
      <xdr:row>77</xdr:row>
      <xdr:rowOff>138906</xdr:rowOff>
    </xdr:from>
    <xdr:to>
      <xdr:col>8</xdr:col>
      <xdr:colOff>219473</xdr:colOff>
      <xdr:row>81</xdr:row>
      <xdr:rowOff>108743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3E85193-E8FD-4952-88A2-DD01575E2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4892" y="14045406"/>
          <a:ext cx="885031" cy="684212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371475</xdr:colOff>
      <xdr:row>78</xdr:row>
      <xdr:rowOff>28575</xdr:rowOff>
    </xdr:from>
    <xdr:to>
      <xdr:col>11</xdr:col>
      <xdr:colOff>332581</xdr:colOff>
      <xdr:row>81</xdr:row>
      <xdr:rowOff>23019</xdr:rowOff>
    </xdr:to>
    <xdr:pic>
      <xdr:nvPicPr>
        <xdr:cNvPr id="22" name="Picture 21" descr="Text&#10;&#10;Description automatically generated with low confidence">
          <a:extLst>
            <a:ext uri="{FF2B5EF4-FFF2-40B4-BE49-F238E27FC236}">
              <a16:creationId xmlns:a16="http://schemas.microsoft.com/office/drawing/2014/main" id="{AC2461BA-4279-4061-ACB1-5E4C0D1307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41047" t="32372" r="45159" b="38199"/>
        <a:stretch/>
      </xdr:blipFill>
      <xdr:spPr bwMode="auto">
        <a:xfrm rot="5400000">
          <a:off x="4688681" y="13904119"/>
          <a:ext cx="518319" cy="96123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304006</xdr:colOff>
      <xdr:row>78</xdr:row>
      <xdr:rowOff>133352</xdr:rowOff>
    </xdr:from>
    <xdr:to>
      <xdr:col>5</xdr:col>
      <xdr:colOff>342105</xdr:colOff>
      <xdr:row>81</xdr:row>
      <xdr:rowOff>28579</xdr:rowOff>
    </xdr:to>
    <xdr:pic>
      <xdr:nvPicPr>
        <xdr:cNvPr id="14" name="Picture 13" descr="Text&#10;&#10;Description automatically generated with low confidence">
          <a:extLst>
            <a:ext uri="{FF2B5EF4-FFF2-40B4-BE49-F238E27FC236}">
              <a16:creationId xmlns:a16="http://schemas.microsoft.com/office/drawing/2014/main" id="{88864566-F5B3-491B-A5F6-0AECBF983E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789905" y="1404937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B0A1-8DB0-488C-8E9A-4B5276E74611}">
  <sheetPr codeName="Sheet1"/>
  <dimension ref="A1:S88"/>
  <sheetViews>
    <sheetView tabSelected="1" zoomScaleNormal="100" workbookViewId="0">
      <selection activeCell="S50" sqref="S50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7" width="7.28515625" customWidth="1"/>
    <col min="18" max="18" width="8.140625" customWidth="1"/>
    <col min="19" max="19" width="8.140625" style="135" customWidth="1"/>
  </cols>
  <sheetData>
    <row r="1" spans="1:19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/>
    </row>
    <row r="2" spans="1:19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/>
    </row>
    <row r="3" spans="1:19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/>
    </row>
    <row r="4" spans="1:19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/>
    </row>
    <row r="5" spans="1:19" x14ac:dyDescent="0.25">
      <c r="A5" s="166" t="s">
        <v>0</v>
      </c>
      <c r="B5" s="166"/>
      <c r="C5" s="166"/>
      <c r="D5" s="168" t="s">
        <v>1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  <c r="S5"/>
    </row>
    <row r="6" spans="1:19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/>
    </row>
    <row r="7" spans="1:19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/>
    </row>
    <row r="8" spans="1:19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3" t="s">
        <v>8</v>
      </c>
      <c r="K8" s="174"/>
      <c r="L8" s="49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127" t="s">
        <v>12</v>
      </c>
      <c r="S8"/>
    </row>
    <row r="9" spans="1:19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50" t="s">
        <v>14</v>
      </c>
      <c r="K9" s="8" t="s">
        <v>15</v>
      </c>
      <c r="L9" s="51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128" t="s">
        <v>11</v>
      </c>
      <c r="S9"/>
    </row>
    <row r="10" spans="1:19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8.6340000000000003</v>
      </c>
      <c r="H10" s="25">
        <v>6</v>
      </c>
      <c r="I10" s="119" t="s">
        <v>18</v>
      </c>
      <c r="J10" s="87">
        <v>40.947000000000003</v>
      </c>
      <c r="K10" s="25">
        <v>0</v>
      </c>
      <c r="L10" s="119" t="s">
        <v>18</v>
      </c>
      <c r="M10" s="87">
        <v>24.376999999999999</v>
      </c>
      <c r="N10" s="25">
        <v>0</v>
      </c>
      <c r="O10" s="119" t="s">
        <v>18</v>
      </c>
      <c r="P10" s="43">
        <f>G10+J10+M10</f>
        <v>73.957999999999998</v>
      </c>
      <c r="Q10" s="9">
        <f t="shared" ref="Q10:Q23" si="0">P10</f>
        <v>73.957999999999998</v>
      </c>
      <c r="R10" s="129">
        <f>H10+K10+N10</f>
        <v>6</v>
      </c>
      <c r="S10"/>
    </row>
    <row r="11" spans="1:19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0</v>
      </c>
      <c r="H11" s="11"/>
      <c r="I11" s="120" t="s">
        <v>20</v>
      </c>
      <c r="J11" s="88">
        <v>1.673</v>
      </c>
      <c r="K11" s="11"/>
      <c r="L11" s="120" t="s">
        <v>21</v>
      </c>
      <c r="M11" s="88">
        <v>25.379000000000001</v>
      </c>
      <c r="N11" s="11"/>
      <c r="O11" s="120" t="s">
        <v>21</v>
      </c>
      <c r="P11" s="44">
        <f>G11+J11+M11</f>
        <v>27.052</v>
      </c>
      <c r="Q11" s="10">
        <f t="shared" si="0"/>
        <v>27.052</v>
      </c>
      <c r="R11" s="130"/>
      <c r="S11"/>
    </row>
    <row r="12" spans="1:19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14.18</v>
      </c>
      <c r="H12" s="17"/>
      <c r="I12" s="121" t="s">
        <v>23</v>
      </c>
      <c r="J12" s="89">
        <v>27.672000000000001</v>
      </c>
      <c r="K12" s="17"/>
      <c r="L12" s="121" t="s">
        <v>23</v>
      </c>
      <c r="M12" s="89">
        <v>8.11</v>
      </c>
      <c r="N12" s="17"/>
      <c r="O12" s="121" t="s">
        <v>23</v>
      </c>
      <c r="P12" s="45">
        <f>G12+J12+M12</f>
        <v>49.962000000000003</v>
      </c>
      <c r="Q12" s="16">
        <f t="shared" si="0"/>
        <v>49.962000000000003</v>
      </c>
      <c r="R12" s="131"/>
      <c r="S12"/>
    </row>
    <row r="13" spans="1:19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0</v>
      </c>
      <c r="H13" s="24">
        <v>8</v>
      </c>
      <c r="I13" s="122" t="s">
        <v>23</v>
      </c>
      <c r="J13" s="90">
        <v>0</v>
      </c>
      <c r="K13" s="24">
        <v>8</v>
      </c>
      <c r="L13" s="122" t="s">
        <v>20</v>
      </c>
      <c r="M13" s="90">
        <v>0</v>
      </c>
      <c r="N13" s="24">
        <v>8</v>
      </c>
      <c r="O13" s="122" t="s">
        <v>20</v>
      </c>
      <c r="P13" s="46">
        <f t="shared" ref="P13:P23" si="1">G13+J13+M13</f>
        <v>0</v>
      </c>
      <c r="Q13" s="15">
        <f t="shared" si="0"/>
        <v>0</v>
      </c>
      <c r="R13" s="129">
        <f>H13+K13+N13</f>
        <v>24</v>
      </c>
      <c r="S13"/>
    </row>
    <row r="14" spans="1:19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0</v>
      </c>
      <c r="H14" s="17"/>
      <c r="I14" s="123" t="s">
        <v>26</v>
      </c>
      <c r="J14" s="89">
        <v>0</v>
      </c>
      <c r="K14" s="17"/>
      <c r="L14" s="123" t="s">
        <v>20</v>
      </c>
      <c r="M14" s="89">
        <v>0</v>
      </c>
      <c r="N14" s="17"/>
      <c r="O14" s="123" t="s">
        <v>20</v>
      </c>
      <c r="P14" s="45">
        <f t="shared" si="1"/>
        <v>0</v>
      </c>
      <c r="Q14" s="16">
        <f t="shared" si="0"/>
        <v>0</v>
      </c>
      <c r="R14" s="131"/>
      <c r="S14"/>
    </row>
    <row r="15" spans="1:19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37.680999999999997</v>
      </c>
      <c r="H15" s="24">
        <v>0</v>
      </c>
      <c r="I15" s="124" t="s">
        <v>26</v>
      </c>
      <c r="J15" s="90">
        <v>36.067999999999998</v>
      </c>
      <c r="K15" s="24">
        <v>0</v>
      </c>
      <c r="L15" s="124" t="s">
        <v>26</v>
      </c>
      <c r="M15" s="90">
        <v>24.664000000000001</v>
      </c>
      <c r="N15" s="24">
        <v>0</v>
      </c>
      <c r="O15" s="124" t="s">
        <v>26</v>
      </c>
      <c r="P15" s="46">
        <f t="shared" si="1"/>
        <v>98.412999999999997</v>
      </c>
      <c r="Q15" s="15">
        <f t="shared" si="0"/>
        <v>98.412999999999997</v>
      </c>
      <c r="R15" s="129">
        <f>H15+K15+N15</f>
        <v>0</v>
      </c>
      <c r="S15"/>
    </row>
    <row r="16" spans="1:19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12.714</v>
      </c>
      <c r="H16" s="17"/>
      <c r="I16" s="125" t="s">
        <v>29</v>
      </c>
      <c r="J16" s="89">
        <v>12.819000000000001</v>
      </c>
      <c r="K16" s="17"/>
      <c r="L16" s="125" t="s">
        <v>29</v>
      </c>
      <c r="M16" s="89">
        <v>12.337999999999999</v>
      </c>
      <c r="N16" s="17"/>
      <c r="O16" s="125" t="s">
        <v>29</v>
      </c>
      <c r="P16" s="45">
        <f t="shared" si="1"/>
        <v>37.871000000000002</v>
      </c>
      <c r="Q16" s="16">
        <f t="shared" si="0"/>
        <v>37.871000000000002</v>
      </c>
      <c r="R16" s="131"/>
      <c r="S16"/>
    </row>
    <row r="17" spans="1:19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11.829000000000001</v>
      </c>
      <c r="H17" s="24">
        <v>0</v>
      </c>
      <c r="I17" s="122" t="s">
        <v>29</v>
      </c>
      <c r="J17" s="90">
        <v>12.010999999999999</v>
      </c>
      <c r="K17" s="24">
        <v>0</v>
      </c>
      <c r="L17" s="122" t="s">
        <v>29</v>
      </c>
      <c r="M17" s="90">
        <v>11.747999999999999</v>
      </c>
      <c r="N17" s="24">
        <v>0</v>
      </c>
      <c r="O17" s="122" t="s">
        <v>29</v>
      </c>
      <c r="P17" s="46">
        <f t="shared" si="1"/>
        <v>35.588000000000001</v>
      </c>
      <c r="Q17" s="15">
        <f t="shared" si="0"/>
        <v>35.588000000000001</v>
      </c>
      <c r="R17" s="129">
        <f>H17+K17+N17</f>
        <v>0</v>
      </c>
      <c r="S17"/>
    </row>
    <row r="18" spans="1:19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11.428000000000001</v>
      </c>
      <c r="H18" s="11"/>
      <c r="I18" s="120" t="s">
        <v>32</v>
      </c>
      <c r="J18" s="88">
        <v>13.523999999999999</v>
      </c>
      <c r="K18" s="11"/>
      <c r="L18" s="120" t="s">
        <v>32</v>
      </c>
      <c r="M18" s="88">
        <v>12.701000000000001</v>
      </c>
      <c r="N18" s="11"/>
      <c r="O18" s="120" t="s">
        <v>32</v>
      </c>
      <c r="P18" s="44">
        <f t="shared" si="1"/>
        <v>37.652999999999999</v>
      </c>
      <c r="Q18" s="10">
        <f t="shared" si="0"/>
        <v>37.652999999999999</v>
      </c>
      <c r="R18" s="132"/>
      <c r="S18"/>
    </row>
    <row r="19" spans="1:19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1.022</v>
      </c>
      <c r="H19" s="11"/>
      <c r="I19" s="120" t="s">
        <v>23</v>
      </c>
      <c r="J19" s="88">
        <v>0.8</v>
      </c>
      <c r="K19" s="11"/>
      <c r="L19" s="120" t="s">
        <v>23</v>
      </c>
      <c r="M19" s="88">
        <v>0.87</v>
      </c>
      <c r="N19" s="11"/>
      <c r="O19" s="120" t="s">
        <v>23</v>
      </c>
      <c r="P19" s="44">
        <f t="shared" si="1"/>
        <v>2.6920000000000002</v>
      </c>
      <c r="Q19" s="10">
        <f t="shared" si="0"/>
        <v>2.6920000000000002</v>
      </c>
      <c r="R19" s="132"/>
      <c r="S19"/>
    </row>
    <row r="20" spans="1:19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0.375</v>
      </c>
      <c r="H20" s="17"/>
      <c r="I20" s="123" t="s">
        <v>37</v>
      </c>
      <c r="J20" s="89">
        <v>0</v>
      </c>
      <c r="K20" s="17"/>
      <c r="L20" s="123" t="s">
        <v>37</v>
      </c>
      <c r="M20" s="89">
        <v>0</v>
      </c>
      <c r="N20" s="17"/>
      <c r="O20" s="123" t="s">
        <v>37</v>
      </c>
      <c r="P20" s="45">
        <f t="shared" si="1"/>
        <v>0.375</v>
      </c>
      <c r="Q20" s="16">
        <f t="shared" si="0"/>
        <v>0.375</v>
      </c>
      <c r="R20" s="133"/>
      <c r="S20"/>
    </row>
    <row r="21" spans="1:19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23.108000000000001</v>
      </c>
      <c r="H21" s="24">
        <v>5.5</v>
      </c>
      <c r="I21" s="122" t="s">
        <v>39</v>
      </c>
      <c r="J21" s="90">
        <v>0</v>
      </c>
      <c r="K21" s="24">
        <v>8</v>
      </c>
      <c r="L21" s="122" t="s">
        <v>20</v>
      </c>
      <c r="M21" s="90">
        <v>0</v>
      </c>
      <c r="N21" s="24">
        <v>8</v>
      </c>
      <c r="O21" s="122" t="s">
        <v>20</v>
      </c>
      <c r="P21" s="46">
        <f t="shared" si="1"/>
        <v>23.108000000000001</v>
      </c>
      <c r="Q21" s="15">
        <f t="shared" si="0"/>
        <v>23.108000000000001</v>
      </c>
      <c r="R21" s="129">
        <f>H21+K21+N21</f>
        <v>21.5</v>
      </c>
      <c r="S21"/>
    </row>
    <row r="22" spans="1:19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88">
        <v>0</v>
      </c>
      <c r="K22" s="11"/>
      <c r="L22" s="120" t="s">
        <v>41</v>
      </c>
      <c r="M22" s="88">
        <v>0</v>
      </c>
      <c r="N22" s="11"/>
      <c r="O22" s="120" t="s">
        <v>41</v>
      </c>
      <c r="P22" s="44">
        <f t="shared" si="1"/>
        <v>0</v>
      </c>
      <c r="Q22" s="10">
        <f t="shared" si="0"/>
        <v>0</v>
      </c>
      <c r="R22" s="132"/>
      <c r="S22"/>
    </row>
    <row r="23" spans="1:19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88">
        <v>0</v>
      </c>
      <c r="K23" s="11"/>
      <c r="L23" s="120" t="s">
        <v>41</v>
      </c>
      <c r="M23" s="88">
        <v>0</v>
      </c>
      <c r="N23" s="11"/>
      <c r="O23" s="120" t="s">
        <v>41</v>
      </c>
      <c r="P23" s="44">
        <f t="shared" si="1"/>
        <v>0</v>
      </c>
      <c r="Q23" s="10">
        <f t="shared" si="0"/>
        <v>0</v>
      </c>
      <c r="R23" s="132"/>
      <c r="S23"/>
    </row>
    <row r="24" spans="1:19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88">
        <v>7.2999999999999995E-2</v>
      </c>
      <c r="H24" s="11"/>
      <c r="I24" s="122" t="s">
        <v>46</v>
      </c>
      <c r="J24" s="88">
        <v>0</v>
      </c>
      <c r="K24" s="11"/>
      <c r="L24" s="122" t="s">
        <v>20</v>
      </c>
      <c r="M24" s="88">
        <v>0</v>
      </c>
      <c r="N24" s="11"/>
      <c r="O24" s="122" t="s">
        <v>20</v>
      </c>
      <c r="P24" s="44">
        <f t="shared" ref="P24:P30" si="2">G24+J24+M24</f>
        <v>7.2999999999999995E-2</v>
      </c>
      <c r="Q24" s="10">
        <f t="shared" ref="Q24:Q30" si="3">P24</f>
        <v>7.2999999999999995E-2</v>
      </c>
      <c r="R24" s="132"/>
      <c r="S24"/>
    </row>
    <row r="25" spans="1:19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88">
        <v>1.7310000000000001</v>
      </c>
      <c r="H25" s="11"/>
      <c r="I25" s="122" t="s">
        <v>49</v>
      </c>
      <c r="J25" s="88">
        <v>0</v>
      </c>
      <c r="K25" s="11"/>
      <c r="L25" s="122" t="s">
        <v>50</v>
      </c>
      <c r="M25" s="88">
        <v>0</v>
      </c>
      <c r="N25" s="11"/>
      <c r="O25" s="122" t="s">
        <v>50</v>
      </c>
      <c r="P25" s="44">
        <f t="shared" si="2"/>
        <v>1.7310000000000001</v>
      </c>
      <c r="Q25" s="10">
        <f t="shared" si="3"/>
        <v>1.7310000000000001</v>
      </c>
      <c r="R25" s="132"/>
      <c r="S25"/>
    </row>
    <row r="26" spans="1:19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88">
        <v>13.388999999999999</v>
      </c>
      <c r="H26" s="11"/>
      <c r="I26" s="122" t="s">
        <v>53</v>
      </c>
      <c r="J26" s="88">
        <v>0</v>
      </c>
      <c r="K26" s="11"/>
      <c r="L26" s="122" t="s">
        <v>20</v>
      </c>
      <c r="M26" s="88">
        <v>0</v>
      </c>
      <c r="N26" s="11"/>
      <c r="O26" s="122" t="s">
        <v>20</v>
      </c>
      <c r="P26" s="44">
        <f t="shared" si="2"/>
        <v>13.388999999999999</v>
      </c>
      <c r="Q26" s="10">
        <f t="shared" si="3"/>
        <v>13.388999999999999</v>
      </c>
      <c r="R26" s="132"/>
      <c r="S26"/>
    </row>
    <row r="27" spans="1:19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63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2"/>
        <v>0</v>
      </c>
      <c r="Q27" s="14">
        <f t="shared" si="3"/>
        <v>0</v>
      </c>
      <c r="R27" s="132"/>
      <c r="S27"/>
    </row>
    <row r="28" spans="1:19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88">
        <v>5.7779999999999996</v>
      </c>
      <c r="H28" s="11"/>
      <c r="I28" s="122" t="s">
        <v>56</v>
      </c>
      <c r="J28" s="88">
        <v>0</v>
      </c>
      <c r="K28" s="11"/>
      <c r="L28" s="122" t="s">
        <v>20</v>
      </c>
      <c r="M28" s="88">
        <v>0</v>
      </c>
      <c r="N28" s="11"/>
      <c r="O28" s="122" t="s">
        <v>20</v>
      </c>
      <c r="P28" s="44">
        <f t="shared" si="2"/>
        <v>5.7779999999999996</v>
      </c>
      <c r="Q28" s="10">
        <f t="shared" si="3"/>
        <v>5.7779999999999996</v>
      </c>
      <c r="R28" s="132"/>
      <c r="S28"/>
    </row>
    <row r="29" spans="1:19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63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14">
        <f t="shared" si="3"/>
        <v>0</v>
      </c>
      <c r="R29" s="132"/>
      <c r="S29"/>
    </row>
    <row r="30" spans="1:19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88">
        <v>0.753</v>
      </c>
      <c r="H30" s="11"/>
      <c r="I30" s="122" t="s">
        <v>60</v>
      </c>
      <c r="J30" s="88">
        <v>0</v>
      </c>
      <c r="K30" s="11"/>
      <c r="L30" s="122" t="s">
        <v>20</v>
      </c>
      <c r="M30" s="88">
        <v>0</v>
      </c>
      <c r="N30" s="11"/>
      <c r="O30" s="122" t="s">
        <v>20</v>
      </c>
      <c r="P30" s="44">
        <f t="shared" si="2"/>
        <v>0.753</v>
      </c>
      <c r="Q30" s="10">
        <f t="shared" si="3"/>
        <v>0.753</v>
      </c>
      <c r="R30" s="132"/>
      <c r="S30"/>
    </row>
    <row r="31" spans="1:19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9">
        <v>0</v>
      </c>
      <c r="H31" s="17"/>
      <c r="I31" s="122" t="s">
        <v>62</v>
      </c>
      <c r="J31" s="89">
        <v>0</v>
      </c>
      <c r="K31" s="17"/>
      <c r="L31" s="122" t="s">
        <v>20</v>
      </c>
      <c r="M31" s="89">
        <v>0</v>
      </c>
      <c r="N31" s="17"/>
      <c r="O31" s="122" t="s">
        <v>20</v>
      </c>
      <c r="P31" s="45">
        <f>G31+J31+M31</f>
        <v>0</v>
      </c>
      <c r="Q31" s="16">
        <f>P31</f>
        <v>0</v>
      </c>
      <c r="R31" s="133"/>
      <c r="S31"/>
    </row>
    <row r="32" spans="1:19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24" t="s">
        <v>20</v>
      </c>
      <c r="J32" s="58">
        <v>0</v>
      </c>
      <c r="K32" s="24">
        <v>8</v>
      </c>
      <c r="L32" s="124" t="s">
        <v>20</v>
      </c>
      <c r="M32" s="58">
        <v>0</v>
      </c>
      <c r="N32" s="24">
        <v>8</v>
      </c>
      <c r="O32" s="61" t="s">
        <v>20</v>
      </c>
      <c r="P32" s="46">
        <f>G32+J32+M32</f>
        <v>0</v>
      </c>
      <c r="Q32" s="15">
        <f>P32</f>
        <v>0</v>
      </c>
      <c r="R32" s="129">
        <f>H32+K32+N32</f>
        <v>24</v>
      </c>
      <c r="S32"/>
    </row>
    <row r="33" spans="1:19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65">
        <v>0</v>
      </c>
      <c r="K33" s="13"/>
      <c r="L33" s="126" t="s">
        <v>20</v>
      </c>
      <c r="M33" s="65">
        <v>0</v>
      </c>
      <c r="N33" s="13"/>
      <c r="O33" s="85" t="s">
        <v>20</v>
      </c>
      <c r="P33" s="48">
        <f>G33+J33+M33</f>
        <v>0</v>
      </c>
      <c r="Q33" s="12">
        <f>P33</f>
        <v>0</v>
      </c>
      <c r="R33" s="134"/>
      <c r="S33"/>
    </row>
    <row r="34" spans="1:19" ht="15" customHeight="1" x14ac:dyDescent="0.25">
      <c r="S34"/>
    </row>
    <row r="35" spans="1:19" ht="14.1" customHeight="1" x14ac:dyDescent="0.25">
      <c r="S35"/>
    </row>
    <row r="36" spans="1:19" ht="14.1" customHeight="1" x14ac:dyDescent="0.25">
      <c r="S36"/>
    </row>
    <row r="37" spans="1:19" ht="14.1" customHeight="1" x14ac:dyDescent="0.25">
      <c r="S37"/>
    </row>
    <row r="38" spans="1:19" ht="14.1" customHeight="1" x14ac:dyDescent="0.25">
      <c r="S38"/>
    </row>
    <row r="39" spans="1:19" ht="14.1" customHeight="1" x14ac:dyDescent="0.25">
      <c r="S39"/>
    </row>
    <row r="40" spans="1:19" ht="14.1" customHeight="1" x14ac:dyDescent="0.25">
      <c r="S40"/>
    </row>
    <row r="41" spans="1:19" ht="14.1" customHeight="1" x14ac:dyDescent="0.25">
      <c r="S41"/>
    </row>
    <row r="42" spans="1:19" ht="14.1" customHeight="1" x14ac:dyDescent="0.25">
      <c r="S42"/>
    </row>
    <row r="43" spans="1:19" ht="14.1" customHeight="1" x14ac:dyDescent="0.25">
      <c r="S43"/>
    </row>
    <row r="44" spans="1:19" ht="14.1" customHeight="1" x14ac:dyDescent="0.25">
      <c r="S44"/>
    </row>
    <row r="45" spans="1:19" ht="14.1" customHeight="1" x14ac:dyDescent="0.25">
      <c r="S45"/>
    </row>
    <row r="46" spans="1:19" ht="14.1" customHeight="1" x14ac:dyDescent="0.25">
      <c r="S46"/>
    </row>
    <row r="47" spans="1:19" ht="15" customHeight="1" x14ac:dyDescent="0.25">
      <c r="S47"/>
    </row>
    <row r="48" spans="1:19" ht="12.95" customHeight="1" x14ac:dyDescent="0.25">
      <c r="S48"/>
    </row>
    <row r="49" spans="19:19" ht="14.1" customHeight="1" x14ac:dyDescent="0.25">
      <c r="S49"/>
    </row>
    <row r="50" spans="19:19" ht="14.1" customHeight="1" x14ac:dyDescent="0.25">
      <c r="S50"/>
    </row>
    <row r="51" spans="19:19" ht="13.5" customHeight="1" x14ac:dyDescent="0.25">
      <c r="S51"/>
    </row>
    <row r="52" spans="19:19" ht="13.5" customHeight="1" x14ac:dyDescent="0.25">
      <c r="S52"/>
    </row>
    <row r="53" spans="19:19" ht="13.5" customHeight="1" x14ac:dyDescent="0.25">
      <c r="S53"/>
    </row>
    <row r="54" spans="19:19" ht="13.5" customHeight="1" x14ac:dyDescent="0.25">
      <c r="S54"/>
    </row>
    <row r="55" spans="19:19" ht="13.5" customHeight="1" x14ac:dyDescent="0.25">
      <c r="S55"/>
    </row>
    <row r="56" spans="19:19" ht="13.5" customHeight="1" x14ac:dyDescent="0.25">
      <c r="S56"/>
    </row>
    <row r="57" spans="19:19" ht="13.5" customHeight="1" x14ac:dyDescent="0.25">
      <c r="S57"/>
    </row>
    <row r="58" spans="19:19" ht="13.5" customHeight="1" x14ac:dyDescent="0.25">
      <c r="S58"/>
    </row>
    <row r="59" spans="19:19" ht="13.5" customHeight="1" x14ac:dyDescent="0.25">
      <c r="S59"/>
    </row>
    <row r="60" spans="19:19" ht="13.5" customHeight="1" x14ac:dyDescent="0.25">
      <c r="S60"/>
    </row>
    <row r="61" spans="19:19" ht="13.5" customHeight="1" x14ac:dyDescent="0.25">
      <c r="S61"/>
    </row>
    <row r="62" spans="19:19" ht="13.5" customHeight="1" x14ac:dyDescent="0.25">
      <c r="S62"/>
    </row>
    <row r="63" spans="19:19" ht="13.5" customHeight="1" x14ac:dyDescent="0.25">
      <c r="S63"/>
    </row>
    <row r="64" spans="19:19" ht="13.5" customHeight="1" x14ac:dyDescent="0.25">
      <c r="S64"/>
    </row>
    <row r="65" spans="19:19" ht="13.5" customHeight="1" x14ac:dyDescent="0.25">
      <c r="S65"/>
    </row>
    <row r="66" spans="19:19" ht="13.5" customHeight="1" x14ac:dyDescent="0.25">
      <c r="S66"/>
    </row>
    <row r="67" spans="19:19" ht="13.5" customHeight="1" x14ac:dyDescent="0.25">
      <c r="S67"/>
    </row>
    <row r="68" spans="19:19" ht="13.5" customHeight="1" x14ac:dyDescent="0.25">
      <c r="S68"/>
    </row>
    <row r="69" spans="19:19" ht="13.5" customHeight="1" x14ac:dyDescent="0.25">
      <c r="S69"/>
    </row>
    <row r="70" spans="19:19" ht="13.5" customHeight="1" x14ac:dyDescent="0.25">
      <c r="S70"/>
    </row>
    <row r="71" spans="19:19" ht="13.5" customHeight="1" x14ac:dyDescent="0.25">
      <c r="S71"/>
    </row>
    <row r="72" spans="19:19" ht="13.5" customHeight="1" x14ac:dyDescent="0.25">
      <c r="S72"/>
    </row>
    <row r="73" spans="19:19" ht="13.5" customHeight="1" x14ac:dyDescent="0.25">
      <c r="S73"/>
    </row>
    <row r="74" spans="19:19" ht="13.5" customHeight="1" x14ac:dyDescent="0.25">
      <c r="S74"/>
    </row>
    <row r="75" spans="19:19" ht="13.5" customHeight="1" x14ac:dyDescent="0.25">
      <c r="S75"/>
    </row>
    <row r="76" spans="19:19" ht="13.5" customHeight="1" x14ac:dyDescent="0.25">
      <c r="S76"/>
    </row>
    <row r="77" spans="19:19" ht="13.5" customHeight="1" x14ac:dyDescent="0.25">
      <c r="S77"/>
    </row>
    <row r="78" spans="19:19" ht="13.5" customHeight="1" x14ac:dyDescent="0.25">
      <c r="S78"/>
    </row>
    <row r="79" spans="19:19" ht="14.1" customHeight="1" x14ac:dyDescent="0.25">
      <c r="S79"/>
    </row>
    <row r="80" spans="19:19" ht="14.1" customHeight="1" x14ac:dyDescent="0.25">
      <c r="S80"/>
    </row>
    <row r="81" spans="19:19" ht="14.1" customHeight="1" x14ac:dyDescent="0.25">
      <c r="S81"/>
    </row>
    <row r="82" spans="19:19" ht="14.1" customHeight="1" x14ac:dyDescent="0.25">
      <c r="S82"/>
    </row>
    <row r="83" spans="19:19" ht="14.1" customHeight="1" x14ac:dyDescent="0.25">
      <c r="S83"/>
    </row>
    <row r="84" spans="19:19" ht="10.5" customHeight="1" x14ac:dyDescent="0.25">
      <c r="S84"/>
    </row>
    <row r="85" spans="19:19" x14ac:dyDescent="0.25">
      <c r="S85"/>
    </row>
    <row r="86" spans="19:19" x14ac:dyDescent="0.25">
      <c r="S86"/>
    </row>
    <row r="87" spans="19:19" x14ac:dyDescent="0.25">
      <c r="S87"/>
    </row>
    <row r="88" spans="19:19" x14ac:dyDescent="0.25">
      <c r="S88"/>
    </row>
  </sheetData>
  <mergeCells count="41">
    <mergeCell ref="A15:B16"/>
    <mergeCell ref="A17:B20"/>
    <mergeCell ref="A21:B31"/>
    <mergeCell ref="A32:B33"/>
    <mergeCell ref="C10:E10"/>
    <mergeCell ref="C11:E11"/>
    <mergeCell ref="C12:E12"/>
    <mergeCell ref="C31:E31"/>
    <mergeCell ref="C15:E15"/>
    <mergeCell ref="C19:E19"/>
    <mergeCell ref="C20:E20"/>
    <mergeCell ref="A10:B12"/>
    <mergeCell ref="A13:B14"/>
    <mergeCell ref="C13:E13"/>
    <mergeCell ref="C14:E14"/>
    <mergeCell ref="C16:E16"/>
    <mergeCell ref="A4:R4"/>
    <mergeCell ref="A5:C5"/>
    <mergeCell ref="G5:Q5"/>
    <mergeCell ref="D5:F5"/>
    <mergeCell ref="C8:E9"/>
    <mergeCell ref="G8:H8"/>
    <mergeCell ref="Q8:Q9"/>
    <mergeCell ref="A7:R7"/>
    <mergeCell ref="P8:P9"/>
    <mergeCell ref="A8:B9"/>
    <mergeCell ref="M8:N8"/>
    <mergeCell ref="J8:K8"/>
    <mergeCell ref="C17:E17"/>
    <mergeCell ref="C18:E18"/>
    <mergeCell ref="C30:E30"/>
    <mergeCell ref="C21:E21"/>
    <mergeCell ref="C22:E22"/>
    <mergeCell ref="C23:E23"/>
    <mergeCell ref="C24:E24"/>
    <mergeCell ref="C25:E25"/>
    <mergeCell ref="C28:E28"/>
    <mergeCell ref="C26:E26"/>
    <mergeCell ref="C29:E29"/>
    <mergeCell ref="C32:E32"/>
    <mergeCell ref="C33:E33"/>
  </mergeCells>
  <phoneticPr fontId="12" type="noConversion"/>
  <printOptions horizontalCentered="1"/>
  <pageMargins left="0.53740157499999996" right="0" top="0.196850393700787" bottom="0" header="0" footer="0"/>
  <pageSetup paperSize="10000" scale="74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32BD-011A-432B-8521-28F4E295C14C}">
  <sheetPr codeName="Sheet2"/>
  <dimension ref="A1:R83"/>
  <sheetViews>
    <sheetView zoomScaleNormal="100" workbookViewId="0">
      <selection activeCell="Y48" sqref="Y48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69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1">
        <v>0</v>
      </c>
      <c r="H10" s="25">
        <v>8</v>
      </c>
      <c r="I10" s="53" t="s">
        <v>70</v>
      </c>
      <c r="J10" s="81">
        <v>0</v>
      </c>
      <c r="K10" s="25">
        <v>8</v>
      </c>
      <c r="L10" s="53" t="s">
        <v>70</v>
      </c>
      <c r="M10" s="52">
        <v>23.9</v>
      </c>
      <c r="N10" s="25">
        <v>4</v>
      </c>
      <c r="O10" s="53" t="s">
        <v>70</v>
      </c>
      <c r="P10" s="43">
        <f>G10+J10+M10</f>
        <v>23.9</v>
      </c>
      <c r="Q10" s="9">
        <f>P10+'1 Feb''26'!Q10</f>
        <v>97.858000000000004</v>
      </c>
      <c r="R10" s="26">
        <f>H10+K10+N10+'1 Feb''26'!R10</f>
        <v>26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2">
        <v>0</v>
      </c>
      <c r="H11" s="11"/>
      <c r="I11" s="55" t="s">
        <v>39</v>
      </c>
      <c r="J11" s="82">
        <v>0</v>
      </c>
      <c r="K11" s="11"/>
      <c r="L11" s="55" t="s">
        <v>39</v>
      </c>
      <c r="M11" s="54">
        <v>23.24</v>
      </c>
      <c r="N11" s="11"/>
      <c r="O11" s="55" t="s">
        <v>21</v>
      </c>
      <c r="P11" s="44">
        <f t="shared" ref="P11:P30" si="0">G11+J11+M11</f>
        <v>23.24</v>
      </c>
      <c r="Q11" s="10">
        <f>P11+'1 Feb''26'!Q11</f>
        <v>50.292000000000002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3">
        <v>0</v>
      </c>
      <c r="H12" s="17"/>
      <c r="I12" s="57" t="s">
        <v>23</v>
      </c>
      <c r="J12" s="83">
        <v>0</v>
      </c>
      <c r="K12" s="17"/>
      <c r="L12" s="57" t="s">
        <v>23</v>
      </c>
      <c r="M12" s="56">
        <v>2.202</v>
      </c>
      <c r="N12" s="17"/>
      <c r="O12" s="57" t="s">
        <v>23</v>
      </c>
      <c r="P12" s="45">
        <f t="shared" si="0"/>
        <v>2.202</v>
      </c>
      <c r="Q12" s="10">
        <f>P12+'1 Feb''26'!Q12</f>
        <v>52.164000000000001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84">
        <v>0</v>
      </c>
      <c r="H13" s="24">
        <v>8</v>
      </c>
      <c r="I13" s="59" t="s">
        <v>23</v>
      </c>
      <c r="J13" s="84">
        <v>0</v>
      </c>
      <c r="K13" s="24">
        <v>8</v>
      </c>
      <c r="L13" s="59" t="s">
        <v>23</v>
      </c>
      <c r="M13" s="58">
        <v>14.561</v>
      </c>
      <c r="N13" s="24">
        <v>8</v>
      </c>
      <c r="O13" s="59" t="s">
        <v>23</v>
      </c>
      <c r="P13" s="46">
        <f t="shared" si="0"/>
        <v>14.561</v>
      </c>
      <c r="Q13" s="30">
        <f>P13+'1 Feb''26'!Q13</f>
        <v>14.561</v>
      </c>
      <c r="R13" s="26">
        <f>H13+K13+N13+'1 Feb''26'!R13</f>
        <v>48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3">
        <v>0</v>
      </c>
      <c r="H14" s="17"/>
      <c r="I14" s="62" t="s">
        <v>26</v>
      </c>
      <c r="J14" s="83">
        <v>0</v>
      </c>
      <c r="K14" s="17"/>
      <c r="L14" s="62" t="s">
        <v>26</v>
      </c>
      <c r="M14" s="56">
        <v>0</v>
      </c>
      <c r="N14" s="17"/>
      <c r="O14" s="62" t="s">
        <v>20</v>
      </c>
      <c r="P14" s="45">
        <f t="shared" si="0"/>
        <v>0</v>
      </c>
      <c r="Q14" s="10">
        <f>P14+'1 Feb''26'!Q14</f>
        <v>0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84">
        <v>0</v>
      </c>
      <c r="H15" s="24">
        <v>8</v>
      </c>
      <c r="I15" s="61" t="s">
        <v>26</v>
      </c>
      <c r="J15" s="84">
        <v>0</v>
      </c>
      <c r="K15" s="24">
        <v>8</v>
      </c>
      <c r="L15" s="61" t="s">
        <v>26</v>
      </c>
      <c r="M15" s="58">
        <v>0</v>
      </c>
      <c r="N15" s="24">
        <v>8</v>
      </c>
      <c r="O15" s="61" t="s">
        <v>20</v>
      </c>
      <c r="P15" s="46">
        <f t="shared" si="0"/>
        <v>0</v>
      </c>
      <c r="Q15" s="30">
        <f>P15+'1 Feb''26'!Q15</f>
        <v>98.412999999999997</v>
      </c>
      <c r="R15" s="26">
        <f>H15+K15+N15+'1 Feb''26'!R15</f>
        <v>24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3">
        <v>0</v>
      </c>
      <c r="H16" s="17"/>
      <c r="I16" s="60" t="s">
        <v>71</v>
      </c>
      <c r="J16" s="83">
        <v>0</v>
      </c>
      <c r="K16" s="17"/>
      <c r="L16" s="60" t="s">
        <v>71</v>
      </c>
      <c r="M16" s="56">
        <v>0</v>
      </c>
      <c r="N16" s="17"/>
      <c r="O16" s="60" t="s">
        <v>20</v>
      </c>
      <c r="P16" s="45">
        <f t="shared" si="0"/>
        <v>0</v>
      </c>
      <c r="Q16" s="29">
        <f>P16+'1 Feb''26'!Q16</f>
        <v>37.871000000000002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84">
        <v>0</v>
      </c>
      <c r="H17" s="24">
        <v>4</v>
      </c>
      <c r="I17" s="59" t="s">
        <v>71</v>
      </c>
      <c r="J17" s="84">
        <v>0</v>
      </c>
      <c r="K17" s="24">
        <v>8</v>
      </c>
      <c r="L17" s="59" t="s">
        <v>71</v>
      </c>
      <c r="M17" s="58">
        <v>0</v>
      </c>
      <c r="N17" s="24">
        <v>8</v>
      </c>
      <c r="O17" s="59" t="s">
        <v>20</v>
      </c>
      <c r="P17" s="46">
        <f t="shared" si="0"/>
        <v>0</v>
      </c>
      <c r="Q17" s="30">
        <f>P17+'1 Feb''26'!Q17</f>
        <v>35.588000000000001</v>
      </c>
      <c r="R17" s="26">
        <f>H17+K17+N17+'1 Feb''26'!R17</f>
        <v>20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2">
        <v>0</v>
      </c>
      <c r="H18" s="11"/>
      <c r="I18" s="55" t="s">
        <v>32</v>
      </c>
      <c r="J18" s="82">
        <v>0</v>
      </c>
      <c r="K18" s="11"/>
      <c r="L18" s="55" t="s">
        <v>32</v>
      </c>
      <c r="M18" s="54">
        <v>0</v>
      </c>
      <c r="N18" s="11"/>
      <c r="O18" s="55" t="s">
        <v>20</v>
      </c>
      <c r="P18" s="44">
        <f t="shared" si="0"/>
        <v>0</v>
      </c>
      <c r="Q18" s="10">
        <f>P18+'1 Feb''26'!Q18</f>
        <v>37.652999999999999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2">
        <v>0</v>
      </c>
      <c r="H19" s="11"/>
      <c r="I19" s="55" t="s">
        <v>23</v>
      </c>
      <c r="J19" s="82">
        <v>0</v>
      </c>
      <c r="K19" s="11"/>
      <c r="L19" s="55" t="s">
        <v>23</v>
      </c>
      <c r="M19" s="54">
        <v>0</v>
      </c>
      <c r="N19" s="11"/>
      <c r="O19" s="55" t="s">
        <v>20</v>
      </c>
      <c r="P19" s="44">
        <f t="shared" si="0"/>
        <v>0</v>
      </c>
      <c r="Q19" s="10">
        <f>P19+'1 Feb''26'!Q19</f>
        <v>2.6920000000000002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3">
        <v>0</v>
      </c>
      <c r="H20" s="17"/>
      <c r="I20" s="62" t="s">
        <v>37</v>
      </c>
      <c r="J20" s="83">
        <v>0</v>
      </c>
      <c r="K20" s="17"/>
      <c r="L20" s="62" t="s">
        <v>37</v>
      </c>
      <c r="M20" s="56">
        <v>0</v>
      </c>
      <c r="N20" s="17"/>
      <c r="O20" s="62" t="s">
        <v>37</v>
      </c>
      <c r="P20" s="45">
        <f t="shared" si="0"/>
        <v>0</v>
      </c>
      <c r="Q20" s="29">
        <f>P20+'1 Feb''26'!Q20</f>
        <v>0.375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84">
        <v>0</v>
      </c>
      <c r="H21" s="24">
        <v>8</v>
      </c>
      <c r="I21" s="59" t="s">
        <v>39</v>
      </c>
      <c r="J21" s="84">
        <v>0</v>
      </c>
      <c r="K21" s="24">
        <v>8</v>
      </c>
      <c r="L21" s="59" t="s">
        <v>39</v>
      </c>
      <c r="M21" s="58">
        <v>0</v>
      </c>
      <c r="N21" s="24">
        <v>8</v>
      </c>
      <c r="O21" s="59" t="s">
        <v>20</v>
      </c>
      <c r="P21" s="46">
        <f t="shared" si="0"/>
        <v>0</v>
      </c>
      <c r="Q21" s="30">
        <f>P21+'1 Feb''26'!Q21</f>
        <v>23.108000000000001</v>
      </c>
      <c r="R21" s="26">
        <f>H21+K21+N21+'1 Feb''26'!R21</f>
        <v>45.5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2">
        <v>0</v>
      </c>
      <c r="H22" s="11"/>
      <c r="I22" s="55" t="s">
        <v>41</v>
      </c>
      <c r="J22" s="82">
        <v>0</v>
      </c>
      <c r="K22" s="11"/>
      <c r="L22" s="55" t="s">
        <v>41</v>
      </c>
      <c r="M22" s="54">
        <v>0</v>
      </c>
      <c r="N22" s="11"/>
      <c r="O22" s="55" t="s">
        <v>41</v>
      </c>
      <c r="P22" s="44">
        <f t="shared" si="0"/>
        <v>0</v>
      </c>
      <c r="Q22" s="10">
        <f>P22+'1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2">
        <v>0</v>
      </c>
      <c r="H23" s="11"/>
      <c r="I23" s="59" t="s">
        <v>72</v>
      </c>
      <c r="J23" s="82">
        <v>0</v>
      </c>
      <c r="K23" s="11"/>
      <c r="L23" s="59" t="s">
        <v>72</v>
      </c>
      <c r="M23" s="54">
        <v>0</v>
      </c>
      <c r="N23" s="11"/>
      <c r="O23" s="59" t="s">
        <v>20</v>
      </c>
      <c r="P23" s="44">
        <f t="shared" si="0"/>
        <v>0</v>
      </c>
      <c r="Q23" s="10">
        <f>P23+'1 Feb''26'!Q23</f>
        <v>0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44">
        <v>0</v>
      </c>
      <c r="H24" s="11"/>
      <c r="I24" s="55" t="s">
        <v>41</v>
      </c>
      <c r="J24" s="44">
        <v>0</v>
      </c>
      <c r="K24" s="11"/>
      <c r="L24" s="55" t="s">
        <v>41</v>
      </c>
      <c r="M24" s="54">
        <v>0</v>
      </c>
      <c r="N24" s="11"/>
      <c r="O24" s="55" t="s">
        <v>41</v>
      </c>
      <c r="P24" s="44">
        <f t="shared" si="0"/>
        <v>0</v>
      </c>
      <c r="Q24" s="10">
        <f>P24+'1 Feb''26'!Q24</f>
        <v>7.2999999999999995E-2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44">
        <v>0</v>
      </c>
      <c r="H25" s="11"/>
      <c r="I25" s="55" t="s">
        <v>41</v>
      </c>
      <c r="J25" s="44">
        <v>0</v>
      </c>
      <c r="K25" s="11"/>
      <c r="L25" s="55" t="s">
        <v>41</v>
      </c>
      <c r="M25" s="54">
        <v>0</v>
      </c>
      <c r="N25" s="11"/>
      <c r="O25" s="55" t="s">
        <v>41</v>
      </c>
      <c r="P25" s="44">
        <f t="shared" si="0"/>
        <v>0</v>
      </c>
      <c r="Q25" s="10">
        <f>P25+'1 Feb''26'!Q25</f>
        <v>1.7310000000000001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44">
        <v>0</v>
      </c>
      <c r="H26" s="11"/>
      <c r="I26" s="55" t="s">
        <v>41</v>
      </c>
      <c r="J26" s="44">
        <v>0</v>
      </c>
      <c r="K26" s="11"/>
      <c r="L26" s="55" t="s">
        <v>41</v>
      </c>
      <c r="M26" s="54">
        <v>0</v>
      </c>
      <c r="N26" s="11"/>
      <c r="O26" s="55" t="s">
        <v>41</v>
      </c>
      <c r="P26" s="44">
        <f t="shared" si="0"/>
        <v>0</v>
      </c>
      <c r="Q26" s="10">
        <f>P26+'1 Feb''26'!Q26</f>
        <v>13.388999999999999</v>
      </c>
      <c r="R26" s="22"/>
    </row>
    <row r="27" spans="1:18" ht="14.1" customHeight="1" x14ac:dyDescent="0.25">
      <c r="A27" s="187"/>
      <c r="B27" s="188"/>
      <c r="C27" s="109" t="s">
        <v>73</v>
      </c>
      <c r="D27" s="110"/>
      <c r="E27" s="111"/>
      <c r="F27" s="39">
        <v>141.22999999999999</v>
      </c>
      <c r="G27" s="115">
        <v>0</v>
      </c>
      <c r="H27" s="11"/>
      <c r="I27" s="59" t="s">
        <v>74</v>
      </c>
      <c r="J27" s="115">
        <v>0</v>
      </c>
      <c r="K27" s="11"/>
      <c r="L27" s="59" t="s">
        <v>74</v>
      </c>
      <c r="M27" s="114">
        <v>0</v>
      </c>
      <c r="N27" s="11"/>
      <c r="O27" s="59" t="s">
        <v>20</v>
      </c>
      <c r="P27" s="114">
        <f t="shared" si="0"/>
        <v>0</v>
      </c>
      <c r="Q27" s="10">
        <f>P27+'1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44">
        <v>0</v>
      </c>
      <c r="H28" s="11"/>
      <c r="I28" s="55" t="s">
        <v>41</v>
      </c>
      <c r="J28" s="44">
        <v>0</v>
      </c>
      <c r="K28" s="11"/>
      <c r="L28" s="55" t="s">
        <v>41</v>
      </c>
      <c r="M28" s="54">
        <v>0</v>
      </c>
      <c r="N28" s="11"/>
      <c r="O28" s="55" t="s">
        <v>41</v>
      </c>
      <c r="P28" s="44">
        <f t="shared" si="0"/>
        <v>0</v>
      </c>
      <c r="Q28" s="10">
        <f>P28+'1 Feb''26'!Q28</f>
        <v>5.7779999999999996</v>
      </c>
      <c r="R28" s="22"/>
    </row>
    <row r="29" spans="1:18" ht="14.1" customHeight="1" x14ac:dyDescent="0.25">
      <c r="A29" s="187"/>
      <c r="B29" s="188"/>
      <c r="C29" s="197" t="s">
        <v>75</v>
      </c>
      <c r="D29" s="197"/>
      <c r="E29" s="198"/>
      <c r="F29" s="41">
        <v>146.71</v>
      </c>
      <c r="G29" s="115">
        <v>0</v>
      </c>
      <c r="H29" s="11"/>
      <c r="I29" s="59" t="s">
        <v>76</v>
      </c>
      <c r="J29" s="115">
        <v>0</v>
      </c>
      <c r="K29" s="11"/>
      <c r="L29" s="59" t="s">
        <v>76</v>
      </c>
      <c r="M29" s="114">
        <v>0</v>
      </c>
      <c r="N29" s="11"/>
      <c r="O29" s="59" t="s">
        <v>20</v>
      </c>
      <c r="P29" s="114">
        <f>G29+J29+M29</f>
        <v>0</v>
      </c>
      <c r="Q29" s="10">
        <f>P29+'1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44">
        <v>0</v>
      </c>
      <c r="H30" s="11"/>
      <c r="I30" s="64" t="s">
        <v>41</v>
      </c>
      <c r="J30" s="44">
        <v>0</v>
      </c>
      <c r="K30" s="11"/>
      <c r="L30" s="64" t="s">
        <v>41</v>
      </c>
      <c r="M30" s="54">
        <v>0</v>
      </c>
      <c r="N30" s="11"/>
      <c r="O30" s="64" t="s">
        <v>41</v>
      </c>
      <c r="P30" s="44">
        <f t="shared" si="0"/>
        <v>0</v>
      </c>
      <c r="Q30" s="10">
        <f>P30+'1 Feb''26'!Q30</f>
        <v>0.753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3">
        <v>0</v>
      </c>
      <c r="H31" s="17"/>
      <c r="I31" s="59" t="s">
        <v>62</v>
      </c>
      <c r="J31" s="83">
        <v>0</v>
      </c>
      <c r="K31" s="17"/>
      <c r="L31" s="59" t="s">
        <v>62</v>
      </c>
      <c r="M31" s="56">
        <v>0</v>
      </c>
      <c r="N31" s="17"/>
      <c r="O31" s="59" t="s">
        <v>20</v>
      </c>
      <c r="P31" s="45">
        <f>G31+J31+M31</f>
        <v>0</v>
      </c>
      <c r="Q31" s="16">
        <f>P31+'1 Feb''26'!Q31</f>
        <v>0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46">
        <v>0</v>
      </c>
      <c r="H32" s="24">
        <v>8</v>
      </c>
      <c r="I32" s="61" t="s">
        <v>20</v>
      </c>
      <c r="J32" s="46">
        <v>0</v>
      </c>
      <c r="K32" s="24">
        <v>8</v>
      </c>
      <c r="L32" s="61" t="s">
        <v>20</v>
      </c>
      <c r="M32" s="58">
        <v>0</v>
      </c>
      <c r="N32" s="24">
        <v>8</v>
      </c>
      <c r="O32" s="61" t="s">
        <v>20</v>
      </c>
      <c r="P32" s="46">
        <f>G32+J32+M32</f>
        <v>0</v>
      </c>
      <c r="Q32" s="15">
        <f>P32+'1 Feb''26'!Q32</f>
        <v>0</v>
      </c>
      <c r="R32" s="26">
        <f>H32+K32+N32+'1 Feb''26'!R32</f>
        <v>48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48">
        <v>0</v>
      </c>
      <c r="H33" s="13"/>
      <c r="I33" s="85" t="s">
        <v>20</v>
      </c>
      <c r="J33" s="48">
        <v>0</v>
      </c>
      <c r="K33" s="13"/>
      <c r="L33" s="85" t="s">
        <v>20</v>
      </c>
      <c r="M33" s="65">
        <v>0</v>
      </c>
      <c r="N33" s="13"/>
      <c r="O33" s="85" t="s">
        <v>20</v>
      </c>
      <c r="P33" s="48">
        <f>G33+J33+M33</f>
        <v>0</v>
      </c>
      <c r="Q33" s="12">
        <f>P33+'1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17:B20"/>
    <mergeCell ref="C17:E17"/>
    <mergeCell ref="C18:E18"/>
    <mergeCell ref="C19:E19"/>
    <mergeCell ref="C20:E20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M8:N8"/>
    <mergeCell ref="A13:B14"/>
    <mergeCell ref="C13:E13"/>
    <mergeCell ref="C14:E14"/>
    <mergeCell ref="A15:B16"/>
    <mergeCell ref="C15:E15"/>
    <mergeCell ref="C16:E16"/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</mergeCells>
  <phoneticPr fontId="12" type="noConversion"/>
  <printOptions horizontalCentered="1"/>
  <pageMargins left="0.58740157480315003" right="0" top="0.196850393700787" bottom="0" header="0" footer="0"/>
  <pageSetup paperSize="10000" scale="74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04BA-F585-4DF7-ACE5-8E857E79E9D0}">
  <sheetPr codeName="Sheet3"/>
  <dimension ref="A1:R83"/>
  <sheetViews>
    <sheetView topLeftCell="A17" zoomScaleNormal="100"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" customWidth="1"/>
    <col min="12" max="13" width="7.28515625" customWidth="1"/>
    <col min="14" max="14" width="6.7109375" customWidth="1"/>
    <col min="15" max="15" width="8.28515625" bestFit="1" customWidth="1"/>
    <col min="16" max="17" width="7.28515625" customWidth="1"/>
    <col min="18" max="18" width="6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77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52">
        <v>42.631999999999998</v>
      </c>
      <c r="H10" s="25">
        <v>0</v>
      </c>
      <c r="I10" s="53" t="s">
        <v>70</v>
      </c>
      <c r="J10" s="81">
        <v>21.881</v>
      </c>
      <c r="K10" s="25">
        <v>4</v>
      </c>
      <c r="L10" s="119" t="s">
        <v>70</v>
      </c>
      <c r="M10" s="52">
        <v>0</v>
      </c>
      <c r="N10" s="25">
        <v>8</v>
      </c>
      <c r="O10" s="119" t="s">
        <v>70</v>
      </c>
      <c r="P10" s="43">
        <f>G10+J10+M10</f>
        <v>64.513000000000005</v>
      </c>
      <c r="Q10" s="9">
        <f>P10+'2 Feb''26 '!Q10</f>
        <v>162.37100000000001</v>
      </c>
      <c r="R10" s="26">
        <f>H10+K10+N10+'2 Feb''26 '!R10</f>
        <v>38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54">
        <v>39.963999999999999</v>
      </c>
      <c r="H11" s="11"/>
      <c r="I11" s="55" t="s">
        <v>21</v>
      </c>
      <c r="J11" s="82">
        <v>38.622</v>
      </c>
      <c r="K11" s="11"/>
      <c r="L11" s="120" t="s">
        <v>21</v>
      </c>
      <c r="M11" s="54">
        <v>26.38</v>
      </c>
      <c r="N11" s="11"/>
      <c r="O11" s="120" t="s">
        <v>21</v>
      </c>
      <c r="P11" s="44">
        <f t="shared" ref="P11:P30" si="0">G11+J11+M11</f>
        <v>104.96599999999999</v>
      </c>
      <c r="Q11" s="10">
        <f>P11+'2 Feb''26 '!Q11</f>
        <v>155.25799999999998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56">
        <v>19.952000000000002</v>
      </c>
      <c r="H12" s="17"/>
      <c r="I12" s="57" t="s">
        <v>23</v>
      </c>
      <c r="J12" s="83">
        <v>9.9809999999999999</v>
      </c>
      <c r="K12" s="17"/>
      <c r="L12" s="121" t="s">
        <v>23</v>
      </c>
      <c r="M12" s="56">
        <v>4.6459999999999999</v>
      </c>
      <c r="N12" s="17"/>
      <c r="O12" s="121" t="s">
        <v>23</v>
      </c>
      <c r="P12" s="45">
        <f t="shared" si="0"/>
        <v>34.579000000000001</v>
      </c>
      <c r="Q12" s="29">
        <f>P12+'2 Feb''26 '!Q12</f>
        <v>86.742999999999995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58">
        <v>20.305</v>
      </c>
      <c r="H13" s="24">
        <v>7</v>
      </c>
      <c r="I13" s="59" t="s">
        <v>23</v>
      </c>
      <c r="J13" s="84">
        <v>19.934999999999999</v>
      </c>
      <c r="K13" s="24">
        <v>0</v>
      </c>
      <c r="L13" s="122" t="s">
        <v>23</v>
      </c>
      <c r="M13" s="58">
        <v>18.617000000000001</v>
      </c>
      <c r="N13" s="24">
        <v>0</v>
      </c>
      <c r="O13" s="122" t="s">
        <v>23</v>
      </c>
      <c r="P13" s="46">
        <f t="shared" si="0"/>
        <v>58.856999999999999</v>
      </c>
      <c r="Q13" s="30">
        <f>P13+'2 Feb''26 '!Q13</f>
        <v>73.418000000000006</v>
      </c>
      <c r="R13" s="26">
        <f>H13+K13+N13+'2 Feb''26 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56">
        <v>12.337999999999999</v>
      </c>
      <c r="H14" s="17">
        <v>0</v>
      </c>
      <c r="I14" s="62" t="s">
        <v>26</v>
      </c>
      <c r="J14" s="83">
        <v>25.013000000000002</v>
      </c>
      <c r="K14" s="17"/>
      <c r="L14" s="123" t="s">
        <v>26</v>
      </c>
      <c r="M14" s="56">
        <v>6.1130000000000004</v>
      </c>
      <c r="N14" s="17"/>
      <c r="O14" s="123" t="s">
        <v>26</v>
      </c>
      <c r="P14" s="45">
        <f t="shared" si="0"/>
        <v>43.463999999999999</v>
      </c>
      <c r="Q14" s="29">
        <f>P14+'2 Feb''26 '!Q14</f>
        <v>43.463999999999999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58">
        <v>0</v>
      </c>
      <c r="H15" s="24">
        <v>8</v>
      </c>
      <c r="I15" s="61" t="s">
        <v>20</v>
      </c>
      <c r="J15" s="84">
        <v>0</v>
      </c>
      <c r="K15" s="24">
        <v>8</v>
      </c>
      <c r="L15" s="124" t="s">
        <v>20</v>
      </c>
      <c r="M15" s="58">
        <v>0</v>
      </c>
      <c r="N15" s="24">
        <v>8</v>
      </c>
      <c r="O15" s="124" t="s">
        <v>20</v>
      </c>
      <c r="P15" s="46">
        <f t="shared" si="0"/>
        <v>0</v>
      </c>
      <c r="Q15" s="30">
        <f>P15+'2 Feb''26 '!Q15</f>
        <v>98.412999999999997</v>
      </c>
      <c r="R15" s="26">
        <f>H15+K15+N15+'2 Feb''26 '!R15</f>
        <v>48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56">
        <v>0</v>
      </c>
      <c r="H16" s="17"/>
      <c r="I16" s="60" t="s">
        <v>20</v>
      </c>
      <c r="J16" s="83">
        <v>0</v>
      </c>
      <c r="K16" s="17"/>
      <c r="L16" s="125" t="s">
        <v>20</v>
      </c>
      <c r="M16" s="56">
        <v>0</v>
      </c>
      <c r="N16" s="17"/>
      <c r="O16" s="125" t="s">
        <v>20</v>
      </c>
      <c r="P16" s="45">
        <f t="shared" si="0"/>
        <v>0</v>
      </c>
      <c r="Q16" s="10">
        <f>P16+'2 Feb''26 '!Q16</f>
        <v>37.871000000000002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58">
        <v>0</v>
      </c>
      <c r="H17" s="24">
        <v>8</v>
      </c>
      <c r="I17" s="59" t="s">
        <v>20</v>
      </c>
      <c r="J17" s="84">
        <v>0</v>
      </c>
      <c r="K17" s="24">
        <v>8</v>
      </c>
      <c r="L17" s="122" t="s">
        <v>20</v>
      </c>
      <c r="M17" s="58">
        <v>0</v>
      </c>
      <c r="N17" s="24">
        <v>8</v>
      </c>
      <c r="O17" s="122" t="s">
        <v>20</v>
      </c>
      <c r="P17" s="46">
        <f t="shared" si="0"/>
        <v>0</v>
      </c>
      <c r="Q17" s="30">
        <f>P17+'2 Feb''26 '!Q17</f>
        <v>35.588000000000001</v>
      </c>
      <c r="R17" s="26">
        <f>H17+K17+N17+'2 Feb''26 '!R17</f>
        <v>44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54">
        <v>0</v>
      </c>
      <c r="H18" s="11"/>
      <c r="I18" s="55" t="s">
        <v>20</v>
      </c>
      <c r="J18" s="82">
        <v>0</v>
      </c>
      <c r="K18" s="11"/>
      <c r="L18" s="120" t="s">
        <v>20</v>
      </c>
      <c r="M18" s="54">
        <v>0</v>
      </c>
      <c r="N18" s="11"/>
      <c r="O18" s="120" t="s">
        <v>20</v>
      </c>
      <c r="P18" s="44">
        <f t="shared" si="0"/>
        <v>0</v>
      </c>
      <c r="Q18" s="10">
        <f>P18+'2 Feb''26 '!Q18</f>
        <v>37.652999999999999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54">
        <v>0</v>
      </c>
      <c r="H19" s="11"/>
      <c r="I19" s="55" t="s">
        <v>20</v>
      </c>
      <c r="J19" s="82">
        <v>0</v>
      </c>
      <c r="K19" s="11"/>
      <c r="L19" s="120" t="s">
        <v>20</v>
      </c>
      <c r="M19" s="54">
        <v>0</v>
      </c>
      <c r="N19" s="11"/>
      <c r="O19" s="120" t="s">
        <v>20</v>
      </c>
      <c r="P19" s="44">
        <f t="shared" si="0"/>
        <v>0</v>
      </c>
      <c r="Q19" s="10">
        <f>P19+'2 Feb''26 '!Q19</f>
        <v>2.6920000000000002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56">
        <v>0</v>
      </c>
      <c r="H20" s="17"/>
      <c r="I20" s="62" t="s">
        <v>37</v>
      </c>
      <c r="J20" s="83">
        <v>0.5</v>
      </c>
      <c r="K20" s="17"/>
      <c r="L20" s="123" t="s">
        <v>37</v>
      </c>
      <c r="M20" s="56">
        <v>0</v>
      </c>
      <c r="N20" s="17"/>
      <c r="O20" s="123" t="s">
        <v>37</v>
      </c>
      <c r="P20" s="45">
        <f t="shared" si="0"/>
        <v>0.5</v>
      </c>
      <c r="Q20" s="10">
        <f>P20+'2 Feb''26 '!Q20</f>
        <v>0.875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58">
        <v>0</v>
      </c>
      <c r="H21" s="24">
        <v>8</v>
      </c>
      <c r="I21" s="59" t="s">
        <v>20</v>
      </c>
      <c r="J21" s="84">
        <v>0</v>
      </c>
      <c r="K21" s="24">
        <v>8</v>
      </c>
      <c r="L21" s="122" t="s">
        <v>20</v>
      </c>
      <c r="M21" s="58">
        <v>0</v>
      </c>
      <c r="N21" s="24">
        <v>8</v>
      </c>
      <c r="O21" s="122" t="s">
        <v>20</v>
      </c>
      <c r="P21" s="46">
        <f t="shared" si="0"/>
        <v>0</v>
      </c>
      <c r="Q21" s="30">
        <f>P21+'2 Feb''26 '!Q21</f>
        <v>23.108000000000001</v>
      </c>
      <c r="R21" s="26">
        <f>H21+K21+N21+'2 Feb''26 '!R21</f>
        <v>69.5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54">
        <v>0</v>
      </c>
      <c r="H22" s="11"/>
      <c r="I22" s="55" t="s">
        <v>41</v>
      </c>
      <c r="J22" s="44">
        <v>0</v>
      </c>
      <c r="K22" s="11"/>
      <c r="L22" s="120" t="s">
        <v>41</v>
      </c>
      <c r="M22" s="54">
        <v>0</v>
      </c>
      <c r="N22" s="11"/>
      <c r="O22" s="120" t="s">
        <v>41</v>
      </c>
      <c r="P22" s="44">
        <f t="shared" si="0"/>
        <v>0</v>
      </c>
      <c r="Q22" s="10">
        <f>P22+'2 Feb''26 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54">
        <v>0</v>
      </c>
      <c r="H23" s="11"/>
      <c r="I23" s="59" t="s">
        <v>20</v>
      </c>
      <c r="J23" s="82">
        <v>0</v>
      </c>
      <c r="K23" s="11"/>
      <c r="L23" s="122" t="s">
        <v>20</v>
      </c>
      <c r="M23" s="54">
        <v>0</v>
      </c>
      <c r="N23" s="11"/>
      <c r="O23" s="122" t="s">
        <v>20</v>
      </c>
      <c r="P23" s="44">
        <f t="shared" si="0"/>
        <v>0</v>
      </c>
      <c r="Q23" s="10">
        <f>P23+'2 Feb''26 '!Q23</f>
        <v>0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</v>
      </c>
      <c r="H24" s="11"/>
      <c r="I24" s="55" t="s">
        <v>41</v>
      </c>
      <c r="J24" s="44">
        <v>0</v>
      </c>
      <c r="K24" s="11"/>
      <c r="L24" s="120" t="s">
        <v>41</v>
      </c>
      <c r="M24" s="54">
        <v>0</v>
      </c>
      <c r="N24" s="11"/>
      <c r="O24" s="120" t="s">
        <v>41</v>
      </c>
      <c r="P24" s="44">
        <f t="shared" si="0"/>
        <v>0</v>
      </c>
      <c r="Q24" s="10">
        <f>P24+'2 Feb''26 '!Q24</f>
        <v>7.2999999999999995E-2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0</v>
      </c>
      <c r="H25" s="11"/>
      <c r="I25" s="55" t="s">
        <v>41</v>
      </c>
      <c r="J25" s="44">
        <v>0</v>
      </c>
      <c r="K25" s="11"/>
      <c r="L25" s="120" t="s">
        <v>41</v>
      </c>
      <c r="M25" s="54">
        <v>0</v>
      </c>
      <c r="N25" s="11"/>
      <c r="O25" s="120" t="s">
        <v>41</v>
      </c>
      <c r="P25" s="44">
        <f t="shared" si="0"/>
        <v>0</v>
      </c>
      <c r="Q25" s="10">
        <f>P25+'2 Feb''26 '!Q25</f>
        <v>1.7310000000000001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0</v>
      </c>
      <c r="H26" s="11"/>
      <c r="I26" s="55" t="s">
        <v>41</v>
      </c>
      <c r="J26" s="44">
        <v>0</v>
      </c>
      <c r="K26" s="11"/>
      <c r="L26" s="120" t="s">
        <v>41</v>
      </c>
      <c r="M26" s="54">
        <v>0</v>
      </c>
      <c r="N26" s="11"/>
      <c r="O26" s="120" t="s">
        <v>41</v>
      </c>
      <c r="P26" s="44">
        <f t="shared" si="0"/>
        <v>0</v>
      </c>
      <c r="Q26" s="10">
        <f>P26+'2 Feb''26 '!Q26</f>
        <v>13.388999999999999</v>
      </c>
      <c r="R26" s="22"/>
    </row>
    <row r="27" spans="1:18" ht="14.1" customHeight="1" x14ac:dyDescent="0.25">
      <c r="A27" s="187"/>
      <c r="B27" s="188"/>
      <c r="C27" s="109" t="s">
        <v>73</v>
      </c>
      <c r="D27" s="110"/>
      <c r="E27" s="111"/>
      <c r="F27" s="112">
        <v>141.22999999999999</v>
      </c>
      <c r="G27" s="114">
        <v>0</v>
      </c>
      <c r="H27" s="11"/>
      <c r="I27" s="59" t="s">
        <v>20</v>
      </c>
      <c r="J27" s="115">
        <v>0</v>
      </c>
      <c r="K27" s="11"/>
      <c r="L27" s="122" t="s">
        <v>20</v>
      </c>
      <c r="M27" s="114">
        <v>0</v>
      </c>
      <c r="N27" s="11"/>
      <c r="O27" s="122" t="s">
        <v>20</v>
      </c>
      <c r="P27" s="115">
        <f t="shared" si="0"/>
        <v>0</v>
      </c>
      <c r="Q27" s="10">
        <f>P27+'2 Feb''26 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0</v>
      </c>
      <c r="H28" s="11"/>
      <c r="I28" s="55" t="s">
        <v>41</v>
      </c>
      <c r="J28" s="44">
        <v>0</v>
      </c>
      <c r="K28" s="11"/>
      <c r="L28" s="120" t="s">
        <v>41</v>
      </c>
      <c r="M28" s="54">
        <v>0</v>
      </c>
      <c r="N28" s="11"/>
      <c r="O28" s="120" t="s">
        <v>41</v>
      </c>
      <c r="P28" s="44">
        <f t="shared" si="0"/>
        <v>0</v>
      </c>
      <c r="Q28" s="10">
        <f>P28+'2 Feb''26 '!Q28</f>
        <v>5.7779999999999996</v>
      </c>
      <c r="R28" s="22"/>
    </row>
    <row r="29" spans="1:18" ht="14.1" customHeight="1" x14ac:dyDescent="0.25">
      <c r="A29" s="187"/>
      <c r="B29" s="188"/>
      <c r="C29" s="197" t="s">
        <v>57</v>
      </c>
      <c r="D29" s="197"/>
      <c r="E29" s="198"/>
      <c r="F29" s="113">
        <v>146.71</v>
      </c>
      <c r="G29" s="114">
        <v>0</v>
      </c>
      <c r="H29" s="11"/>
      <c r="I29" s="59" t="s">
        <v>20</v>
      </c>
      <c r="J29" s="115">
        <v>0</v>
      </c>
      <c r="K29" s="11"/>
      <c r="L29" s="122" t="s">
        <v>20</v>
      </c>
      <c r="M29" s="114">
        <v>0</v>
      </c>
      <c r="N29" s="11"/>
      <c r="O29" s="122" t="s">
        <v>20</v>
      </c>
      <c r="P29" s="115">
        <f>G29+J29+M29</f>
        <v>0</v>
      </c>
      <c r="Q29" s="10">
        <f>P29+'2 Feb''26 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0</v>
      </c>
      <c r="H30" s="11"/>
      <c r="I30" s="64" t="s">
        <v>41</v>
      </c>
      <c r="J30" s="44">
        <v>0</v>
      </c>
      <c r="K30" s="11"/>
      <c r="L30" s="136" t="s">
        <v>41</v>
      </c>
      <c r="M30" s="54">
        <v>0</v>
      </c>
      <c r="N30" s="11"/>
      <c r="O30" s="136" t="s">
        <v>41</v>
      </c>
      <c r="P30" s="44">
        <f t="shared" si="0"/>
        <v>0</v>
      </c>
      <c r="Q30" s="10">
        <f>P30+'2 Feb''26 '!Q30</f>
        <v>0.753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56">
        <v>0</v>
      </c>
      <c r="H31" s="17"/>
      <c r="I31" s="59" t="s">
        <v>20</v>
      </c>
      <c r="J31" s="83">
        <v>0</v>
      </c>
      <c r="K31" s="17"/>
      <c r="L31" s="122" t="s">
        <v>20</v>
      </c>
      <c r="M31" s="56">
        <v>0</v>
      </c>
      <c r="N31" s="17"/>
      <c r="O31" s="122" t="s">
        <v>20</v>
      </c>
      <c r="P31" s="45">
        <f>G31+J31+M31</f>
        <v>0</v>
      </c>
      <c r="Q31" s="10">
        <f>P31+'2 Feb''26 '!Q31</f>
        <v>0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61" t="s">
        <v>20</v>
      </c>
      <c r="J32" s="46">
        <v>0</v>
      </c>
      <c r="K32" s="24">
        <v>8</v>
      </c>
      <c r="L32" s="124" t="s">
        <v>20</v>
      </c>
      <c r="M32" s="58">
        <v>0</v>
      </c>
      <c r="N32" s="24">
        <v>8</v>
      </c>
      <c r="O32" s="124" t="s">
        <v>20</v>
      </c>
      <c r="P32" s="46">
        <f>G32+J32+M32</f>
        <v>0</v>
      </c>
      <c r="Q32" s="30">
        <f>P32+'2 Feb''26 '!Q32</f>
        <v>0</v>
      </c>
      <c r="R32" s="26">
        <f>H32+K32+N32+'2 Feb''26 '!R32</f>
        <v>72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85" t="s">
        <v>20</v>
      </c>
      <c r="J33" s="48">
        <v>0</v>
      </c>
      <c r="K33" s="13"/>
      <c r="L33" s="126" t="s">
        <v>20</v>
      </c>
      <c r="M33" s="65">
        <v>0</v>
      </c>
      <c r="N33" s="13"/>
      <c r="O33" s="126" t="s">
        <v>20</v>
      </c>
      <c r="P33" s="48">
        <f>G33+J33+M33</f>
        <v>0</v>
      </c>
      <c r="Q33" s="12">
        <f>P33+'2 Feb''26 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17:B20"/>
    <mergeCell ref="C17:E17"/>
    <mergeCell ref="C18:E18"/>
    <mergeCell ref="C19:E19"/>
    <mergeCell ref="C20:E20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M8:N8"/>
    <mergeCell ref="A13:B14"/>
    <mergeCell ref="C13:E13"/>
    <mergeCell ref="C14:E14"/>
    <mergeCell ref="A15:B16"/>
    <mergeCell ref="C15:E15"/>
    <mergeCell ref="C16:E16"/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</mergeCells>
  <printOptions horizontalCentered="1"/>
  <pageMargins left="0.7" right="0" top="0.196850393700787" bottom="0" header="0" footer="0"/>
  <pageSetup paperSize="10000" scale="7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F709-7559-4488-884E-55141EF78E79}">
  <sheetPr codeName="Sheet4"/>
  <dimension ref="A1:R83"/>
  <sheetViews>
    <sheetView topLeftCell="A21" zoomScaleNormal="100" workbookViewId="0">
      <selection activeCell="A35" sqref="A35:B35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6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78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14.831</v>
      </c>
      <c r="H10" s="25">
        <v>8</v>
      </c>
      <c r="I10" s="119" t="s">
        <v>18</v>
      </c>
      <c r="J10" s="43">
        <v>43.526000000000003</v>
      </c>
      <c r="K10" s="25">
        <v>6.5</v>
      </c>
      <c r="L10" s="119" t="s">
        <v>18</v>
      </c>
      <c r="M10" s="52">
        <v>54.365000000000002</v>
      </c>
      <c r="N10" s="25">
        <v>0</v>
      </c>
      <c r="O10" s="119" t="s">
        <v>18</v>
      </c>
      <c r="P10" s="43">
        <f t="shared" ref="P10:P30" si="0">G10+J10+M10</f>
        <v>112.72200000000001</v>
      </c>
      <c r="Q10" s="9">
        <f>P10+'3 Feb''26'!Q10</f>
        <v>275.09300000000002</v>
      </c>
      <c r="R10" s="26">
        <f>H10+K10+N10+'3 Feb''26'!R10</f>
        <v>52.5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0</v>
      </c>
      <c r="H11" s="11"/>
      <c r="I11" s="120" t="s">
        <v>20</v>
      </c>
      <c r="J11" s="44">
        <v>10.717000000000001</v>
      </c>
      <c r="K11" s="11"/>
      <c r="L11" s="120" t="s">
        <v>79</v>
      </c>
      <c r="M11" s="54">
        <v>55.411000000000001</v>
      </c>
      <c r="N11" s="11"/>
      <c r="O11" s="120" t="s">
        <v>39</v>
      </c>
      <c r="P11" s="44">
        <f t="shared" si="0"/>
        <v>66.128</v>
      </c>
      <c r="Q11" s="10">
        <f>P11+'3 Feb''26'!Q11</f>
        <v>221.38599999999997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22.795000000000002</v>
      </c>
      <c r="H12" s="17"/>
      <c r="I12" s="121" t="s">
        <v>23</v>
      </c>
      <c r="J12" s="45">
        <v>45.725000000000001</v>
      </c>
      <c r="K12" s="17"/>
      <c r="L12" s="121" t="s">
        <v>23</v>
      </c>
      <c r="M12" s="56">
        <v>38.442</v>
      </c>
      <c r="N12" s="17"/>
      <c r="O12" s="121" t="s">
        <v>23</v>
      </c>
      <c r="P12" s="45">
        <f t="shared" si="0"/>
        <v>106.96200000000002</v>
      </c>
      <c r="Q12" s="29">
        <f>P12+'3 Feb''26'!Q12</f>
        <v>193.70500000000001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20.378</v>
      </c>
      <c r="H13" s="24">
        <v>0</v>
      </c>
      <c r="I13" s="122" t="s">
        <v>23</v>
      </c>
      <c r="J13" s="46">
        <v>21.972999999999999</v>
      </c>
      <c r="K13" s="24">
        <v>0</v>
      </c>
      <c r="L13" s="122" t="s">
        <v>23</v>
      </c>
      <c r="M13" s="58">
        <v>21.998000000000001</v>
      </c>
      <c r="N13" s="24">
        <v>0</v>
      </c>
      <c r="O13" s="122" t="s">
        <v>23</v>
      </c>
      <c r="P13" s="46">
        <f t="shared" si="0"/>
        <v>64.349000000000004</v>
      </c>
      <c r="Q13" s="30">
        <f>P13+'3 Feb''26'!Q13</f>
        <v>137.767</v>
      </c>
      <c r="R13" s="26">
        <f>H13+K13+N13+'3 Feb''26'!R13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22.808</v>
      </c>
      <c r="H14" s="17"/>
      <c r="I14" s="123" t="s">
        <v>26</v>
      </c>
      <c r="J14" s="45">
        <v>19.312000000000001</v>
      </c>
      <c r="K14" s="17"/>
      <c r="L14" s="123" t="s">
        <v>26</v>
      </c>
      <c r="M14" s="56">
        <v>0</v>
      </c>
      <c r="N14" s="17"/>
      <c r="O14" s="123" t="s">
        <v>26</v>
      </c>
      <c r="P14" s="45">
        <f t="shared" si="0"/>
        <v>42.120000000000005</v>
      </c>
      <c r="Q14" s="29">
        <f>P14+'3 Feb''26'!Q14</f>
        <v>85.584000000000003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16.042000000000002</v>
      </c>
      <c r="H15" s="24">
        <v>4.5</v>
      </c>
      <c r="I15" s="124" t="s">
        <v>26</v>
      </c>
      <c r="J15" s="46">
        <v>23.631</v>
      </c>
      <c r="K15" s="24">
        <v>0</v>
      </c>
      <c r="L15" s="124" t="s">
        <v>26</v>
      </c>
      <c r="M15" s="58">
        <v>23.466000000000001</v>
      </c>
      <c r="N15" s="24">
        <v>0</v>
      </c>
      <c r="O15" s="124" t="s">
        <v>26</v>
      </c>
      <c r="P15" s="46">
        <f t="shared" si="0"/>
        <v>63.139000000000003</v>
      </c>
      <c r="Q15" s="30">
        <f>P15+'3 Feb''26'!Q15</f>
        <v>161.55199999999999</v>
      </c>
      <c r="R15" s="26">
        <f>H15+K15+N15+'3 Feb''26'!R15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4.8120000000000003</v>
      </c>
      <c r="H16" s="17"/>
      <c r="I16" s="125" t="s">
        <v>80</v>
      </c>
      <c r="J16" s="45">
        <v>12.409000000000001</v>
      </c>
      <c r="K16" s="17"/>
      <c r="L16" s="125" t="s">
        <v>29</v>
      </c>
      <c r="M16" s="56">
        <v>9.8010000000000002</v>
      </c>
      <c r="N16" s="17"/>
      <c r="O16" s="125" t="s">
        <v>29</v>
      </c>
      <c r="P16" s="45">
        <f t="shared" si="0"/>
        <v>27.021999999999998</v>
      </c>
      <c r="Q16" s="29">
        <f>P16+'3 Feb''26'!Q16</f>
        <v>64.893000000000001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58">
        <v>0</v>
      </c>
      <c r="H17" s="24">
        <v>8</v>
      </c>
      <c r="I17" s="122" t="s">
        <v>20</v>
      </c>
      <c r="J17" s="46">
        <v>0</v>
      </c>
      <c r="K17" s="24">
        <v>8</v>
      </c>
      <c r="L17" s="122" t="s">
        <v>20</v>
      </c>
      <c r="M17" s="58">
        <v>0</v>
      </c>
      <c r="N17" s="24">
        <v>8</v>
      </c>
      <c r="O17" s="122" t="s">
        <v>20</v>
      </c>
      <c r="P17" s="46">
        <f t="shared" si="0"/>
        <v>0</v>
      </c>
      <c r="Q17" s="30">
        <f>P17+'3 Feb''26'!Q17</f>
        <v>35.588000000000001</v>
      </c>
      <c r="R17" s="26">
        <f>H17+K17+N17+'3 Feb''26'!R17</f>
        <v>68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54">
        <v>0</v>
      </c>
      <c r="H18" s="11"/>
      <c r="I18" s="120" t="s">
        <v>20</v>
      </c>
      <c r="J18" s="44">
        <v>0</v>
      </c>
      <c r="K18" s="11"/>
      <c r="L18" s="120" t="s">
        <v>20</v>
      </c>
      <c r="M18" s="54">
        <v>0</v>
      </c>
      <c r="N18" s="11"/>
      <c r="O18" s="120" t="s">
        <v>20</v>
      </c>
      <c r="P18" s="44">
        <f t="shared" si="0"/>
        <v>0</v>
      </c>
      <c r="Q18" s="29">
        <f>P18+'3 Feb''26'!Q18</f>
        <v>37.652999999999999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54">
        <v>0</v>
      </c>
      <c r="H19" s="11"/>
      <c r="I19" s="120" t="s">
        <v>20</v>
      </c>
      <c r="J19" s="44">
        <v>0</v>
      </c>
      <c r="K19" s="11"/>
      <c r="L19" s="120" t="s">
        <v>20</v>
      </c>
      <c r="M19" s="54">
        <v>0</v>
      </c>
      <c r="N19" s="11"/>
      <c r="O19" s="120" t="s">
        <v>20</v>
      </c>
      <c r="P19" s="44">
        <f t="shared" si="0"/>
        <v>0</v>
      </c>
      <c r="Q19" s="29">
        <f>P19+'3 Feb''26'!Q19</f>
        <v>2.6920000000000002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56">
        <v>0</v>
      </c>
      <c r="H20" s="17"/>
      <c r="I20" s="123" t="s">
        <v>37</v>
      </c>
      <c r="J20" s="45">
        <v>0</v>
      </c>
      <c r="K20" s="17"/>
      <c r="L20" s="123" t="s">
        <v>37</v>
      </c>
      <c r="M20" s="56">
        <v>0</v>
      </c>
      <c r="N20" s="17"/>
      <c r="O20" s="123" t="s">
        <v>37</v>
      </c>
      <c r="P20" s="45">
        <f t="shared" si="0"/>
        <v>0</v>
      </c>
      <c r="Q20" s="29">
        <f>P20+'3 Feb''26'!Q20</f>
        <v>0.875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0</v>
      </c>
      <c r="H21" s="24">
        <v>8</v>
      </c>
      <c r="I21" s="122" t="s">
        <v>20</v>
      </c>
      <c r="J21" s="46">
        <v>0</v>
      </c>
      <c r="K21" s="24">
        <v>8</v>
      </c>
      <c r="L21" s="122" t="s">
        <v>20</v>
      </c>
      <c r="M21" s="58">
        <v>0</v>
      </c>
      <c r="N21" s="24">
        <v>8</v>
      </c>
      <c r="O21" s="122" t="s">
        <v>20</v>
      </c>
      <c r="P21" s="46">
        <f t="shared" si="0"/>
        <v>0</v>
      </c>
      <c r="Q21" s="30">
        <f>P21+'3 Feb''26'!Q21</f>
        <v>23.108000000000001</v>
      </c>
      <c r="R21" s="26">
        <f>H21+K21+N21+'3 Feb''26'!R21</f>
        <v>93.5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44">
        <v>0</v>
      </c>
      <c r="K22" s="11"/>
      <c r="L22" s="120" t="s">
        <v>41</v>
      </c>
      <c r="M22" s="54">
        <v>0</v>
      </c>
      <c r="N22" s="11"/>
      <c r="O22" s="120" t="s">
        <v>41</v>
      </c>
      <c r="P22" s="44">
        <f t="shared" si="0"/>
        <v>0</v>
      </c>
      <c r="Q22" s="29">
        <f>P22+'3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2" t="s">
        <v>20</v>
      </c>
      <c r="J23" s="44">
        <v>0</v>
      </c>
      <c r="K23" s="11"/>
      <c r="L23" s="122" t="s">
        <v>20</v>
      </c>
      <c r="M23" s="54">
        <v>0</v>
      </c>
      <c r="N23" s="11"/>
      <c r="O23" s="122" t="s">
        <v>20</v>
      </c>
      <c r="P23" s="44">
        <f t="shared" si="0"/>
        <v>0</v>
      </c>
      <c r="Q23" s="29">
        <f>P23+'3 Feb''26'!Q23</f>
        <v>0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88">
        <v>0</v>
      </c>
      <c r="H24" s="11"/>
      <c r="I24" s="120" t="s">
        <v>41</v>
      </c>
      <c r="J24" s="44">
        <v>0</v>
      </c>
      <c r="K24" s="11"/>
      <c r="L24" s="120" t="s">
        <v>41</v>
      </c>
      <c r="M24" s="54">
        <v>0</v>
      </c>
      <c r="N24" s="11"/>
      <c r="O24" s="120" t="s">
        <v>41</v>
      </c>
      <c r="P24" s="44">
        <f t="shared" si="0"/>
        <v>0</v>
      </c>
      <c r="Q24" s="29">
        <f>P24+'3 Feb''26'!Q24</f>
        <v>7.2999999999999995E-2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88">
        <v>0</v>
      </c>
      <c r="H25" s="11"/>
      <c r="I25" s="120" t="s">
        <v>41</v>
      </c>
      <c r="J25" s="44">
        <v>0</v>
      </c>
      <c r="K25" s="11"/>
      <c r="L25" s="120" t="s">
        <v>41</v>
      </c>
      <c r="M25" s="54">
        <v>0</v>
      </c>
      <c r="N25" s="11"/>
      <c r="O25" s="120" t="s">
        <v>41</v>
      </c>
      <c r="P25" s="44">
        <f t="shared" si="0"/>
        <v>0</v>
      </c>
      <c r="Q25" s="29">
        <f>P25+'3 Feb''26'!Q25</f>
        <v>1.7310000000000001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88">
        <v>0</v>
      </c>
      <c r="H26" s="11"/>
      <c r="I26" s="120" t="s">
        <v>41</v>
      </c>
      <c r="J26" s="44">
        <v>0</v>
      </c>
      <c r="K26" s="11"/>
      <c r="L26" s="120" t="s">
        <v>41</v>
      </c>
      <c r="M26" s="54">
        <v>0</v>
      </c>
      <c r="N26" s="11"/>
      <c r="O26" s="120" t="s">
        <v>41</v>
      </c>
      <c r="P26" s="44">
        <f t="shared" si="0"/>
        <v>0</v>
      </c>
      <c r="Q26" s="29">
        <f>P26+'3 Feb''26'!Q26</f>
        <v>13.388999999999999</v>
      </c>
      <c r="R26" s="22"/>
    </row>
    <row r="27" spans="1:18" ht="14.1" customHeight="1" x14ac:dyDescent="0.25">
      <c r="A27" s="187"/>
      <c r="B27" s="188"/>
      <c r="C27" s="18" t="s">
        <v>73</v>
      </c>
      <c r="D27" s="19"/>
      <c r="E27" s="20"/>
      <c r="F27" s="39">
        <v>141.22999999999999</v>
      </c>
      <c r="G27" s="63">
        <v>0</v>
      </c>
      <c r="H27" s="11"/>
      <c r="I27" s="122" t="s">
        <v>20</v>
      </c>
      <c r="J27" s="47">
        <v>0</v>
      </c>
      <c r="K27" s="11"/>
      <c r="L27" s="122" t="s">
        <v>20</v>
      </c>
      <c r="M27" s="63">
        <v>0</v>
      </c>
      <c r="N27" s="11"/>
      <c r="O27" s="122" t="s">
        <v>20</v>
      </c>
      <c r="P27" s="47">
        <f t="shared" si="0"/>
        <v>0</v>
      </c>
      <c r="Q27" s="29">
        <f>P27+'3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88">
        <v>0</v>
      </c>
      <c r="H28" s="11"/>
      <c r="I28" s="120" t="s">
        <v>41</v>
      </c>
      <c r="J28" s="44">
        <v>0</v>
      </c>
      <c r="K28" s="11"/>
      <c r="L28" s="120" t="s">
        <v>41</v>
      </c>
      <c r="M28" s="54">
        <v>0</v>
      </c>
      <c r="N28" s="11"/>
      <c r="O28" s="120" t="s">
        <v>41</v>
      </c>
      <c r="P28" s="44">
        <f t="shared" si="0"/>
        <v>0</v>
      </c>
      <c r="Q28" s="29">
        <f>P28+'3 Feb''26'!Q28</f>
        <v>5.7779999999999996</v>
      </c>
      <c r="R28" s="22"/>
    </row>
    <row r="29" spans="1:18" ht="14.1" customHeight="1" x14ac:dyDescent="0.25">
      <c r="A29" s="187"/>
      <c r="B29" s="188"/>
      <c r="C29" s="164" t="s">
        <v>75</v>
      </c>
      <c r="D29" s="164"/>
      <c r="E29" s="165"/>
      <c r="F29" s="41">
        <v>146.71</v>
      </c>
      <c r="G29" s="63">
        <v>0</v>
      </c>
      <c r="H29" s="11"/>
      <c r="I29" s="122" t="s">
        <v>20</v>
      </c>
      <c r="J29" s="47">
        <v>0</v>
      </c>
      <c r="K29" s="11"/>
      <c r="L29" s="122" t="s">
        <v>20</v>
      </c>
      <c r="M29" s="63">
        <v>0</v>
      </c>
      <c r="N29" s="11"/>
      <c r="O29" s="122" t="s">
        <v>20</v>
      </c>
      <c r="P29" s="47">
        <f>G29+J29+M29</f>
        <v>0</v>
      </c>
      <c r="Q29" s="29">
        <f>P29+'3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88">
        <v>0</v>
      </c>
      <c r="H30" s="11"/>
      <c r="I30" s="136" t="s">
        <v>41</v>
      </c>
      <c r="J30" s="44">
        <v>0</v>
      </c>
      <c r="K30" s="11"/>
      <c r="L30" s="136" t="s">
        <v>41</v>
      </c>
      <c r="M30" s="54">
        <v>0</v>
      </c>
      <c r="N30" s="11"/>
      <c r="O30" s="136" t="s">
        <v>41</v>
      </c>
      <c r="P30" s="44">
        <f t="shared" si="0"/>
        <v>0</v>
      </c>
      <c r="Q30" s="29">
        <f>P30+'3 Feb''26'!Q30</f>
        <v>0.753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9">
        <v>0</v>
      </c>
      <c r="H31" s="17"/>
      <c r="I31" s="139" t="s">
        <v>20</v>
      </c>
      <c r="J31" s="45">
        <v>0</v>
      </c>
      <c r="K31" s="17"/>
      <c r="L31" s="139" t="s">
        <v>20</v>
      </c>
      <c r="M31" s="56">
        <v>0</v>
      </c>
      <c r="N31" s="17"/>
      <c r="O31" s="139" t="s">
        <v>20</v>
      </c>
      <c r="P31" s="45">
        <f>G31+J31+M31</f>
        <v>0</v>
      </c>
      <c r="Q31" s="29">
        <f>P31+'3 Feb''26'!Q31</f>
        <v>0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46">
        <v>0</v>
      </c>
      <c r="K32" s="24">
        <v>8</v>
      </c>
      <c r="L32" s="140" t="s">
        <v>20</v>
      </c>
      <c r="M32" s="58">
        <v>0</v>
      </c>
      <c r="N32" s="24">
        <v>8</v>
      </c>
      <c r="O32" s="140" t="s">
        <v>20</v>
      </c>
      <c r="P32" s="46">
        <f>G32+J32+M32</f>
        <v>0</v>
      </c>
      <c r="Q32" s="30">
        <f>P32+'3 Feb''26'!Q32</f>
        <v>0</v>
      </c>
      <c r="R32" s="26">
        <f>H32+K32+N32+'3 Feb''26'!R32</f>
        <v>96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48">
        <v>0</v>
      </c>
      <c r="K33" s="13"/>
      <c r="L33" s="126" t="s">
        <v>20</v>
      </c>
      <c r="M33" s="65">
        <v>0</v>
      </c>
      <c r="N33" s="13"/>
      <c r="O33" s="126" t="s">
        <v>20</v>
      </c>
      <c r="P33" s="48">
        <f>G33+J33+M33</f>
        <v>0</v>
      </c>
      <c r="Q33" s="12">
        <f>P33+'3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17:B20"/>
    <mergeCell ref="C17:E17"/>
    <mergeCell ref="C18:E18"/>
    <mergeCell ref="C19:E19"/>
    <mergeCell ref="C20:E20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M8:N8"/>
    <mergeCell ref="A13:B14"/>
    <mergeCell ref="C13:E13"/>
    <mergeCell ref="C14:E14"/>
    <mergeCell ref="A15:B16"/>
    <mergeCell ref="C15:E15"/>
    <mergeCell ref="C16:E16"/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</mergeCells>
  <printOptions horizontalCentered="1"/>
  <pageMargins left="0.78740157480314998" right="0" top="0.196850393700787" bottom="0" header="0" footer="0"/>
  <pageSetup paperSize="10000" scale="70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7B85-7939-4CFD-AF49-7C811333FC95}">
  <sheetPr codeName="Sheet5"/>
  <dimension ref="A1:R83"/>
  <sheetViews>
    <sheetView zoomScale="96" zoomScaleNormal="96" workbookViewId="0">
      <selection activeCell="H3" sqref="A1:H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9" width="8.14062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7" width="7.28515625" customWidth="1"/>
    <col min="18" max="19" width="7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81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80.488</v>
      </c>
      <c r="H10" s="25">
        <v>0</v>
      </c>
      <c r="I10" s="119" t="s">
        <v>18</v>
      </c>
      <c r="J10" s="43">
        <v>84.906000000000006</v>
      </c>
      <c r="K10" s="25">
        <v>0</v>
      </c>
      <c r="L10" s="119" t="s">
        <v>18</v>
      </c>
      <c r="M10" s="52">
        <v>98.213999999999999</v>
      </c>
      <c r="N10" s="25">
        <v>0</v>
      </c>
      <c r="O10" s="119" t="s">
        <v>18</v>
      </c>
      <c r="P10" s="43">
        <f t="shared" ref="P10:P30" si="0">G10+J10+M10</f>
        <v>263.608</v>
      </c>
      <c r="Q10" s="9">
        <f>P10+'4 Feb''26'!Q10</f>
        <v>538.70100000000002</v>
      </c>
      <c r="R10" s="26">
        <f>H10+K10+N10+'4 Feb''26'!R10</f>
        <v>52.5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76.48</v>
      </c>
      <c r="H11" s="11"/>
      <c r="I11" s="120" t="s">
        <v>39</v>
      </c>
      <c r="J11" s="44">
        <v>81.611000000000004</v>
      </c>
      <c r="K11" s="11"/>
      <c r="L11" s="120" t="s">
        <v>39</v>
      </c>
      <c r="M11" s="54">
        <v>95.745000000000005</v>
      </c>
      <c r="N11" s="11"/>
      <c r="O11" s="120" t="s">
        <v>39</v>
      </c>
      <c r="P11" s="44">
        <f t="shared" si="0"/>
        <v>253.83600000000001</v>
      </c>
      <c r="Q11" s="10">
        <f>P11+'4 Feb''26'!Q11</f>
        <v>475.22199999999998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54.758000000000003</v>
      </c>
      <c r="H12" s="17"/>
      <c r="I12" s="121" t="s">
        <v>23</v>
      </c>
      <c r="J12" s="45">
        <v>57.344999999999999</v>
      </c>
      <c r="K12" s="17"/>
      <c r="L12" s="121" t="s">
        <v>23</v>
      </c>
      <c r="M12" s="56">
        <v>64.707999999999998</v>
      </c>
      <c r="N12" s="17"/>
      <c r="O12" s="121" t="s">
        <v>23</v>
      </c>
      <c r="P12" s="45">
        <f t="shared" si="0"/>
        <v>176.81100000000001</v>
      </c>
      <c r="Q12" s="29">
        <f>P12+'4 Feb''26'!Q12</f>
        <v>370.51600000000002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22.63</v>
      </c>
      <c r="H13" s="24">
        <v>0</v>
      </c>
      <c r="I13" s="122" t="s">
        <v>23</v>
      </c>
      <c r="J13" s="46">
        <v>30.89</v>
      </c>
      <c r="K13" s="24">
        <v>0</v>
      </c>
      <c r="L13" s="122" t="s">
        <v>23</v>
      </c>
      <c r="M13" s="58">
        <v>38.384999999999998</v>
      </c>
      <c r="N13" s="24">
        <v>0</v>
      </c>
      <c r="O13" s="122" t="s">
        <v>23</v>
      </c>
      <c r="P13" s="46">
        <f t="shared" si="0"/>
        <v>91.905000000000001</v>
      </c>
      <c r="Q13" s="30">
        <f>P13+'4 Feb''26'!Q13</f>
        <v>229.672</v>
      </c>
      <c r="R13" s="26">
        <f>H13+K13+N13+'4 Feb''26'!R13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22.763999999999999</v>
      </c>
      <c r="H14" s="17"/>
      <c r="I14" s="123" t="s">
        <v>26</v>
      </c>
      <c r="J14" s="45">
        <v>3.83</v>
      </c>
      <c r="K14" s="17"/>
      <c r="L14" s="123" t="s">
        <v>26</v>
      </c>
      <c r="M14" s="56">
        <v>31.018999999999998</v>
      </c>
      <c r="N14" s="17"/>
      <c r="O14" s="123" t="s">
        <v>26</v>
      </c>
      <c r="P14" s="45">
        <f t="shared" si="0"/>
        <v>57.613</v>
      </c>
      <c r="Q14" s="29">
        <f>P14+'4 Feb''26'!Q14</f>
        <v>143.197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24.085999999999999</v>
      </c>
      <c r="H15" s="24">
        <v>0</v>
      </c>
      <c r="I15" s="124" t="s">
        <v>26</v>
      </c>
      <c r="J15" s="46">
        <v>24.09</v>
      </c>
      <c r="K15" s="24">
        <v>0</v>
      </c>
      <c r="L15" s="124" t="s">
        <v>26</v>
      </c>
      <c r="M15" s="58">
        <v>21.122</v>
      </c>
      <c r="N15" s="24">
        <v>0</v>
      </c>
      <c r="O15" s="124" t="s">
        <v>26</v>
      </c>
      <c r="P15" s="46">
        <f t="shared" si="0"/>
        <v>69.298000000000002</v>
      </c>
      <c r="Q15" s="30">
        <f>P15+'4 Feb''26'!Q15</f>
        <v>230.85</v>
      </c>
      <c r="R15" s="26">
        <f>H15+K15+N15+'4 Feb''26'!R15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9.6340000000000003</v>
      </c>
      <c r="H16" s="17"/>
      <c r="I16" s="125" t="s">
        <v>29</v>
      </c>
      <c r="J16" s="45">
        <v>9.641</v>
      </c>
      <c r="K16" s="17"/>
      <c r="L16" s="125" t="s">
        <v>29</v>
      </c>
      <c r="M16" s="56">
        <v>9.4890000000000008</v>
      </c>
      <c r="N16" s="17"/>
      <c r="O16" s="125" t="s">
        <v>29</v>
      </c>
      <c r="P16" s="45">
        <f t="shared" si="0"/>
        <v>28.763999999999999</v>
      </c>
      <c r="Q16" s="29">
        <f>P16+'4 Feb''26'!Q16</f>
        <v>93.656999999999996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9.4760000000000009</v>
      </c>
      <c r="H17" s="24">
        <v>8</v>
      </c>
      <c r="I17" s="122" t="s">
        <v>29</v>
      </c>
      <c r="J17" s="46">
        <v>7.62</v>
      </c>
      <c r="K17" s="24">
        <v>0</v>
      </c>
      <c r="L17" s="122" t="s">
        <v>29</v>
      </c>
      <c r="M17" s="58">
        <v>10.51</v>
      </c>
      <c r="N17" s="24">
        <v>0</v>
      </c>
      <c r="O17" s="122" t="s">
        <v>29</v>
      </c>
      <c r="P17" s="46">
        <f t="shared" si="0"/>
        <v>27.606000000000002</v>
      </c>
      <c r="Q17" s="30">
        <f>P17+'4 Feb''26'!Q17</f>
        <v>63.194000000000003</v>
      </c>
      <c r="R17" s="26">
        <f>H17+K17+N17+'4 Feb''26'!R17</f>
        <v>76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0</v>
      </c>
      <c r="H18" s="11"/>
      <c r="I18" s="120" t="s">
        <v>82</v>
      </c>
      <c r="J18" s="44">
        <v>5.1820000000000004</v>
      </c>
      <c r="K18" s="11"/>
      <c r="L18" s="120" t="s">
        <v>83</v>
      </c>
      <c r="M18" s="54">
        <v>9.9540000000000006</v>
      </c>
      <c r="N18" s="11"/>
      <c r="O18" s="120" t="s">
        <v>83</v>
      </c>
      <c r="P18" s="44">
        <f t="shared" si="0"/>
        <v>15.136000000000001</v>
      </c>
      <c r="Q18" s="29">
        <f>P18+'4 Feb''26'!Q18</f>
        <v>52.789000000000001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0.15</v>
      </c>
      <c r="H19" s="11"/>
      <c r="I19" s="120" t="s">
        <v>23</v>
      </c>
      <c r="J19" s="44">
        <v>0.505</v>
      </c>
      <c r="K19" s="11"/>
      <c r="L19" s="120" t="s">
        <v>23</v>
      </c>
      <c r="M19" s="54">
        <v>0.50600000000000001</v>
      </c>
      <c r="N19" s="11"/>
      <c r="O19" s="120" t="s">
        <v>23</v>
      </c>
      <c r="P19" s="44">
        <f t="shared" si="0"/>
        <v>1.161</v>
      </c>
      <c r="Q19" s="29">
        <f>P19+'4 Feb''26'!Q19</f>
        <v>3.8530000000000002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>
        <v>0</v>
      </c>
      <c r="G20" s="89">
        <v>0</v>
      </c>
      <c r="H20" s="17"/>
      <c r="I20" s="123" t="s">
        <v>37</v>
      </c>
      <c r="J20" s="45">
        <v>0</v>
      </c>
      <c r="K20" s="17"/>
      <c r="L20" s="123" t="s">
        <v>37</v>
      </c>
      <c r="M20" s="56">
        <v>0.5</v>
      </c>
      <c r="N20" s="17"/>
      <c r="O20" s="123" t="s">
        <v>37</v>
      </c>
      <c r="P20" s="45">
        <f t="shared" si="0"/>
        <v>0.5</v>
      </c>
      <c r="Q20" s="29">
        <f>P20+'4 Feb''26'!Q20</f>
        <v>1.375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42.796999999999997</v>
      </c>
      <c r="H21" s="24">
        <v>8</v>
      </c>
      <c r="I21" s="122" t="s">
        <v>20</v>
      </c>
      <c r="J21" s="46">
        <v>16.991</v>
      </c>
      <c r="K21" s="24">
        <v>6</v>
      </c>
      <c r="L21" s="122" t="s">
        <v>39</v>
      </c>
      <c r="M21" s="58">
        <v>83.54</v>
      </c>
      <c r="N21" s="24">
        <v>0</v>
      </c>
      <c r="O21" s="122" t="s">
        <v>39</v>
      </c>
      <c r="P21" s="46">
        <f t="shared" si="0"/>
        <v>143.328</v>
      </c>
      <c r="Q21" s="30">
        <f>P21+'4 Feb''26'!Q21</f>
        <v>166.43600000000001</v>
      </c>
      <c r="R21" s="26">
        <f>H21+K21+N21+'4 Feb''26'!R21</f>
        <v>107.5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44">
        <v>0</v>
      </c>
      <c r="K22" s="11"/>
      <c r="L22" s="120" t="s">
        <v>41</v>
      </c>
      <c r="M22" s="54">
        <v>0</v>
      </c>
      <c r="N22" s="11"/>
      <c r="O22" s="120" t="s">
        <v>41</v>
      </c>
      <c r="P22" s="44">
        <f t="shared" si="0"/>
        <v>0</v>
      </c>
      <c r="Q22" s="29">
        <f>P22+'4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2" t="s">
        <v>20</v>
      </c>
      <c r="J23" s="44">
        <v>0</v>
      </c>
      <c r="K23" s="11"/>
      <c r="L23" s="120" t="s">
        <v>41</v>
      </c>
      <c r="M23" s="54">
        <v>0</v>
      </c>
      <c r="N23" s="11"/>
      <c r="O23" s="120" t="s">
        <v>41</v>
      </c>
      <c r="P23" s="44">
        <f t="shared" si="0"/>
        <v>0</v>
      </c>
      <c r="Q23" s="29">
        <f>P23+'4 Feb''26'!Q23</f>
        <v>0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</v>
      </c>
      <c r="H24" s="11"/>
      <c r="I24" s="120" t="s">
        <v>41</v>
      </c>
      <c r="J24" s="44">
        <v>0.04</v>
      </c>
      <c r="K24" s="11"/>
      <c r="L24" s="122" t="s">
        <v>84</v>
      </c>
      <c r="M24" s="54">
        <v>0.186</v>
      </c>
      <c r="N24" s="11"/>
      <c r="O24" s="122" t="s">
        <v>46</v>
      </c>
      <c r="P24" s="44">
        <f t="shared" si="0"/>
        <v>0.22600000000000001</v>
      </c>
      <c r="Q24" s="29">
        <f>P24+'4 Feb''26'!Q24</f>
        <v>0.29899999999999999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0</v>
      </c>
      <c r="H25" s="11"/>
      <c r="I25" s="120" t="s">
        <v>41</v>
      </c>
      <c r="J25" s="44">
        <v>1.179</v>
      </c>
      <c r="K25" s="11"/>
      <c r="L25" s="138" t="s">
        <v>85</v>
      </c>
      <c r="M25" s="54">
        <v>6.1280000000000001</v>
      </c>
      <c r="N25" s="11"/>
      <c r="O25" s="138" t="s">
        <v>86</v>
      </c>
      <c r="P25" s="44">
        <f t="shared" si="0"/>
        <v>7.3070000000000004</v>
      </c>
      <c r="Q25" s="29">
        <f>P25+'4 Feb''26'!Q25</f>
        <v>9.0380000000000003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0</v>
      </c>
      <c r="H26" s="11"/>
      <c r="I26" s="120" t="s">
        <v>41</v>
      </c>
      <c r="J26" s="44">
        <v>9.3829999999999991</v>
      </c>
      <c r="K26" s="11"/>
      <c r="L26" s="122" t="s">
        <v>87</v>
      </c>
      <c r="M26" s="54">
        <v>47.222999999999999</v>
      </c>
      <c r="N26" s="11"/>
      <c r="O26" s="122" t="s">
        <v>53</v>
      </c>
      <c r="P26" s="44">
        <f t="shared" si="0"/>
        <v>56.605999999999995</v>
      </c>
      <c r="Q26" s="29">
        <f>P26+'4 Feb''26'!Q26</f>
        <v>69.99499999999999</v>
      </c>
      <c r="R26" s="22"/>
    </row>
    <row r="27" spans="1:18" ht="14.1" customHeight="1" x14ac:dyDescent="0.25">
      <c r="A27" s="187"/>
      <c r="B27" s="188"/>
      <c r="C27" s="18" t="s">
        <v>73</v>
      </c>
      <c r="D27" s="19"/>
      <c r="E27" s="20"/>
      <c r="F27" s="39">
        <v>141.22999999999999</v>
      </c>
      <c r="G27" s="63">
        <v>0</v>
      </c>
      <c r="H27" s="11"/>
      <c r="I27" s="122" t="s">
        <v>20</v>
      </c>
      <c r="J27" s="47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29">
        <f>P27+'4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0</v>
      </c>
      <c r="H28" s="11"/>
      <c r="I28" s="120" t="s">
        <v>41</v>
      </c>
      <c r="J28" s="44">
        <v>3.9660000000000002</v>
      </c>
      <c r="K28" s="11"/>
      <c r="L28" s="122" t="s">
        <v>88</v>
      </c>
      <c r="M28" s="54">
        <v>21.495999999999999</v>
      </c>
      <c r="N28" s="11"/>
      <c r="O28" s="122" t="s">
        <v>56</v>
      </c>
      <c r="P28" s="44">
        <f t="shared" si="0"/>
        <v>25.462</v>
      </c>
      <c r="Q28" s="29">
        <f>P28+'4 Feb''26'!Q28</f>
        <v>31.24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2" t="s">
        <v>20</v>
      </c>
      <c r="J29" s="47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29">
        <f>P29+'4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0</v>
      </c>
      <c r="H30" s="11"/>
      <c r="I30" s="136" t="s">
        <v>41</v>
      </c>
      <c r="J30" s="44">
        <v>0.432</v>
      </c>
      <c r="K30" s="11"/>
      <c r="L30" s="122" t="s">
        <v>89</v>
      </c>
      <c r="M30" s="54">
        <v>1.724</v>
      </c>
      <c r="N30" s="11"/>
      <c r="O30" s="122" t="s">
        <v>60</v>
      </c>
      <c r="P30" s="44">
        <f t="shared" si="0"/>
        <v>2.1560000000000001</v>
      </c>
      <c r="Q30" s="29">
        <f>P30+'4 Feb''26'!Q30</f>
        <v>2.9090000000000003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9">
        <v>0</v>
      </c>
      <c r="H31" s="17"/>
      <c r="I31" s="139" t="s">
        <v>20</v>
      </c>
      <c r="J31" s="45">
        <v>0.20499999999999999</v>
      </c>
      <c r="K31" s="17"/>
      <c r="L31" s="139" t="s">
        <v>90</v>
      </c>
      <c r="M31" s="56">
        <v>0.60499999999999998</v>
      </c>
      <c r="N31" s="17"/>
      <c r="O31" s="139" t="s">
        <v>62</v>
      </c>
      <c r="P31" s="45">
        <f>G31+J31+M31</f>
        <v>0.80999999999999994</v>
      </c>
      <c r="Q31" s="29">
        <f>P31+'4 Feb''26'!Q31</f>
        <v>0.80999999999999994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46">
        <v>0</v>
      </c>
      <c r="K32" s="24">
        <v>8</v>
      </c>
      <c r="L32" s="140" t="s">
        <v>20</v>
      </c>
      <c r="M32" s="58">
        <v>0</v>
      </c>
      <c r="N32" s="24">
        <v>8</v>
      </c>
      <c r="O32" s="140" t="s">
        <v>20</v>
      </c>
      <c r="P32" s="46">
        <f>G32+J32+M32</f>
        <v>0</v>
      </c>
      <c r="Q32" s="30">
        <f>P32+'4 Feb''26'!Q32</f>
        <v>0</v>
      </c>
      <c r="R32" s="26">
        <f>H32+K32+N32+'4 Feb''26'!R32</f>
        <v>120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48">
        <v>0</v>
      </c>
      <c r="K33" s="13"/>
      <c r="L33" s="126" t="s">
        <v>20</v>
      </c>
      <c r="M33" s="65">
        <v>0</v>
      </c>
      <c r="N33" s="13"/>
      <c r="O33" s="126" t="s">
        <v>20</v>
      </c>
      <c r="P33" s="48">
        <f>G33+J33+M33</f>
        <v>0</v>
      </c>
      <c r="Q33" s="12">
        <f>P33+'4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C29:E29"/>
    <mergeCell ref="A17:B20"/>
    <mergeCell ref="C17:E17"/>
    <mergeCell ref="C18:E18"/>
    <mergeCell ref="C19:E19"/>
    <mergeCell ref="C20:E20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G8:H8"/>
    <mergeCell ref="J8:K8"/>
    <mergeCell ref="M8:N8"/>
    <mergeCell ref="A13:B14"/>
    <mergeCell ref="C13:E13"/>
    <mergeCell ref="C14:E14"/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</mergeCells>
  <printOptions horizontalCentered="1"/>
  <pageMargins left="0.7" right="0" top="0.196850393700787" bottom="0" header="0" footer="0"/>
  <pageSetup paperSize="10000" scale="70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2F51-F5EF-437E-B47B-3AA5BCDB2D95}">
  <sheetPr codeName="Sheet6"/>
  <dimension ref="A1:R83"/>
  <sheetViews>
    <sheetView topLeftCell="A14" zoomScaleNormal="100"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9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91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99.902000000000001</v>
      </c>
      <c r="H10" s="25">
        <v>0</v>
      </c>
      <c r="I10" s="119" t="s">
        <v>18</v>
      </c>
      <c r="J10" s="81">
        <v>98.628</v>
      </c>
      <c r="K10" s="25">
        <v>0</v>
      </c>
      <c r="L10" s="119" t="s">
        <v>18</v>
      </c>
      <c r="M10" s="52">
        <v>35.292000000000002</v>
      </c>
      <c r="N10" s="25">
        <v>3</v>
      </c>
      <c r="O10" s="119" t="s">
        <v>18</v>
      </c>
      <c r="P10" s="43">
        <f t="shared" ref="P10:P30" si="0">G10+J10+M10</f>
        <v>233.822</v>
      </c>
      <c r="Q10" s="9">
        <f>P10+'5 Feb''26'!Q10</f>
        <v>772.52300000000002</v>
      </c>
      <c r="R10" s="26">
        <f>H10+K10+N10+'5 Feb''26'!R10</f>
        <v>55.5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96.728999999999999</v>
      </c>
      <c r="H11" s="11"/>
      <c r="I11" s="120" t="s">
        <v>39</v>
      </c>
      <c r="J11" s="82">
        <v>95.64</v>
      </c>
      <c r="K11" s="11"/>
      <c r="L11" s="120" t="s">
        <v>39</v>
      </c>
      <c r="M11" s="54">
        <v>35.427</v>
      </c>
      <c r="N11" s="11"/>
      <c r="O11" s="120" t="s">
        <v>39</v>
      </c>
      <c r="P11" s="44">
        <f t="shared" si="0"/>
        <v>227.79599999999999</v>
      </c>
      <c r="Q11" s="10">
        <f>P11+'5 Feb''26'!Q11</f>
        <v>703.01800000000003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65.488</v>
      </c>
      <c r="H12" s="17"/>
      <c r="I12" s="121" t="s">
        <v>23</v>
      </c>
      <c r="J12" s="83">
        <v>66.141000000000005</v>
      </c>
      <c r="K12" s="17"/>
      <c r="L12" s="121" t="s">
        <v>23</v>
      </c>
      <c r="M12" s="56">
        <v>12.208</v>
      </c>
      <c r="N12" s="17"/>
      <c r="O12" s="121" t="s">
        <v>23</v>
      </c>
      <c r="P12" s="45">
        <f t="shared" si="0"/>
        <v>143.83700000000002</v>
      </c>
      <c r="Q12" s="10">
        <f>P12+'5 Feb''26'!Q12</f>
        <v>514.35300000000007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39.052</v>
      </c>
      <c r="H13" s="24">
        <v>0</v>
      </c>
      <c r="I13" s="122" t="s">
        <v>23</v>
      </c>
      <c r="J13" s="84">
        <v>40.881999999999998</v>
      </c>
      <c r="K13" s="24">
        <v>0</v>
      </c>
      <c r="L13" s="122" t="s">
        <v>23</v>
      </c>
      <c r="M13" s="58">
        <v>43.194000000000003</v>
      </c>
      <c r="N13" s="24">
        <v>0</v>
      </c>
      <c r="O13" s="122" t="s">
        <v>23</v>
      </c>
      <c r="P13" s="46">
        <f t="shared" si="0"/>
        <v>123.128</v>
      </c>
      <c r="Q13" s="30">
        <f>P13+'5 Feb''26'!Q13</f>
        <v>352.8</v>
      </c>
      <c r="R13" s="26">
        <f>H13+K13+N13+'5 Feb''26'!R13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10.319000000000001</v>
      </c>
      <c r="H14" s="17"/>
      <c r="I14" s="123" t="s">
        <v>26</v>
      </c>
      <c r="J14" s="83">
        <v>26.216000000000001</v>
      </c>
      <c r="K14" s="17"/>
      <c r="L14" s="123" t="s">
        <v>26</v>
      </c>
      <c r="M14" s="56">
        <v>26.291</v>
      </c>
      <c r="N14" s="17"/>
      <c r="O14" s="123" t="s">
        <v>26</v>
      </c>
      <c r="P14" s="45">
        <f t="shared" si="0"/>
        <v>62.826000000000008</v>
      </c>
      <c r="Q14" s="10">
        <f>P14+'5 Feb''26'!Q14</f>
        <v>206.02300000000002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24.163</v>
      </c>
      <c r="H15" s="24">
        <v>0</v>
      </c>
      <c r="I15" s="124" t="s">
        <v>26</v>
      </c>
      <c r="J15" s="84">
        <v>25.952000000000002</v>
      </c>
      <c r="K15" s="24">
        <v>0</v>
      </c>
      <c r="L15" s="124" t="s">
        <v>26</v>
      </c>
      <c r="M15" s="58">
        <v>26.527000000000001</v>
      </c>
      <c r="N15" s="24">
        <v>0</v>
      </c>
      <c r="O15" s="124" t="s">
        <v>26</v>
      </c>
      <c r="P15" s="46">
        <f t="shared" si="0"/>
        <v>76.641999999999996</v>
      </c>
      <c r="Q15" s="30">
        <f>P15+'5 Feb''26'!Q15</f>
        <v>307.49199999999996</v>
      </c>
      <c r="R15" s="26">
        <f>H15+K15+N15+'5 Feb''26'!R15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9.5299999999999994</v>
      </c>
      <c r="H16" s="17"/>
      <c r="I16" s="125" t="s">
        <v>29</v>
      </c>
      <c r="J16" s="83">
        <v>9.8390000000000004</v>
      </c>
      <c r="K16" s="17"/>
      <c r="L16" s="125" t="s">
        <v>29</v>
      </c>
      <c r="M16" s="56">
        <v>9.5250000000000004</v>
      </c>
      <c r="N16" s="17"/>
      <c r="O16" s="125" t="s">
        <v>29</v>
      </c>
      <c r="P16" s="45">
        <f t="shared" si="0"/>
        <v>28.893999999999998</v>
      </c>
      <c r="Q16" s="10">
        <f>P16+'5 Feb''26'!Q16</f>
        <v>122.55099999999999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8.3070000000000004</v>
      </c>
      <c r="H17" s="24">
        <v>0</v>
      </c>
      <c r="I17" s="122" t="s">
        <v>29</v>
      </c>
      <c r="J17" s="84">
        <v>7.9429999999999996</v>
      </c>
      <c r="K17" s="24">
        <v>0</v>
      </c>
      <c r="L17" s="122" t="s">
        <v>29</v>
      </c>
      <c r="M17" s="58">
        <v>9.6609999999999996</v>
      </c>
      <c r="N17" s="24">
        <v>0</v>
      </c>
      <c r="O17" s="122" t="s">
        <v>29</v>
      </c>
      <c r="P17" s="46">
        <f t="shared" si="0"/>
        <v>25.911000000000001</v>
      </c>
      <c r="Q17" s="30">
        <f>P17+'5 Feb''26'!Q17</f>
        <v>89.105000000000004</v>
      </c>
      <c r="R17" s="26">
        <f>H17+K17+N17+'5 Feb''26'!R17</f>
        <v>76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6.2160000000000002</v>
      </c>
      <c r="H18" s="11"/>
      <c r="I18" s="120" t="s">
        <v>83</v>
      </c>
      <c r="J18" s="82">
        <v>8.2449999999999992</v>
      </c>
      <c r="K18" s="11"/>
      <c r="L18" s="120" t="s">
        <v>83</v>
      </c>
      <c r="M18" s="54">
        <v>10.122999999999999</v>
      </c>
      <c r="N18" s="11"/>
      <c r="O18" s="120" t="s">
        <v>83</v>
      </c>
      <c r="P18" s="44">
        <f t="shared" si="0"/>
        <v>24.583999999999996</v>
      </c>
      <c r="Q18" s="10">
        <f>P18+'5 Feb''26'!Q18</f>
        <v>77.37299999999999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0.6</v>
      </c>
      <c r="H19" s="11"/>
      <c r="I19" s="120" t="s">
        <v>23</v>
      </c>
      <c r="J19" s="82">
        <v>0.25</v>
      </c>
      <c r="K19" s="11"/>
      <c r="L19" s="120" t="s">
        <v>23</v>
      </c>
      <c r="M19" s="54">
        <v>0.60599999999999998</v>
      </c>
      <c r="N19" s="11"/>
      <c r="O19" s="120" t="s">
        <v>23</v>
      </c>
      <c r="P19" s="44">
        <f t="shared" si="0"/>
        <v>1.456</v>
      </c>
      <c r="Q19" s="10">
        <f>P19+'5 Feb''26'!Q19</f>
        <v>5.3090000000000002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0.25</v>
      </c>
      <c r="H20" s="17"/>
      <c r="I20" s="123" t="s">
        <v>37</v>
      </c>
      <c r="J20" s="89">
        <v>0</v>
      </c>
      <c r="K20" s="17"/>
      <c r="L20" s="123" t="s">
        <v>37</v>
      </c>
      <c r="M20" s="56">
        <v>0.5</v>
      </c>
      <c r="N20" s="17"/>
      <c r="O20" s="123" t="s">
        <v>37</v>
      </c>
      <c r="P20" s="45">
        <f t="shared" si="0"/>
        <v>0.75</v>
      </c>
      <c r="Q20" s="10">
        <f>P20+'5 Feb''26'!Q20</f>
        <v>2.125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99.284000000000006</v>
      </c>
      <c r="H21" s="24">
        <v>0</v>
      </c>
      <c r="I21" s="122" t="s">
        <v>39</v>
      </c>
      <c r="J21" s="84">
        <v>102.69</v>
      </c>
      <c r="K21" s="24">
        <v>0</v>
      </c>
      <c r="L21" s="122" t="s">
        <v>39</v>
      </c>
      <c r="M21" s="58">
        <v>99.316999999999993</v>
      </c>
      <c r="N21" s="24">
        <v>0</v>
      </c>
      <c r="O21" s="122" t="s">
        <v>39</v>
      </c>
      <c r="P21" s="46">
        <f t="shared" si="0"/>
        <v>301.291</v>
      </c>
      <c r="Q21" s="30">
        <f>P21+'5 Feb''26'!Q21</f>
        <v>467.72699999999998</v>
      </c>
      <c r="R21" s="26">
        <f>H21+K21+N21+'5 Feb''26'!R21</f>
        <v>107.5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82">
        <v>0</v>
      </c>
      <c r="K22" s="11"/>
      <c r="L22" s="120" t="s">
        <v>41</v>
      </c>
      <c r="M22" s="54">
        <v>0</v>
      </c>
      <c r="N22" s="11"/>
      <c r="O22" s="120" t="s">
        <v>41</v>
      </c>
      <c r="P22" s="44">
        <f t="shared" si="0"/>
        <v>0</v>
      </c>
      <c r="Q22" s="10">
        <f>P22+'5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82">
        <v>0</v>
      </c>
      <c r="K23" s="11"/>
      <c r="L23" s="120" t="s">
        <v>41</v>
      </c>
      <c r="M23" s="54">
        <v>0</v>
      </c>
      <c r="N23" s="11"/>
      <c r="O23" s="120" t="s">
        <v>41</v>
      </c>
      <c r="P23" s="44">
        <f t="shared" si="0"/>
        <v>0</v>
      </c>
      <c r="Q23" s="10">
        <f>P23+'5 Feb''26'!Q23</f>
        <v>0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0.20599999999999999</v>
      </c>
      <c r="H24" s="11"/>
      <c r="I24" s="122" t="s">
        <v>46</v>
      </c>
      <c r="J24" s="82">
        <v>0.216</v>
      </c>
      <c r="K24" s="11"/>
      <c r="L24" s="122" t="s">
        <v>46</v>
      </c>
      <c r="M24" s="54">
        <v>0.313</v>
      </c>
      <c r="N24" s="11"/>
      <c r="O24" s="122" t="s">
        <v>46</v>
      </c>
      <c r="P24" s="44">
        <f t="shared" si="0"/>
        <v>0.73499999999999999</v>
      </c>
      <c r="Q24" s="10">
        <f>P24+'5 Feb''26'!Q24</f>
        <v>1.034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7.1130000000000004</v>
      </c>
      <c r="H25" s="11"/>
      <c r="I25" s="138" t="s">
        <v>92</v>
      </c>
      <c r="J25" s="82">
        <v>7.35</v>
      </c>
      <c r="K25" s="11"/>
      <c r="L25" s="138" t="s">
        <v>86</v>
      </c>
      <c r="M25" s="54">
        <v>6.8609999999999998</v>
      </c>
      <c r="N25" s="11"/>
      <c r="O25" s="138" t="s">
        <v>92</v>
      </c>
      <c r="P25" s="44">
        <f t="shared" si="0"/>
        <v>21.324000000000002</v>
      </c>
      <c r="Q25" s="10">
        <f>P25+'5 Feb''26'!Q25</f>
        <v>30.362000000000002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58</v>
      </c>
      <c r="H26" s="11"/>
      <c r="I26" s="122" t="s">
        <v>53</v>
      </c>
      <c r="J26" s="82">
        <v>59.84</v>
      </c>
      <c r="K26" s="11"/>
      <c r="L26" s="122" t="s">
        <v>53</v>
      </c>
      <c r="M26" s="54">
        <v>58.424999999999997</v>
      </c>
      <c r="N26" s="11"/>
      <c r="O26" s="122" t="s">
        <v>53</v>
      </c>
      <c r="P26" s="44">
        <f t="shared" si="0"/>
        <v>176.26499999999999</v>
      </c>
      <c r="Q26" s="10">
        <f>P26+'5 Feb''26'!Q26</f>
        <v>246.26</v>
      </c>
      <c r="R26" s="22"/>
    </row>
    <row r="27" spans="1:18" ht="14.1" customHeight="1" x14ac:dyDescent="0.25">
      <c r="A27" s="187"/>
      <c r="B27" s="188"/>
      <c r="C27" s="18" t="s">
        <v>73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47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10">
        <f>P27+'5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24.573</v>
      </c>
      <c r="H28" s="11"/>
      <c r="I28" s="122" t="s">
        <v>56</v>
      </c>
      <c r="J28" s="82">
        <v>25.596</v>
      </c>
      <c r="K28" s="11"/>
      <c r="L28" s="122" t="s">
        <v>56</v>
      </c>
      <c r="M28" s="54">
        <v>24.67</v>
      </c>
      <c r="N28" s="11"/>
      <c r="O28" s="122" t="s">
        <v>56</v>
      </c>
      <c r="P28" s="44">
        <f t="shared" si="0"/>
        <v>74.838999999999999</v>
      </c>
      <c r="Q28" s="10">
        <f>P28+'5 Feb''26'!Q28</f>
        <v>106.07899999999999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47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10">
        <f>P29+'5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3.17</v>
      </c>
      <c r="H30" s="11"/>
      <c r="I30" s="122" t="s">
        <v>60</v>
      </c>
      <c r="J30" s="44">
        <v>3.456</v>
      </c>
      <c r="K30" s="11"/>
      <c r="L30" s="122" t="s">
        <v>60</v>
      </c>
      <c r="M30" s="54">
        <v>3.262</v>
      </c>
      <c r="N30" s="11"/>
      <c r="O30" s="122" t="s">
        <v>60</v>
      </c>
      <c r="P30" s="44">
        <f t="shared" si="0"/>
        <v>9.8879999999999999</v>
      </c>
      <c r="Q30" s="10">
        <f>P30+'5 Feb''26'!Q30</f>
        <v>12.797000000000001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9">
        <v>0.86</v>
      </c>
      <c r="H31" s="17"/>
      <c r="I31" s="139" t="s">
        <v>62</v>
      </c>
      <c r="J31" s="83">
        <v>0.80500000000000005</v>
      </c>
      <c r="K31" s="17"/>
      <c r="L31" s="139" t="s">
        <v>62</v>
      </c>
      <c r="M31" s="56">
        <v>0.317</v>
      </c>
      <c r="N31" s="17"/>
      <c r="O31" s="139" t="s">
        <v>62</v>
      </c>
      <c r="P31" s="45">
        <f>G31+J31+M31</f>
        <v>1.982</v>
      </c>
      <c r="Q31" s="29">
        <f>P31+'5 Feb''26'!Q31</f>
        <v>2.7919999999999998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46">
        <v>0</v>
      </c>
      <c r="K32" s="24">
        <v>8</v>
      </c>
      <c r="L32" s="140" t="s">
        <v>20</v>
      </c>
      <c r="M32" s="58">
        <v>0</v>
      </c>
      <c r="N32" s="24">
        <v>8</v>
      </c>
      <c r="O32" s="140" t="s">
        <v>20</v>
      </c>
      <c r="P32" s="46">
        <f>G32+J32+M32</f>
        <v>0</v>
      </c>
      <c r="Q32" s="30">
        <f>P32+'5 Feb''26'!Q32</f>
        <v>0</v>
      </c>
      <c r="R32" s="26">
        <f>H32+K32+N32+'5 Feb''26'!R32</f>
        <v>144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48">
        <v>0</v>
      </c>
      <c r="K33" s="13"/>
      <c r="L33" s="126" t="s">
        <v>20</v>
      </c>
      <c r="M33" s="65">
        <v>0</v>
      </c>
      <c r="N33" s="13"/>
      <c r="O33" s="126" t="s">
        <v>20</v>
      </c>
      <c r="P33" s="48">
        <f>G33+J33+M33</f>
        <v>0</v>
      </c>
      <c r="Q33" s="12">
        <f>P33+'5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17:B20"/>
    <mergeCell ref="C17:E17"/>
    <mergeCell ref="C18:E18"/>
    <mergeCell ref="C19:E19"/>
    <mergeCell ref="C20:E20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M8:N8"/>
    <mergeCell ref="A13:B14"/>
    <mergeCell ref="C13:E13"/>
    <mergeCell ref="C14:E14"/>
    <mergeCell ref="A15:B16"/>
    <mergeCell ref="C15:E15"/>
    <mergeCell ref="C16:E16"/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</mergeCells>
  <printOptions horizontalCentered="1"/>
  <pageMargins left="0.78740157480314998" right="0" top="0.196850393700787" bottom="0" header="0" footer="0"/>
  <pageSetup paperSize="10000" scale="73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E318-3E28-4728-8CD5-4F43C1D5B707}">
  <sheetPr codeName="Sheet7"/>
  <dimension ref="A1:R82"/>
  <sheetViews>
    <sheetView topLeftCell="A7" zoomScaleNormal="100"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93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3" t="s">
        <v>8</v>
      </c>
      <c r="K8" s="174"/>
      <c r="L8" s="49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50" t="s">
        <v>14</v>
      </c>
      <c r="K9" s="8" t="s">
        <v>15</v>
      </c>
      <c r="L9" s="51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85.328999999999994</v>
      </c>
      <c r="H10" s="25">
        <v>0</v>
      </c>
      <c r="I10" s="119" t="s">
        <v>18</v>
      </c>
      <c r="J10" s="87">
        <v>100.529</v>
      </c>
      <c r="K10" s="25">
        <v>0</v>
      </c>
      <c r="L10" s="119" t="s">
        <v>18</v>
      </c>
      <c r="M10" s="87">
        <v>101.199</v>
      </c>
      <c r="N10" s="25">
        <v>0</v>
      </c>
      <c r="O10" s="119" t="s">
        <v>18</v>
      </c>
      <c r="P10" s="43">
        <f>G10+J10+M10</f>
        <v>287.05700000000002</v>
      </c>
      <c r="Q10" s="9">
        <f>P10+'6 Feb''26'!Q10</f>
        <v>1059.58</v>
      </c>
      <c r="R10" s="26">
        <f>H10+K10+N10+'6 Feb''26'!R10</f>
        <v>55.5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80.433000000000007</v>
      </c>
      <c r="H11" s="11"/>
      <c r="I11" s="120" t="s">
        <v>39</v>
      </c>
      <c r="J11" s="88">
        <v>97.09</v>
      </c>
      <c r="K11" s="11"/>
      <c r="L11" s="120" t="s">
        <v>39</v>
      </c>
      <c r="M11" s="88">
        <v>97.049000000000007</v>
      </c>
      <c r="N11" s="11"/>
      <c r="O11" s="120" t="s">
        <v>39</v>
      </c>
      <c r="P11" s="44">
        <f t="shared" ref="P11:P30" si="0">G11+J11+M11</f>
        <v>274.572</v>
      </c>
      <c r="Q11" s="10">
        <f>P11+'6 Feb''26'!Q11</f>
        <v>977.59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57.213000000000001</v>
      </c>
      <c r="H12" s="17"/>
      <c r="I12" s="121" t="s">
        <v>23</v>
      </c>
      <c r="J12" s="89">
        <v>65.712000000000003</v>
      </c>
      <c r="K12" s="17"/>
      <c r="L12" s="121" t="s">
        <v>23</v>
      </c>
      <c r="M12" s="89">
        <v>66.569999999999993</v>
      </c>
      <c r="N12" s="17"/>
      <c r="O12" s="121" t="s">
        <v>23</v>
      </c>
      <c r="P12" s="45">
        <f t="shared" si="0"/>
        <v>189.495</v>
      </c>
      <c r="Q12" s="29">
        <f>P12+'6 Feb''26'!Q12</f>
        <v>703.84800000000007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42.585000000000001</v>
      </c>
      <c r="H13" s="24">
        <v>0</v>
      </c>
      <c r="I13" s="122" t="s">
        <v>23</v>
      </c>
      <c r="J13" s="90">
        <v>43.039000000000001</v>
      </c>
      <c r="K13" s="24">
        <v>0</v>
      </c>
      <c r="L13" s="122" t="s">
        <v>23</v>
      </c>
      <c r="M13" s="90">
        <v>44.146000000000001</v>
      </c>
      <c r="N13" s="24">
        <v>0</v>
      </c>
      <c r="O13" s="122" t="s">
        <v>23</v>
      </c>
      <c r="P13" s="46">
        <f t="shared" si="0"/>
        <v>129.76999999999998</v>
      </c>
      <c r="Q13" s="30">
        <f>P13+'6 Feb''26'!Q13</f>
        <v>482.57</v>
      </c>
      <c r="R13" s="26">
        <f>H13+K13+N13+'6 Feb''26'!R13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29.006</v>
      </c>
      <c r="H14" s="17"/>
      <c r="I14" s="123" t="s">
        <v>26</v>
      </c>
      <c r="J14" s="89">
        <v>23.87</v>
      </c>
      <c r="K14" s="17"/>
      <c r="L14" s="123" t="s">
        <v>26</v>
      </c>
      <c r="M14" s="89">
        <v>22.949000000000002</v>
      </c>
      <c r="N14" s="17"/>
      <c r="O14" s="123" t="s">
        <v>26</v>
      </c>
      <c r="P14" s="45">
        <f t="shared" si="0"/>
        <v>75.825000000000003</v>
      </c>
      <c r="Q14" s="29">
        <f>P14+'6 Feb''26'!Q14</f>
        <v>281.84800000000001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26.605</v>
      </c>
      <c r="H15" s="24">
        <v>0</v>
      </c>
      <c r="I15" s="124" t="s">
        <v>26</v>
      </c>
      <c r="J15" s="90">
        <v>27.417000000000002</v>
      </c>
      <c r="K15" s="24">
        <v>0</v>
      </c>
      <c r="L15" s="124" t="s">
        <v>26</v>
      </c>
      <c r="M15" s="90">
        <v>28.087</v>
      </c>
      <c r="N15" s="24">
        <v>0</v>
      </c>
      <c r="O15" s="124" t="s">
        <v>26</v>
      </c>
      <c r="P15" s="46">
        <f t="shared" si="0"/>
        <v>82.109000000000009</v>
      </c>
      <c r="Q15" s="30">
        <f>P15+'6 Feb''26'!Q15</f>
        <v>389.601</v>
      </c>
      <c r="R15" s="26">
        <f>H15+K15+N15+'6 Feb''26'!R15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9.4329999999999998</v>
      </c>
      <c r="H16" s="17"/>
      <c r="I16" s="125" t="s">
        <v>29</v>
      </c>
      <c r="J16" s="89">
        <v>9.6760000000000002</v>
      </c>
      <c r="K16" s="17"/>
      <c r="L16" s="125" t="s">
        <v>29</v>
      </c>
      <c r="M16" s="89">
        <v>9.8539999999999992</v>
      </c>
      <c r="N16" s="17"/>
      <c r="O16" s="125" t="s">
        <v>29</v>
      </c>
      <c r="P16" s="45">
        <f t="shared" si="0"/>
        <v>28.963000000000001</v>
      </c>
      <c r="Q16" s="29">
        <f>P16+'6 Feb''26'!Q16</f>
        <v>151.51399999999998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10.585000000000001</v>
      </c>
      <c r="H17" s="24">
        <v>0</v>
      </c>
      <c r="I17" s="122" t="s">
        <v>29</v>
      </c>
      <c r="J17" s="90">
        <v>11.170999999999999</v>
      </c>
      <c r="K17" s="24">
        <v>0</v>
      </c>
      <c r="L17" s="122" t="s">
        <v>29</v>
      </c>
      <c r="M17" s="90">
        <v>10.77</v>
      </c>
      <c r="N17" s="24">
        <v>0</v>
      </c>
      <c r="O17" s="122" t="s">
        <v>29</v>
      </c>
      <c r="P17" s="46">
        <f t="shared" si="0"/>
        <v>32.525999999999996</v>
      </c>
      <c r="Q17" s="30">
        <f>P17+'6 Feb''26'!Q17</f>
        <v>121.631</v>
      </c>
      <c r="R17" s="26">
        <f>H17+K17+N17+'6 Feb''26'!R17</f>
        <v>76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9.298</v>
      </c>
      <c r="H18" s="11"/>
      <c r="I18" s="120" t="s">
        <v>83</v>
      </c>
      <c r="J18" s="88">
        <v>10.271000000000001</v>
      </c>
      <c r="K18" s="11"/>
      <c r="L18" s="120" t="s">
        <v>94</v>
      </c>
      <c r="M18" s="88">
        <v>9.1519999999999992</v>
      </c>
      <c r="N18" s="11"/>
      <c r="O18" s="120" t="s">
        <v>32</v>
      </c>
      <c r="P18" s="44">
        <f t="shared" si="0"/>
        <v>28.721000000000004</v>
      </c>
      <c r="Q18" s="29">
        <f>P18+'6 Feb''26'!Q18</f>
        <v>106.09399999999999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0.5</v>
      </c>
      <c r="H19" s="11"/>
      <c r="I19" s="120" t="s">
        <v>23</v>
      </c>
      <c r="J19" s="88">
        <v>0.59399999999999997</v>
      </c>
      <c r="K19" s="11"/>
      <c r="L19" s="120" t="s">
        <v>23</v>
      </c>
      <c r="M19" s="88">
        <v>1.0620000000000001</v>
      </c>
      <c r="N19" s="11"/>
      <c r="O19" s="120" t="s">
        <v>23</v>
      </c>
      <c r="P19" s="44">
        <f t="shared" si="0"/>
        <v>2.1559999999999997</v>
      </c>
      <c r="Q19" s="29">
        <f>P19+'6 Feb''26'!Q19</f>
        <v>7.4649999999999999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</v>
      </c>
      <c r="H20" s="17"/>
      <c r="I20" s="123" t="s">
        <v>37</v>
      </c>
      <c r="J20" s="89">
        <v>0.5</v>
      </c>
      <c r="K20" s="17"/>
      <c r="L20" s="123" t="s">
        <v>37</v>
      </c>
      <c r="M20" s="89">
        <v>0.375</v>
      </c>
      <c r="N20" s="17"/>
      <c r="O20" s="123" t="s">
        <v>37</v>
      </c>
      <c r="P20" s="45">
        <f t="shared" si="0"/>
        <v>0.875</v>
      </c>
      <c r="Q20" s="29">
        <f>P20+'6 Feb''26'!Q20</f>
        <v>3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98.408000000000001</v>
      </c>
      <c r="H21" s="24">
        <v>0</v>
      </c>
      <c r="I21" s="122" t="s">
        <v>39</v>
      </c>
      <c r="J21" s="90">
        <v>100.80800000000001</v>
      </c>
      <c r="K21" s="24">
        <v>0</v>
      </c>
      <c r="L21" s="122" t="s">
        <v>39</v>
      </c>
      <c r="M21" s="90">
        <v>100.84399999999999</v>
      </c>
      <c r="N21" s="24">
        <v>0</v>
      </c>
      <c r="O21" s="122" t="s">
        <v>39</v>
      </c>
      <c r="P21" s="46">
        <f t="shared" si="0"/>
        <v>300.06</v>
      </c>
      <c r="Q21" s="30">
        <f>P21+'6 Feb''26'!Q21</f>
        <v>767.78700000000003</v>
      </c>
      <c r="R21" s="26">
        <f>H21+K21+N21+'6 Feb''26'!R21</f>
        <v>107.5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88">
        <v>0</v>
      </c>
      <c r="K22" s="11"/>
      <c r="L22" s="120" t="s">
        <v>41</v>
      </c>
      <c r="M22" s="88">
        <v>0</v>
      </c>
      <c r="N22" s="11"/>
      <c r="O22" s="120" t="s">
        <v>41</v>
      </c>
      <c r="P22" s="44">
        <f t="shared" si="0"/>
        <v>0</v>
      </c>
      <c r="Q22" s="29">
        <f>P22+'6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88">
        <v>0</v>
      </c>
      <c r="K23" s="11"/>
      <c r="L23" s="120" t="s">
        <v>41</v>
      </c>
      <c r="M23" s="88">
        <v>0</v>
      </c>
      <c r="N23" s="11"/>
      <c r="O23" s="120" t="s">
        <v>41</v>
      </c>
      <c r="P23" s="44">
        <f t="shared" si="0"/>
        <v>0</v>
      </c>
      <c r="Q23" s="29">
        <f>P23+'6 Feb''26'!Q23</f>
        <v>0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88">
        <v>0.34</v>
      </c>
      <c r="H24" s="11"/>
      <c r="I24" s="122" t="s">
        <v>46</v>
      </c>
      <c r="J24" s="88">
        <v>0.34699999999999998</v>
      </c>
      <c r="K24" s="11"/>
      <c r="L24" s="122" t="s">
        <v>46</v>
      </c>
      <c r="M24" s="88">
        <v>0.34699999999999998</v>
      </c>
      <c r="N24" s="11"/>
      <c r="O24" s="122" t="s">
        <v>46</v>
      </c>
      <c r="P24" s="44">
        <f t="shared" si="0"/>
        <v>1.034</v>
      </c>
      <c r="Q24" s="29">
        <f>P24+'6 Feb''26'!Q24</f>
        <v>2.0680000000000001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88">
        <v>6.8179999999999996</v>
      </c>
      <c r="H25" s="11"/>
      <c r="I25" s="138" t="s">
        <v>86</v>
      </c>
      <c r="J25" s="88">
        <v>7.1150000000000002</v>
      </c>
      <c r="K25" s="11"/>
      <c r="L25" s="138" t="s">
        <v>86</v>
      </c>
      <c r="M25" s="88">
        <v>6.9619999999999997</v>
      </c>
      <c r="N25" s="11"/>
      <c r="O25" s="138" t="s">
        <v>95</v>
      </c>
      <c r="P25" s="44">
        <f t="shared" si="0"/>
        <v>20.895</v>
      </c>
      <c r="Q25" s="29">
        <f>P25+'6 Feb''26'!Q25</f>
        <v>51.257000000000005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88">
        <v>58.447000000000003</v>
      </c>
      <c r="H26" s="11"/>
      <c r="I26" s="122" t="s">
        <v>53</v>
      </c>
      <c r="J26" s="88">
        <v>59.271000000000001</v>
      </c>
      <c r="K26" s="11"/>
      <c r="L26" s="122" t="s">
        <v>53</v>
      </c>
      <c r="M26" s="54">
        <v>59.213000000000001</v>
      </c>
      <c r="N26" s="11"/>
      <c r="O26" s="122" t="s">
        <v>53</v>
      </c>
      <c r="P26" s="44">
        <f t="shared" si="0"/>
        <v>176.93100000000001</v>
      </c>
      <c r="Q26" s="29">
        <f>P26+'6 Feb''26'!Q26</f>
        <v>423.19100000000003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63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29">
        <f>P27+'6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24.439</v>
      </c>
      <c r="H28" s="11"/>
      <c r="I28" s="122" t="s">
        <v>56</v>
      </c>
      <c r="J28" s="88">
        <v>25.843</v>
      </c>
      <c r="K28" s="11"/>
      <c r="L28" s="122" t="s">
        <v>56</v>
      </c>
      <c r="M28" s="88">
        <v>25.651</v>
      </c>
      <c r="N28" s="11"/>
      <c r="O28" s="122" t="s">
        <v>56</v>
      </c>
      <c r="P28" s="44">
        <f t="shared" si="0"/>
        <v>75.932999999999993</v>
      </c>
      <c r="Q28" s="29">
        <f>P28+'6 Feb''26'!Q28</f>
        <v>182.012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63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29">
        <f>P29+'6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88">
        <v>3.262</v>
      </c>
      <c r="H30" s="11"/>
      <c r="I30" s="122" t="s">
        <v>60</v>
      </c>
      <c r="J30" s="88">
        <v>3.0379999999999998</v>
      </c>
      <c r="K30" s="11"/>
      <c r="L30" s="122" t="s">
        <v>60</v>
      </c>
      <c r="M30" s="88">
        <v>3.4319999999999999</v>
      </c>
      <c r="N30" s="11"/>
      <c r="O30" s="122" t="s">
        <v>60</v>
      </c>
      <c r="P30" s="44">
        <f t="shared" si="0"/>
        <v>9.7319999999999993</v>
      </c>
      <c r="Q30" s="29">
        <f>P30+'6 Feb''26'!Q30</f>
        <v>22.529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56">
        <v>0.5</v>
      </c>
      <c r="H31" s="17"/>
      <c r="I31" s="139" t="s">
        <v>62</v>
      </c>
      <c r="J31" s="89">
        <v>0.61099999999999999</v>
      </c>
      <c r="K31" s="17"/>
      <c r="L31" s="139" t="s">
        <v>62</v>
      </c>
      <c r="M31" s="89">
        <v>1.2390000000000001</v>
      </c>
      <c r="N31" s="17"/>
      <c r="O31" s="139" t="s">
        <v>62</v>
      </c>
      <c r="P31" s="45">
        <f>G31+J31+M31</f>
        <v>2.35</v>
      </c>
      <c r="Q31" s="29">
        <f>P31+'6 Feb''26'!Q31</f>
        <v>5.1419999999999995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58">
        <v>0</v>
      </c>
      <c r="K32" s="24">
        <v>8</v>
      </c>
      <c r="L32" s="140" t="s">
        <v>20</v>
      </c>
      <c r="M32" s="58">
        <v>0</v>
      </c>
      <c r="N32" s="24">
        <v>8</v>
      </c>
      <c r="O32" s="140" t="s">
        <v>20</v>
      </c>
      <c r="P32" s="46">
        <f>G32+J32+M32</f>
        <v>0</v>
      </c>
      <c r="Q32" s="30">
        <f>P32+'6 Feb''26'!Q32</f>
        <v>0</v>
      </c>
      <c r="R32" s="26">
        <f>H32+K32+N32+'6 Feb''26'!R32</f>
        <v>168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65">
        <v>0</v>
      </c>
      <c r="K33" s="13"/>
      <c r="L33" s="126" t="s">
        <v>20</v>
      </c>
      <c r="M33" s="65">
        <v>0</v>
      </c>
      <c r="N33" s="13"/>
      <c r="O33" s="126" t="s">
        <v>20</v>
      </c>
      <c r="P33" s="48">
        <f>G33+J33+M33</f>
        <v>0</v>
      </c>
      <c r="Q33" s="12">
        <f>P33+'6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4.1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0.5" customHeight="1" x14ac:dyDescent="0.25"/>
  </sheetData>
  <mergeCells count="41">
    <mergeCell ref="C29:E29"/>
    <mergeCell ref="A17:B20"/>
    <mergeCell ref="C17:E17"/>
    <mergeCell ref="C18:E18"/>
    <mergeCell ref="C19:E19"/>
    <mergeCell ref="C20:E20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J8:K8"/>
    <mergeCell ref="M8:N8"/>
    <mergeCell ref="A13:B14"/>
    <mergeCell ref="C13:E13"/>
    <mergeCell ref="C14:E14"/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</mergeCells>
  <printOptions horizontalCentered="1"/>
  <pageMargins left="0.78740157480314965" right="0" top="0.19685039370078741" bottom="0" header="0" footer="0"/>
  <pageSetup paperSize="8" scale="106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7EA7-3D89-44F0-98C8-FDAE653874FD}">
  <sheetPr codeName="Sheet8"/>
  <dimension ref="A1:R83"/>
  <sheetViews>
    <sheetView zoomScaleNormal="100" workbookViewId="0">
      <selection activeCell="T34" sqref="T3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9.71093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6" width="7.28515625" customWidth="1"/>
    <col min="17" max="17" width="8.42578125" customWidth="1"/>
    <col min="18" max="18" width="8.140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96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69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49" t="s">
        <v>7</v>
      </c>
      <c r="M8" s="177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70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51" t="s">
        <v>16</v>
      </c>
      <c r="M9" s="1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52">
        <v>99.323999999999998</v>
      </c>
      <c r="H10" s="25">
        <v>0</v>
      </c>
      <c r="I10" s="119" t="s">
        <v>18</v>
      </c>
      <c r="J10" s="92">
        <v>101.26600000000001</v>
      </c>
      <c r="K10" s="25">
        <v>0</v>
      </c>
      <c r="L10" s="119" t="s">
        <v>18</v>
      </c>
      <c r="M10" s="92">
        <v>101.768</v>
      </c>
      <c r="N10" s="25">
        <v>0</v>
      </c>
      <c r="O10" s="119" t="s">
        <v>18</v>
      </c>
      <c r="P10" s="9">
        <f t="shared" ref="P10:P30" si="0">G10+J10+M10</f>
        <v>302.358</v>
      </c>
      <c r="Q10" s="9">
        <f>P10+'7 Feb''26'!Q10</f>
        <v>1361.9379999999999</v>
      </c>
      <c r="R10" s="26">
        <f>H10+K10+N10+'7 Feb''26'!R10</f>
        <v>55.5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54">
        <v>95.694000000000003</v>
      </c>
      <c r="H11" s="11"/>
      <c r="I11" s="120" t="s">
        <v>39</v>
      </c>
      <c r="J11" s="93">
        <v>97.347999999999999</v>
      </c>
      <c r="K11" s="11"/>
      <c r="L11" s="120" t="s">
        <v>39</v>
      </c>
      <c r="M11" s="93">
        <v>98.432000000000002</v>
      </c>
      <c r="N11" s="11"/>
      <c r="O11" s="120" t="s">
        <v>39</v>
      </c>
      <c r="P11" s="10">
        <f t="shared" si="0"/>
        <v>291.47399999999999</v>
      </c>
      <c r="Q11" s="10">
        <f>P11+'7 Feb''26'!Q11</f>
        <v>1269.0640000000001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56">
        <v>64.978999999999999</v>
      </c>
      <c r="H12" s="17"/>
      <c r="I12" s="121" t="s">
        <v>23</v>
      </c>
      <c r="J12" s="94">
        <v>65.882999999999996</v>
      </c>
      <c r="K12" s="17"/>
      <c r="L12" s="121" t="s">
        <v>23</v>
      </c>
      <c r="M12" s="94">
        <v>65.951999999999998</v>
      </c>
      <c r="N12" s="17"/>
      <c r="O12" s="121" t="s">
        <v>23</v>
      </c>
      <c r="P12" s="16">
        <f t="shared" si="0"/>
        <v>196.81399999999999</v>
      </c>
      <c r="Q12" s="29">
        <f>P12+'7 Feb''26'!Q12</f>
        <v>900.66200000000003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58">
        <v>43.531999999999996</v>
      </c>
      <c r="H13" s="24">
        <v>0</v>
      </c>
      <c r="I13" s="122" t="s">
        <v>23</v>
      </c>
      <c r="J13" s="95">
        <v>44.789000000000001</v>
      </c>
      <c r="K13" s="24">
        <v>0</v>
      </c>
      <c r="L13" s="122" t="s">
        <v>23</v>
      </c>
      <c r="M13" s="95">
        <v>44.896000000000001</v>
      </c>
      <c r="N13" s="24">
        <v>0</v>
      </c>
      <c r="O13" s="122" t="s">
        <v>23</v>
      </c>
      <c r="P13" s="15">
        <f t="shared" si="0"/>
        <v>133.21699999999998</v>
      </c>
      <c r="Q13" s="30">
        <f>P13+'7 Feb''26'!Q13</f>
        <v>615.78700000000003</v>
      </c>
      <c r="R13" s="26">
        <f>H13+K13+N13+'7 Feb''26'!R13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56">
        <v>24.071999999999999</v>
      </c>
      <c r="H14" s="17"/>
      <c r="I14" s="123" t="s">
        <v>26</v>
      </c>
      <c r="J14" s="94">
        <v>10.52</v>
      </c>
      <c r="K14" s="17"/>
      <c r="L14" s="123" t="s">
        <v>26</v>
      </c>
      <c r="M14" s="94">
        <v>32.798000000000002</v>
      </c>
      <c r="N14" s="17"/>
      <c r="O14" s="123" t="s">
        <v>26</v>
      </c>
      <c r="P14" s="16">
        <f t="shared" si="0"/>
        <v>67.39</v>
      </c>
      <c r="Q14" s="29">
        <f>P14+'7 Feb''26'!Q14</f>
        <v>349.238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58">
        <v>29.376999999999999</v>
      </c>
      <c r="H15" s="24">
        <v>0</v>
      </c>
      <c r="I15" s="124" t="s">
        <v>26</v>
      </c>
      <c r="J15" s="95">
        <v>30.745999999999999</v>
      </c>
      <c r="K15" s="24">
        <v>0</v>
      </c>
      <c r="L15" s="124" t="s">
        <v>26</v>
      </c>
      <c r="M15" s="95">
        <v>32.838999999999999</v>
      </c>
      <c r="N15" s="24">
        <v>0</v>
      </c>
      <c r="O15" s="124" t="s">
        <v>26</v>
      </c>
      <c r="P15" s="15">
        <f t="shared" si="0"/>
        <v>92.961999999999989</v>
      </c>
      <c r="Q15" s="30">
        <f>P15+'7 Feb''26'!Q15</f>
        <v>482.56299999999999</v>
      </c>
      <c r="R15" s="26">
        <f>H15+K15+N15+'7 Feb''26'!R15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56">
        <v>10.324999999999999</v>
      </c>
      <c r="H16" s="17"/>
      <c r="I16" s="125" t="s">
        <v>29</v>
      </c>
      <c r="J16" s="94">
        <v>10.52</v>
      </c>
      <c r="K16" s="17"/>
      <c r="L16" s="125" t="s">
        <v>29</v>
      </c>
      <c r="M16" s="94">
        <v>10.576000000000001</v>
      </c>
      <c r="N16" s="17"/>
      <c r="O16" s="125" t="s">
        <v>29</v>
      </c>
      <c r="P16" s="16">
        <f t="shared" si="0"/>
        <v>31.420999999999999</v>
      </c>
      <c r="Q16" s="29">
        <f>P16+'7 Feb''26'!Q16</f>
        <v>182.93499999999997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58">
        <v>11.391999999999999</v>
      </c>
      <c r="H17" s="24">
        <v>0</v>
      </c>
      <c r="I17" s="122" t="s">
        <v>29</v>
      </c>
      <c r="J17" s="95">
        <v>11.335000000000001</v>
      </c>
      <c r="K17" s="24">
        <v>0</v>
      </c>
      <c r="L17" s="122" t="s">
        <v>29</v>
      </c>
      <c r="M17" s="95">
        <v>9.9329999999999998</v>
      </c>
      <c r="N17" s="24">
        <v>0</v>
      </c>
      <c r="O17" s="122" t="s">
        <v>29</v>
      </c>
      <c r="P17" s="15">
        <f t="shared" si="0"/>
        <v>32.659999999999997</v>
      </c>
      <c r="Q17" s="30">
        <f>P17+'7 Feb''26'!Q17</f>
        <v>154.291</v>
      </c>
      <c r="R17" s="26">
        <f>H17+K17+N17+'7 Feb''26'!R17</f>
        <v>76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54">
        <v>10.231999999999999</v>
      </c>
      <c r="H18" s="11"/>
      <c r="I18" s="120" t="s">
        <v>32</v>
      </c>
      <c r="J18" s="93">
        <v>11.781000000000001</v>
      </c>
      <c r="K18" s="11"/>
      <c r="L18" s="120" t="s">
        <v>32</v>
      </c>
      <c r="M18" s="93">
        <v>9.64</v>
      </c>
      <c r="N18" s="11"/>
      <c r="O18" s="120" t="s">
        <v>32</v>
      </c>
      <c r="P18" s="10">
        <f t="shared" si="0"/>
        <v>31.652999999999999</v>
      </c>
      <c r="Q18" s="29">
        <f>P18+'7 Feb''26'!Q18</f>
        <v>137.74699999999999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54">
        <v>0.6</v>
      </c>
      <c r="H19" s="11"/>
      <c r="I19" s="120" t="s">
        <v>23</v>
      </c>
      <c r="J19" s="93">
        <v>1.115</v>
      </c>
      <c r="K19" s="11"/>
      <c r="L19" s="120" t="s">
        <v>23</v>
      </c>
      <c r="M19" s="93">
        <v>0.86599999999999999</v>
      </c>
      <c r="N19" s="11"/>
      <c r="O19" s="120" t="s">
        <v>23</v>
      </c>
      <c r="P19" s="10">
        <f t="shared" si="0"/>
        <v>2.581</v>
      </c>
      <c r="Q19" s="29">
        <f>P19+'7 Feb''26'!Q19</f>
        <v>10.045999999999999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56">
        <v>0.5</v>
      </c>
      <c r="H20" s="17"/>
      <c r="I20" s="123" t="s">
        <v>37</v>
      </c>
      <c r="J20" s="94">
        <v>0</v>
      </c>
      <c r="K20" s="17"/>
      <c r="L20" s="123" t="s">
        <v>37</v>
      </c>
      <c r="M20" s="94">
        <v>0.375</v>
      </c>
      <c r="N20" s="17"/>
      <c r="O20" s="123" t="s">
        <v>37</v>
      </c>
      <c r="P20" s="16">
        <f t="shared" si="0"/>
        <v>0.875</v>
      </c>
      <c r="Q20" s="29">
        <f>P20+'7 Feb''26'!Q20</f>
        <v>3.875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58">
        <v>99.349000000000004</v>
      </c>
      <c r="H21" s="24">
        <v>0</v>
      </c>
      <c r="I21" s="122" t="s">
        <v>39</v>
      </c>
      <c r="J21" s="95">
        <v>101.21299999999999</v>
      </c>
      <c r="K21" s="24">
        <v>0</v>
      </c>
      <c r="L21" s="122" t="s">
        <v>39</v>
      </c>
      <c r="M21" s="95">
        <v>101.694</v>
      </c>
      <c r="N21" s="24">
        <v>0</v>
      </c>
      <c r="O21" s="122" t="s">
        <v>39</v>
      </c>
      <c r="P21" s="15">
        <f t="shared" si="0"/>
        <v>302.25600000000003</v>
      </c>
      <c r="Q21" s="30">
        <f>P21+'7 Feb''26'!Q21</f>
        <v>1070.0430000000001</v>
      </c>
      <c r="R21" s="26">
        <f>H21+K21+N21+'7 Feb''26'!R21</f>
        <v>107.5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54">
        <v>0</v>
      </c>
      <c r="H22" s="11"/>
      <c r="I22" s="120" t="s">
        <v>41</v>
      </c>
      <c r="J22" s="93">
        <v>0</v>
      </c>
      <c r="K22" s="11"/>
      <c r="L22" s="120" t="s">
        <v>41</v>
      </c>
      <c r="M22" s="93">
        <v>0</v>
      </c>
      <c r="N22" s="11"/>
      <c r="O22" s="120" t="s">
        <v>41</v>
      </c>
      <c r="P22" s="10">
        <f t="shared" si="0"/>
        <v>0</v>
      </c>
      <c r="Q22" s="29">
        <f>P22+'7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54">
        <v>0</v>
      </c>
      <c r="H23" s="11"/>
      <c r="I23" s="120" t="s">
        <v>41</v>
      </c>
      <c r="J23" s="93">
        <v>0</v>
      </c>
      <c r="K23" s="11"/>
      <c r="L23" s="120" t="s">
        <v>41</v>
      </c>
      <c r="M23" s="93">
        <v>0</v>
      </c>
      <c r="N23" s="11"/>
      <c r="O23" s="120" t="s">
        <v>41</v>
      </c>
      <c r="P23" s="10">
        <f t="shared" si="0"/>
        <v>0</v>
      </c>
      <c r="Q23" s="29">
        <f>P23+'7 Feb''26'!Q23</f>
        <v>0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0.34200000000000003</v>
      </c>
      <c r="H24" s="11"/>
      <c r="I24" s="122" t="s">
        <v>46</v>
      </c>
      <c r="J24" s="93">
        <v>0.34799999999999998</v>
      </c>
      <c r="K24" s="11"/>
      <c r="L24" s="122" t="s">
        <v>46</v>
      </c>
      <c r="M24" s="93">
        <v>0.35</v>
      </c>
      <c r="N24" s="11"/>
      <c r="O24" s="122" t="s">
        <v>46</v>
      </c>
      <c r="P24" s="10">
        <f t="shared" si="0"/>
        <v>1.04</v>
      </c>
      <c r="Q24" s="29">
        <f>P24+'7 Feb''26'!Q24</f>
        <v>3.1080000000000001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6.9139999999999997</v>
      </c>
      <c r="H25" s="11"/>
      <c r="I25" s="138" t="s">
        <v>95</v>
      </c>
      <c r="J25" s="93">
        <v>6.9329999999999998</v>
      </c>
      <c r="K25" s="11"/>
      <c r="L25" s="138" t="s">
        <v>95</v>
      </c>
      <c r="M25" s="93">
        <v>6.8730000000000002</v>
      </c>
      <c r="N25" s="11"/>
      <c r="O25" s="138" t="s">
        <v>95</v>
      </c>
      <c r="P25" s="10">
        <f t="shared" si="0"/>
        <v>20.72</v>
      </c>
      <c r="Q25" s="29">
        <f>P25+'7 Feb''26'!Q25</f>
        <v>71.977000000000004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58.226999999999997</v>
      </c>
      <c r="H26" s="11"/>
      <c r="I26" s="122" t="s">
        <v>53</v>
      </c>
      <c r="J26" s="93">
        <v>59.189</v>
      </c>
      <c r="K26" s="11"/>
      <c r="L26" s="122" t="s">
        <v>53</v>
      </c>
      <c r="M26" s="93">
        <v>59.987000000000002</v>
      </c>
      <c r="N26" s="11"/>
      <c r="O26" s="122" t="s">
        <v>53</v>
      </c>
      <c r="P26" s="10">
        <f t="shared" si="0"/>
        <v>177.40299999999999</v>
      </c>
      <c r="Q26" s="29">
        <f>P26+'7 Feb''26'!Q26</f>
        <v>600.59400000000005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14">
        <v>0</v>
      </c>
      <c r="K27" s="11"/>
      <c r="L27" s="120" t="s">
        <v>41</v>
      </c>
      <c r="M27" s="14">
        <v>0</v>
      </c>
      <c r="N27" s="11"/>
      <c r="O27" s="120" t="s">
        <v>41</v>
      </c>
      <c r="P27" s="14">
        <f t="shared" si="0"/>
        <v>0</v>
      </c>
      <c r="Q27" s="29">
        <f>P27+'7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25.309000000000001</v>
      </c>
      <c r="H28" s="11"/>
      <c r="I28" s="122" t="s">
        <v>56</v>
      </c>
      <c r="J28" s="93">
        <v>26.07</v>
      </c>
      <c r="K28" s="11"/>
      <c r="L28" s="122" t="s">
        <v>56</v>
      </c>
      <c r="M28" s="93">
        <v>25.832999999999998</v>
      </c>
      <c r="N28" s="11"/>
      <c r="O28" s="122" t="s">
        <v>56</v>
      </c>
      <c r="P28" s="10">
        <f t="shared" si="0"/>
        <v>77.212000000000003</v>
      </c>
      <c r="Q28" s="29">
        <f>P28+'7 Feb''26'!Q28</f>
        <v>259.22399999999999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14">
        <v>0</v>
      </c>
      <c r="K29" s="11"/>
      <c r="L29" s="120" t="s">
        <v>41</v>
      </c>
      <c r="M29" s="14">
        <v>0</v>
      </c>
      <c r="N29" s="11"/>
      <c r="O29" s="120" t="s">
        <v>41</v>
      </c>
      <c r="P29" s="14">
        <f>G29+J29+M29</f>
        <v>0</v>
      </c>
      <c r="Q29" s="29">
        <f>P29+'7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3.355</v>
      </c>
      <c r="H30" s="11"/>
      <c r="I30" s="122" t="s">
        <v>60</v>
      </c>
      <c r="J30" s="93">
        <v>3.3029999999999999</v>
      </c>
      <c r="K30" s="11"/>
      <c r="L30" s="122" t="s">
        <v>60</v>
      </c>
      <c r="M30" s="93">
        <v>0</v>
      </c>
      <c r="N30" s="11"/>
      <c r="O30" s="122" t="s">
        <v>60</v>
      </c>
      <c r="P30" s="10">
        <f t="shared" si="0"/>
        <v>6.6579999999999995</v>
      </c>
      <c r="Q30" s="29">
        <f>P30+'7 Feb''26'!Q30</f>
        <v>29.186999999999998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56">
        <v>0.95599999999999996</v>
      </c>
      <c r="H31" s="17"/>
      <c r="I31" s="139" t="s">
        <v>62</v>
      </c>
      <c r="J31" s="94">
        <v>0.89700000000000002</v>
      </c>
      <c r="K31" s="17"/>
      <c r="L31" s="139" t="s">
        <v>62</v>
      </c>
      <c r="M31" s="94">
        <v>0.995</v>
      </c>
      <c r="N31" s="17"/>
      <c r="O31" s="139" t="s">
        <v>62</v>
      </c>
      <c r="P31" s="16">
        <f>G31+J31+M31</f>
        <v>2.8479999999999999</v>
      </c>
      <c r="Q31" s="29">
        <f>P31+'7 Feb''26'!Q31</f>
        <v>7.9899999999999993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15">
        <v>0</v>
      </c>
      <c r="K32" s="24">
        <v>8</v>
      </c>
      <c r="L32" s="140" t="s">
        <v>20</v>
      </c>
      <c r="M32" s="15">
        <v>0</v>
      </c>
      <c r="N32" s="24">
        <v>8</v>
      </c>
      <c r="O32" s="140" t="s">
        <v>20</v>
      </c>
      <c r="P32" s="68">
        <f>G32+J32+M32</f>
        <v>0</v>
      </c>
      <c r="Q32" s="30">
        <f>P32+'7 Feb''26'!Q32</f>
        <v>0</v>
      </c>
      <c r="R32" s="26">
        <f>H32+K32+N32+'7 Feb''26'!R32</f>
        <v>192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12">
        <v>0</v>
      </c>
      <c r="K33" s="13"/>
      <c r="L33" s="126" t="s">
        <v>20</v>
      </c>
      <c r="M33" s="12">
        <v>0</v>
      </c>
      <c r="N33" s="13"/>
      <c r="O33" s="126" t="s">
        <v>20</v>
      </c>
      <c r="P33" s="65">
        <f>G33+J33+M33</f>
        <v>0</v>
      </c>
      <c r="Q33" s="12">
        <f>P33+'7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C26:E26"/>
    <mergeCell ref="C28:E28"/>
    <mergeCell ref="C29:E29"/>
    <mergeCell ref="C30:E30"/>
    <mergeCell ref="C31:E31"/>
    <mergeCell ref="A17:B20"/>
    <mergeCell ref="C17:E17"/>
    <mergeCell ref="C18:E18"/>
    <mergeCell ref="C19:E19"/>
    <mergeCell ref="C20:E20"/>
    <mergeCell ref="A32:B33"/>
    <mergeCell ref="C32:E32"/>
    <mergeCell ref="C33:E33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</mergeCells>
  <printOptions horizontalCentered="1"/>
  <pageMargins left="0.53740157499999996" right="0" top="0" bottom="0" header="0" footer="0"/>
  <pageSetup paperSize="10000" scale="70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22F4-D142-40BF-B20A-4E922936C9BE}">
  <sheetPr codeName="Sheet9"/>
  <dimension ref="A1:R83"/>
  <sheetViews>
    <sheetView zoomScaleNormal="100"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8.42578125" customWidth="1"/>
    <col min="8" max="10" width="7.28515625" customWidth="1"/>
    <col min="11" max="11" width="8.42578125" customWidth="1"/>
    <col min="12" max="14" width="7.28515625" customWidth="1"/>
    <col min="15" max="15" width="8.42578125" customWidth="1"/>
    <col min="16" max="16" width="7.28515625" customWidth="1"/>
    <col min="17" max="17" width="7.85546875" customWidth="1"/>
    <col min="18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97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69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49" t="s">
        <v>7</v>
      </c>
      <c r="M8" s="177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70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51" t="s">
        <v>16</v>
      </c>
      <c r="M9" s="1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52">
        <v>95.436999999999998</v>
      </c>
      <c r="H10" s="25">
        <v>0</v>
      </c>
      <c r="I10" s="119" t="s">
        <v>18</v>
      </c>
      <c r="J10" s="92">
        <v>90.944999999999993</v>
      </c>
      <c r="K10" s="25">
        <v>0</v>
      </c>
      <c r="L10" s="119" t="s">
        <v>18</v>
      </c>
      <c r="M10" s="92">
        <v>78.352000000000004</v>
      </c>
      <c r="N10" s="25">
        <v>0</v>
      </c>
      <c r="O10" s="119" t="s">
        <v>18</v>
      </c>
      <c r="P10" s="9">
        <f t="shared" ref="P10:P33" si="0">G10+J10+M10</f>
        <v>264.73400000000004</v>
      </c>
      <c r="Q10" s="9">
        <f>P10+'8 Feb''26'!Q10</f>
        <v>1626.672</v>
      </c>
      <c r="R10" s="26">
        <f>H10+K10+N10+'8 Feb''26'!R10</f>
        <v>55.5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54">
        <v>91.361999999999995</v>
      </c>
      <c r="H11" s="11"/>
      <c r="I11" s="120" t="s">
        <v>39</v>
      </c>
      <c r="J11" s="93">
        <v>86.748999999999995</v>
      </c>
      <c r="K11" s="11"/>
      <c r="L11" s="120" t="s">
        <v>39</v>
      </c>
      <c r="M11" s="93">
        <v>75.540999999999997</v>
      </c>
      <c r="N11" s="11"/>
      <c r="O11" s="120" t="s">
        <v>98</v>
      </c>
      <c r="P11" s="10">
        <f t="shared" si="0"/>
        <v>253.65199999999999</v>
      </c>
      <c r="Q11" s="10">
        <f>P11+'8 Feb''26'!Q11</f>
        <v>1522.7160000000001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56">
        <v>62.284999999999997</v>
      </c>
      <c r="H12" s="17"/>
      <c r="I12" s="121" t="s">
        <v>23</v>
      </c>
      <c r="J12" s="94">
        <v>61.308</v>
      </c>
      <c r="K12" s="17"/>
      <c r="L12" s="121" t="s">
        <v>23</v>
      </c>
      <c r="M12" s="94">
        <v>53.197000000000003</v>
      </c>
      <c r="N12" s="17"/>
      <c r="O12" s="121" t="s">
        <v>23</v>
      </c>
      <c r="P12" s="16">
        <f t="shared" si="0"/>
        <v>176.79</v>
      </c>
      <c r="Q12" s="10">
        <f>P12+'8 Feb''26'!Q12</f>
        <v>1077.452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58">
        <v>42.084000000000003</v>
      </c>
      <c r="H13" s="24">
        <v>0</v>
      </c>
      <c r="I13" s="122" t="s">
        <v>23</v>
      </c>
      <c r="J13" s="95">
        <v>45.871000000000002</v>
      </c>
      <c r="K13" s="24">
        <v>0</v>
      </c>
      <c r="L13" s="122" t="s">
        <v>23</v>
      </c>
      <c r="M13" s="95">
        <v>43.014000000000003</v>
      </c>
      <c r="N13" s="24">
        <v>0</v>
      </c>
      <c r="O13" s="122" t="s">
        <v>23</v>
      </c>
      <c r="P13" s="15">
        <f t="shared" si="0"/>
        <v>130.96900000000002</v>
      </c>
      <c r="Q13" s="30">
        <f>P13+'8 Feb''26'!Q13</f>
        <v>746.75600000000009</v>
      </c>
      <c r="R13" s="26">
        <f>H13+K13+N13+'8 Feb''26'!R13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56">
        <v>26.407</v>
      </c>
      <c r="H14" s="17"/>
      <c r="I14" s="123" t="s">
        <v>26</v>
      </c>
      <c r="J14" s="94">
        <v>24.536000000000001</v>
      </c>
      <c r="K14" s="17"/>
      <c r="L14" s="123" t="s">
        <v>26</v>
      </c>
      <c r="M14" s="94">
        <v>37.723999999999997</v>
      </c>
      <c r="N14" s="17"/>
      <c r="O14" s="123" t="s">
        <v>26</v>
      </c>
      <c r="P14" s="16">
        <f t="shared" si="0"/>
        <v>88.667000000000002</v>
      </c>
      <c r="Q14" s="10">
        <f>P14+'8 Feb''26'!Q14</f>
        <v>437.90499999999997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58">
        <v>29.966000000000001</v>
      </c>
      <c r="H15" s="24">
        <v>0</v>
      </c>
      <c r="I15" s="124" t="s">
        <v>26</v>
      </c>
      <c r="J15" s="95">
        <v>32.238999999999997</v>
      </c>
      <c r="K15" s="24">
        <v>0</v>
      </c>
      <c r="L15" s="124" t="s">
        <v>26</v>
      </c>
      <c r="M15" s="95">
        <v>30.248999999999999</v>
      </c>
      <c r="N15" s="24">
        <v>0</v>
      </c>
      <c r="O15" s="124" t="s">
        <v>26</v>
      </c>
      <c r="P15" s="15">
        <f t="shared" si="0"/>
        <v>92.453999999999994</v>
      </c>
      <c r="Q15" s="30">
        <f>P15+'8 Feb''26'!Q15</f>
        <v>575.01699999999994</v>
      </c>
      <c r="R15" s="26">
        <f>H15+K15+N15+'8 Feb''26'!R15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56">
        <v>9.92</v>
      </c>
      <c r="H16" s="17"/>
      <c r="I16" s="125" t="s">
        <v>29</v>
      </c>
      <c r="J16" s="94">
        <v>10.798</v>
      </c>
      <c r="K16" s="17"/>
      <c r="L16" s="125" t="s">
        <v>29</v>
      </c>
      <c r="M16" s="94">
        <v>10.127000000000001</v>
      </c>
      <c r="N16" s="17"/>
      <c r="O16" s="125" t="s">
        <v>29</v>
      </c>
      <c r="P16" s="16">
        <f t="shared" si="0"/>
        <v>30.844999999999999</v>
      </c>
      <c r="Q16" s="10">
        <f>P16+'8 Feb''26'!Q16</f>
        <v>213.77999999999997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58">
        <v>10.686</v>
      </c>
      <c r="H17" s="24">
        <v>0</v>
      </c>
      <c r="I17" s="122" t="s">
        <v>29</v>
      </c>
      <c r="J17" s="95">
        <v>11.629</v>
      </c>
      <c r="K17" s="24">
        <v>0</v>
      </c>
      <c r="L17" s="122" t="s">
        <v>29</v>
      </c>
      <c r="M17" s="95">
        <v>12.093</v>
      </c>
      <c r="N17" s="24">
        <v>0</v>
      </c>
      <c r="O17" s="122" t="s">
        <v>29</v>
      </c>
      <c r="P17" s="15">
        <f t="shared" si="0"/>
        <v>34.408000000000001</v>
      </c>
      <c r="Q17" s="30">
        <f>P17+'8 Feb''26'!Q17</f>
        <v>188.69900000000001</v>
      </c>
      <c r="R17" s="26">
        <f>H17+K17+N17+'8 Feb''26'!R17</f>
        <v>76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54">
        <v>9.9809999999999999</v>
      </c>
      <c r="H18" s="11"/>
      <c r="I18" s="120" t="s">
        <v>99</v>
      </c>
      <c r="J18" s="93">
        <v>13.183999999999999</v>
      </c>
      <c r="K18" s="11"/>
      <c r="L18" s="120" t="s">
        <v>83</v>
      </c>
      <c r="M18" s="93">
        <v>11.127000000000001</v>
      </c>
      <c r="N18" s="11"/>
      <c r="O18" s="120" t="s">
        <v>83</v>
      </c>
      <c r="P18" s="10">
        <f t="shared" si="0"/>
        <v>34.292000000000002</v>
      </c>
      <c r="Q18" s="10">
        <f>P18+'8 Feb''26'!Q18</f>
        <v>172.03899999999999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54">
        <v>0.65</v>
      </c>
      <c r="H19" s="11"/>
      <c r="I19" s="120" t="s">
        <v>23</v>
      </c>
      <c r="J19" s="93">
        <v>0.89100000000000001</v>
      </c>
      <c r="K19" s="11"/>
      <c r="L19" s="120" t="s">
        <v>23</v>
      </c>
      <c r="M19" s="93">
        <v>0.79900000000000004</v>
      </c>
      <c r="N19" s="11"/>
      <c r="O19" s="120" t="s">
        <v>23</v>
      </c>
      <c r="P19" s="10">
        <f t="shared" si="0"/>
        <v>2.34</v>
      </c>
      <c r="Q19" s="10">
        <f>P19+'8 Feb''26'!Q19</f>
        <v>12.385999999999999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56">
        <v>0.5</v>
      </c>
      <c r="H20" s="17"/>
      <c r="I20" s="123" t="s">
        <v>37</v>
      </c>
      <c r="J20" s="94">
        <v>0.5</v>
      </c>
      <c r="K20" s="17"/>
      <c r="L20" s="123" t="s">
        <v>37</v>
      </c>
      <c r="M20" s="94">
        <v>0</v>
      </c>
      <c r="N20" s="17"/>
      <c r="O20" s="123" t="s">
        <v>37</v>
      </c>
      <c r="P20" s="16">
        <f t="shared" si="0"/>
        <v>1</v>
      </c>
      <c r="Q20" s="10">
        <f>P20+'8 Feb''26'!Q20</f>
        <v>4.875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58">
        <v>95.54</v>
      </c>
      <c r="H21" s="24">
        <v>0</v>
      </c>
      <c r="I21" s="122" t="s">
        <v>39</v>
      </c>
      <c r="J21" s="95">
        <v>0</v>
      </c>
      <c r="K21" s="24">
        <v>8</v>
      </c>
      <c r="L21" s="122" t="s">
        <v>21</v>
      </c>
      <c r="M21" s="95">
        <v>27.585000000000001</v>
      </c>
      <c r="N21" s="24">
        <v>3.5</v>
      </c>
      <c r="O21" s="122" t="s">
        <v>21</v>
      </c>
      <c r="P21" s="15">
        <f t="shared" si="0"/>
        <v>123.125</v>
      </c>
      <c r="Q21" s="30">
        <f>P21+'8 Feb''26'!Q21</f>
        <v>1193.1680000000001</v>
      </c>
      <c r="R21" s="26">
        <f>H21+K21+N21+'8 Feb''26'!R21</f>
        <v>119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54">
        <v>0</v>
      </c>
      <c r="H22" s="11"/>
      <c r="I22" s="120" t="s">
        <v>41</v>
      </c>
      <c r="J22" s="93">
        <v>0</v>
      </c>
      <c r="K22" s="11"/>
      <c r="L22" s="120" t="s">
        <v>41</v>
      </c>
      <c r="M22" s="93">
        <v>0</v>
      </c>
      <c r="N22" s="11"/>
      <c r="O22" s="120" t="s">
        <v>41</v>
      </c>
      <c r="P22" s="10">
        <f t="shared" si="0"/>
        <v>0</v>
      </c>
      <c r="Q22" s="10">
        <f>P22+'8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54">
        <v>0</v>
      </c>
      <c r="H23" s="11"/>
      <c r="I23" s="120" t="s">
        <v>41</v>
      </c>
      <c r="J23" s="93">
        <v>0</v>
      </c>
      <c r="K23" s="11"/>
      <c r="L23" s="120" t="s">
        <v>41</v>
      </c>
      <c r="M23" s="93">
        <v>0.65</v>
      </c>
      <c r="N23" s="11"/>
      <c r="O23" s="120" t="s">
        <v>41</v>
      </c>
      <c r="P23" s="10">
        <f t="shared" si="0"/>
        <v>0.65</v>
      </c>
      <c r="Q23" s="10">
        <f>P23+'8 Feb''26'!Q23</f>
        <v>0.65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0.32500000000000001</v>
      </c>
      <c r="H24" s="11"/>
      <c r="I24" s="122" t="s">
        <v>46</v>
      </c>
      <c r="J24" s="93">
        <v>0</v>
      </c>
      <c r="K24" s="11"/>
      <c r="L24" s="122" t="s">
        <v>21</v>
      </c>
      <c r="M24" s="93">
        <v>0.112</v>
      </c>
      <c r="N24" s="11"/>
      <c r="O24" s="122" t="s">
        <v>100</v>
      </c>
      <c r="P24" s="10">
        <f t="shared" si="0"/>
        <v>0.437</v>
      </c>
      <c r="Q24" s="10">
        <f>P24+'8 Feb''26'!Q24</f>
        <v>3.5449999999999999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6.4909999999999997</v>
      </c>
      <c r="H25" s="11"/>
      <c r="I25" s="138" t="s">
        <v>95</v>
      </c>
      <c r="J25" s="93">
        <v>0</v>
      </c>
      <c r="K25" s="11"/>
      <c r="L25" s="122" t="s">
        <v>21</v>
      </c>
      <c r="M25" s="93">
        <v>5.4939999999999998</v>
      </c>
      <c r="N25" s="11"/>
      <c r="O25" s="138" t="s">
        <v>101</v>
      </c>
      <c r="P25" s="10">
        <f t="shared" si="0"/>
        <v>11.984999999999999</v>
      </c>
      <c r="Q25" s="10">
        <f>P25+'8 Feb''26'!Q25</f>
        <v>83.962000000000003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56.113</v>
      </c>
      <c r="H26" s="11"/>
      <c r="I26" s="122" t="s">
        <v>53</v>
      </c>
      <c r="J26" s="93">
        <v>0</v>
      </c>
      <c r="K26" s="11"/>
      <c r="L26" s="122" t="s">
        <v>21</v>
      </c>
      <c r="M26" s="93">
        <v>4.8019999999999996</v>
      </c>
      <c r="N26" s="11"/>
      <c r="O26" s="122" t="s">
        <v>102</v>
      </c>
      <c r="P26" s="10">
        <f t="shared" si="0"/>
        <v>60.914999999999999</v>
      </c>
      <c r="Q26" s="10">
        <f>P26+'8 Feb''26'!Q26</f>
        <v>661.50900000000001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14">
        <v>0</v>
      </c>
      <c r="K27" s="11"/>
      <c r="L27" s="120" t="s">
        <v>41</v>
      </c>
      <c r="M27" s="14">
        <v>0</v>
      </c>
      <c r="N27" s="11"/>
      <c r="O27" s="120" t="s">
        <v>41</v>
      </c>
      <c r="P27" s="14">
        <f t="shared" si="0"/>
        <v>0</v>
      </c>
      <c r="Q27" s="10">
        <f>P27+'8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24.431999999999999</v>
      </c>
      <c r="H28" s="11"/>
      <c r="I28" s="122" t="s">
        <v>56</v>
      </c>
      <c r="J28" s="93">
        <v>0</v>
      </c>
      <c r="K28" s="11"/>
      <c r="L28" s="122" t="s">
        <v>21</v>
      </c>
      <c r="M28" s="93">
        <v>11.958</v>
      </c>
      <c r="N28" s="11"/>
      <c r="O28" s="122" t="s">
        <v>103</v>
      </c>
      <c r="P28" s="10">
        <f t="shared" si="0"/>
        <v>36.39</v>
      </c>
      <c r="Q28" s="10">
        <f>P28+'8 Feb''26'!Q28</f>
        <v>295.61399999999998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14">
        <v>0</v>
      </c>
      <c r="K29" s="11"/>
      <c r="L29" s="120" t="s">
        <v>41</v>
      </c>
      <c r="M29" s="14">
        <v>0</v>
      </c>
      <c r="N29" s="11"/>
      <c r="O29" s="120" t="s">
        <v>41</v>
      </c>
      <c r="P29" s="14">
        <f>G29+J29+M29</f>
        <v>0</v>
      </c>
      <c r="Q29" s="10">
        <f>P29+'8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3.1110000000000002</v>
      </c>
      <c r="H30" s="11"/>
      <c r="I30" s="122" t="s">
        <v>60</v>
      </c>
      <c r="J30" s="10">
        <v>0</v>
      </c>
      <c r="K30" s="11"/>
      <c r="L30" s="122" t="s">
        <v>21</v>
      </c>
      <c r="M30" s="10">
        <v>0</v>
      </c>
      <c r="N30" s="11"/>
      <c r="O30" s="120" t="s">
        <v>41</v>
      </c>
      <c r="P30" s="10">
        <f t="shared" si="0"/>
        <v>3.1110000000000002</v>
      </c>
      <c r="Q30" s="10">
        <f>P30+'8 Feb''26'!Q30</f>
        <v>32.297999999999995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56">
        <v>0.97099999999999997</v>
      </c>
      <c r="H31" s="17"/>
      <c r="I31" s="139" t="s">
        <v>62</v>
      </c>
      <c r="J31" s="94">
        <v>0</v>
      </c>
      <c r="K31" s="17"/>
      <c r="L31" s="122" t="s">
        <v>21</v>
      </c>
      <c r="M31" s="94">
        <v>1.202</v>
      </c>
      <c r="N31" s="17"/>
      <c r="O31" s="122" t="s">
        <v>104</v>
      </c>
      <c r="P31" s="10">
        <f t="shared" si="0"/>
        <v>2.173</v>
      </c>
      <c r="Q31" s="29">
        <f>P31+'8 Feb''26'!Q31</f>
        <v>10.163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15">
        <v>0</v>
      </c>
      <c r="K32" s="24">
        <v>8</v>
      </c>
      <c r="L32" s="140" t="s">
        <v>20</v>
      </c>
      <c r="M32" s="15">
        <v>0</v>
      </c>
      <c r="N32" s="24">
        <v>8</v>
      </c>
      <c r="O32" s="140" t="s">
        <v>20</v>
      </c>
      <c r="P32" s="10">
        <f t="shared" si="0"/>
        <v>0</v>
      </c>
      <c r="Q32" s="30">
        <f>P32+'8 Feb''26'!Q32</f>
        <v>0</v>
      </c>
      <c r="R32" s="26">
        <f>H32+K32+N32+'8 Feb''26'!R32</f>
        <v>216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12">
        <v>0</v>
      </c>
      <c r="K33" s="13"/>
      <c r="L33" s="126" t="s">
        <v>20</v>
      </c>
      <c r="M33" s="12">
        <v>0</v>
      </c>
      <c r="N33" s="13"/>
      <c r="O33" s="126" t="s">
        <v>20</v>
      </c>
      <c r="P33" s="65">
        <f t="shared" si="0"/>
        <v>0</v>
      </c>
      <c r="Q33" s="12">
        <f>P33+'8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C31:E31"/>
    <mergeCell ref="A32:B33"/>
    <mergeCell ref="C32:E32"/>
    <mergeCell ref="C33:E33"/>
    <mergeCell ref="A21:B31"/>
    <mergeCell ref="C21:E21"/>
    <mergeCell ref="C22:E22"/>
    <mergeCell ref="C23:E23"/>
    <mergeCell ref="C30:E30"/>
    <mergeCell ref="C24:E24"/>
    <mergeCell ref="C25:E25"/>
    <mergeCell ref="C26:E26"/>
    <mergeCell ref="C28:E28"/>
    <mergeCell ref="C29:E29"/>
    <mergeCell ref="A4:R4"/>
    <mergeCell ref="A5:C5"/>
    <mergeCell ref="D5:F5"/>
    <mergeCell ref="G5:Q5"/>
    <mergeCell ref="A7:R7"/>
    <mergeCell ref="Q8:Q9"/>
    <mergeCell ref="G8:H8"/>
    <mergeCell ref="J8:K8"/>
    <mergeCell ref="M8:N8"/>
    <mergeCell ref="A10:B12"/>
    <mergeCell ref="C10:E10"/>
    <mergeCell ref="C11:E11"/>
    <mergeCell ref="C12:E12"/>
    <mergeCell ref="A8:B9"/>
    <mergeCell ref="C8:E9"/>
    <mergeCell ref="P8:P9"/>
    <mergeCell ref="A17:B20"/>
    <mergeCell ref="C17:E17"/>
    <mergeCell ref="C18:E18"/>
    <mergeCell ref="C19:E19"/>
    <mergeCell ref="A13:B14"/>
    <mergeCell ref="C13:E13"/>
    <mergeCell ref="C14:E14"/>
    <mergeCell ref="A15:B16"/>
    <mergeCell ref="C15:E15"/>
    <mergeCell ref="C16:E16"/>
    <mergeCell ref="C20:E20"/>
  </mergeCells>
  <phoneticPr fontId="12" type="noConversion"/>
  <printOptions horizontalCentered="1"/>
  <pageMargins left="0.5" right="0" top="0.2" bottom="0.25" header="0" footer="0"/>
  <pageSetup paperSize="10000" scale="68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E56A-48CD-4AD9-821B-5EA4219EFDFA}">
  <sheetPr codeName="Sheet10"/>
  <dimension ref="A1:R84"/>
  <sheetViews>
    <sheetView zoomScaleNormal="100" workbookViewId="0">
      <selection activeCell="G3" sqref="A1:G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7.7109375" customWidth="1"/>
    <col min="9" max="9" width="6.7109375" customWidth="1"/>
    <col min="10" max="10" width="7.28515625" customWidth="1"/>
    <col min="11" max="11" width="6.85546875" customWidth="1"/>
    <col min="12" max="13" width="7.28515625" customWidth="1"/>
    <col min="14" max="14" width="7.7109375" customWidth="1"/>
    <col min="15" max="15" width="8" customWidth="1"/>
    <col min="16" max="16" width="7.28515625" customWidth="1"/>
    <col min="17" max="17" width="8.140625" customWidth="1"/>
    <col min="18" max="18" width="7.140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105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69" t="s">
        <v>5</v>
      </c>
      <c r="G8" s="173" t="s">
        <v>6</v>
      </c>
      <c r="H8" s="174"/>
      <c r="I8" s="49" t="s">
        <v>7</v>
      </c>
      <c r="J8" s="173" t="s">
        <v>8</v>
      </c>
      <c r="K8" s="174"/>
      <c r="L8" s="49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70" t="s">
        <v>13</v>
      </c>
      <c r="G9" s="50" t="s">
        <v>14</v>
      </c>
      <c r="H9" s="8" t="s">
        <v>15</v>
      </c>
      <c r="I9" s="51" t="s">
        <v>16</v>
      </c>
      <c r="J9" s="50" t="s">
        <v>14</v>
      </c>
      <c r="K9" s="8" t="s">
        <v>15</v>
      </c>
      <c r="L9" s="51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80.256</v>
      </c>
      <c r="H10" s="25">
        <v>0</v>
      </c>
      <c r="I10" s="119" t="s">
        <v>18</v>
      </c>
      <c r="J10" s="52">
        <v>79.938000000000002</v>
      </c>
      <c r="K10" s="25">
        <v>0</v>
      </c>
      <c r="L10" s="119" t="s">
        <v>18</v>
      </c>
      <c r="M10" s="87">
        <v>80.435000000000002</v>
      </c>
      <c r="N10" s="25">
        <v>0</v>
      </c>
      <c r="O10" s="119" t="s">
        <v>18</v>
      </c>
      <c r="P10" s="43">
        <f t="shared" ref="P10:P30" si="0">G10+J10+M10</f>
        <v>240.62900000000002</v>
      </c>
      <c r="Q10" s="9">
        <f>P10+'9 Feb''26'!Q10</f>
        <v>1867.3009999999999</v>
      </c>
      <c r="R10" s="26">
        <f>H10+K10+N10+'9 Feb''26'!R10</f>
        <v>55.5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76.643000000000001</v>
      </c>
      <c r="H11" s="11"/>
      <c r="I11" s="120" t="s">
        <v>106</v>
      </c>
      <c r="J11" s="54">
        <v>77.013999999999996</v>
      </c>
      <c r="K11" s="11"/>
      <c r="L11" s="120" t="s">
        <v>106</v>
      </c>
      <c r="M11" s="88">
        <v>77.201999999999998</v>
      </c>
      <c r="N11" s="11"/>
      <c r="O11" s="120" t="s">
        <v>106</v>
      </c>
      <c r="P11" s="44">
        <f t="shared" si="0"/>
        <v>230.85899999999998</v>
      </c>
      <c r="Q11" s="10">
        <f>P11+'9 Feb''26'!Q11</f>
        <v>1753.575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55.048999999999999</v>
      </c>
      <c r="H12" s="17"/>
      <c r="I12" s="121" t="s">
        <v>23</v>
      </c>
      <c r="J12" s="56">
        <v>54.018000000000001</v>
      </c>
      <c r="K12" s="17"/>
      <c r="L12" s="121" t="s">
        <v>23</v>
      </c>
      <c r="M12" s="89">
        <v>54.884</v>
      </c>
      <c r="N12" s="17"/>
      <c r="O12" s="121" t="s">
        <v>23</v>
      </c>
      <c r="P12" s="45">
        <f t="shared" si="0"/>
        <v>163.95100000000002</v>
      </c>
      <c r="Q12" s="10">
        <f>P12+'9 Feb''26'!Q12</f>
        <v>1241.403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44.057000000000002</v>
      </c>
      <c r="H13" s="24">
        <v>0</v>
      </c>
      <c r="I13" s="122" t="s">
        <v>23</v>
      </c>
      <c r="J13" s="58">
        <v>43.76</v>
      </c>
      <c r="K13" s="24">
        <v>0</v>
      </c>
      <c r="L13" s="122" t="s">
        <v>23</v>
      </c>
      <c r="M13" s="90">
        <v>43.048000000000002</v>
      </c>
      <c r="N13" s="24">
        <v>0</v>
      </c>
      <c r="O13" s="122" t="s">
        <v>23</v>
      </c>
      <c r="P13" s="46">
        <f t="shared" si="0"/>
        <v>130.86500000000001</v>
      </c>
      <c r="Q13" s="30">
        <f>P13+'9 Feb''26'!Q13</f>
        <v>877.62100000000009</v>
      </c>
      <c r="R13" s="26">
        <f>H13+K13+N13+'9 Feb''26'!R13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19.632999999999999</v>
      </c>
      <c r="H14" s="17"/>
      <c r="I14" s="123" t="s">
        <v>26</v>
      </c>
      <c r="J14" s="56">
        <v>31.666</v>
      </c>
      <c r="K14" s="17"/>
      <c r="L14" s="123" t="s">
        <v>26</v>
      </c>
      <c r="M14" s="89">
        <v>37.244</v>
      </c>
      <c r="N14" s="17"/>
      <c r="O14" s="123" t="s">
        <v>26</v>
      </c>
      <c r="P14" s="45">
        <f t="shared" si="0"/>
        <v>88.543000000000006</v>
      </c>
      <c r="Q14" s="10">
        <f>P14+'9 Feb''26'!Q14</f>
        <v>526.44799999999998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31.562999999999999</v>
      </c>
      <c r="H15" s="24">
        <v>0</v>
      </c>
      <c r="I15" s="124" t="s">
        <v>26</v>
      </c>
      <c r="J15" s="58">
        <v>31.445</v>
      </c>
      <c r="K15" s="24">
        <v>0</v>
      </c>
      <c r="L15" s="124" t="s">
        <v>26</v>
      </c>
      <c r="M15" s="90">
        <v>31.824000000000002</v>
      </c>
      <c r="N15" s="24">
        <v>0</v>
      </c>
      <c r="O15" s="124" t="s">
        <v>26</v>
      </c>
      <c r="P15" s="46">
        <f t="shared" si="0"/>
        <v>94.831999999999994</v>
      </c>
      <c r="Q15" s="30">
        <f>P15+'9 Feb''26'!Q15</f>
        <v>669.84899999999993</v>
      </c>
      <c r="R15" s="26">
        <f>H15+K15+N15+'9 Feb''26'!R15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10.398999999999999</v>
      </c>
      <c r="H16" s="17"/>
      <c r="I16" s="125" t="s">
        <v>29</v>
      </c>
      <c r="J16" s="56">
        <v>10.362</v>
      </c>
      <c r="K16" s="17"/>
      <c r="L16" s="125" t="s">
        <v>29</v>
      </c>
      <c r="M16" s="89">
        <v>10.401</v>
      </c>
      <c r="N16" s="17"/>
      <c r="O16" s="125" t="s">
        <v>29</v>
      </c>
      <c r="P16" s="45">
        <f t="shared" si="0"/>
        <v>31.161999999999999</v>
      </c>
      <c r="Q16" s="10">
        <f>P16+'9 Feb''26'!Q16</f>
        <v>244.94199999999998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13.598000000000001</v>
      </c>
      <c r="H17" s="24">
        <v>0</v>
      </c>
      <c r="I17" s="122" t="s">
        <v>29</v>
      </c>
      <c r="J17" s="58">
        <v>13.211</v>
      </c>
      <c r="K17" s="24">
        <v>0</v>
      </c>
      <c r="L17" s="122" t="s">
        <v>29</v>
      </c>
      <c r="M17" s="90">
        <v>14.128</v>
      </c>
      <c r="N17" s="24">
        <v>0</v>
      </c>
      <c r="O17" s="122" t="s">
        <v>29</v>
      </c>
      <c r="P17" s="46">
        <f t="shared" si="0"/>
        <v>40.936999999999998</v>
      </c>
      <c r="Q17" s="30">
        <f>P17+'9 Feb''26'!Q17</f>
        <v>229.63600000000002</v>
      </c>
      <c r="R17" s="26">
        <f>H17+K17+N17+'9 Feb''26'!R17</f>
        <v>76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15.29</v>
      </c>
      <c r="H18" s="11"/>
      <c r="I18" s="120" t="s">
        <v>83</v>
      </c>
      <c r="J18" s="54">
        <v>15.195</v>
      </c>
      <c r="K18" s="11"/>
      <c r="L18" s="120" t="s">
        <v>94</v>
      </c>
      <c r="M18" s="88">
        <v>14.647</v>
      </c>
      <c r="N18" s="11"/>
      <c r="O18" s="120" t="s">
        <v>32</v>
      </c>
      <c r="P18" s="44">
        <f t="shared" si="0"/>
        <v>45.131999999999998</v>
      </c>
      <c r="Q18" s="10">
        <f>P18+'9 Feb''26'!Q18</f>
        <v>217.17099999999999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1.1040000000000001</v>
      </c>
      <c r="H19" s="11"/>
      <c r="I19" s="120" t="s">
        <v>23</v>
      </c>
      <c r="J19" s="54">
        <v>1.173</v>
      </c>
      <c r="K19" s="11"/>
      <c r="L19" s="120" t="s">
        <v>23</v>
      </c>
      <c r="M19" s="88">
        <v>0.30299999999999999</v>
      </c>
      <c r="N19" s="11"/>
      <c r="O19" s="120" t="s">
        <v>23</v>
      </c>
      <c r="P19" s="44">
        <f t="shared" si="0"/>
        <v>2.58</v>
      </c>
      <c r="Q19" s="10">
        <f>P19+'9 Feb''26'!Q19</f>
        <v>14.965999999999999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0.5</v>
      </c>
      <c r="H20" s="17"/>
      <c r="I20" s="123" t="s">
        <v>37</v>
      </c>
      <c r="J20" s="56">
        <v>0</v>
      </c>
      <c r="K20" s="17"/>
      <c r="L20" s="123" t="s">
        <v>37</v>
      </c>
      <c r="M20" s="89">
        <v>0</v>
      </c>
      <c r="N20" s="17"/>
      <c r="O20" s="123" t="s">
        <v>37</v>
      </c>
      <c r="P20" s="45">
        <f t="shared" si="0"/>
        <v>0.5</v>
      </c>
      <c r="Q20" s="10">
        <f>P20+'9 Feb''26'!Q20</f>
        <v>5.375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48.098999999999997</v>
      </c>
      <c r="H21" s="24">
        <v>0</v>
      </c>
      <c r="I21" s="122" t="s">
        <v>21</v>
      </c>
      <c r="J21" s="58">
        <v>53.768999999999998</v>
      </c>
      <c r="K21" s="24">
        <v>0</v>
      </c>
      <c r="L21" s="122" t="s">
        <v>21</v>
      </c>
      <c r="M21" s="90">
        <v>36.89</v>
      </c>
      <c r="N21" s="24">
        <v>3</v>
      </c>
      <c r="O21" s="122" t="s">
        <v>21</v>
      </c>
      <c r="P21" s="46">
        <f t="shared" si="0"/>
        <v>138.75799999999998</v>
      </c>
      <c r="Q21" s="30">
        <f>P21+'9 Feb''26'!Q21</f>
        <v>1331.9260000000002</v>
      </c>
      <c r="R21" s="26">
        <f>H21+K21+N21+'9 Feb''26'!R21</f>
        <v>122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54">
        <v>0</v>
      </c>
      <c r="H22" s="11"/>
      <c r="I22" s="120" t="s">
        <v>41</v>
      </c>
      <c r="J22" s="54">
        <v>0</v>
      </c>
      <c r="K22" s="11"/>
      <c r="L22" s="120" t="s">
        <v>41</v>
      </c>
      <c r="M22" s="88">
        <v>0</v>
      </c>
      <c r="N22" s="11"/>
      <c r="O22" s="120" t="s">
        <v>41</v>
      </c>
      <c r="P22" s="44">
        <f t="shared" si="0"/>
        <v>0</v>
      </c>
      <c r="Q22" s="10">
        <f>P22+'9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54">
        <v>0</v>
      </c>
      <c r="K23" s="11"/>
      <c r="L23" s="120" t="s">
        <v>41</v>
      </c>
      <c r="M23" s="88">
        <v>0.30599999999999999</v>
      </c>
      <c r="N23" s="11"/>
      <c r="O23" s="120" t="s">
        <v>41</v>
      </c>
      <c r="P23" s="44">
        <f t="shared" si="0"/>
        <v>0.30599999999999999</v>
      </c>
      <c r="Q23" s="10">
        <f>P23+'9 Feb''26'!Q23</f>
        <v>0.95599999999999996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88">
        <v>0.121</v>
      </c>
      <c r="H24" s="11"/>
      <c r="I24" s="141" t="s">
        <v>107</v>
      </c>
      <c r="J24" s="54">
        <v>0.112</v>
      </c>
      <c r="K24" s="11"/>
      <c r="L24" s="122" t="s">
        <v>37</v>
      </c>
      <c r="M24" s="88">
        <v>6.6000000000000003E-2</v>
      </c>
      <c r="N24" s="11"/>
      <c r="O24" s="122" t="s">
        <v>37</v>
      </c>
      <c r="P24" s="44">
        <f t="shared" si="0"/>
        <v>0.29899999999999999</v>
      </c>
      <c r="Q24" s="10">
        <f>P24+'9 Feb''26'!Q24</f>
        <v>3.8439999999999999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88">
        <v>8.8320000000000007</v>
      </c>
      <c r="H25" s="11"/>
      <c r="I25" s="138" t="s">
        <v>95</v>
      </c>
      <c r="J25" s="54">
        <v>9.8490000000000002</v>
      </c>
      <c r="K25" s="11"/>
      <c r="L25" s="138" t="s">
        <v>95</v>
      </c>
      <c r="M25" s="88">
        <v>6.298</v>
      </c>
      <c r="N25" s="11"/>
      <c r="O25" s="138" t="s">
        <v>95</v>
      </c>
      <c r="P25" s="44">
        <f t="shared" si="0"/>
        <v>24.978999999999999</v>
      </c>
      <c r="Q25" s="10">
        <f>P25+'9 Feb''26'!Q25</f>
        <v>108.941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88">
        <v>8.0359999999999996</v>
      </c>
      <c r="H26" s="11"/>
      <c r="I26" s="122" t="s">
        <v>108</v>
      </c>
      <c r="J26" s="54">
        <v>7.62</v>
      </c>
      <c r="K26" s="11"/>
      <c r="L26" s="122" t="s">
        <v>108</v>
      </c>
      <c r="M26" s="88">
        <v>5.343</v>
      </c>
      <c r="N26" s="11"/>
      <c r="O26" s="122" t="s">
        <v>108</v>
      </c>
      <c r="P26" s="44">
        <f t="shared" si="0"/>
        <v>20.998999999999999</v>
      </c>
      <c r="Q26" s="10">
        <f>P26+'9 Feb''26'!Q26</f>
        <v>682.50800000000004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63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10">
        <f>P27+'9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88">
        <v>23.44</v>
      </c>
      <c r="H28" s="11"/>
      <c r="I28" s="122" t="s">
        <v>109</v>
      </c>
      <c r="J28" s="54">
        <v>25.614999999999998</v>
      </c>
      <c r="K28" s="11"/>
      <c r="L28" s="122" t="s">
        <v>109</v>
      </c>
      <c r="M28" s="88">
        <v>18.073</v>
      </c>
      <c r="N28" s="11"/>
      <c r="O28" s="122" t="s">
        <v>109</v>
      </c>
      <c r="P28" s="44">
        <f t="shared" si="0"/>
        <v>67.128</v>
      </c>
      <c r="Q28" s="10">
        <f>P28+'9 Feb''26'!Q28</f>
        <v>362.74199999999996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63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10">
        <f>P29+'9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0</v>
      </c>
      <c r="H30" s="11"/>
      <c r="I30" s="120" t="s">
        <v>41</v>
      </c>
      <c r="J30" s="54">
        <v>0</v>
      </c>
      <c r="K30" s="11"/>
      <c r="L30" s="120" t="s">
        <v>41</v>
      </c>
      <c r="M30" s="54">
        <v>0</v>
      </c>
      <c r="N30" s="11"/>
      <c r="O30" s="120" t="s">
        <v>41</v>
      </c>
      <c r="P30" s="44">
        <f t="shared" si="0"/>
        <v>0</v>
      </c>
      <c r="Q30" s="10">
        <f>P30+'9 Feb''26'!Q30</f>
        <v>32.297999999999995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9">
        <v>0.59699999999999998</v>
      </c>
      <c r="H31" s="17"/>
      <c r="I31" s="122" t="s">
        <v>62</v>
      </c>
      <c r="J31" s="56">
        <v>1.1919999999999999</v>
      </c>
      <c r="K31" s="17"/>
      <c r="L31" s="122" t="s">
        <v>62</v>
      </c>
      <c r="M31" s="89">
        <v>1.325</v>
      </c>
      <c r="N31" s="17"/>
      <c r="O31" s="122" t="s">
        <v>62</v>
      </c>
      <c r="P31" s="45">
        <f>G31+J31+M31</f>
        <v>3.1139999999999999</v>
      </c>
      <c r="Q31" s="29">
        <f>P31+'9 Feb''26'!Q31</f>
        <v>13.277000000000001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58">
        <v>0</v>
      </c>
      <c r="K32" s="24">
        <v>8</v>
      </c>
      <c r="L32" s="140" t="s">
        <v>20</v>
      </c>
      <c r="M32" s="58">
        <v>0</v>
      </c>
      <c r="N32" s="24">
        <v>8</v>
      </c>
      <c r="O32" s="140" t="s">
        <v>20</v>
      </c>
      <c r="P32" s="46">
        <f>G32+J32+M32</f>
        <v>0</v>
      </c>
      <c r="Q32" s="30">
        <f>P32+'9 Feb''26'!Q32</f>
        <v>0</v>
      </c>
      <c r="R32" s="26">
        <f>H32+K32+N32+'9 Feb''26'!R32</f>
        <v>240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65">
        <v>0</v>
      </c>
      <c r="K33" s="13"/>
      <c r="L33" s="126" t="s">
        <v>20</v>
      </c>
      <c r="M33" s="65">
        <v>0</v>
      </c>
      <c r="N33" s="13"/>
      <c r="O33" s="126" t="s">
        <v>20</v>
      </c>
      <c r="P33" s="48">
        <f>G33+J33+M33</f>
        <v>0</v>
      </c>
      <c r="Q33" s="12">
        <f>P33+'9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4.1" customHeight="1" x14ac:dyDescent="0.25"/>
    <row r="80" ht="14.1" customHeight="1" x14ac:dyDescent="0.25"/>
    <row r="81" spans="1:18" ht="14.1" customHeight="1" x14ac:dyDescent="0.25"/>
    <row r="82" spans="1:18" ht="14.1" customHeight="1" x14ac:dyDescent="0.25"/>
    <row r="83" spans="1:18" ht="14.1" customHeight="1" x14ac:dyDescent="0.25"/>
    <row r="84" spans="1:18" ht="10.5" customHeight="1" thickBot="1" x14ac:dyDescent="0.3">
      <c r="A84" s="66"/>
      <c r="B84" s="67"/>
      <c r="C84" s="67"/>
      <c r="D84" s="156" t="s">
        <v>65</v>
      </c>
      <c r="E84" s="156"/>
      <c r="F84" s="156"/>
      <c r="G84" s="156" t="s">
        <v>66</v>
      </c>
      <c r="H84" s="156"/>
      <c r="I84" s="156"/>
      <c r="J84" s="156" t="s">
        <v>67</v>
      </c>
      <c r="K84" s="156"/>
      <c r="L84" s="156"/>
      <c r="M84" s="67"/>
      <c r="N84" s="67"/>
      <c r="O84" s="67"/>
      <c r="P84" s="153" t="s">
        <v>68</v>
      </c>
      <c r="Q84" s="153"/>
      <c r="R84" s="154"/>
    </row>
  </sheetData>
  <mergeCells count="45">
    <mergeCell ref="P84:R84"/>
    <mergeCell ref="D84:F84"/>
    <mergeCell ref="J84:L84"/>
    <mergeCell ref="G84:I84"/>
    <mergeCell ref="C26:E26"/>
    <mergeCell ref="C28:E28"/>
    <mergeCell ref="C29:E29"/>
    <mergeCell ref="C30:E30"/>
    <mergeCell ref="A32:B33"/>
    <mergeCell ref="C32:E32"/>
    <mergeCell ref="C33:E33"/>
    <mergeCell ref="A17:B20"/>
    <mergeCell ref="C17:E17"/>
    <mergeCell ref="C18:E18"/>
    <mergeCell ref="C19:E19"/>
    <mergeCell ref="C20:E20"/>
    <mergeCell ref="C31:E31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rintOptions horizontalCentered="1"/>
  <pageMargins left="0.5" right="0" top="0" bottom="0" header="0" footer="0"/>
  <pageSetup paperSize="10000" scale="70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C09F-8348-4515-AAF6-5BEC4A44B806}">
  <sheetPr codeName="Sheet11"/>
  <dimension ref="A1:R83"/>
  <sheetViews>
    <sheetView zoomScaleNormal="100"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7.42578125" customWidth="1"/>
    <col min="12" max="13" width="7.28515625" customWidth="1"/>
    <col min="14" max="14" width="6.7109375" customWidth="1"/>
    <col min="15" max="16" width="7.28515625" customWidth="1"/>
    <col min="17" max="17" width="8.140625" customWidth="1"/>
    <col min="18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110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69" t="s">
        <v>5</v>
      </c>
      <c r="G8" s="173" t="s">
        <v>6</v>
      </c>
      <c r="H8" s="174"/>
      <c r="I8" s="49" t="s">
        <v>7</v>
      </c>
      <c r="J8" s="173" t="s">
        <v>8</v>
      </c>
      <c r="K8" s="174"/>
      <c r="L8" s="49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70" t="s">
        <v>13</v>
      </c>
      <c r="G9" s="50" t="s">
        <v>14</v>
      </c>
      <c r="H9" s="8" t="s">
        <v>15</v>
      </c>
      <c r="I9" s="51" t="s">
        <v>16</v>
      </c>
      <c r="J9" s="50" t="s">
        <v>14</v>
      </c>
      <c r="K9" s="8" t="s">
        <v>15</v>
      </c>
      <c r="L9" s="51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71">
        <v>300</v>
      </c>
      <c r="G10" s="87">
        <v>81.686000000000007</v>
      </c>
      <c r="H10" s="25">
        <v>0</v>
      </c>
      <c r="I10" s="119" t="s">
        <v>18</v>
      </c>
      <c r="J10" s="52">
        <v>78.968000000000004</v>
      </c>
      <c r="K10" s="25">
        <v>0</v>
      </c>
      <c r="L10" s="119" t="s">
        <v>18</v>
      </c>
      <c r="M10" s="87">
        <v>79.863</v>
      </c>
      <c r="N10" s="25">
        <v>0</v>
      </c>
      <c r="O10" s="119" t="s">
        <v>18</v>
      </c>
      <c r="P10" s="43">
        <f t="shared" ref="P10:P30" si="0">G10+J10+M10</f>
        <v>240.517</v>
      </c>
      <c r="Q10" s="9">
        <f>P10+'10 Feb''26'!Q10</f>
        <v>2107.8179999999998</v>
      </c>
      <c r="R10" s="26">
        <f>H10+K10+N10+'10 Feb''26'!R10</f>
        <v>55.5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40">
        <v>283</v>
      </c>
      <c r="G11" s="88">
        <v>78.305999999999997</v>
      </c>
      <c r="H11" s="11"/>
      <c r="I11" s="120" t="s">
        <v>106</v>
      </c>
      <c r="J11" s="54">
        <v>75.834999999999994</v>
      </c>
      <c r="K11" s="11"/>
      <c r="L11" s="120" t="s">
        <v>111</v>
      </c>
      <c r="M11" s="88">
        <v>75.954999999999998</v>
      </c>
      <c r="N11" s="11"/>
      <c r="O11" s="120" t="s">
        <v>39</v>
      </c>
      <c r="P11" s="44">
        <f t="shared" si="0"/>
        <v>230.096</v>
      </c>
      <c r="Q11" s="10">
        <f>P11+'10 Feb''26'!Q11</f>
        <v>1983.671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72">
        <v>231</v>
      </c>
      <c r="G12" s="89">
        <v>55.673999999999999</v>
      </c>
      <c r="H12" s="17"/>
      <c r="I12" s="121" t="s">
        <v>23</v>
      </c>
      <c r="J12" s="56">
        <v>53.905999999999999</v>
      </c>
      <c r="K12" s="17"/>
      <c r="L12" s="121" t="s">
        <v>23</v>
      </c>
      <c r="M12" s="89">
        <v>54.726999999999997</v>
      </c>
      <c r="N12" s="17"/>
      <c r="O12" s="121" t="s">
        <v>23</v>
      </c>
      <c r="P12" s="45">
        <f t="shared" si="0"/>
        <v>164.30699999999999</v>
      </c>
      <c r="Q12" s="29">
        <f>P12+'10 Feb''26'!Q12</f>
        <v>1405.71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73">
        <v>120</v>
      </c>
      <c r="G13" s="90">
        <v>43.738999999999997</v>
      </c>
      <c r="H13" s="24">
        <v>0</v>
      </c>
      <c r="I13" s="122" t="s">
        <v>23</v>
      </c>
      <c r="J13" s="58">
        <v>43.087000000000003</v>
      </c>
      <c r="K13" s="24">
        <v>0</v>
      </c>
      <c r="L13" s="122" t="s">
        <v>23</v>
      </c>
      <c r="M13" s="90">
        <v>42.164999999999999</v>
      </c>
      <c r="N13" s="24">
        <v>0</v>
      </c>
      <c r="O13" s="122" t="s">
        <v>23</v>
      </c>
      <c r="P13" s="46">
        <f t="shared" si="0"/>
        <v>128.99099999999999</v>
      </c>
      <c r="Q13" s="30">
        <f>P13+'10 Feb''26'!Q13</f>
        <v>1006.6120000000001</v>
      </c>
      <c r="R13" s="26">
        <f>H13+K13+N13+'10 Feb''26'!R13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72">
        <v>120</v>
      </c>
      <c r="G14" s="89">
        <v>32.918999999999997</v>
      </c>
      <c r="H14" s="17"/>
      <c r="I14" s="123" t="s">
        <v>26</v>
      </c>
      <c r="J14" s="56">
        <v>31.239000000000001</v>
      </c>
      <c r="K14" s="17"/>
      <c r="L14" s="123" t="s">
        <v>26</v>
      </c>
      <c r="M14" s="89">
        <v>24.791</v>
      </c>
      <c r="N14" s="17"/>
      <c r="O14" s="123" t="s">
        <v>26</v>
      </c>
      <c r="P14" s="45">
        <f t="shared" si="0"/>
        <v>88.948999999999998</v>
      </c>
      <c r="Q14" s="10">
        <f>P14+'10 Feb''26'!Q14</f>
        <v>615.39699999999993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73">
        <v>120</v>
      </c>
      <c r="G15" s="90">
        <v>31.477</v>
      </c>
      <c r="H15" s="24">
        <v>0</v>
      </c>
      <c r="I15" s="124" t="s">
        <v>26</v>
      </c>
      <c r="J15" s="58">
        <v>31.151</v>
      </c>
      <c r="K15" s="24">
        <v>0</v>
      </c>
      <c r="L15" s="124" t="s">
        <v>26</v>
      </c>
      <c r="M15" s="90">
        <v>31.013000000000002</v>
      </c>
      <c r="N15" s="24">
        <v>0</v>
      </c>
      <c r="O15" s="124" t="s">
        <v>26</v>
      </c>
      <c r="P15" s="46">
        <f t="shared" si="0"/>
        <v>93.641000000000005</v>
      </c>
      <c r="Q15" s="30">
        <f>P15+'10 Feb''26'!Q15</f>
        <v>763.4899999999999</v>
      </c>
      <c r="R15" s="26">
        <f>H15+K15+N15+'10 Feb''26'!R15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72">
        <v>41</v>
      </c>
      <c r="G16" s="89">
        <v>11.667</v>
      </c>
      <c r="H16" s="17"/>
      <c r="I16" s="125" t="s">
        <v>29</v>
      </c>
      <c r="J16" s="56">
        <v>13.856999999999999</v>
      </c>
      <c r="K16" s="17"/>
      <c r="L16" s="125" t="s">
        <v>29</v>
      </c>
      <c r="M16" s="89">
        <v>13.848000000000001</v>
      </c>
      <c r="N16" s="17"/>
      <c r="O16" s="125" t="s">
        <v>29</v>
      </c>
      <c r="P16" s="45">
        <f t="shared" si="0"/>
        <v>39.372</v>
      </c>
      <c r="Q16" s="10">
        <f>P16+'10 Feb''26'!Q16</f>
        <v>284.31399999999996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73">
        <v>49</v>
      </c>
      <c r="G17" s="90">
        <v>14.638</v>
      </c>
      <c r="H17" s="24">
        <v>0</v>
      </c>
      <c r="I17" s="122" t="s">
        <v>29</v>
      </c>
      <c r="J17" s="58">
        <v>13.087</v>
      </c>
      <c r="K17" s="24">
        <v>0</v>
      </c>
      <c r="L17" s="122" t="s">
        <v>29</v>
      </c>
      <c r="M17" s="90">
        <v>14.269</v>
      </c>
      <c r="N17" s="24">
        <v>0</v>
      </c>
      <c r="O17" s="122" t="s">
        <v>29</v>
      </c>
      <c r="P17" s="46">
        <f t="shared" si="0"/>
        <v>41.994</v>
      </c>
      <c r="Q17" s="30">
        <f>P17+'10 Feb''26'!Q17</f>
        <v>271.63</v>
      </c>
      <c r="R17" s="26">
        <f>H17+K17+N17+'10 Feb''26'!R17</f>
        <v>76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40">
        <v>40</v>
      </c>
      <c r="G18" s="88">
        <v>14.696</v>
      </c>
      <c r="H18" s="11"/>
      <c r="I18" s="120" t="s">
        <v>32</v>
      </c>
      <c r="J18" s="54">
        <v>13.141</v>
      </c>
      <c r="K18" s="11"/>
      <c r="L18" s="120" t="s">
        <v>32</v>
      </c>
      <c r="M18" s="88">
        <v>15.195</v>
      </c>
      <c r="N18" s="11"/>
      <c r="O18" s="120" t="s">
        <v>112</v>
      </c>
      <c r="P18" s="44">
        <f t="shared" si="0"/>
        <v>43.031999999999996</v>
      </c>
      <c r="Q18" s="10">
        <f>P18+'10 Feb''26'!Q18</f>
        <v>260.20299999999997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40" t="s">
        <v>34</v>
      </c>
      <c r="G19" s="88">
        <v>0.69099999999999995</v>
      </c>
      <c r="H19" s="11"/>
      <c r="I19" s="120" t="s">
        <v>23</v>
      </c>
      <c r="J19" s="54">
        <v>0.65700000000000003</v>
      </c>
      <c r="K19" s="11"/>
      <c r="L19" s="120" t="s">
        <v>23</v>
      </c>
      <c r="M19" s="88">
        <v>0</v>
      </c>
      <c r="N19" s="11"/>
      <c r="O19" s="120" t="s">
        <v>23</v>
      </c>
      <c r="P19" s="44">
        <f t="shared" si="0"/>
        <v>1.3479999999999999</v>
      </c>
      <c r="Q19" s="10">
        <f>P19+'10 Feb''26'!Q19</f>
        <v>16.314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72" t="s">
        <v>36</v>
      </c>
      <c r="G20" s="89">
        <v>0.5</v>
      </c>
      <c r="H20" s="17"/>
      <c r="I20" s="123" t="s">
        <v>37</v>
      </c>
      <c r="J20" s="56">
        <v>0.5</v>
      </c>
      <c r="K20" s="17"/>
      <c r="L20" s="123" t="s">
        <v>37</v>
      </c>
      <c r="M20" s="89">
        <v>0</v>
      </c>
      <c r="N20" s="17"/>
      <c r="O20" s="123" t="s">
        <v>37</v>
      </c>
      <c r="P20" s="45">
        <f t="shared" si="0"/>
        <v>1</v>
      </c>
      <c r="Q20" s="10">
        <f>P20+'10 Feb''26'!Q20</f>
        <v>6.375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73">
        <v>300</v>
      </c>
      <c r="G21" s="90">
        <v>0</v>
      </c>
      <c r="H21" s="24">
        <v>8</v>
      </c>
      <c r="I21" s="122" t="s">
        <v>39</v>
      </c>
      <c r="J21" s="58">
        <v>47.347000000000001</v>
      </c>
      <c r="K21" s="24">
        <v>3</v>
      </c>
      <c r="L21" s="122" t="s">
        <v>39</v>
      </c>
      <c r="M21" s="90">
        <v>99.603999999999999</v>
      </c>
      <c r="N21" s="24">
        <v>0</v>
      </c>
      <c r="O21" s="122" t="s">
        <v>39</v>
      </c>
      <c r="P21" s="46">
        <f t="shared" si="0"/>
        <v>146.95099999999999</v>
      </c>
      <c r="Q21" s="30">
        <f>P21+'10 Feb''26'!Q21</f>
        <v>1478.8770000000002</v>
      </c>
      <c r="R21" s="26">
        <f>H21+K21+N21+'10 Feb''26'!R21</f>
        <v>133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40">
        <v>170</v>
      </c>
      <c r="G22" s="54">
        <v>0</v>
      </c>
      <c r="H22" s="11"/>
      <c r="I22" s="120" t="s">
        <v>41</v>
      </c>
      <c r="J22" s="54">
        <v>0</v>
      </c>
      <c r="K22" s="11"/>
      <c r="L22" s="120" t="s">
        <v>41</v>
      </c>
      <c r="M22" s="88">
        <v>0</v>
      </c>
      <c r="N22" s="11"/>
      <c r="O22" s="120" t="s">
        <v>41</v>
      </c>
      <c r="P22" s="44">
        <f t="shared" si="0"/>
        <v>0</v>
      </c>
      <c r="Q22" s="10">
        <f>P22+'10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40" t="s">
        <v>43</v>
      </c>
      <c r="G23" s="54">
        <v>0</v>
      </c>
      <c r="H23" s="11"/>
      <c r="I23" s="120" t="s">
        <v>41</v>
      </c>
      <c r="J23" s="54">
        <v>0</v>
      </c>
      <c r="K23" s="11"/>
      <c r="L23" s="120" t="s">
        <v>41</v>
      </c>
      <c r="M23" s="88">
        <v>0</v>
      </c>
      <c r="N23" s="11"/>
      <c r="O23" s="120" t="s">
        <v>41</v>
      </c>
      <c r="P23" s="44">
        <f t="shared" si="0"/>
        <v>0</v>
      </c>
      <c r="Q23" s="10">
        <f>P23+'10 Feb''26'!Q23</f>
        <v>0.95599999999999996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40" t="s">
        <v>45</v>
      </c>
      <c r="G24" s="54">
        <v>0</v>
      </c>
      <c r="H24" s="11"/>
      <c r="I24" s="122" t="s">
        <v>39</v>
      </c>
      <c r="J24" s="54">
        <v>7.2999999999999995E-2</v>
      </c>
      <c r="K24" s="11"/>
      <c r="L24" s="141" t="s">
        <v>113</v>
      </c>
      <c r="M24" s="88">
        <v>0.11899999999999999</v>
      </c>
      <c r="N24" s="11"/>
      <c r="O24" s="141" t="s">
        <v>37</v>
      </c>
      <c r="P24" s="44">
        <f t="shared" si="0"/>
        <v>0.192</v>
      </c>
      <c r="Q24" s="10">
        <f>P24+'10 Feb''26'!Q24</f>
        <v>4.0359999999999996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40" t="s">
        <v>48</v>
      </c>
      <c r="G25" s="54">
        <v>0</v>
      </c>
      <c r="H25" s="11"/>
      <c r="I25" s="138" t="s">
        <v>50</v>
      </c>
      <c r="J25" s="54">
        <v>3.145</v>
      </c>
      <c r="K25" s="11"/>
      <c r="L25" s="137" t="s">
        <v>114</v>
      </c>
      <c r="M25" s="88">
        <v>7.2489999999999997</v>
      </c>
      <c r="N25" s="11"/>
      <c r="O25" s="137" t="s">
        <v>95</v>
      </c>
      <c r="P25" s="44">
        <f t="shared" si="0"/>
        <v>10.394</v>
      </c>
      <c r="Q25" s="10">
        <f>P25+'10 Feb''26'!Q25</f>
        <v>119.33500000000001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40" t="s">
        <v>52</v>
      </c>
      <c r="G26" s="54">
        <v>0</v>
      </c>
      <c r="H26" s="11"/>
      <c r="I26" s="122" t="s">
        <v>39</v>
      </c>
      <c r="J26" s="54">
        <v>27.021999999999998</v>
      </c>
      <c r="K26" s="11"/>
      <c r="L26" s="122" t="s">
        <v>87</v>
      </c>
      <c r="M26" s="88">
        <v>57.582999999999998</v>
      </c>
      <c r="N26" s="11"/>
      <c r="O26" s="122" t="s">
        <v>53</v>
      </c>
      <c r="P26" s="44">
        <f t="shared" si="0"/>
        <v>84.60499999999999</v>
      </c>
      <c r="Q26" s="10">
        <f>P26+'10 Feb''26'!Q26</f>
        <v>767.11300000000006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41">
        <v>141.22999999999999</v>
      </c>
      <c r="G27" s="63">
        <v>0</v>
      </c>
      <c r="H27" s="11"/>
      <c r="I27" s="120" t="s">
        <v>41</v>
      </c>
      <c r="J27" s="63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10">
        <f>P27+'10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0</v>
      </c>
      <c r="H28" s="11"/>
      <c r="I28" s="122" t="s">
        <v>39</v>
      </c>
      <c r="J28" s="54">
        <v>11.98</v>
      </c>
      <c r="K28" s="11"/>
      <c r="L28" s="122" t="s">
        <v>88</v>
      </c>
      <c r="M28" s="88">
        <v>24.384</v>
      </c>
      <c r="N28" s="11"/>
      <c r="O28" s="122" t="s">
        <v>56</v>
      </c>
      <c r="P28" s="44">
        <f t="shared" si="0"/>
        <v>36.364000000000004</v>
      </c>
      <c r="Q28" s="10">
        <f>P28+'10 Feb''26'!Q28</f>
        <v>399.10599999999999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63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10">
        <f>P29+'10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40" t="s">
        <v>59</v>
      </c>
      <c r="G30" s="54">
        <v>0</v>
      </c>
      <c r="H30" s="11"/>
      <c r="I30" s="120" t="s">
        <v>41</v>
      </c>
      <c r="J30" s="54">
        <v>1.851</v>
      </c>
      <c r="K30" s="11"/>
      <c r="L30" s="120" t="s">
        <v>41</v>
      </c>
      <c r="M30" s="88">
        <v>5.26</v>
      </c>
      <c r="N30" s="11"/>
      <c r="O30" s="120" t="s">
        <v>41</v>
      </c>
      <c r="P30" s="44">
        <f t="shared" si="0"/>
        <v>7.1109999999999998</v>
      </c>
      <c r="Q30" s="10">
        <f>P30+'10 Feb''26'!Q30</f>
        <v>39.408999999999992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72">
        <v>9.6999999999999993</v>
      </c>
      <c r="G31" s="56">
        <v>0</v>
      </c>
      <c r="H31" s="17"/>
      <c r="I31" s="122" t="s">
        <v>20</v>
      </c>
      <c r="J31" s="56">
        <v>0.56399999999999995</v>
      </c>
      <c r="K31" s="17"/>
      <c r="L31" s="122" t="s">
        <v>115</v>
      </c>
      <c r="M31" s="89">
        <v>0.65400000000000003</v>
      </c>
      <c r="N31" s="17"/>
      <c r="O31" s="122" t="s">
        <v>62</v>
      </c>
      <c r="P31" s="45">
        <f>G31+J31+M31</f>
        <v>1.218</v>
      </c>
      <c r="Q31" s="10">
        <f>P31+'10 Feb''26'!Q31</f>
        <v>14.495000000000001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73">
        <v>201</v>
      </c>
      <c r="G32" s="58">
        <v>0</v>
      </c>
      <c r="H32" s="24">
        <v>8</v>
      </c>
      <c r="I32" s="140" t="s">
        <v>20</v>
      </c>
      <c r="J32" s="58">
        <v>0</v>
      </c>
      <c r="K32" s="24">
        <v>8</v>
      </c>
      <c r="L32" s="140" t="s">
        <v>20</v>
      </c>
      <c r="M32" s="58">
        <v>0</v>
      </c>
      <c r="N32" s="24">
        <v>8</v>
      </c>
      <c r="O32" s="140" t="s">
        <v>20</v>
      </c>
      <c r="P32" s="46">
        <f>G32+J32+M32</f>
        <v>0</v>
      </c>
      <c r="Q32" s="30">
        <f>P32+'10 Feb''26'!Q32</f>
        <v>0</v>
      </c>
      <c r="R32" s="26">
        <f>H32+K32+N32+'10 Feb''26'!R32</f>
        <v>264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74">
        <v>200</v>
      </c>
      <c r="G33" s="65">
        <v>0</v>
      </c>
      <c r="H33" s="13"/>
      <c r="I33" s="126" t="s">
        <v>20</v>
      </c>
      <c r="J33" s="65">
        <v>0</v>
      </c>
      <c r="K33" s="13"/>
      <c r="L33" s="126" t="s">
        <v>20</v>
      </c>
      <c r="M33" s="65">
        <v>0</v>
      </c>
      <c r="N33" s="13"/>
      <c r="O33" s="85" t="s">
        <v>20</v>
      </c>
      <c r="P33" s="48">
        <f>G33+J33+M33</f>
        <v>0</v>
      </c>
      <c r="Q33" s="12">
        <f>P33+'10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C26:E26"/>
    <mergeCell ref="C28:E28"/>
    <mergeCell ref="C29:E29"/>
    <mergeCell ref="C30:E30"/>
    <mergeCell ref="A32:B33"/>
    <mergeCell ref="C32:E32"/>
    <mergeCell ref="C33:E33"/>
    <mergeCell ref="A17:B20"/>
    <mergeCell ref="C17:E17"/>
    <mergeCell ref="C18:E18"/>
    <mergeCell ref="C19:E19"/>
    <mergeCell ref="C20:E20"/>
    <mergeCell ref="C31:E31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honeticPr fontId="12" type="noConversion"/>
  <printOptions horizontalCentered="1"/>
  <pageMargins left="0.5" right="0" top="0.2" bottom="0" header="0" footer="0"/>
  <pageSetup paperSize="10000" scale="70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8DA6-157A-47E4-A501-A282EC97DB02}">
  <sheetPr codeName="Sheet12"/>
  <dimension ref="A1:R83"/>
  <sheetViews>
    <sheetView zoomScaleNormal="100" workbookViewId="0">
      <selection activeCell="H3" sqref="A1:H3"/>
    </sheetView>
  </sheetViews>
  <sheetFormatPr defaultRowHeight="15" x14ac:dyDescent="0.25"/>
  <cols>
    <col min="1" max="1" width="4.140625" customWidth="1"/>
    <col min="2" max="2" width="4.28515625" customWidth="1"/>
    <col min="3" max="3" width="9.7109375" customWidth="1"/>
    <col min="4" max="4" width="4.425781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7.42578125" customWidth="1"/>
    <col min="12" max="13" width="7.28515625" customWidth="1"/>
    <col min="14" max="14" width="6.7109375" customWidth="1"/>
    <col min="15" max="15" width="8.28515625" customWidth="1"/>
    <col min="16" max="16" width="7.28515625" customWidth="1"/>
    <col min="17" max="17" width="8.140625" customWidth="1"/>
    <col min="18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116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3" t="s">
        <v>8</v>
      </c>
      <c r="K8" s="174"/>
      <c r="L8" s="49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50" t="s">
        <v>14</v>
      </c>
      <c r="K9" s="8" t="s">
        <v>15</v>
      </c>
      <c r="L9" s="51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79.251999999999995</v>
      </c>
      <c r="H10" s="25">
        <v>0</v>
      </c>
      <c r="I10" s="119" t="s">
        <v>18</v>
      </c>
      <c r="J10" s="52">
        <v>81.605000000000004</v>
      </c>
      <c r="K10" s="25">
        <v>0</v>
      </c>
      <c r="L10" s="119" t="s">
        <v>18</v>
      </c>
      <c r="M10" s="87">
        <v>77.561000000000007</v>
      </c>
      <c r="N10" s="25">
        <v>0</v>
      </c>
      <c r="O10" s="119" t="s">
        <v>18</v>
      </c>
      <c r="P10" s="43">
        <f t="shared" ref="P10:P30" si="0">G10+J10+M10</f>
        <v>238.41800000000001</v>
      </c>
      <c r="Q10" s="9">
        <f>P10+'11 Feb''26 '!Q10</f>
        <v>2346.2359999999999</v>
      </c>
      <c r="R10" s="26">
        <f>H10+K10+N10+'11 Feb''26 '!R10</f>
        <v>55.5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75.989000000000004</v>
      </c>
      <c r="H11" s="11"/>
      <c r="I11" s="120" t="s">
        <v>39</v>
      </c>
      <c r="J11" s="54">
        <v>78.483000000000004</v>
      </c>
      <c r="K11" s="11"/>
      <c r="L11" s="120" t="s">
        <v>39</v>
      </c>
      <c r="M11" s="88">
        <v>74.459000000000003</v>
      </c>
      <c r="N11" s="11"/>
      <c r="O11" s="120" t="s">
        <v>39</v>
      </c>
      <c r="P11" s="44">
        <f t="shared" si="0"/>
        <v>228.93100000000001</v>
      </c>
      <c r="Q11" s="10">
        <f>P11+'11 Feb''26 '!Q11</f>
        <v>2212.6019999999999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54.402999999999999</v>
      </c>
      <c r="H12" s="17"/>
      <c r="I12" s="121" t="s">
        <v>23</v>
      </c>
      <c r="J12" s="56">
        <v>56.308999999999997</v>
      </c>
      <c r="K12" s="17"/>
      <c r="L12" s="121" t="s">
        <v>23</v>
      </c>
      <c r="M12" s="89">
        <v>53.978999999999999</v>
      </c>
      <c r="N12" s="17"/>
      <c r="O12" s="121" t="s">
        <v>23</v>
      </c>
      <c r="P12" s="45">
        <f t="shared" si="0"/>
        <v>164.69099999999997</v>
      </c>
      <c r="Q12" s="29">
        <f>P12+'11 Feb''26 '!Q12</f>
        <v>1570.4010000000001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41.994999999999997</v>
      </c>
      <c r="H13" s="24">
        <v>0</v>
      </c>
      <c r="I13" s="122" t="s">
        <v>23</v>
      </c>
      <c r="J13" s="58">
        <v>43.286000000000001</v>
      </c>
      <c r="K13" s="24">
        <v>0</v>
      </c>
      <c r="L13" s="122" t="s">
        <v>23</v>
      </c>
      <c r="M13" s="90">
        <v>40.973999999999997</v>
      </c>
      <c r="N13" s="24">
        <v>0</v>
      </c>
      <c r="O13" s="122" t="s">
        <v>23</v>
      </c>
      <c r="P13" s="46">
        <f t="shared" si="0"/>
        <v>126.255</v>
      </c>
      <c r="Q13" s="30">
        <f>P13+'11 Feb''26 '!Q13</f>
        <v>1132.8670000000002</v>
      </c>
      <c r="R13" s="26">
        <f>H13+K13+N13+'11 Feb''26 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29.15</v>
      </c>
      <c r="H14" s="17"/>
      <c r="I14" s="123" t="s">
        <v>26</v>
      </c>
      <c r="J14" s="56">
        <v>21.033999999999999</v>
      </c>
      <c r="K14" s="17"/>
      <c r="L14" s="123" t="s">
        <v>26</v>
      </c>
      <c r="M14" s="89">
        <v>36.015999999999998</v>
      </c>
      <c r="N14" s="17"/>
      <c r="O14" s="123" t="s">
        <v>26</v>
      </c>
      <c r="P14" s="45">
        <f t="shared" si="0"/>
        <v>86.199999999999989</v>
      </c>
      <c r="Q14" s="29">
        <f>P14+'11 Feb''26 '!Q14</f>
        <v>701.59699999999998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31.081</v>
      </c>
      <c r="H15" s="24">
        <v>0</v>
      </c>
      <c r="I15" s="124" t="s">
        <v>26</v>
      </c>
      <c r="J15" s="58">
        <v>32.353999999999999</v>
      </c>
      <c r="K15" s="24">
        <v>0</v>
      </c>
      <c r="L15" s="124" t="s">
        <v>26</v>
      </c>
      <c r="M15" s="90">
        <v>30.562999999999999</v>
      </c>
      <c r="N15" s="24">
        <v>0</v>
      </c>
      <c r="O15" s="124" t="s">
        <v>26</v>
      </c>
      <c r="P15" s="46">
        <f t="shared" si="0"/>
        <v>93.998000000000005</v>
      </c>
      <c r="Q15" s="30">
        <f>P15+'11 Feb''26 '!Q15</f>
        <v>857.48799999999994</v>
      </c>
      <c r="R15" s="26">
        <f>H15+K15+N15+'11 Feb''26 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13.984</v>
      </c>
      <c r="H16" s="17"/>
      <c r="I16" s="125" t="s">
        <v>29</v>
      </c>
      <c r="J16" s="56">
        <v>14.855</v>
      </c>
      <c r="K16" s="17"/>
      <c r="L16" s="125" t="s">
        <v>29</v>
      </c>
      <c r="M16" s="89">
        <v>14.038</v>
      </c>
      <c r="N16" s="17"/>
      <c r="O16" s="125" t="s">
        <v>29</v>
      </c>
      <c r="P16" s="45">
        <f t="shared" si="0"/>
        <v>42.876999999999995</v>
      </c>
      <c r="Q16" s="29">
        <f>P16+'11 Feb''26 '!Q16</f>
        <v>327.19099999999997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14.237</v>
      </c>
      <c r="H17" s="24">
        <v>0</v>
      </c>
      <c r="I17" s="122" t="s">
        <v>29</v>
      </c>
      <c r="J17" s="58">
        <v>14.542</v>
      </c>
      <c r="K17" s="24">
        <v>0</v>
      </c>
      <c r="L17" s="122" t="s">
        <v>29</v>
      </c>
      <c r="M17" s="90">
        <v>13.906000000000001</v>
      </c>
      <c r="N17" s="24">
        <v>0</v>
      </c>
      <c r="O17" s="122" t="s">
        <v>29</v>
      </c>
      <c r="P17" s="46">
        <f t="shared" si="0"/>
        <v>42.685000000000002</v>
      </c>
      <c r="Q17" s="30">
        <f>P17+'11 Feb''26 '!Q17</f>
        <v>314.315</v>
      </c>
      <c r="R17" s="26">
        <f>H17+K17+N17+'11 Feb''26 '!R17</f>
        <v>76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14.776999999999999</v>
      </c>
      <c r="H18" s="11"/>
      <c r="I18" s="120" t="s">
        <v>83</v>
      </c>
      <c r="J18" s="54">
        <v>15.67</v>
      </c>
      <c r="K18" s="11"/>
      <c r="L18" s="120" t="s">
        <v>83</v>
      </c>
      <c r="M18" s="88">
        <v>14.833</v>
      </c>
      <c r="N18" s="11"/>
      <c r="O18" s="120" t="s">
        <v>83</v>
      </c>
      <c r="P18" s="44">
        <f t="shared" si="0"/>
        <v>45.28</v>
      </c>
      <c r="Q18" s="10">
        <f>P18+'11 Feb''26 '!Q18</f>
        <v>305.48299999999995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0.6</v>
      </c>
      <c r="H19" s="11"/>
      <c r="I19" s="120" t="s">
        <v>23</v>
      </c>
      <c r="J19" s="54">
        <v>0.71199999999999997</v>
      </c>
      <c r="K19" s="11"/>
      <c r="L19" s="120" t="s">
        <v>23</v>
      </c>
      <c r="M19" s="88">
        <v>0.58699999999999997</v>
      </c>
      <c r="N19" s="11"/>
      <c r="O19" s="120" t="s">
        <v>23</v>
      </c>
      <c r="P19" s="44">
        <f t="shared" si="0"/>
        <v>1.8989999999999998</v>
      </c>
      <c r="Q19" s="10">
        <f>P19+'11 Feb''26 '!Q19</f>
        <v>18.213000000000001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0.5</v>
      </c>
      <c r="H20" s="17"/>
      <c r="I20" s="123" t="s">
        <v>37</v>
      </c>
      <c r="J20" s="56">
        <v>0.5</v>
      </c>
      <c r="K20" s="17"/>
      <c r="L20" s="123" t="s">
        <v>37</v>
      </c>
      <c r="M20" s="89">
        <v>0</v>
      </c>
      <c r="N20" s="17"/>
      <c r="O20" s="123" t="s">
        <v>37</v>
      </c>
      <c r="P20" s="45">
        <f t="shared" si="0"/>
        <v>1</v>
      </c>
      <c r="Q20" s="29">
        <f>P20+'11 Feb''26 '!Q20</f>
        <v>7.375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102.95699999999999</v>
      </c>
      <c r="H21" s="24">
        <v>0</v>
      </c>
      <c r="I21" s="122" t="s">
        <v>39</v>
      </c>
      <c r="J21" s="58">
        <v>51.408999999999999</v>
      </c>
      <c r="K21" s="105">
        <v>4.25</v>
      </c>
      <c r="L21" s="122" t="s">
        <v>39</v>
      </c>
      <c r="M21" s="90">
        <v>95.224999999999994</v>
      </c>
      <c r="N21" s="24">
        <v>0</v>
      </c>
      <c r="O21" s="122" t="s">
        <v>39</v>
      </c>
      <c r="P21" s="46">
        <f t="shared" si="0"/>
        <v>249.59099999999998</v>
      </c>
      <c r="Q21" s="30">
        <f>P21+'11 Feb''26 '!Q21</f>
        <v>1728.4680000000001</v>
      </c>
      <c r="R21" s="26">
        <f>H21+K21+N21+'11 Feb''26 '!R21</f>
        <v>137.25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54">
        <v>0</v>
      </c>
      <c r="K22" s="11"/>
      <c r="L22" s="120" t="s">
        <v>41</v>
      </c>
      <c r="M22" s="88">
        <v>0</v>
      </c>
      <c r="N22" s="11"/>
      <c r="O22" s="120" t="s">
        <v>41</v>
      </c>
      <c r="P22" s="44">
        <f t="shared" si="0"/>
        <v>0</v>
      </c>
      <c r="Q22" s="10">
        <f>P22+'11 Feb''26 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54">
        <v>0</v>
      </c>
      <c r="K23" s="11"/>
      <c r="L23" s="120" t="s">
        <v>41</v>
      </c>
      <c r="M23" s="88">
        <v>0</v>
      </c>
      <c r="N23" s="11"/>
      <c r="O23" s="120" t="s">
        <v>41</v>
      </c>
      <c r="P23" s="44">
        <f t="shared" si="0"/>
        <v>0</v>
      </c>
      <c r="Q23" s="10">
        <f>P23+'11 Feb''26 '!Q23</f>
        <v>0.95599999999999996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88">
        <v>0.11899999999999999</v>
      </c>
      <c r="H24" s="11"/>
      <c r="I24" s="141" t="s">
        <v>37</v>
      </c>
      <c r="J24" s="54">
        <v>0.11799999999999999</v>
      </c>
      <c r="K24" s="11"/>
      <c r="L24" s="141" t="s">
        <v>117</v>
      </c>
      <c r="M24" s="88">
        <v>0.28299999999999997</v>
      </c>
      <c r="N24" s="11"/>
      <c r="O24" s="141" t="s">
        <v>46</v>
      </c>
      <c r="P24" s="44">
        <f t="shared" si="0"/>
        <v>0.52</v>
      </c>
      <c r="Q24" s="10">
        <f>P24+'11 Feb''26 '!Q24</f>
        <v>4.5559999999999992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88">
        <v>7.5309999999999997</v>
      </c>
      <c r="H25" s="11"/>
      <c r="I25" s="137" t="s">
        <v>49</v>
      </c>
      <c r="J25" s="54">
        <v>3.4969999999999999</v>
      </c>
      <c r="K25" s="11"/>
      <c r="L25" s="137" t="s">
        <v>86</v>
      </c>
      <c r="M25" s="88">
        <v>6.3810000000000002</v>
      </c>
      <c r="N25" s="11"/>
      <c r="O25" s="137" t="s">
        <v>95</v>
      </c>
      <c r="P25" s="44">
        <f t="shared" si="0"/>
        <v>17.408999999999999</v>
      </c>
      <c r="Q25" s="10">
        <f>P25+'11 Feb''26 '!Q25</f>
        <v>136.744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88">
        <v>60.497999999999998</v>
      </c>
      <c r="H26" s="11"/>
      <c r="I26" s="122" t="s">
        <v>53</v>
      </c>
      <c r="J26" s="54">
        <v>30.084</v>
      </c>
      <c r="K26" s="11"/>
      <c r="L26" s="122" t="s">
        <v>53</v>
      </c>
      <c r="M26" s="88">
        <v>55.930999999999997</v>
      </c>
      <c r="N26" s="11"/>
      <c r="O26" s="122" t="s">
        <v>53</v>
      </c>
      <c r="P26" s="44">
        <f t="shared" si="0"/>
        <v>146.51299999999998</v>
      </c>
      <c r="Q26" s="10">
        <f>P26+'11 Feb''26 '!Q26</f>
        <v>913.62599999999998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63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10">
        <f>P27+'11 Feb''26 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88">
        <v>26.024999999999999</v>
      </c>
      <c r="H28" s="11"/>
      <c r="I28" s="122" t="s">
        <v>56</v>
      </c>
      <c r="J28" s="54">
        <v>12.87</v>
      </c>
      <c r="K28" s="11"/>
      <c r="L28" s="122" t="s">
        <v>56</v>
      </c>
      <c r="M28" s="88">
        <v>25.16</v>
      </c>
      <c r="N28" s="11"/>
      <c r="O28" s="122" t="s">
        <v>56</v>
      </c>
      <c r="P28" s="44">
        <f t="shared" si="0"/>
        <v>64.054999999999993</v>
      </c>
      <c r="Q28" s="10">
        <f>P28+'11 Feb''26 '!Q28</f>
        <v>463.161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63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10">
        <f>P29+'11 Feb''26 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3.7</v>
      </c>
      <c r="H30" s="11"/>
      <c r="I30" s="120" t="s">
        <v>41</v>
      </c>
      <c r="J30" s="54">
        <v>1.708</v>
      </c>
      <c r="K30" s="11"/>
      <c r="L30" s="120" t="s">
        <v>41</v>
      </c>
      <c r="M30" s="54">
        <v>2.1309999999999998</v>
      </c>
      <c r="N30" s="11"/>
      <c r="O30" s="120" t="s">
        <v>41</v>
      </c>
      <c r="P30" s="44">
        <f t="shared" si="0"/>
        <v>7.5389999999999997</v>
      </c>
      <c r="Q30" s="10">
        <f>P30+'11 Feb''26 '!Q30</f>
        <v>46.947999999999993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9">
        <v>0.91200000000000003</v>
      </c>
      <c r="H31" s="17"/>
      <c r="I31" s="122" t="s">
        <v>62</v>
      </c>
      <c r="J31" s="56">
        <v>0.40600000000000003</v>
      </c>
      <c r="K31" s="17"/>
      <c r="L31" s="122" t="s">
        <v>62</v>
      </c>
      <c r="M31" s="89">
        <v>0.51200000000000001</v>
      </c>
      <c r="N31" s="17"/>
      <c r="O31" s="122" t="s">
        <v>62</v>
      </c>
      <c r="P31" s="45">
        <f>G31+J31+M31</f>
        <v>1.83</v>
      </c>
      <c r="Q31" s="29">
        <f>P31+'11 Feb''26 '!Q31</f>
        <v>16.325000000000003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58">
        <v>0</v>
      </c>
      <c r="K32" s="24">
        <v>8</v>
      </c>
      <c r="L32" s="140" t="s">
        <v>20</v>
      </c>
      <c r="M32" s="58">
        <v>0</v>
      </c>
      <c r="N32" s="24">
        <v>8</v>
      </c>
      <c r="O32" s="140" t="s">
        <v>20</v>
      </c>
      <c r="P32" s="46">
        <f>G32+J32+M32</f>
        <v>0</v>
      </c>
      <c r="Q32" s="30">
        <f>P32+'11 Feb''26 '!Q32</f>
        <v>0</v>
      </c>
      <c r="R32" s="26">
        <f>H32+K32+N32+'11 Feb''26 '!R32</f>
        <v>288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65">
        <v>0</v>
      </c>
      <c r="K33" s="13"/>
      <c r="L33" s="126" t="s">
        <v>20</v>
      </c>
      <c r="M33" s="65">
        <v>0</v>
      </c>
      <c r="N33" s="13"/>
      <c r="O33" s="126" t="s">
        <v>20</v>
      </c>
      <c r="P33" s="48">
        <f>G33+J33+M33</f>
        <v>0</v>
      </c>
      <c r="Q33" s="12">
        <f>P33+'11 Feb''26 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C26:E26"/>
    <mergeCell ref="C28:E28"/>
    <mergeCell ref="C29:E29"/>
    <mergeCell ref="C30:E30"/>
    <mergeCell ref="A32:B33"/>
    <mergeCell ref="C32:E32"/>
    <mergeCell ref="C33:E33"/>
    <mergeCell ref="A17:B20"/>
    <mergeCell ref="C17:E17"/>
    <mergeCell ref="C18:E18"/>
    <mergeCell ref="C19:E19"/>
    <mergeCell ref="C20:E20"/>
    <mergeCell ref="C31:E31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honeticPr fontId="12" type="noConversion"/>
  <printOptions horizontalCentered="1"/>
  <pageMargins left="0.5" right="0" top="0.196850393700787" bottom="0" header="0" footer="0"/>
  <pageSetup paperSize="10000" scale="70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1CD5-A309-499B-B516-C0AFCB536AF1}">
  <sheetPr codeName="Sheet13"/>
  <dimension ref="A1:R83"/>
  <sheetViews>
    <sheetView zoomScaleNormal="100" workbookViewId="0">
      <selection activeCell="M3" sqref="A1:M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9" width="8.14062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118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3" t="s">
        <v>8</v>
      </c>
      <c r="K8" s="174"/>
      <c r="L8" s="49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50" t="s">
        <v>14</v>
      </c>
      <c r="K9" s="8" t="s">
        <v>15</v>
      </c>
      <c r="L9" s="51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81.040000000000006</v>
      </c>
      <c r="H10" s="25">
        <v>0</v>
      </c>
      <c r="I10" s="119" t="s">
        <v>18</v>
      </c>
      <c r="J10" s="52">
        <v>81.19</v>
      </c>
      <c r="K10" s="25">
        <v>0</v>
      </c>
      <c r="L10" s="119" t="s">
        <v>18</v>
      </c>
      <c r="M10" s="87">
        <v>78.504999999999995</v>
      </c>
      <c r="N10" s="25">
        <v>0</v>
      </c>
      <c r="O10" s="119" t="s">
        <v>18</v>
      </c>
      <c r="P10" s="43">
        <f t="shared" ref="P10:P30" si="0">G10+J10+M10</f>
        <v>240.73500000000001</v>
      </c>
      <c r="Q10" s="9">
        <f>P10+'12 Feb''26'!Q10</f>
        <v>2586.971</v>
      </c>
      <c r="R10" s="26">
        <f>H10+K10+N10+'12 Feb''26'!R10</f>
        <v>55.5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77.820999999999998</v>
      </c>
      <c r="H11" s="11"/>
      <c r="I11" s="120" t="s">
        <v>39</v>
      </c>
      <c r="J11" s="54">
        <v>78.119</v>
      </c>
      <c r="K11" s="11"/>
      <c r="L11" s="120" t="s">
        <v>39</v>
      </c>
      <c r="M11" s="88">
        <v>75.448999999999998</v>
      </c>
      <c r="N11" s="11"/>
      <c r="O11" s="120" t="s">
        <v>39</v>
      </c>
      <c r="P11" s="44">
        <f t="shared" si="0"/>
        <v>231.38900000000001</v>
      </c>
      <c r="Q11" s="10">
        <f>P11+'12 Feb''26'!Q11</f>
        <v>2443.991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56.332000000000001</v>
      </c>
      <c r="H12" s="17"/>
      <c r="I12" s="121" t="s">
        <v>23</v>
      </c>
      <c r="J12" s="56">
        <v>55.871000000000002</v>
      </c>
      <c r="K12" s="17"/>
      <c r="L12" s="121" t="s">
        <v>23</v>
      </c>
      <c r="M12" s="89">
        <v>53.91</v>
      </c>
      <c r="N12" s="17"/>
      <c r="O12" s="121" t="s">
        <v>23</v>
      </c>
      <c r="P12" s="45">
        <f t="shared" si="0"/>
        <v>166.113</v>
      </c>
      <c r="Q12" s="29">
        <f>P12+'12 Feb''26'!Q12</f>
        <v>1736.5140000000001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32.448999999999998</v>
      </c>
      <c r="H13" s="24">
        <v>0</v>
      </c>
      <c r="I13" s="122" t="s">
        <v>23</v>
      </c>
      <c r="J13" s="58">
        <v>37.152000000000001</v>
      </c>
      <c r="K13" s="24">
        <v>0</v>
      </c>
      <c r="L13" s="122" t="s">
        <v>23</v>
      </c>
      <c r="M13" s="90">
        <v>35.423999999999999</v>
      </c>
      <c r="N13" s="24">
        <v>0</v>
      </c>
      <c r="O13" s="122" t="s">
        <v>23</v>
      </c>
      <c r="P13" s="46">
        <f t="shared" si="0"/>
        <v>105.02500000000001</v>
      </c>
      <c r="Q13" s="30">
        <f>P13+'12 Feb''26'!Q13</f>
        <v>1237.8920000000003</v>
      </c>
      <c r="R13" s="26">
        <f>H13+K13+N13+'12 Feb''26'!R13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14.811</v>
      </c>
      <c r="H14" s="17"/>
      <c r="I14" s="123" t="s">
        <v>26</v>
      </c>
      <c r="J14" s="56">
        <v>29.039000000000001</v>
      </c>
      <c r="K14" s="17"/>
      <c r="L14" s="123" t="s">
        <v>26</v>
      </c>
      <c r="M14" s="89">
        <v>30.216999999999999</v>
      </c>
      <c r="N14" s="17"/>
      <c r="O14" s="123" t="s">
        <v>26</v>
      </c>
      <c r="P14" s="45">
        <f t="shared" si="0"/>
        <v>74.067000000000007</v>
      </c>
      <c r="Q14" s="29">
        <f>P14+'12 Feb''26'!Q14</f>
        <v>775.66399999999999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32.448999999999998</v>
      </c>
      <c r="H15" s="24">
        <v>0</v>
      </c>
      <c r="I15" s="124" t="s">
        <v>26</v>
      </c>
      <c r="J15" s="58">
        <v>31.15</v>
      </c>
      <c r="K15" s="24">
        <v>0</v>
      </c>
      <c r="L15" s="124" t="s">
        <v>26</v>
      </c>
      <c r="M15" s="90">
        <v>29.513999999999999</v>
      </c>
      <c r="N15" s="24">
        <v>0</v>
      </c>
      <c r="O15" s="124" t="s">
        <v>26</v>
      </c>
      <c r="P15" s="46">
        <f t="shared" si="0"/>
        <v>93.113</v>
      </c>
      <c r="Q15" s="30">
        <f>P15+'12 Feb''26'!Q15</f>
        <v>950.60099999999989</v>
      </c>
      <c r="R15" s="26">
        <f>H15+K15+N15+'12 Feb''26'!R15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14.811</v>
      </c>
      <c r="H16" s="17"/>
      <c r="I16" s="125" t="s">
        <v>29</v>
      </c>
      <c r="J16" s="56">
        <v>14.39</v>
      </c>
      <c r="K16" s="17"/>
      <c r="L16" s="125" t="s">
        <v>29</v>
      </c>
      <c r="M16" s="89">
        <v>13.538</v>
      </c>
      <c r="N16" s="17"/>
      <c r="O16" s="125" t="s">
        <v>29</v>
      </c>
      <c r="P16" s="45">
        <f t="shared" si="0"/>
        <v>42.739000000000004</v>
      </c>
      <c r="Q16" s="29">
        <f>P16+'12 Feb''26'!Q16</f>
        <v>369.92999999999995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14.521000000000001</v>
      </c>
      <c r="H17" s="24">
        <v>0</v>
      </c>
      <c r="I17" s="122" t="s">
        <v>29</v>
      </c>
      <c r="J17" s="58">
        <v>14.255000000000001</v>
      </c>
      <c r="K17" s="24">
        <v>0</v>
      </c>
      <c r="L17" s="122" t="s">
        <v>29</v>
      </c>
      <c r="M17" s="90">
        <v>13.336</v>
      </c>
      <c r="N17" s="24">
        <v>0</v>
      </c>
      <c r="O17" s="122" t="s">
        <v>29</v>
      </c>
      <c r="P17" s="46">
        <f t="shared" si="0"/>
        <v>42.112000000000002</v>
      </c>
      <c r="Q17" s="30">
        <f>P17+'12 Feb''26'!Q17</f>
        <v>356.42700000000002</v>
      </c>
      <c r="R17" s="26">
        <f>H17+K17+N17+'12 Feb''26'!R17</f>
        <v>76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15.003</v>
      </c>
      <c r="H18" s="11"/>
      <c r="I18" s="120" t="s">
        <v>94</v>
      </c>
      <c r="J18" s="54">
        <v>15.585000000000001</v>
      </c>
      <c r="K18" s="11"/>
      <c r="L18" s="120" t="s">
        <v>32</v>
      </c>
      <c r="M18" s="88">
        <v>14.801</v>
      </c>
      <c r="N18" s="11"/>
      <c r="O18" s="120" t="s">
        <v>32</v>
      </c>
      <c r="P18" s="44">
        <f t="shared" si="0"/>
        <v>45.389000000000003</v>
      </c>
      <c r="Q18" s="10">
        <f>P18+'12 Feb''26'!Q18</f>
        <v>350.87199999999996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0.80200000000000005</v>
      </c>
      <c r="H19" s="11"/>
      <c r="I19" s="120" t="s">
        <v>23</v>
      </c>
      <c r="J19" s="54">
        <v>0.245</v>
      </c>
      <c r="K19" s="11"/>
      <c r="L19" s="120" t="s">
        <v>23</v>
      </c>
      <c r="M19" s="88">
        <v>0.40100000000000002</v>
      </c>
      <c r="N19" s="11"/>
      <c r="O19" s="120" t="s">
        <v>23</v>
      </c>
      <c r="P19" s="44">
        <f t="shared" si="0"/>
        <v>1.4480000000000002</v>
      </c>
      <c r="Q19" s="10">
        <f>P19+'12 Feb''26'!Q19</f>
        <v>19.661000000000001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0.25</v>
      </c>
      <c r="H20" s="17"/>
      <c r="I20" s="123" t="s">
        <v>37</v>
      </c>
      <c r="J20" s="56">
        <v>0</v>
      </c>
      <c r="K20" s="17"/>
      <c r="L20" s="123" t="s">
        <v>37</v>
      </c>
      <c r="M20" s="89">
        <v>0</v>
      </c>
      <c r="N20" s="17"/>
      <c r="O20" s="123" t="s">
        <v>37</v>
      </c>
      <c r="P20" s="45">
        <f t="shared" si="0"/>
        <v>0.25</v>
      </c>
      <c r="Q20" s="29">
        <f>P20+'12 Feb''26'!Q20</f>
        <v>7.625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104.849</v>
      </c>
      <c r="H21" s="24">
        <v>0</v>
      </c>
      <c r="I21" s="122" t="s">
        <v>39</v>
      </c>
      <c r="J21" s="58">
        <v>105.539</v>
      </c>
      <c r="K21" s="24">
        <v>0</v>
      </c>
      <c r="L21" s="122" t="s">
        <v>39</v>
      </c>
      <c r="M21" s="90">
        <v>101.783</v>
      </c>
      <c r="N21" s="24">
        <v>0</v>
      </c>
      <c r="O21" s="122" t="s">
        <v>39</v>
      </c>
      <c r="P21" s="46">
        <f t="shared" si="0"/>
        <v>312.17099999999999</v>
      </c>
      <c r="Q21" s="30">
        <f>P21+'12 Feb''26'!Q21</f>
        <v>2040.6390000000001</v>
      </c>
      <c r="R21" s="26">
        <f>H21+K21+N21+'12 Feb''26'!R21</f>
        <v>137.25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54">
        <v>0</v>
      </c>
      <c r="K22" s="11"/>
      <c r="L22" s="120" t="s">
        <v>41</v>
      </c>
      <c r="M22" s="88">
        <v>0</v>
      </c>
      <c r="N22" s="11"/>
      <c r="O22" s="120" t="s">
        <v>41</v>
      </c>
      <c r="P22" s="44">
        <f t="shared" si="0"/>
        <v>0</v>
      </c>
      <c r="Q22" s="10">
        <f>P22+'12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54">
        <v>0</v>
      </c>
      <c r="K23" s="11"/>
      <c r="L23" s="120" t="s">
        <v>41</v>
      </c>
      <c r="M23" s="88">
        <v>0</v>
      </c>
      <c r="N23" s="11"/>
      <c r="O23" s="120" t="s">
        <v>41</v>
      </c>
      <c r="P23" s="44">
        <f t="shared" si="0"/>
        <v>0</v>
      </c>
      <c r="Q23" s="10">
        <f>P23+'12 Feb''26'!Q23</f>
        <v>0.95599999999999996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88">
        <v>0.315</v>
      </c>
      <c r="H24" s="11"/>
      <c r="I24" s="137" t="s">
        <v>46</v>
      </c>
      <c r="J24" s="54">
        <v>0.317</v>
      </c>
      <c r="K24" s="11"/>
      <c r="L24" s="137" t="s">
        <v>46</v>
      </c>
      <c r="M24" s="88">
        <v>0.30499999999999999</v>
      </c>
      <c r="N24" s="11"/>
      <c r="O24" s="137" t="s">
        <v>46</v>
      </c>
      <c r="P24" s="44">
        <f t="shared" si="0"/>
        <v>0.93700000000000006</v>
      </c>
      <c r="Q24" s="10">
        <f>P24+'12 Feb''26'!Q24</f>
        <v>5.4929999999999994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88">
        <v>7.51</v>
      </c>
      <c r="H25" s="11"/>
      <c r="I25" s="137" t="s">
        <v>92</v>
      </c>
      <c r="J25" s="54">
        <v>7.8520000000000003</v>
      </c>
      <c r="K25" s="11"/>
      <c r="L25" s="137" t="s">
        <v>86</v>
      </c>
      <c r="M25" s="88">
        <v>7.6390000000000002</v>
      </c>
      <c r="N25" s="11"/>
      <c r="O25" s="137" t="s">
        <v>92</v>
      </c>
      <c r="P25" s="44">
        <f t="shared" si="0"/>
        <v>23.001000000000001</v>
      </c>
      <c r="Q25" s="10">
        <f>P25+'12 Feb''26'!Q25</f>
        <v>159.745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88">
        <v>61.715000000000003</v>
      </c>
      <c r="H26" s="11"/>
      <c r="I26" s="122" t="s">
        <v>53</v>
      </c>
      <c r="J26" s="54">
        <v>61.639000000000003</v>
      </c>
      <c r="K26" s="11"/>
      <c r="L26" s="122" t="s">
        <v>53</v>
      </c>
      <c r="M26" s="88">
        <v>59.280999999999999</v>
      </c>
      <c r="N26" s="11"/>
      <c r="O26" s="122" t="s">
        <v>53</v>
      </c>
      <c r="P26" s="44">
        <f t="shared" si="0"/>
        <v>182.63500000000002</v>
      </c>
      <c r="Q26" s="10">
        <f>P26+'12 Feb''26'!Q26</f>
        <v>1096.261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63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10">
        <f>P27+'12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88">
        <v>27.082000000000001</v>
      </c>
      <c r="H28" s="11"/>
      <c r="I28" s="122" t="s">
        <v>56</v>
      </c>
      <c r="J28" s="54">
        <v>27.344000000000001</v>
      </c>
      <c r="K28" s="11"/>
      <c r="L28" s="122" t="s">
        <v>56</v>
      </c>
      <c r="M28" s="88">
        <v>26.616</v>
      </c>
      <c r="N28" s="11"/>
      <c r="O28" s="122" t="s">
        <v>56</v>
      </c>
      <c r="P28" s="44">
        <f t="shared" si="0"/>
        <v>81.042000000000002</v>
      </c>
      <c r="Q28" s="10">
        <f>P28+'12 Feb''26'!Q28</f>
        <v>544.20299999999997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63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10">
        <f>P29+'12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88">
        <v>3.1179999999999999</v>
      </c>
      <c r="H30" s="11"/>
      <c r="I30" s="120" t="s">
        <v>41</v>
      </c>
      <c r="J30" s="54">
        <v>3.3820000000000001</v>
      </c>
      <c r="K30" s="11"/>
      <c r="L30" s="120" t="s">
        <v>41</v>
      </c>
      <c r="M30" s="54">
        <v>3.3690000000000002</v>
      </c>
      <c r="N30" s="11"/>
      <c r="O30" s="120" t="s">
        <v>41</v>
      </c>
      <c r="P30" s="44">
        <f t="shared" si="0"/>
        <v>9.8689999999999998</v>
      </c>
      <c r="Q30" s="10">
        <f>P30+'12 Feb''26'!Q30</f>
        <v>56.816999999999993</v>
      </c>
      <c r="R30" s="22"/>
    </row>
    <row r="31" spans="1:18" ht="14.1" customHeight="1" x14ac:dyDescent="0.25">
      <c r="A31" s="205"/>
      <c r="B31" s="206"/>
      <c r="C31" s="203" t="s">
        <v>61</v>
      </c>
      <c r="D31" s="203"/>
      <c r="E31" s="204"/>
      <c r="F31" s="96">
        <v>9.6999999999999993</v>
      </c>
      <c r="G31" s="97">
        <v>0.71199999999999997</v>
      </c>
      <c r="H31" s="98"/>
      <c r="I31" s="122" t="s">
        <v>62</v>
      </c>
      <c r="J31" s="97">
        <v>0.60499999999999998</v>
      </c>
      <c r="K31" s="98"/>
      <c r="L31" s="122" t="s">
        <v>62</v>
      </c>
      <c r="M31" s="99">
        <v>0.51200000000000001</v>
      </c>
      <c r="N31" s="98"/>
      <c r="O31" s="122" t="s">
        <v>62</v>
      </c>
      <c r="P31" s="100">
        <f>G31+J31+M31</f>
        <v>1.829</v>
      </c>
      <c r="Q31" s="29">
        <f>P31+'12 Feb''26'!Q31</f>
        <v>18.154000000000003</v>
      </c>
      <c r="R31" s="101"/>
    </row>
    <row r="32" spans="1:18" ht="14.1" customHeight="1" x14ac:dyDescent="0.25">
      <c r="A32" s="199">
        <v>107</v>
      </c>
      <c r="B32" s="200"/>
      <c r="C32" s="201" t="s">
        <v>63</v>
      </c>
      <c r="D32" s="201"/>
      <c r="E32" s="202"/>
      <c r="F32" s="102">
        <v>201</v>
      </c>
      <c r="G32" s="68">
        <v>0</v>
      </c>
      <c r="H32" s="75">
        <v>8</v>
      </c>
      <c r="I32" s="140" t="s">
        <v>20</v>
      </c>
      <c r="J32" s="68">
        <v>0</v>
      </c>
      <c r="K32" s="75">
        <v>8</v>
      </c>
      <c r="L32" s="140" t="s">
        <v>20</v>
      </c>
      <c r="M32" s="108">
        <v>0</v>
      </c>
      <c r="N32" s="75">
        <v>8</v>
      </c>
      <c r="O32" s="140" t="s">
        <v>20</v>
      </c>
      <c r="P32" s="103">
        <f>G32+J32+M32</f>
        <v>0</v>
      </c>
      <c r="Q32" s="30">
        <f>P32+'12 Feb''26'!Q32</f>
        <v>0</v>
      </c>
      <c r="R32" s="104">
        <f>H32+K32+N32+'12 Feb''26'!R32</f>
        <v>312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65">
        <v>0</v>
      </c>
      <c r="K33" s="13"/>
      <c r="L33" s="126" t="s">
        <v>20</v>
      </c>
      <c r="M33" s="91">
        <v>0</v>
      </c>
      <c r="N33" s="13"/>
      <c r="O33" s="126" t="s">
        <v>20</v>
      </c>
      <c r="P33" s="48">
        <f>G33+J33+M33</f>
        <v>0</v>
      </c>
      <c r="Q33" s="12">
        <f>P33+'12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C26:E26"/>
    <mergeCell ref="C28:E28"/>
    <mergeCell ref="C29:E29"/>
    <mergeCell ref="C30:E30"/>
    <mergeCell ref="A32:B33"/>
    <mergeCell ref="C32:E32"/>
    <mergeCell ref="C33:E33"/>
    <mergeCell ref="A17:B20"/>
    <mergeCell ref="C17:E17"/>
    <mergeCell ref="C18:E18"/>
    <mergeCell ref="C19:E19"/>
    <mergeCell ref="C20:E20"/>
    <mergeCell ref="C31:E31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honeticPr fontId="12" type="noConversion"/>
  <printOptions horizontalCentered="1"/>
  <pageMargins left="0.5" right="0" top="0.196850393700787" bottom="0" header="0" footer="0"/>
  <pageSetup paperSize="9" scale="74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C4A3-233C-42A2-9D47-F9B12E23D816}">
  <sheetPr codeName="Sheet14"/>
  <dimension ref="A1:R83"/>
  <sheetViews>
    <sheetView zoomScaleNormal="100" workbookViewId="0">
      <selection activeCell="J3" sqref="J3"/>
    </sheetView>
  </sheetViews>
  <sheetFormatPr defaultRowHeight="15" x14ac:dyDescent="0.25"/>
  <cols>
    <col min="1" max="1" width="4.140625" customWidth="1"/>
    <col min="2" max="2" width="4.28515625" customWidth="1"/>
    <col min="3" max="3" width="9.7109375" customWidth="1"/>
    <col min="4" max="4" width="4.42578125" customWidth="1"/>
    <col min="5" max="5" width="7.1406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119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79"/>
      <c r="K6" s="79"/>
      <c r="L6" s="79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80.055000000000007</v>
      </c>
      <c r="H10" s="25">
        <v>0</v>
      </c>
      <c r="I10" s="119" t="s">
        <v>18</v>
      </c>
      <c r="J10" s="87">
        <v>80.822999999999993</v>
      </c>
      <c r="K10" s="25">
        <v>0</v>
      </c>
      <c r="L10" s="119" t="s">
        <v>18</v>
      </c>
      <c r="M10" s="43">
        <v>79.212999999999994</v>
      </c>
      <c r="N10" s="25">
        <v>0</v>
      </c>
      <c r="O10" s="119" t="s">
        <v>18</v>
      </c>
      <c r="P10" s="43">
        <f t="shared" ref="P10:P30" si="0">G10+J10+M10</f>
        <v>240.09099999999998</v>
      </c>
      <c r="Q10" s="9">
        <f>P10+'13 Feb''26'!Q10</f>
        <v>2827.0619999999999</v>
      </c>
      <c r="R10" s="26">
        <f>H10+K10+N10+'13 Feb''26'!R10</f>
        <v>55.5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76.748999999999995</v>
      </c>
      <c r="H11" s="11"/>
      <c r="I11" s="120" t="s">
        <v>39</v>
      </c>
      <c r="J11" s="88">
        <v>77.545000000000002</v>
      </c>
      <c r="K11" s="11"/>
      <c r="L11" s="120" t="s">
        <v>39</v>
      </c>
      <c r="M11" s="44">
        <v>76.012</v>
      </c>
      <c r="N11" s="11"/>
      <c r="O11" s="120" t="s">
        <v>39</v>
      </c>
      <c r="P11" s="44">
        <f t="shared" si="0"/>
        <v>230.30599999999998</v>
      </c>
      <c r="Q11" s="10">
        <f>P11+'13 Feb''26'!Q11</f>
        <v>2674.297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55.180999999999997</v>
      </c>
      <c r="H12" s="17"/>
      <c r="I12" s="121" t="s">
        <v>23</v>
      </c>
      <c r="J12" s="89">
        <v>56.4</v>
      </c>
      <c r="K12" s="17"/>
      <c r="L12" s="121" t="s">
        <v>23</v>
      </c>
      <c r="M12" s="45">
        <v>54.683</v>
      </c>
      <c r="N12" s="17"/>
      <c r="O12" s="121" t="s">
        <v>23</v>
      </c>
      <c r="P12" s="45">
        <f t="shared" si="0"/>
        <v>166.26399999999998</v>
      </c>
      <c r="Q12" s="29">
        <f>P12+'13 Feb''26'!Q12</f>
        <v>1902.778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37.081000000000003</v>
      </c>
      <c r="H13" s="24">
        <v>0</v>
      </c>
      <c r="I13" s="122" t="s">
        <v>23</v>
      </c>
      <c r="J13" s="90">
        <v>41.234000000000002</v>
      </c>
      <c r="K13" s="24">
        <v>0</v>
      </c>
      <c r="L13" s="122" t="s">
        <v>23</v>
      </c>
      <c r="M13" s="58">
        <v>41.92</v>
      </c>
      <c r="N13" s="24">
        <v>0</v>
      </c>
      <c r="O13" s="122" t="s">
        <v>23</v>
      </c>
      <c r="P13" s="46">
        <f t="shared" si="0"/>
        <v>120.235</v>
      </c>
      <c r="Q13" s="30">
        <f>P13+'13 Feb''26'!Q13</f>
        <v>1358.1270000000002</v>
      </c>
      <c r="R13" s="26">
        <f>H13+K13+N13+'13 Feb''26'!R13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18.314</v>
      </c>
      <c r="H14" s="17"/>
      <c r="I14" s="123" t="s">
        <v>26</v>
      </c>
      <c r="J14" s="89">
        <v>20.276</v>
      </c>
      <c r="K14" s="17"/>
      <c r="L14" s="123" t="s">
        <v>26</v>
      </c>
      <c r="M14" s="56">
        <v>14.837999999999999</v>
      </c>
      <c r="N14" s="17"/>
      <c r="O14" s="123" t="s">
        <v>26</v>
      </c>
      <c r="P14" s="45">
        <f t="shared" si="0"/>
        <v>53.428000000000004</v>
      </c>
      <c r="Q14" s="29">
        <f>P14+'13 Feb''26'!Q14</f>
        <v>829.09199999999998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29.065000000000001</v>
      </c>
      <c r="H15" s="24">
        <v>0</v>
      </c>
      <c r="I15" s="124" t="s">
        <v>26</v>
      </c>
      <c r="J15" s="90">
        <v>24.234000000000002</v>
      </c>
      <c r="K15" s="24">
        <v>0</v>
      </c>
      <c r="L15" s="124" t="s">
        <v>26</v>
      </c>
      <c r="M15" s="58">
        <v>21.869</v>
      </c>
      <c r="N15" s="24">
        <v>0</v>
      </c>
      <c r="O15" s="124" t="s">
        <v>26</v>
      </c>
      <c r="P15" s="46">
        <f t="shared" si="0"/>
        <v>75.168000000000006</v>
      </c>
      <c r="Q15" s="30">
        <f>P15+'13 Feb''26'!Q15</f>
        <v>1025.7689999999998</v>
      </c>
      <c r="R15" s="26">
        <f>H15+K15+N15+'13 Feb''26'!R15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13.226000000000001</v>
      </c>
      <c r="H16" s="17"/>
      <c r="I16" s="125" t="s">
        <v>29</v>
      </c>
      <c r="J16" s="89">
        <v>10.048</v>
      </c>
      <c r="K16" s="17"/>
      <c r="L16" s="125" t="s">
        <v>29</v>
      </c>
      <c r="M16" s="56">
        <v>13.167999999999999</v>
      </c>
      <c r="N16" s="17"/>
      <c r="O16" s="125" t="s">
        <v>29</v>
      </c>
      <c r="P16" s="45">
        <f t="shared" si="0"/>
        <v>36.442</v>
      </c>
      <c r="Q16" s="29">
        <f>P16+'13 Feb''26'!Q16</f>
        <v>406.37199999999996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13.583</v>
      </c>
      <c r="H17" s="24">
        <v>0</v>
      </c>
      <c r="I17" s="122" t="s">
        <v>29</v>
      </c>
      <c r="J17" s="90">
        <v>13.643000000000001</v>
      </c>
      <c r="K17" s="24">
        <v>0</v>
      </c>
      <c r="L17" s="122" t="s">
        <v>29</v>
      </c>
      <c r="M17" s="58">
        <v>12.68</v>
      </c>
      <c r="N17" s="24">
        <v>0</v>
      </c>
      <c r="O17" s="122" t="s">
        <v>29</v>
      </c>
      <c r="P17" s="46">
        <f t="shared" si="0"/>
        <v>39.905999999999999</v>
      </c>
      <c r="Q17" s="30">
        <f>P17+'13 Feb''26'!Q17</f>
        <v>396.33300000000003</v>
      </c>
      <c r="R17" s="26">
        <f>H17+K17+N17+'13 Feb''26'!R17</f>
        <v>76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15.337999999999999</v>
      </c>
      <c r="H18" s="11"/>
      <c r="I18" s="120" t="s">
        <v>32</v>
      </c>
      <c r="J18" s="88">
        <v>15.446</v>
      </c>
      <c r="K18" s="11"/>
      <c r="L18" s="120" t="s">
        <v>112</v>
      </c>
      <c r="M18" s="54">
        <v>14.525</v>
      </c>
      <c r="N18" s="11"/>
      <c r="O18" s="120" t="s">
        <v>83</v>
      </c>
      <c r="P18" s="44">
        <f t="shared" si="0"/>
        <v>45.308999999999997</v>
      </c>
      <c r="Q18" s="29">
        <f>P18+'13 Feb''26'!Q18</f>
        <v>396.18099999999993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0.56100000000000005</v>
      </c>
      <c r="H19" s="11"/>
      <c r="I19" s="120" t="s">
        <v>23</v>
      </c>
      <c r="J19" s="88">
        <v>0.56399999999999995</v>
      </c>
      <c r="K19" s="11"/>
      <c r="L19" s="120" t="s">
        <v>23</v>
      </c>
      <c r="M19" s="54">
        <v>0.752</v>
      </c>
      <c r="N19" s="11"/>
      <c r="O19" s="120" t="s">
        <v>23</v>
      </c>
      <c r="P19" s="44">
        <f t="shared" si="0"/>
        <v>1.877</v>
      </c>
      <c r="Q19" s="29">
        <f>P19+'13 Feb''26'!Q19</f>
        <v>21.538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0.5</v>
      </c>
      <c r="H20" s="17"/>
      <c r="I20" s="123" t="s">
        <v>37</v>
      </c>
      <c r="J20" s="89">
        <v>0.25</v>
      </c>
      <c r="K20" s="17"/>
      <c r="L20" s="123" t="s">
        <v>37</v>
      </c>
      <c r="M20" s="56">
        <v>0</v>
      </c>
      <c r="N20" s="17"/>
      <c r="O20" s="123" t="s">
        <v>37</v>
      </c>
      <c r="P20" s="45">
        <f t="shared" si="0"/>
        <v>0.75</v>
      </c>
      <c r="Q20" s="29">
        <f>P20+'13 Feb''26'!Q20</f>
        <v>8.375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103.914</v>
      </c>
      <c r="H21" s="24">
        <v>0</v>
      </c>
      <c r="I21" s="122" t="s">
        <v>39</v>
      </c>
      <c r="J21" s="90">
        <v>104.774</v>
      </c>
      <c r="K21" s="24">
        <v>0</v>
      </c>
      <c r="L21" s="122" t="s">
        <v>39</v>
      </c>
      <c r="M21" s="58">
        <v>102.842</v>
      </c>
      <c r="N21" s="24">
        <v>0</v>
      </c>
      <c r="O21" s="122" t="s">
        <v>39</v>
      </c>
      <c r="P21" s="46">
        <f t="shared" si="0"/>
        <v>311.52999999999997</v>
      </c>
      <c r="Q21" s="30">
        <f>P21+'13 Feb''26'!Q21</f>
        <v>2352.1689999999999</v>
      </c>
      <c r="R21" s="26">
        <f>H21+K21+N21+'13 Feb''26'!R21</f>
        <v>137.25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88">
        <v>0</v>
      </c>
      <c r="K22" s="11"/>
      <c r="L22" s="120" t="s">
        <v>41</v>
      </c>
      <c r="M22" s="54">
        <v>0</v>
      </c>
      <c r="N22" s="11"/>
      <c r="O22" s="120" t="s">
        <v>41</v>
      </c>
      <c r="P22" s="44">
        <f t="shared" si="0"/>
        <v>0</v>
      </c>
      <c r="Q22" s="29">
        <f>P22+'13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88">
        <v>0</v>
      </c>
      <c r="K23" s="11"/>
      <c r="L23" s="120" t="s">
        <v>41</v>
      </c>
      <c r="M23" s="54">
        <v>0</v>
      </c>
      <c r="N23" s="11"/>
      <c r="O23" s="120" t="s">
        <v>41</v>
      </c>
      <c r="P23" s="44">
        <f t="shared" si="0"/>
        <v>0</v>
      </c>
      <c r="Q23" s="29">
        <f>P23+'13 Feb''26'!Q23</f>
        <v>0.95599999999999996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88">
        <v>0.312</v>
      </c>
      <c r="H24" s="11"/>
      <c r="I24" s="137" t="s">
        <v>46</v>
      </c>
      <c r="J24" s="88">
        <v>0.314</v>
      </c>
      <c r="K24" s="11"/>
      <c r="L24" s="137" t="s">
        <v>46</v>
      </c>
      <c r="M24" s="54">
        <v>0.31</v>
      </c>
      <c r="N24" s="11"/>
      <c r="O24" s="137" t="s">
        <v>46</v>
      </c>
      <c r="P24" s="44">
        <f t="shared" si="0"/>
        <v>0.93599999999999994</v>
      </c>
      <c r="Q24" s="29">
        <f>P24+'13 Feb''26'!Q24</f>
        <v>6.4289999999999994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88">
        <v>8.0129999999999999</v>
      </c>
      <c r="H25" s="11"/>
      <c r="I25" s="137" t="s">
        <v>86</v>
      </c>
      <c r="J25" s="88">
        <v>8.1189999999999998</v>
      </c>
      <c r="K25" s="11"/>
      <c r="L25" s="137" t="s">
        <v>92</v>
      </c>
      <c r="M25" s="54">
        <v>7.944</v>
      </c>
      <c r="N25" s="11"/>
      <c r="O25" s="137" t="s">
        <v>86</v>
      </c>
      <c r="P25" s="44">
        <f t="shared" si="0"/>
        <v>24.075999999999997</v>
      </c>
      <c r="Q25" s="29">
        <f>P25+'13 Feb''26'!Q25</f>
        <v>183.821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88">
        <v>56.835000000000001</v>
      </c>
      <c r="H26" s="11"/>
      <c r="I26" s="122" t="s">
        <v>53</v>
      </c>
      <c r="J26" s="88">
        <v>61.36</v>
      </c>
      <c r="K26" s="11"/>
      <c r="L26" s="122" t="s">
        <v>53</v>
      </c>
      <c r="M26" s="54">
        <v>60.366999999999997</v>
      </c>
      <c r="N26" s="11"/>
      <c r="O26" s="122" t="s">
        <v>53</v>
      </c>
      <c r="P26" s="44">
        <f t="shared" si="0"/>
        <v>178.56199999999998</v>
      </c>
      <c r="Q26" s="29">
        <f>P26+'13 Feb''26'!Q26</f>
        <v>1274.8229999999999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47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29">
        <f>P27+'13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88">
        <v>25.86</v>
      </c>
      <c r="H28" s="11"/>
      <c r="I28" s="122" t="s">
        <v>56</v>
      </c>
      <c r="J28" s="82">
        <v>26.585000000000001</v>
      </c>
      <c r="K28" s="11"/>
      <c r="L28" s="122" t="s">
        <v>56</v>
      </c>
      <c r="M28" s="54">
        <v>25.867999999999999</v>
      </c>
      <c r="N28" s="11"/>
      <c r="O28" s="122" t="s">
        <v>56</v>
      </c>
      <c r="P28" s="44">
        <f t="shared" si="0"/>
        <v>78.313000000000002</v>
      </c>
      <c r="Q28" s="29">
        <f>P28+'13 Feb''26'!Q28</f>
        <v>622.51599999999996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47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29">
        <f>P29+'13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3.6920000000000002</v>
      </c>
      <c r="H30" s="11"/>
      <c r="I30" s="120" t="s">
        <v>41</v>
      </c>
      <c r="J30" s="82">
        <v>3.5169999999999999</v>
      </c>
      <c r="K30" s="11"/>
      <c r="L30" s="120" t="s">
        <v>41</v>
      </c>
      <c r="M30" s="54">
        <v>3.6989999999999998</v>
      </c>
      <c r="N30" s="11"/>
      <c r="O30" s="120" t="s">
        <v>41</v>
      </c>
      <c r="P30" s="44">
        <f t="shared" si="0"/>
        <v>10.907999999999999</v>
      </c>
      <c r="Q30" s="29">
        <f>P30+'13 Feb''26'!Q30</f>
        <v>67.724999999999994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9">
        <v>0.81200000000000006</v>
      </c>
      <c r="H31" s="17"/>
      <c r="I31" s="122" t="s">
        <v>62</v>
      </c>
      <c r="J31" s="83">
        <v>0.879</v>
      </c>
      <c r="K31" s="17"/>
      <c r="L31" s="122" t="s">
        <v>62</v>
      </c>
      <c r="M31" s="56">
        <v>0.79100000000000004</v>
      </c>
      <c r="N31" s="17"/>
      <c r="O31" s="122" t="s">
        <v>62</v>
      </c>
      <c r="P31" s="45">
        <f>G31+J31+M31</f>
        <v>2.4820000000000002</v>
      </c>
      <c r="Q31" s="29">
        <f>P31+'13 Feb''26'!Q31</f>
        <v>20.636000000000003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84">
        <v>0</v>
      </c>
      <c r="K32" s="24">
        <v>8</v>
      </c>
      <c r="L32" s="140" t="s">
        <v>20</v>
      </c>
      <c r="M32" s="58">
        <v>0</v>
      </c>
      <c r="N32" s="24">
        <v>8</v>
      </c>
      <c r="O32" s="140" t="s">
        <v>20</v>
      </c>
      <c r="P32" s="46">
        <f>G32+J32+M32</f>
        <v>0</v>
      </c>
      <c r="Q32" s="30">
        <f>P32+'13 Feb''26'!Q32</f>
        <v>0</v>
      </c>
      <c r="R32" s="26">
        <f>H32+K32+N32+'13 Feb''26'!R32</f>
        <v>336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86">
        <v>0</v>
      </c>
      <c r="K33" s="13"/>
      <c r="L33" s="126" t="s">
        <v>20</v>
      </c>
      <c r="M33" s="65">
        <v>0</v>
      </c>
      <c r="N33" s="13"/>
      <c r="O33" s="126" t="s">
        <v>20</v>
      </c>
      <c r="P33" s="48">
        <f>G33+J33+M33</f>
        <v>0</v>
      </c>
      <c r="Q33" s="12">
        <f>P33+'13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C26:E26"/>
    <mergeCell ref="C28:E28"/>
    <mergeCell ref="C29:E29"/>
    <mergeCell ref="C30:E30"/>
    <mergeCell ref="A32:B33"/>
    <mergeCell ref="C32:E32"/>
    <mergeCell ref="C33:E33"/>
    <mergeCell ref="A17:B20"/>
    <mergeCell ref="C17:E17"/>
    <mergeCell ref="C18:E18"/>
    <mergeCell ref="C19:E19"/>
    <mergeCell ref="C20:E20"/>
    <mergeCell ref="C31:E31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honeticPr fontId="12" type="noConversion"/>
  <printOptions horizontalCentered="1"/>
  <pageMargins left="0.75" right="0" top="0.21" bottom="0" header="0" footer="0"/>
  <pageSetup paperSize="9" scale="74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6394-A270-4BDD-A658-34BF2B4D7F5D}">
  <sheetPr codeName="Sheet15"/>
  <dimension ref="A1:R83"/>
  <sheetViews>
    <sheetView workbookViewId="0">
      <selection activeCell="E3" sqref="A1:E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8.5703125" customWidth="1"/>
    <col min="7" max="7" width="7.28515625" customWidth="1"/>
    <col min="8" max="8" width="6.7109375" customWidth="1"/>
    <col min="9" max="9" width="7.710937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120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78"/>
      <c r="K6" s="80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82.522000000000006</v>
      </c>
      <c r="H10" s="25">
        <v>0</v>
      </c>
      <c r="I10" s="119" t="s">
        <v>18</v>
      </c>
      <c r="J10" s="81">
        <v>79.001000000000005</v>
      </c>
      <c r="K10" s="25">
        <v>0</v>
      </c>
      <c r="L10" s="119" t="s">
        <v>18</v>
      </c>
      <c r="M10" s="87">
        <v>1.548</v>
      </c>
      <c r="N10" s="25">
        <v>0</v>
      </c>
      <c r="O10" s="119" t="s">
        <v>18</v>
      </c>
      <c r="P10" s="43">
        <f t="shared" ref="P10:P30" si="0">G10+J10+M10</f>
        <v>163.07100000000003</v>
      </c>
      <c r="Q10" s="9">
        <f>P10+'14 Feb''26'!Q10</f>
        <v>2990.1329999999998</v>
      </c>
      <c r="R10" s="26">
        <f>H10+K10+N10+'14 Feb''26'!R10</f>
        <v>55.5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79.052000000000007</v>
      </c>
      <c r="H11" s="11"/>
      <c r="I11" s="120" t="s">
        <v>39</v>
      </c>
      <c r="J11" s="82">
        <v>75.945999999999998</v>
      </c>
      <c r="K11" s="11"/>
      <c r="L11" s="120" t="s">
        <v>39</v>
      </c>
      <c r="M11" s="88">
        <v>38.072000000000003</v>
      </c>
      <c r="N11" s="11"/>
      <c r="O11" s="120" t="s">
        <v>39</v>
      </c>
      <c r="P11" s="44">
        <f t="shared" si="0"/>
        <v>193.07</v>
      </c>
      <c r="Q11" s="10">
        <f>P11+'14 Feb''26'!Q11</f>
        <v>2867.3670000000002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56.896000000000001</v>
      </c>
      <c r="H12" s="17"/>
      <c r="I12" s="121" t="s">
        <v>23</v>
      </c>
      <c r="J12" s="83">
        <v>55.067</v>
      </c>
      <c r="K12" s="17"/>
      <c r="L12" s="121" t="s">
        <v>23</v>
      </c>
      <c r="M12" s="89">
        <v>0</v>
      </c>
      <c r="N12" s="17"/>
      <c r="O12" s="121" t="s">
        <v>23</v>
      </c>
      <c r="P12" s="45">
        <f t="shared" si="0"/>
        <v>111.96299999999999</v>
      </c>
      <c r="Q12" s="29">
        <f>P12+'14 Feb''26'!Q12</f>
        <v>2014.741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43.363</v>
      </c>
      <c r="H13" s="24">
        <v>0</v>
      </c>
      <c r="I13" s="122" t="s">
        <v>23</v>
      </c>
      <c r="J13" s="84">
        <v>41.003999999999998</v>
      </c>
      <c r="K13" s="24">
        <v>0</v>
      </c>
      <c r="L13" s="122" t="s">
        <v>23</v>
      </c>
      <c r="M13" s="90">
        <v>34.994</v>
      </c>
      <c r="N13" s="24">
        <v>0</v>
      </c>
      <c r="O13" s="122" t="s">
        <v>23</v>
      </c>
      <c r="P13" s="46">
        <f t="shared" si="0"/>
        <v>119.36099999999999</v>
      </c>
      <c r="Q13" s="30">
        <f>P13+'14 Feb''26'!Q13</f>
        <v>1477.4880000000003</v>
      </c>
      <c r="R13" s="26">
        <f>H13+K13+N13+'14 Feb''26'!R13</f>
        <v>55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34.540999999999997</v>
      </c>
      <c r="H14" s="17"/>
      <c r="I14" s="123" t="s">
        <v>26</v>
      </c>
      <c r="J14" s="83">
        <v>24.870999999999999</v>
      </c>
      <c r="K14" s="17"/>
      <c r="L14" s="123" t="s">
        <v>26</v>
      </c>
      <c r="M14" s="89">
        <v>28.312999999999999</v>
      </c>
      <c r="N14" s="17"/>
      <c r="O14" s="123" t="s">
        <v>26</v>
      </c>
      <c r="P14" s="45">
        <f t="shared" si="0"/>
        <v>87.724999999999994</v>
      </c>
      <c r="Q14" s="29">
        <f>P14+'14 Feb''26'!Q14</f>
        <v>916.81700000000001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21.725000000000001</v>
      </c>
      <c r="H15" s="24">
        <v>0</v>
      </c>
      <c r="I15" s="124" t="s">
        <v>26</v>
      </c>
      <c r="J15" s="84">
        <v>20.637</v>
      </c>
      <c r="K15" s="24">
        <v>0</v>
      </c>
      <c r="L15" s="124" t="s">
        <v>26</v>
      </c>
      <c r="M15" s="90">
        <v>23.939</v>
      </c>
      <c r="N15" s="24">
        <v>0</v>
      </c>
      <c r="O15" s="124" t="s">
        <v>26</v>
      </c>
      <c r="P15" s="46">
        <f t="shared" si="0"/>
        <v>66.301000000000002</v>
      </c>
      <c r="Q15" s="30">
        <f>P15+'14 Feb''26'!Q15</f>
        <v>1092.0699999999997</v>
      </c>
      <c r="R15" s="26">
        <f>H15+K15+N15+'14 Feb''26'!R15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10.721</v>
      </c>
      <c r="H16" s="17"/>
      <c r="I16" s="125" t="s">
        <v>29</v>
      </c>
      <c r="J16" s="83">
        <v>9.6850000000000005</v>
      </c>
      <c r="K16" s="17"/>
      <c r="L16" s="125" t="s">
        <v>29</v>
      </c>
      <c r="M16" s="89">
        <v>9.8230000000000004</v>
      </c>
      <c r="N16" s="17"/>
      <c r="O16" s="125" t="s">
        <v>29</v>
      </c>
      <c r="P16" s="45">
        <f t="shared" si="0"/>
        <v>30.228999999999999</v>
      </c>
      <c r="Q16" s="29">
        <f>P16+'14 Feb''26'!Q16</f>
        <v>436.60099999999994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13.19</v>
      </c>
      <c r="H17" s="24">
        <v>0</v>
      </c>
      <c r="I17" s="122" t="s">
        <v>29</v>
      </c>
      <c r="J17" s="84">
        <v>12.573</v>
      </c>
      <c r="K17" s="24">
        <v>0</v>
      </c>
      <c r="L17" s="122" t="s">
        <v>29</v>
      </c>
      <c r="M17" s="90">
        <v>11.488</v>
      </c>
      <c r="N17" s="24">
        <v>0</v>
      </c>
      <c r="O17" s="122" t="s">
        <v>29</v>
      </c>
      <c r="P17" s="46">
        <f t="shared" si="0"/>
        <v>37.250999999999998</v>
      </c>
      <c r="Q17" s="30">
        <f>P17+'14 Feb''26'!Q17</f>
        <v>433.584</v>
      </c>
      <c r="R17" s="26">
        <f>H17+K17+N17+'14 Feb''26'!R17</f>
        <v>76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14.154</v>
      </c>
      <c r="H18" s="11"/>
      <c r="I18" s="120" t="s">
        <v>83</v>
      </c>
      <c r="J18" s="82">
        <v>12.888</v>
      </c>
      <c r="K18" s="11"/>
      <c r="L18" s="120" t="s">
        <v>83</v>
      </c>
      <c r="M18" s="88">
        <v>12.773</v>
      </c>
      <c r="N18" s="11"/>
      <c r="O18" s="120" t="s">
        <v>83</v>
      </c>
      <c r="P18" s="44">
        <f t="shared" si="0"/>
        <v>39.814999999999998</v>
      </c>
      <c r="Q18" s="29">
        <f>P18+'14 Feb''26'!Q18</f>
        <v>435.99599999999992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0.52500000000000002</v>
      </c>
      <c r="H19" s="11"/>
      <c r="I19" s="120" t="s">
        <v>23</v>
      </c>
      <c r="J19" s="82">
        <v>0.375</v>
      </c>
      <c r="K19" s="11"/>
      <c r="L19" s="120" t="s">
        <v>23</v>
      </c>
      <c r="M19" s="88">
        <v>0.45400000000000001</v>
      </c>
      <c r="N19" s="11"/>
      <c r="O19" s="120" t="s">
        <v>23</v>
      </c>
      <c r="P19" s="44">
        <f t="shared" si="0"/>
        <v>1.3540000000000001</v>
      </c>
      <c r="Q19" s="29">
        <f>P19+'14 Feb''26'!Q19</f>
        <v>22.891999999999999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0.5</v>
      </c>
      <c r="H20" s="17"/>
      <c r="I20" s="123" t="s">
        <v>37</v>
      </c>
      <c r="J20" s="83">
        <v>0</v>
      </c>
      <c r="K20" s="17"/>
      <c r="L20" s="62" t="s">
        <v>37</v>
      </c>
      <c r="M20" s="89">
        <v>0.5</v>
      </c>
      <c r="N20" s="17"/>
      <c r="O20" s="123" t="s">
        <v>37</v>
      </c>
      <c r="P20" s="45">
        <f t="shared" si="0"/>
        <v>1</v>
      </c>
      <c r="Q20" s="29">
        <f>P20+'14 Feb''26'!Q20</f>
        <v>9.375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107.196</v>
      </c>
      <c r="H21" s="24">
        <v>0</v>
      </c>
      <c r="I21" s="122" t="s">
        <v>39</v>
      </c>
      <c r="J21" s="82">
        <v>102.121</v>
      </c>
      <c r="K21" s="24">
        <v>0</v>
      </c>
      <c r="L21" s="122" t="s">
        <v>39</v>
      </c>
      <c r="M21" s="90">
        <v>103.68899999999999</v>
      </c>
      <c r="N21" s="24">
        <v>0</v>
      </c>
      <c r="O21" s="122" t="s">
        <v>39</v>
      </c>
      <c r="P21" s="46">
        <f t="shared" si="0"/>
        <v>313.00599999999997</v>
      </c>
      <c r="Q21" s="30">
        <f>P21+'14 Feb''26'!Q21</f>
        <v>2665.1749999999997</v>
      </c>
      <c r="R21" s="26">
        <f>H21+K21+N21+'14 Feb''26'!R21</f>
        <v>137.25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82">
        <v>0</v>
      </c>
      <c r="K22" s="11"/>
      <c r="L22" s="120" t="s">
        <v>41</v>
      </c>
      <c r="M22" s="88">
        <v>0</v>
      </c>
      <c r="N22" s="11"/>
      <c r="O22" s="120" t="s">
        <v>41</v>
      </c>
      <c r="P22" s="44">
        <f t="shared" si="0"/>
        <v>0</v>
      </c>
      <c r="Q22" s="29">
        <f>P22+'14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82">
        <v>0</v>
      </c>
      <c r="K23" s="11"/>
      <c r="L23" s="120" t="s">
        <v>41</v>
      </c>
      <c r="M23" s="88">
        <v>0</v>
      </c>
      <c r="N23" s="11"/>
      <c r="O23" s="120" t="s">
        <v>41</v>
      </c>
      <c r="P23" s="44">
        <f t="shared" si="0"/>
        <v>0</v>
      </c>
      <c r="Q23" s="29">
        <f>P23+'14 Feb''26'!Q23</f>
        <v>0.95599999999999996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88">
        <v>0.32600000000000001</v>
      </c>
      <c r="H24" s="11"/>
      <c r="I24" s="137" t="s">
        <v>46</v>
      </c>
      <c r="J24" s="82">
        <v>0.31</v>
      </c>
      <c r="K24" s="11"/>
      <c r="L24" s="137" t="s">
        <v>46</v>
      </c>
      <c r="M24" s="54">
        <v>0.315</v>
      </c>
      <c r="N24" s="11"/>
      <c r="O24" s="137" t="s">
        <v>46</v>
      </c>
      <c r="P24" s="44">
        <f t="shared" si="0"/>
        <v>0.95100000000000007</v>
      </c>
      <c r="Q24" s="29">
        <f>P24+'14 Feb''26'!Q24</f>
        <v>7.379999999999999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88">
        <v>7.9850000000000003</v>
      </c>
      <c r="H25" s="11"/>
      <c r="I25" s="137" t="s">
        <v>86</v>
      </c>
      <c r="J25" s="82">
        <v>7.5430000000000001</v>
      </c>
      <c r="K25" s="11"/>
      <c r="L25" s="137" t="s">
        <v>92</v>
      </c>
      <c r="M25" s="54">
        <v>7.6440000000000001</v>
      </c>
      <c r="N25" s="11"/>
      <c r="O25" s="137" t="s">
        <v>86</v>
      </c>
      <c r="P25" s="44">
        <f t="shared" si="0"/>
        <v>23.172000000000001</v>
      </c>
      <c r="Q25" s="29">
        <f>P25+'14 Feb''26'!Q25</f>
        <v>206.99299999999999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88">
        <v>62.985999999999997</v>
      </c>
      <c r="H26" s="11"/>
      <c r="I26" s="122" t="s">
        <v>53</v>
      </c>
      <c r="J26" s="82">
        <v>59.792000000000002</v>
      </c>
      <c r="K26" s="11"/>
      <c r="L26" s="122" t="s">
        <v>121</v>
      </c>
      <c r="M26" s="54">
        <v>60.497</v>
      </c>
      <c r="N26" s="11"/>
      <c r="O26" s="122" t="s">
        <v>108</v>
      </c>
      <c r="P26" s="44">
        <f t="shared" si="0"/>
        <v>183.27499999999998</v>
      </c>
      <c r="Q26" s="29">
        <f>P26+'14 Feb''26'!Q26</f>
        <v>1458.098</v>
      </c>
      <c r="R26" s="22"/>
    </row>
    <row r="27" spans="1:18" ht="14.1" customHeight="1" x14ac:dyDescent="0.25">
      <c r="A27" s="187"/>
      <c r="B27" s="188"/>
      <c r="C27" s="18" t="s">
        <v>73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47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29">
        <f>P27+'14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27.122</v>
      </c>
      <c r="H28" s="11"/>
      <c r="I28" s="122" t="s">
        <v>56</v>
      </c>
      <c r="J28" s="82">
        <v>26.632000000000001</v>
      </c>
      <c r="K28" s="11"/>
      <c r="L28" s="122" t="s">
        <v>56</v>
      </c>
      <c r="M28" s="88">
        <v>27.006</v>
      </c>
      <c r="N28" s="11"/>
      <c r="O28" s="122" t="s">
        <v>56</v>
      </c>
      <c r="P28" s="44">
        <f t="shared" si="0"/>
        <v>80.760000000000005</v>
      </c>
      <c r="Q28" s="29">
        <f>P28+'14 Feb''26'!Q28</f>
        <v>703.27599999999995</v>
      </c>
      <c r="R28" s="22"/>
    </row>
    <row r="29" spans="1:18" ht="14.1" customHeight="1" x14ac:dyDescent="0.25">
      <c r="A29" s="187"/>
      <c r="B29" s="188"/>
      <c r="C29" s="164" t="s">
        <v>75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47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29">
        <f>P29+'14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3.7709999999999999</v>
      </c>
      <c r="H30" s="11"/>
      <c r="I30" s="120" t="s">
        <v>41</v>
      </c>
      <c r="J30" s="82">
        <v>3.3370000000000002</v>
      </c>
      <c r="K30" s="11"/>
      <c r="L30" s="120" t="s">
        <v>41</v>
      </c>
      <c r="M30" s="88">
        <v>3.673</v>
      </c>
      <c r="N30" s="11"/>
      <c r="O30" s="120" t="s">
        <v>41</v>
      </c>
      <c r="P30" s="44">
        <f t="shared" si="0"/>
        <v>10.781000000000001</v>
      </c>
      <c r="Q30" s="29">
        <f>P30+'14 Feb''26'!Q30</f>
        <v>78.506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56">
        <v>0.60799999999999998</v>
      </c>
      <c r="H31" s="17"/>
      <c r="I31" s="122" t="s">
        <v>62</v>
      </c>
      <c r="J31" s="82">
        <v>0.79200000000000004</v>
      </c>
      <c r="K31" s="17"/>
      <c r="L31" s="122" t="s">
        <v>62</v>
      </c>
      <c r="M31" s="89">
        <v>0.64500000000000002</v>
      </c>
      <c r="N31" s="17"/>
      <c r="O31" s="122" t="s">
        <v>62</v>
      </c>
      <c r="P31" s="45">
        <f>G31+J31+M31</f>
        <v>2.0449999999999999</v>
      </c>
      <c r="Q31" s="29">
        <f>P31+'14 Feb''26'!Q31</f>
        <v>22.681000000000004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82">
        <v>0</v>
      </c>
      <c r="K32" s="24">
        <v>8</v>
      </c>
      <c r="L32" s="140" t="s">
        <v>20</v>
      </c>
      <c r="M32" s="90">
        <v>0</v>
      </c>
      <c r="N32" s="24">
        <v>8</v>
      </c>
      <c r="O32" s="140" t="s">
        <v>20</v>
      </c>
      <c r="P32" s="46">
        <f>G32+J32+M32</f>
        <v>0</v>
      </c>
      <c r="Q32" s="30">
        <f>P32+'14 Feb''26'!Q32</f>
        <v>0</v>
      </c>
      <c r="R32" s="26">
        <f>H32+K32+N32+'14 Feb''26'!R32</f>
        <v>360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86">
        <v>0</v>
      </c>
      <c r="K33" s="13"/>
      <c r="L33" s="126" t="s">
        <v>20</v>
      </c>
      <c r="M33" s="91">
        <v>0</v>
      </c>
      <c r="N33" s="13"/>
      <c r="O33" s="126" t="s">
        <v>20</v>
      </c>
      <c r="P33" s="48">
        <f>G33+J33+M33</f>
        <v>0</v>
      </c>
      <c r="Q33" s="12">
        <f>P33+'14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32:B33"/>
    <mergeCell ref="C32:E32"/>
    <mergeCell ref="C33:E33"/>
    <mergeCell ref="C31:E31"/>
    <mergeCell ref="A17:B20"/>
    <mergeCell ref="C17:E17"/>
    <mergeCell ref="C18:E18"/>
    <mergeCell ref="C19:E19"/>
    <mergeCell ref="C20:E20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  <mergeCell ref="A13:B14"/>
    <mergeCell ref="C13:E13"/>
    <mergeCell ref="C14:E14"/>
    <mergeCell ref="A15:B16"/>
    <mergeCell ref="C15:E15"/>
    <mergeCell ref="C16:E16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rintOptions horizontalCentered="1"/>
  <pageMargins left="0.5" right="0" top="0.25" bottom="0" header="0" footer="0"/>
  <pageSetup paperSize="10000" scale="70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DC22-3065-4A7C-B9ED-C4F8BD471C11}">
  <sheetPr codeName="Sheet16"/>
  <dimension ref="A1:R83"/>
  <sheetViews>
    <sheetView workbookViewId="0">
      <selection activeCell="G5" sqref="G5:Q5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122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52">
        <v>0</v>
      </c>
      <c r="H10" s="25">
        <v>7</v>
      </c>
      <c r="I10" s="119" t="s">
        <v>20</v>
      </c>
      <c r="J10" s="81">
        <v>0</v>
      </c>
      <c r="K10" s="25">
        <v>8</v>
      </c>
      <c r="L10" s="119" t="s">
        <v>20</v>
      </c>
      <c r="M10" s="87">
        <v>0</v>
      </c>
      <c r="N10" s="25">
        <v>8</v>
      </c>
      <c r="O10" s="119" t="s">
        <v>20</v>
      </c>
      <c r="P10" s="43">
        <f t="shared" ref="P10:P30" si="0">G10+J10+M10</f>
        <v>0</v>
      </c>
      <c r="Q10" s="9">
        <f>P10+'15 Feb''26'!Q10</f>
        <v>2990.1329999999998</v>
      </c>
      <c r="R10" s="26">
        <f>H10+K10+N10+'15 Feb''26'!R10</f>
        <v>78.5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54">
        <v>7.0949999999999998</v>
      </c>
      <c r="H11" s="11"/>
      <c r="I11" s="120" t="s">
        <v>39</v>
      </c>
      <c r="J11" s="82">
        <v>0</v>
      </c>
      <c r="K11" s="11"/>
      <c r="L11" s="120" t="s">
        <v>20</v>
      </c>
      <c r="M11" s="88">
        <v>0</v>
      </c>
      <c r="N11" s="11"/>
      <c r="O11" s="120" t="s">
        <v>20</v>
      </c>
      <c r="P11" s="44">
        <f t="shared" si="0"/>
        <v>7.0949999999999998</v>
      </c>
      <c r="Q11" s="10">
        <f>P11+'15 Feb''26'!Q11</f>
        <v>2874.462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56">
        <v>0</v>
      </c>
      <c r="H12" s="17"/>
      <c r="I12" s="121" t="s">
        <v>20</v>
      </c>
      <c r="J12" s="83">
        <v>0</v>
      </c>
      <c r="K12" s="17"/>
      <c r="L12" s="121" t="s">
        <v>20</v>
      </c>
      <c r="M12" s="89">
        <v>0</v>
      </c>
      <c r="N12" s="17"/>
      <c r="O12" s="121" t="s">
        <v>20</v>
      </c>
      <c r="P12" s="45">
        <f t="shared" si="0"/>
        <v>0</v>
      </c>
      <c r="Q12" s="29">
        <f>P12+'15 Feb''26'!Q12</f>
        <v>2014.741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58">
        <v>17.623000000000001</v>
      </c>
      <c r="H13" s="24">
        <v>0</v>
      </c>
      <c r="I13" s="122" t="s">
        <v>23</v>
      </c>
      <c r="J13" s="84">
        <v>0</v>
      </c>
      <c r="K13" s="24">
        <v>8</v>
      </c>
      <c r="L13" s="122" t="s">
        <v>23</v>
      </c>
      <c r="M13" s="90">
        <v>0</v>
      </c>
      <c r="N13" s="24">
        <v>8</v>
      </c>
      <c r="O13" s="122" t="s">
        <v>23</v>
      </c>
      <c r="P13" s="46">
        <f t="shared" si="0"/>
        <v>17.623000000000001</v>
      </c>
      <c r="Q13" s="30">
        <f>P13+'15 Feb''26'!Q13</f>
        <v>1495.1110000000003</v>
      </c>
      <c r="R13" s="26">
        <f>H13+K13+N13+'15 Feb''26'!R13</f>
        <v>71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56">
        <v>38.039000000000001</v>
      </c>
      <c r="H14" s="17"/>
      <c r="I14" s="123" t="s">
        <v>26</v>
      </c>
      <c r="J14" s="83">
        <v>0</v>
      </c>
      <c r="K14" s="17"/>
      <c r="L14" s="123" t="s">
        <v>26</v>
      </c>
      <c r="M14" s="89">
        <v>0</v>
      </c>
      <c r="N14" s="17"/>
      <c r="O14" s="123" t="s">
        <v>26</v>
      </c>
      <c r="P14" s="45">
        <f t="shared" si="0"/>
        <v>38.039000000000001</v>
      </c>
      <c r="Q14" s="29">
        <f>P14+'15 Feb''26'!Q14</f>
        <v>954.85599999999999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58">
        <v>28.074999999999999</v>
      </c>
      <c r="H15" s="24">
        <v>0</v>
      </c>
      <c r="I15" s="124" t="s">
        <v>26</v>
      </c>
      <c r="J15" s="84">
        <v>31.861000000000001</v>
      </c>
      <c r="K15" s="24">
        <v>0</v>
      </c>
      <c r="L15" s="124" t="s">
        <v>26</v>
      </c>
      <c r="M15" s="90">
        <v>26.986000000000001</v>
      </c>
      <c r="N15" s="24">
        <v>0</v>
      </c>
      <c r="O15" s="124" t="s">
        <v>26</v>
      </c>
      <c r="P15" s="46">
        <f t="shared" si="0"/>
        <v>86.921999999999997</v>
      </c>
      <c r="Q15" s="30">
        <f>P15+'15 Feb''26'!Q15</f>
        <v>1178.9919999999997</v>
      </c>
      <c r="R15" s="26">
        <f>H15+K15+N15+'15 Feb''26'!R15</f>
        <v>52.5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56">
        <v>10.058</v>
      </c>
      <c r="H16" s="17"/>
      <c r="I16" s="125" t="s">
        <v>29</v>
      </c>
      <c r="J16" s="83">
        <v>9.6560000000000006</v>
      </c>
      <c r="K16" s="17"/>
      <c r="L16" s="125" t="s">
        <v>29</v>
      </c>
      <c r="M16" s="89">
        <v>9.9879999999999995</v>
      </c>
      <c r="N16" s="17"/>
      <c r="O16" s="125" t="s">
        <v>29</v>
      </c>
      <c r="P16" s="45">
        <f t="shared" si="0"/>
        <v>29.701999999999998</v>
      </c>
      <c r="Q16" s="29">
        <f>P16+'15 Feb''26'!Q16</f>
        <v>466.30299999999994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58">
        <v>11.414</v>
      </c>
      <c r="H17" s="24">
        <v>0</v>
      </c>
      <c r="I17" s="122" t="s">
        <v>29</v>
      </c>
      <c r="J17" s="84">
        <v>10.598000000000001</v>
      </c>
      <c r="K17" s="24">
        <v>0</v>
      </c>
      <c r="L17" s="122" t="s">
        <v>29</v>
      </c>
      <c r="M17" s="90">
        <v>9.3859999999999992</v>
      </c>
      <c r="N17" s="24">
        <v>0</v>
      </c>
      <c r="O17" s="122" t="s">
        <v>29</v>
      </c>
      <c r="P17" s="46">
        <f t="shared" si="0"/>
        <v>31.398</v>
      </c>
      <c r="Q17" s="30">
        <f>P17+'15 Feb''26'!Q17</f>
        <v>464.98200000000003</v>
      </c>
      <c r="R17" s="26">
        <f>H17+K17+N17+'15 Feb''26'!R17</f>
        <v>76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54">
        <v>12.991</v>
      </c>
      <c r="H18" s="11"/>
      <c r="I18" s="120" t="s">
        <v>94</v>
      </c>
      <c r="J18" s="84">
        <v>13.409000000000001</v>
      </c>
      <c r="K18" s="11"/>
      <c r="L18" s="120" t="s">
        <v>32</v>
      </c>
      <c r="M18" s="88">
        <v>12.115</v>
      </c>
      <c r="N18" s="11"/>
      <c r="O18" s="120" t="s">
        <v>32</v>
      </c>
      <c r="P18" s="44">
        <f t="shared" si="0"/>
        <v>38.515000000000001</v>
      </c>
      <c r="Q18" s="29">
        <f>P18+'15 Feb''26'!Q18</f>
        <v>474.51099999999991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54">
        <v>0.121</v>
      </c>
      <c r="H19" s="11"/>
      <c r="I19" s="120" t="s">
        <v>23</v>
      </c>
      <c r="J19" s="84">
        <v>0.501</v>
      </c>
      <c r="K19" s="11"/>
      <c r="L19" s="120" t="s">
        <v>23</v>
      </c>
      <c r="M19" s="88">
        <v>0.5</v>
      </c>
      <c r="N19" s="11"/>
      <c r="O19" s="120" t="s">
        <v>23</v>
      </c>
      <c r="P19" s="44">
        <f t="shared" si="0"/>
        <v>1.1219999999999999</v>
      </c>
      <c r="Q19" s="29">
        <f>P19+'15 Feb''26'!Q19</f>
        <v>24.013999999999999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56">
        <v>0</v>
      </c>
      <c r="H20" s="17"/>
      <c r="I20" s="123" t="s">
        <v>37</v>
      </c>
      <c r="J20" s="83">
        <v>0.25</v>
      </c>
      <c r="K20" s="17"/>
      <c r="L20" s="123" t="s">
        <v>37</v>
      </c>
      <c r="M20" s="89">
        <v>0</v>
      </c>
      <c r="N20" s="17"/>
      <c r="O20" s="123" t="s">
        <v>37</v>
      </c>
      <c r="P20" s="45">
        <f t="shared" si="0"/>
        <v>0.25</v>
      </c>
      <c r="Q20" s="29">
        <f>P20+'15 Feb''26'!Q20</f>
        <v>9.625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58">
        <v>106.143</v>
      </c>
      <c r="H21" s="24">
        <v>0</v>
      </c>
      <c r="I21" s="122" t="s">
        <v>39</v>
      </c>
      <c r="J21" s="82">
        <v>98.370999999999995</v>
      </c>
      <c r="K21" s="24">
        <v>0</v>
      </c>
      <c r="L21" s="122" t="s">
        <v>39</v>
      </c>
      <c r="M21" s="90">
        <v>84.45</v>
      </c>
      <c r="N21" s="24">
        <v>1.1499999999999999</v>
      </c>
      <c r="O21" s="122" t="s">
        <v>39</v>
      </c>
      <c r="P21" s="46">
        <f t="shared" si="0"/>
        <v>288.964</v>
      </c>
      <c r="Q21" s="30">
        <f>P21+'15 Feb''26'!Q21</f>
        <v>2954.1389999999997</v>
      </c>
      <c r="R21" s="26">
        <f>H21+K21+N21+'15 Feb''26'!R21</f>
        <v>138.4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54">
        <v>0</v>
      </c>
      <c r="H22" s="11"/>
      <c r="I22" s="120" t="s">
        <v>41</v>
      </c>
      <c r="J22" s="82">
        <v>0</v>
      </c>
      <c r="K22" s="11"/>
      <c r="L22" s="120" t="s">
        <v>41</v>
      </c>
      <c r="M22" s="54">
        <v>0</v>
      </c>
      <c r="N22" s="11"/>
      <c r="O22" s="120" t="s">
        <v>41</v>
      </c>
      <c r="P22" s="44">
        <f t="shared" si="0"/>
        <v>0</v>
      </c>
      <c r="Q22" s="29">
        <f>P22+'15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54">
        <v>0</v>
      </c>
      <c r="H23" s="11"/>
      <c r="I23" s="120" t="s">
        <v>41</v>
      </c>
      <c r="J23" s="82">
        <v>0</v>
      </c>
      <c r="K23" s="11"/>
      <c r="L23" s="120" t="s">
        <v>41</v>
      </c>
      <c r="M23" s="88">
        <v>0</v>
      </c>
      <c r="N23" s="11"/>
      <c r="O23" s="120" t="s">
        <v>41</v>
      </c>
      <c r="P23" s="44">
        <f t="shared" si="0"/>
        <v>0</v>
      </c>
      <c r="Q23" s="29">
        <f>P23+'15 Feb''26'!Q23</f>
        <v>0.95599999999999996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0.32200000000000001</v>
      </c>
      <c r="H24" s="11"/>
      <c r="I24" s="137" t="s">
        <v>46</v>
      </c>
      <c r="J24" s="82">
        <v>0.29899999999999999</v>
      </c>
      <c r="K24" s="11"/>
      <c r="L24" s="137" t="s">
        <v>46</v>
      </c>
      <c r="M24" s="54">
        <v>0.27600000000000002</v>
      </c>
      <c r="N24" s="11"/>
      <c r="O24" s="137" t="s">
        <v>123</v>
      </c>
      <c r="P24" s="44">
        <f t="shared" si="0"/>
        <v>0.89700000000000002</v>
      </c>
      <c r="Q24" s="29">
        <f>P24+'15 Feb''26'!Q24</f>
        <v>8.2769999999999992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7.68</v>
      </c>
      <c r="H25" s="11"/>
      <c r="I25" s="137" t="s">
        <v>124</v>
      </c>
      <c r="J25" s="82">
        <v>6.9930000000000003</v>
      </c>
      <c r="K25" s="11"/>
      <c r="L25" s="137" t="s">
        <v>92</v>
      </c>
      <c r="M25" s="54">
        <v>6.4089999999999998</v>
      </c>
      <c r="N25" s="11"/>
      <c r="O25" s="137" t="s">
        <v>125</v>
      </c>
      <c r="P25" s="44">
        <f t="shared" si="0"/>
        <v>21.082000000000001</v>
      </c>
      <c r="Q25" s="29">
        <f>P25+'15 Feb''26'!Q25</f>
        <v>228.07499999999999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61.933</v>
      </c>
      <c r="H26" s="11"/>
      <c r="I26" s="122" t="s">
        <v>108</v>
      </c>
      <c r="J26" s="82">
        <v>57.747999999999998</v>
      </c>
      <c r="K26" s="11"/>
      <c r="L26" s="122" t="s">
        <v>126</v>
      </c>
      <c r="M26" s="54">
        <v>53.067</v>
      </c>
      <c r="N26" s="11"/>
      <c r="O26" s="122" t="s">
        <v>127</v>
      </c>
      <c r="P26" s="44">
        <f t="shared" si="0"/>
        <v>172.74799999999999</v>
      </c>
      <c r="Q26" s="29">
        <f>P26+'15 Feb''26'!Q26</f>
        <v>1630.846</v>
      </c>
      <c r="R26" s="22"/>
    </row>
    <row r="27" spans="1:18" ht="14.1" customHeight="1" x14ac:dyDescent="0.25">
      <c r="A27" s="187"/>
      <c r="B27" s="188"/>
      <c r="C27" s="18" t="s">
        <v>73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47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29">
        <f>P27+'15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27.602</v>
      </c>
      <c r="H28" s="11"/>
      <c r="I28" s="122" t="s">
        <v>56</v>
      </c>
      <c r="J28" s="82">
        <v>25.571999999999999</v>
      </c>
      <c r="K28" s="11"/>
      <c r="L28" s="122" t="s">
        <v>56</v>
      </c>
      <c r="M28" s="54">
        <v>22.324999999999999</v>
      </c>
      <c r="N28" s="11"/>
      <c r="O28" s="122" t="s">
        <v>128</v>
      </c>
      <c r="P28" s="44">
        <f t="shared" si="0"/>
        <v>75.498999999999995</v>
      </c>
      <c r="Q28" s="29">
        <f>P28+'15 Feb''26'!Q28</f>
        <v>778.77499999999998</v>
      </c>
      <c r="R28" s="22"/>
    </row>
    <row r="29" spans="1:18" ht="14.1" customHeight="1" x14ac:dyDescent="0.25">
      <c r="A29" s="187"/>
      <c r="B29" s="188"/>
      <c r="C29" s="164" t="s">
        <v>75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47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29">
        <f>P29+'15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3.87</v>
      </c>
      <c r="H30" s="11"/>
      <c r="I30" s="140" t="s">
        <v>60</v>
      </c>
      <c r="J30" s="82">
        <v>3.363</v>
      </c>
      <c r="K30" s="11"/>
      <c r="L30" s="140" t="s">
        <v>60</v>
      </c>
      <c r="M30" s="54">
        <v>3.198</v>
      </c>
      <c r="N30" s="11"/>
      <c r="O30" s="140" t="s">
        <v>129</v>
      </c>
      <c r="P30" s="44">
        <f t="shared" si="0"/>
        <v>10.431000000000001</v>
      </c>
      <c r="Q30" s="29">
        <f>P30+'15 Feb''26'!Q30</f>
        <v>88.936999999999998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56">
        <v>0.48699999999999999</v>
      </c>
      <c r="H31" s="17"/>
      <c r="I31" s="122" t="s">
        <v>62</v>
      </c>
      <c r="J31" s="83">
        <v>0.51700000000000002</v>
      </c>
      <c r="K31" s="17"/>
      <c r="L31" s="122" t="s">
        <v>62</v>
      </c>
      <c r="M31" s="89">
        <v>0.5</v>
      </c>
      <c r="N31" s="17"/>
      <c r="O31" s="122" t="s">
        <v>130</v>
      </c>
      <c r="P31" s="45">
        <f>G31+J31+M31</f>
        <v>1.504</v>
      </c>
      <c r="Q31" s="29">
        <f>P31+'15 Feb''26'!Q31</f>
        <v>24.185000000000006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84">
        <v>0</v>
      </c>
      <c r="K32" s="24">
        <v>8</v>
      </c>
      <c r="L32" s="140" t="s">
        <v>20</v>
      </c>
      <c r="M32" s="90">
        <v>0</v>
      </c>
      <c r="N32" s="24">
        <v>8</v>
      </c>
      <c r="O32" s="140" t="s">
        <v>20</v>
      </c>
      <c r="P32" s="46">
        <f>G32+J32+M32</f>
        <v>0</v>
      </c>
      <c r="Q32" s="30">
        <f>P32+'15 Feb''26'!Q32</f>
        <v>0</v>
      </c>
      <c r="R32" s="26">
        <f>H32+K32+N32+'15 Feb''26'!R32</f>
        <v>384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86">
        <v>0</v>
      </c>
      <c r="K33" s="13"/>
      <c r="L33" s="126" t="s">
        <v>20</v>
      </c>
      <c r="M33" s="91">
        <v>0</v>
      </c>
      <c r="N33" s="13"/>
      <c r="O33" s="126" t="s">
        <v>20</v>
      </c>
      <c r="P33" s="48">
        <f>G33+J33+M33</f>
        <v>0</v>
      </c>
      <c r="Q33" s="12">
        <f>P33+'15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rintOptions horizontalCentered="1"/>
  <pageMargins left="0.5" right="0" top="0.25" bottom="0" header="0" footer="0"/>
  <pageSetup paperSize="10000" scale="70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6A56-BDB0-45B9-B0A2-4796F011671E}">
  <sheetPr codeName="Sheet17"/>
  <dimension ref="A1:R84"/>
  <sheetViews>
    <sheetView workbookViewId="0">
      <selection activeCell="J2" sqref="J2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8.14062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2" width="8" customWidth="1"/>
    <col min="13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131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52">
        <v>0</v>
      </c>
      <c r="H10" s="25">
        <v>8</v>
      </c>
      <c r="I10" s="119" t="s">
        <v>20</v>
      </c>
      <c r="J10" s="81">
        <v>0</v>
      </c>
      <c r="K10" s="25">
        <v>8</v>
      </c>
      <c r="L10" s="119" t="s">
        <v>20</v>
      </c>
      <c r="M10" s="52">
        <v>0</v>
      </c>
      <c r="N10" s="25">
        <v>8</v>
      </c>
      <c r="O10" s="119" t="s">
        <v>20</v>
      </c>
      <c r="P10" s="43">
        <f t="shared" ref="P10:P30" si="0">G10+J10+M10</f>
        <v>0</v>
      </c>
      <c r="Q10" s="9">
        <f>P10+'16 Feb''26'!Q10</f>
        <v>2990.1329999999998</v>
      </c>
      <c r="R10" s="26">
        <f>H10+K10+N10+'16 Feb''26'!R10</f>
        <v>102.5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54">
        <v>0</v>
      </c>
      <c r="H11" s="11"/>
      <c r="I11" s="120" t="s">
        <v>20</v>
      </c>
      <c r="J11" s="82">
        <v>0</v>
      </c>
      <c r="K11" s="11"/>
      <c r="L11" s="120" t="s">
        <v>20</v>
      </c>
      <c r="M11" s="54">
        <v>0</v>
      </c>
      <c r="N11" s="11"/>
      <c r="O11" s="120" t="s">
        <v>20</v>
      </c>
      <c r="P11" s="44">
        <f t="shared" si="0"/>
        <v>0</v>
      </c>
      <c r="Q11" s="10">
        <f>P11+'16 Feb''26'!Q11</f>
        <v>2874.462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56">
        <v>0</v>
      </c>
      <c r="H12" s="17"/>
      <c r="I12" s="121" t="s">
        <v>20</v>
      </c>
      <c r="J12" s="83">
        <v>0</v>
      </c>
      <c r="K12" s="17"/>
      <c r="L12" s="121" t="s">
        <v>20</v>
      </c>
      <c r="M12" s="56">
        <v>0</v>
      </c>
      <c r="N12" s="17"/>
      <c r="O12" s="121" t="s">
        <v>20</v>
      </c>
      <c r="P12" s="45">
        <f t="shared" si="0"/>
        <v>0</v>
      </c>
      <c r="Q12" s="29">
        <f>P12+'16 Feb''26'!Q12</f>
        <v>2014.741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58">
        <v>0</v>
      </c>
      <c r="H13" s="24">
        <v>8</v>
      </c>
      <c r="I13" s="120" t="s">
        <v>20</v>
      </c>
      <c r="J13" s="84">
        <v>0</v>
      </c>
      <c r="K13" s="24">
        <v>8</v>
      </c>
      <c r="L13" s="120" t="s">
        <v>20</v>
      </c>
      <c r="M13" s="58">
        <v>0</v>
      </c>
      <c r="N13" s="24">
        <v>8</v>
      </c>
      <c r="O13" s="120" t="s">
        <v>20</v>
      </c>
      <c r="P13" s="46">
        <f t="shared" si="0"/>
        <v>0</v>
      </c>
      <c r="Q13" s="30">
        <f>P13+'16 Feb''26'!Q13</f>
        <v>1495.1110000000003</v>
      </c>
      <c r="R13" s="26">
        <f>H13+K13+N13+'16 Feb''26'!R13</f>
        <v>95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56">
        <v>0</v>
      </c>
      <c r="H14" s="17"/>
      <c r="I14" s="120" t="s">
        <v>20</v>
      </c>
      <c r="J14" s="83">
        <v>0</v>
      </c>
      <c r="K14" s="17"/>
      <c r="L14" s="123" t="s">
        <v>20</v>
      </c>
      <c r="M14" s="56">
        <v>0</v>
      </c>
      <c r="N14" s="17"/>
      <c r="O14" s="123" t="s">
        <v>20</v>
      </c>
      <c r="P14" s="45">
        <f t="shared" si="0"/>
        <v>0</v>
      </c>
      <c r="Q14" s="29">
        <f>P14+'16 Feb''26'!Q14</f>
        <v>954.85599999999999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58">
        <v>2.6579999999999999</v>
      </c>
      <c r="H15" s="24">
        <v>7</v>
      </c>
      <c r="I15" s="124" t="s">
        <v>26</v>
      </c>
      <c r="J15" s="84">
        <v>0</v>
      </c>
      <c r="K15" s="24">
        <v>8</v>
      </c>
      <c r="L15" s="61" t="s">
        <v>20</v>
      </c>
      <c r="M15" s="58">
        <v>0</v>
      </c>
      <c r="N15" s="24">
        <v>8</v>
      </c>
      <c r="O15" s="61" t="s">
        <v>20</v>
      </c>
      <c r="P15" s="46">
        <f t="shared" si="0"/>
        <v>2.6579999999999999</v>
      </c>
      <c r="Q15" s="30">
        <f>P15+'16 Feb''26'!Q15</f>
        <v>1181.6499999999996</v>
      </c>
      <c r="R15" s="26">
        <f>H15+K15+N15+'16 Feb''26'!R15</f>
        <v>75.5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56">
        <v>1.849</v>
      </c>
      <c r="H16" s="17"/>
      <c r="I16" s="125" t="s">
        <v>132</v>
      </c>
      <c r="J16" s="83">
        <v>0</v>
      </c>
      <c r="K16" s="17"/>
      <c r="L16" s="60" t="s">
        <v>20</v>
      </c>
      <c r="M16" s="56">
        <v>0</v>
      </c>
      <c r="N16" s="17"/>
      <c r="O16" s="60" t="s">
        <v>20</v>
      </c>
      <c r="P16" s="45">
        <f t="shared" si="0"/>
        <v>1.849</v>
      </c>
      <c r="Q16" s="29">
        <f>P16+'16 Feb''26'!Q16</f>
        <v>468.15199999999993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58">
        <v>2.6389999999999998</v>
      </c>
      <c r="H17" s="24">
        <v>6.5</v>
      </c>
      <c r="I17" s="122" t="s">
        <v>29</v>
      </c>
      <c r="J17" s="84">
        <v>0</v>
      </c>
      <c r="K17" s="24">
        <v>8</v>
      </c>
      <c r="L17" s="120" t="s">
        <v>20</v>
      </c>
      <c r="M17" s="58">
        <v>0</v>
      </c>
      <c r="N17" s="24">
        <v>8</v>
      </c>
      <c r="O17" s="120" t="s">
        <v>20</v>
      </c>
      <c r="P17" s="46">
        <f t="shared" si="0"/>
        <v>2.6389999999999998</v>
      </c>
      <c r="Q17" s="30">
        <f>P17+'16 Feb''26'!Q17</f>
        <v>467.62100000000004</v>
      </c>
      <c r="R17" s="26">
        <f>H17+K17+N17+'16 Feb''26'!R17</f>
        <v>98.5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54">
        <v>3.4580000000000002</v>
      </c>
      <c r="H18" s="11"/>
      <c r="I18" s="120" t="s">
        <v>133</v>
      </c>
      <c r="J18" s="82">
        <v>0</v>
      </c>
      <c r="K18" s="11"/>
      <c r="L18" s="120" t="s">
        <v>20</v>
      </c>
      <c r="M18" s="54">
        <v>0</v>
      </c>
      <c r="N18" s="11"/>
      <c r="O18" s="120" t="s">
        <v>20</v>
      </c>
      <c r="P18" s="44">
        <f t="shared" si="0"/>
        <v>3.4580000000000002</v>
      </c>
      <c r="Q18" s="29">
        <f>P18+'16 Feb''26'!Q18</f>
        <v>477.96899999999994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54">
        <v>0.20499999999999999</v>
      </c>
      <c r="H19" s="11"/>
      <c r="I19" s="120" t="s">
        <v>23</v>
      </c>
      <c r="J19" s="82">
        <v>0</v>
      </c>
      <c r="K19" s="11"/>
      <c r="L19" s="61" t="s">
        <v>20</v>
      </c>
      <c r="M19" s="54">
        <v>0</v>
      </c>
      <c r="N19" s="11"/>
      <c r="O19" s="61" t="s">
        <v>20</v>
      </c>
      <c r="P19" s="44">
        <f t="shared" si="0"/>
        <v>0.20499999999999999</v>
      </c>
      <c r="Q19" s="29">
        <f>P19+'16 Feb''26'!Q19</f>
        <v>24.218999999999998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56">
        <v>0</v>
      </c>
      <c r="H20" s="17"/>
      <c r="I20" s="123" t="s">
        <v>37</v>
      </c>
      <c r="J20" s="83">
        <v>0</v>
      </c>
      <c r="K20" s="17"/>
      <c r="L20" s="62" t="s">
        <v>37</v>
      </c>
      <c r="M20" s="56">
        <v>0</v>
      </c>
      <c r="N20" s="17"/>
      <c r="O20" s="62" t="s">
        <v>37</v>
      </c>
      <c r="P20" s="45">
        <f t="shared" si="0"/>
        <v>0</v>
      </c>
      <c r="Q20" s="29">
        <f>P20+'16 Feb''26'!Q20</f>
        <v>9.625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58">
        <v>0</v>
      </c>
      <c r="H21" s="24">
        <v>8</v>
      </c>
      <c r="I21" s="122" t="s">
        <v>20</v>
      </c>
      <c r="J21" s="84">
        <v>0</v>
      </c>
      <c r="K21" s="24">
        <v>8</v>
      </c>
      <c r="L21" s="59" t="s">
        <v>20</v>
      </c>
      <c r="M21" s="58">
        <v>0</v>
      </c>
      <c r="N21" s="24">
        <v>8</v>
      </c>
      <c r="O21" s="59" t="s">
        <v>20</v>
      </c>
      <c r="P21" s="46">
        <f t="shared" si="0"/>
        <v>0</v>
      </c>
      <c r="Q21" s="30">
        <f>P21+'16 Feb''26'!Q21</f>
        <v>2954.1389999999997</v>
      </c>
      <c r="R21" s="26">
        <f>H21+K21+N21+'16 Feb''26'!R21</f>
        <v>162.4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54">
        <v>0</v>
      </c>
      <c r="H22" s="11"/>
      <c r="I22" s="120" t="s">
        <v>41</v>
      </c>
      <c r="J22" s="82">
        <v>0</v>
      </c>
      <c r="K22" s="11"/>
      <c r="L22" s="55" t="s">
        <v>41</v>
      </c>
      <c r="M22" s="54">
        <v>0</v>
      </c>
      <c r="N22" s="11"/>
      <c r="O22" s="55" t="s">
        <v>41</v>
      </c>
      <c r="P22" s="44">
        <f t="shared" si="0"/>
        <v>0</v>
      </c>
      <c r="Q22" s="29">
        <f>P22+'16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54">
        <v>0</v>
      </c>
      <c r="H23" s="11"/>
      <c r="I23" s="120" t="s">
        <v>41</v>
      </c>
      <c r="J23" s="82">
        <v>0</v>
      </c>
      <c r="K23" s="11"/>
      <c r="L23" s="120" t="s">
        <v>41</v>
      </c>
      <c r="M23" s="54">
        <v>0</v>
      </c>
      <c r="N23" s="11"/>
      <c r="O23" s="120" t="s">
        <v>41</v>
      </c>
      <c r="P23" s="44">
        <f t="shared" si="0"/>
        <v>0</v>
      </c>
      <c r="Q23" s="29">
        <f>P23+'16 Feb''26'!Q23</f>
        <v>0.95599999999999996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</v>
      </c>
      <c r="H24" s="11"/>
      <c r="I24" s="59" t="s">
        <v>39</v>
      </c>
      <c r="J24" s="82">
        <v>0</v>
      </c>
      <c r="K24" s="11"/>
      <c r="L24" s="59" t="s">
        <v>20</v>
      </c>
      <c r="M24" s="54">
        <v>0</v>
      </c>
      <c r="N24" s="11"/>
      <c r="O24" s="59" t="s">
        <v>20</v>
      </c>
      <c r="P24" s="44">
        <f t="shared" si="0"/>
        <v>0</v>
      </c>
      <c r="Q24" s="29">
        <f>P24+'16 Feb''26'!Q24</f>
        <v>8.2769999999999992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0</v>
      </c>
      <c r="H25" s="11"/>
      <c r="I25" s="59" t="s">
        <v>39</v>
      </c>
      <c r="J25" s="82">
        <v>0</v>
      </c>
      <c r="K25" s="11"/>
      <c r="L25" s="59" t="s">
        <v>20</v>
      </c>
      <c r="M25" s="54">
        <v>0</v>
      </c>
      <c r="N25" s="11"/>
      <c r="O25" s="59" t="s">
        <v>20</v>
      </c>
      <c r="P25" s="44">
        <f t="shared" si="0"/>
        <v>0</v>
      </c>
      <c r="Q25" s="29">
        <f>P25+'16 Feb''26'!Q25</f>
        <v>228.07499999999999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0</v>
      </c>
      <c r="H26" s="11"/>
      <c r="I26" s="59" t="s">
        <v>39</v>
      </c>
      <c r="J26" s="82">
        <v>0</v>
      </c>
      <c r="K26" s="11"/>
      <c r="L26" s="59" t="s">
        <v>20</v>
      </c>
      <c r="M26" s="54">
        <v>0</v>
      </c>
      <c r="N26" s="11"/>
      <c r="O26" s="59" t="s">
        <v>20</v>
      </c>
      <c r="P26" s="44">
        <f t="shared" si="0"/>
        <v>0</v>
      </c>
      <c r="Q26" s="29">
        <f>P26+'16 Feb''26'!Q26</f>
        <v>1630.846</v>
      </c>
      <c r="R26" s="22"/>
    </row>
    <row r="27" spans="1:18" ht="14.1" customHeight="1" x14ac:dyDescent="0.25">
      <c r="A27" s="187"/>
      <c r="B27" s="188"/>
      <c r="C27" s="18" t="s">
        <v>73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82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29">
        <f>P27+'16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0</v>
      </c>
      <c r="H28" s="11"/>
      <c r="I28" s="59" t="s">
        <v>39</v>
      </c>
      <c r="J28" s="82">
        <v>0</v>
      </c>
      <c r="K28" s="11"/>
      <c r="L28" s="59" t="s">
        <v>20</v>
      </c>
      <c r="M28" s="54">
        <v>0</v>
      </c>
      <c r="N28" s="11"/>
      <c r="O28" s="59" t="s">
        <v>20</v>
      </c>
      <c r="P28" s="44">
        <f t="shared" si="0"/>
        <v>0</v>
      </c>
      <c r="Q28" s="29">
        <f>P28+'16 Feb''26'!Q28</f>
        <v>778.77499999999998</v>
      </c>
      <c r="R28" s="22"/>
    </row>
    <row r="29" spans="1:18" ht="14.1" customHeight="1" x14ac:dyDescent="0.25">
      <c r="A29" s="187"/>
      <c r="B29" s="188"/>
      <c r="C29" s="164" t="s">
        <v>75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82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29">
        <f>P29+'16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0</v>
      </c>
      <c r="H30" s="11"/>
      <c r="I30" s="59" t="s">
        <v>39</v>
      </c>
      <c r="J30" s="82">
        <v>0</v>
      </c>
      <c r="K30" s="11"/>
      <c r="L30" s="59" t="s">
        <v>20</v>
      </c>
      <c r="M30" s="54">
        <v>0</v>
      </c>
      <c r="N30" s="11"/>
      <c r="O30" s="59" t="s">
        <v>20</v>
      </c>
      <c r="P30" s="44">
        <f t="shared" si="0"/>
        <v>0</v>
      </c>
      <c r="Q30" s="29">
        <f>P30+'16 Feb''26'!Q30</f>
        <v>88.936999999999998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56">
        <v>0</v>
      </c>
      <c r="H31" s="17"/>
      <c r="I31" s="59" t="s">
        <v>39</v>
      </c>
      <c r="J31" s="83">
        <v>0</v>
      </c>
      <c r="K31" s="17"/>
      <c r="L31" s="59" t="s">
        <v>20</v>
      </c>
      <c r="M31" s="56">
        <v>0</v>
      </c>
      <c r="N31" s="17"/>
      <c r="O31" s="59" t="s">
        <v>20</v>
      </c>
      <c r="P31" s="45">
        <f>G31+J31+M31</f>
        <v>0</v>
      </c>
      <c r="Q31" s="29">
        <f>P31+'16 Feb''26'!Q31</f>
        <v>24.185000000000006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46">
        <v>0</v>
      </c>
      <c r="K32" s="24">
        <v>8</v>
      </c>
      <c r="L32" s="61" t="s">
        <v>20</v>
      </c>
      <c r="M32" s="58">
        <v>0</v>
      </c>
      <c r="N32" s="24">
        <v>8</v>
      </c>
      <c r="O32" s="61" t="s">
        <v>20</v>
      </c>
      <c r="P32" s="46">
        <f>G32+J32+M32</f>
        <v>0</v>
      </c>
      <c r="Q32" s="30">
        <f>P32+'16 Feb''26'!Q32</f>
        <v>0</v>
      </c>
      <c r="R32" s="26">
        <f>H32+K32+N32+'16 Feb''26'!R32</f>
        <v>408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48">
        <v>0</v>
      </c>
      <c r="K33" s="13"/>
      <c r="L33" s="85" t="s">
        <v>20</v>
      </c>
      <c r="M33" s="65">
        <v>0</v>
      </c>
      <c r="N33" s="13"/>
      <c r="O33" s="85" t="s">
        <v>20</v>
      </c>
      <c r="P33" s="48">
        <f>G33+J33+M33</f>
        <v>0</v>
      </c>
      <c r="Q33" s="12">
        <f>P33+'16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4.1" customHeight="1" x14ac:dyDescent="0.25"/>
    <row r="80" ht="14.1" customHeight="1" x14ac:dyDescent="0.25"/>
    <row r="81" spans="1:18" ht="14.1" customHeight="1" x14ac:dyDescent="0.25"/>
    <row r="82" spans="1:18" ht="14.1" customHeight="1" x14ac:dyDescent="0.25"/>
    <row r="83" spans="1:18" ht="14.1" customHeight="1" x14ac:dyDescent="0.25"/>
    <row r="84" spans="1:18" ht="10.5" customHeight="1" thickBot="1" x14ac:dyDescent="0.3">
      <c r="A84" s="66"/>
      <c r="B84" s="67"/>
      <c r="C84" s="67"/>
      <c r="D84" s="156" t="s">
        <v>65</v>
      </c>
      <c r="E84" s="156"/>
      <c r="F84" s="156"/>
      <c r="G84" s="156" t="s">
        <v>66</v>
      </c>
      <c r="H84" s="156"/>
      <c r="I84" s="156"/>
      <c r="J84" s="156" t="s">
        <v>67</v>
      </c>
      <c r="K84" s="156"/>
      <c r="L84" s="156"/>
      <c r="M84" s="67"/>
      <c r="N84" s="67"/>
      <c r="O84" s="67"/>
      <c r="P84" s="153" t="s">
        <v>68</v>
      </c>
      <c r="Q84" s="153"/>
      <c r="R84" s="154"/>
    </row>
  </sheetData>
  <sortState xmlns:xlrd2="http://schemas.microsoft.com/office/spreadsheetml/2017/richdata2" ref="A66:A67">
    <sortCondition ref="A66:A67"/>
  </sortState>
  <mergeCells count="45">
    <mergeCell ref="P84:R84"/>
    <mergeCell ref="D84:F84"/>
    <mergeCell ref="G84:I84"/>
    <mergeCell ref="J84:L84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M8:N8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A4:R4"/>
    <mergeCell ref="A5:C5"/>
    <mergeCell ref="D5:F5"/>
    <mergeCell ref="G5:Q5"/>
    <mergeCell ref="A7:R7"/>
  </mergeCells>
  <phoneticPr fontId="12" type="noConversion"/>
  <printOptions horizontalCentered="1"/>
  <pageMargins left="0.5" right="0.1" top="0" bottom="0" header="0" footer="0"/>
  <pageSetup paperSize="10000" scale="70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FB1D-D2C8-401C-AC76-11A56DB4A1C1}">
  <sheetPr codeName="Sheet18"/>
  <dimension ref="A1:R83"/>
  <sheetViews>
    <sheetView workbookViewId="0">
      <selection activeCell="F3" sqref="A1:F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9.570312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134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52">
        <v>0</v>
      </c>
      <c r="H10" s="25">
        <v>8</v>
      </c>
      <c r="I10" s="119" t="s">
        <v>20</v>
      </c>
      <c r="J10" s="52">
        <v>0</v>
      </c>
      <c r="K10" s="25">
        <v>8</v>
      </c>
      <c r="L10" s="119" t="s">
        <v>20</v>
      </c>
      <c r="M10" s="52">
        <v>0</v>
      </c>
      <c r="N10" s="25">
        <v>8</v>
      </c>
      <c r="O10" s="119" t="s">
        <v>20</v>
      </c>
      <c r="P10" s="43">
        <f t="shared" ref="P10:P30" si="0">G10+J10+M10</f>
        <v>0</v>
      </c>
      <c r="Q10" s="9">
        <f>P10+'17 Feb''26'!Q10</f>
        <v>2990.1329999999998</v>
      </c>
      <c r="R10" s="26">
        <f>H10+K10+N10+'17 Feb''26'!R10</f>
        <v>126.5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54">
        <v>0</v>
      </c>
      <c r="H11" s="11"/>
      <c r="I11" s="120" t="s">
        <v>20</v>
      </c>
      <c r="J11" s="54">
        <v>0</v>
      </c>
      <c r="K11" s="11"/>
      <c r="L11" s="120" t="s">
        <v>20</v>
      </c>
      <c r="M11" s="54">
        <v>0</v>
      </c>
      <c r="N11" s="11"/>
      <c r="O11" s="120" t="s">
        <v>20</v>
      </c>
      <c r="P11" s="44">
        <f t="shared" si="0"/>
        <v>0</v>
      </c>
      <c r="Q11" s="10">
        <f>P11+'17 Feb''26'!Q11</f>
        <v>2874.462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56">
        <v>0</v>
      </c>
      <c r="H12" s="17"/>
      <c r="I12" s="121" t="s">
        <v>20</v>
      </c>
      <c r="J12" s="56">
        <v>0</v>
      </c>
      <c r="K12" s="17"/>
      <c r="L12" s="121" t="s">
        <v>20</v>
      </c>
      <c r="M12" s="56">
        <v>0</v>
      </c>
      <c r="N12" s="17"/>
      <c r="O12" s="121" t="s">
        <v>20</v>
      </c>
      <c r="P12" s="45">
        <f t="shared" si="0"/>
        <v>0</v>
      </c>
      <c r="Q12" s="29">
        <f>P12+'17 Feb''26'!Q12</f>
        <v>2014.741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58">
        <v>0</v>
      </c>
      <c r="H13" s="24">
        <v>8</v>
      </c>
      <c r="I13" s="120" t="s">
        <v>20</v>
      </c>
      <c r="J13" s="58">
        <v>0</v>
      </c>
      <c r="K13" s="24">
        <v>8</v>
      </c>
      <c r="L13" s="120" t="s">
        <v>20</v>
      </c>
      <c r="M13" s="58">
        <v>0</v>
      </c>
      <c r="N13" s="24">
        <v>8</v>
      </c>
      <c r="O13" s="120" t="s">
        <v>20</v>
      </c>
      <c r="P13" s="46">
        <f t="shared" si="0"/>
        <v>0</v>
      </c>
      <c r="Q13" s="30">
        <f>P13+'17 Feb''26'!Q13</f>
        <v>1495.1110000000003</v>
      </c>
      <c r="R13" s="26">
        <f>H13+K13+N13+'17 Feb''26'!R13</f>
        <v>119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56">
        <v>0</v>
      </c>
      <c r="H14" s="17"/>
      <c r="I14" s="123" t="s">
        <v>20</v>
      </c>
      <c r="J14" s="56">
        <v>0</v>
      </c>
      <c r="K14" s="17"/>
      <c r="L14" s="123" t="s">
        <v>20</v>
      </c>
      <c r="M14" s="56">
        <v>0</v>
      </c>
      <c r="N14" s="17"/>
      <c r="O14" s="123" t="s">
        <v>20</v>
      </c>
      <c r="P14" s="45">
        <f t="shared" si="0"/>
        <v>0</v>
      </c>
      <c r="Q14" s="29">
        <f>P14+'17 Feb''26'!Q14</f>
        <v>954.85599999999999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58">
        <v>0</v>
      </c>
      <c r="H15" s="24">
        <v>8</v>
      </c>
      <c r="I15" s="61" t="s">
        <v>20</v>
      </c>
      <c r="J15" s="58">
        <v>0</v>
      </c>
      <c r="K15" s="24">
        <v>8</v>
      </c>
      <c r="L15" s="61" t="s">
        <v>20</v>
      </c>
      <c r="M15" s="58">
        <v>0</v>
      </c>
      <c r="N15" s="24">
        <v>8</v>
      </c>
      <c r="O15" s="61" t="s">
        <v>20</v>
      </c>
      <c r="P15" s="46">
        <f t="shared" si="0"/>
        <v>0</v>
      </c>
      <c r="Q15" s="30">
        <f>P15+'17 Feb''26'!Q15</f>
        <v>1181.6499999999996</v>
      </c>
      <c r="R15" s="26">
        <f>H15+K15+N15+'17 Feb''26'!R15</f>
        <v>99.5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56">
        <v>0</v>
      </c>
      <c r="H16" s="17"/>
      <c r="I16" s="60" t="s">
        <v>20</v>
      </c>
      <c r="J16" s="56">
        <v>0</v>
      </c>
      <c r="K16" s="17"/>
      <c r="L16" s="60" t="s">
        <v>20</v>
      </c>
      <c r="M16" s="56">
        <v>0</v>
      </c>
      <c r="N16" s="17"/>
      <c r="O16" s="60" t="s">
        <v>20</v>
      </c>
      <c r="P16" s="45">
        <f t="shared" si="0"/>
        <v>0</v>
      </c>
      <c r="Q16" s="29">
        <f>P16+'17 Feb''26'!Q16</f>
        <v>468.15199999999993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58">
        <v>0</v>
      </c>
      <c r="H17" s="24">
        <v>8</v>
      </c>
      <c r="I17" s="120" t="s">
        <v>20</v>
      </c>
      <c r="J17" s="58">
        <v>0</v>
      </c>
      <c r="K17" s="24">
        <v>8</v>
      </c>
      <c r="L17" s="120" t="s">
        <v>20</v>
      </c>
      <c r="M17" s="58">
        <v>0</v>
      </c>
      <c r="N17" s="24">
        <v>8</v>
      </c>
      <c r="O17" s="120" t="s">
        <v>20</v>
      </c>
      <c r="P17" s="46">
        <f t="shared" si="0"/>
        <v>0</v>
      </c>
      <c r="Q17" s="30">
        <f>P17+'17 Feb''26'!Q17</f>
        <v>467.62100000000004</v>
      </c>
      <c r="R17" s="26">
        <f>H17+K17+N17+'17 Feb''26'!R17</f>
        <v>122.5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54">
        <v>0</v>
      </c>
      <c r="H18" s="11"/>
      <c r="I18" s="120" t="s">
        <v>20</v>
      </c>
      <c r="J18" s="54">
        <v>0</v>
      </c>
      <c r="K18" s="11"/>
      <c r="L18" s="120" t="s">
        <v>20</v>
      </c>
      <c r="M18" s="54">
        <v>0</v>
      </c>
      <c r="N18" s="11"/>
      <c r="O18" s="120" t="s">
        <v>20</v>
      </c>
      <c r="P18" s="44">
        <f t="shared" si="0"/>
        <v>0</v>
      </c>
      <c r="Q18" s="29">
        <f>P18+'17 Feb''26'!Q18</f>
        <v>477.96899999999994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54">
        <v>0</v>
      </c>
      <c r="H19" s="11"/>
      <c r="I19" s="61" t="s">
        <v>20</v>
      </c>
      <c r="J19" s="54">
        <v>0</v>
      </c>
      <c r="K19" s="11"/>
      <c r="L19" s="61" t="s">
        <v>20</v>
      </c>
      <c r="M19" s="54">
        <v>0</v>
      </c>
      <c r="N19" s="11"/>
      <c r="O19" s="61" t="s">
        <v>20</v>
      </c>
      <c r="P19" s="44">
        <f t="shared" si="0"/>
        <v>0</v>
      </c>
      <c r="Q19" s="29">
        <f>P19+'17 Feb''26'!Q19</f>
        <v>24.218999999999998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56">
        <v>0</v>
      </c>
      <c r="H20" s="17"/>
      <c r="I20" s="62" t="s">
        <v>37</v>
      </c>
      <c r="J20" s="56">
        <v>0</v>
      </c>
      <c r="K20" s="17"/>
      <c r="L20" s="62" t="s">
        <v>37</v>
      </c>
      <c r="M20" s="56">
        <v>0</v>
      </c>
      <c r="N20" s="17"/>
      <c r="O20" s="62" t="s">
        <v>37</v>
      </c>
      <c r="P20" s="44">
        <f t="shared" si="0"/>
        <v>0</v>
      </c>
      <c r="Q20" s="29">
        <f>P20+'17 Feb''26'!Q20</f>
        <v>9.625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58">
        <v>0</v>
      </c>
      <c r="H21" s="24">
        <v>8</v>
      </c>
      <c r="I21" s="59" t="s">
        <v>20</v>
      </c>
      <c r="J21" s="58">
        <v>0</v>
      </c>
      <c r="K21" s="24">
        <v>8</v>
      </c>
      <c r="L21" s="59" t="s">
        <v>20</v>
      </c>
      <c r="M21" s="58">
        <v>0</v>
      </c>
      <c r="N21" s="24">
        <v>8</v>
      </c>
      <c r="O21" s="59" t="s">
        <v>20</v>
      </c>
      <c r="P21" s="46">
        <f t="shared" si="0"/>
        <v>0</v>
      </c>
      <c r="Q21" s="30">
        <f>P21+'17 Feb''26'!Q21</f>
        <v>2954.1389999999997</v>
      </c>
      <c r="R21" s="26">
        <f>H21+K21+N21+'17 Feb''26'!R21</f>
        <v>186.4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54">
        <v>0</v>
      </c>
      <c r="H22" s="11"/>
      <c r="I22" s="55" t="s">
        <v>41</v>
      </c>
      <c r="J22" s="54">
        <v>0</v>
      </c>
      <c r="K22" s="11"/>
      <c r="L22" s="55" t="s">
        <v>41</v>
      </c>
      <c r="M22" s="54">
        <v>0</v>
      </c>
      <c r="N22" s="11"/>
      <c r="O22" s="55" t="s">
        <v>41</v>
      </c>
      <c r="P22" s="44">
        <f t="shared" si="0"/>
        <v>0</v>
      </c>
      <c r="Q22" s="29">
        <f>P22+'17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54">
        <v>0</v>
      </c>
      <c r="H23" s="11"/>
      <c r="I23" s="120" t="s">
        <v>41</v>
      </c>
      <c r="J23" s="54">
        <v>0</v>
      </c>
      <c r="K23" s="11"/>
      <c r="L23" s="120" t="s">
        <v>41</v>
      </c>
      <c r="M23" s="54">
        <v>0</v>
      </c>
      <c r="N23" s="11"/>
      <c r="O23" s="120" t="s">
        <v>41</v>
      </c>
      <c r="P23" s="44">
        <f t="shared" si="0"/>
        <v>0</v>
      </c>
      <c r="Q23" s="29">
        <f>P23+'17 Feb''26'!Q23</f>
        <v>0.95599999999999996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</v>
      </c>
      <c r="H24" s="11"/>
      <c r="I24" s="59" t="s">
        <v>20</v>
      </c>
      <c r="J24" s="54">
        <v>0</v>
      </c>
      <c r="K24" s="11"/>
      <c r="L24" s="59" t="s">
        <v>20</v>
      </c>
      <c r="M24" s="54">
        <v>0</v>
      </c>
      <c r="N24" s="11"/>
      <c r="O24" s="59" t="s">
        <v>20</v>
      </c>
      <c r="P24" s="44">
        <f t="shared" si="0"/>
        <v>0</v>
      </c>
      <c r="Q24" s="29">
        <f>P24+'17 Feb''26'!Q24</f>
        <v>8.2769999999999992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0</v>
      </c>
      <c r="H25" s="11"/>
      <c r="I25" s="59" t="s">
        <v>20</v>
      </c>
      <c r="J25" s="54">
        <v>0</v>
      </c>
      <c r="K25" s="11"/>
      <c r="L25" s="59" t="s">
        <v>20</v>
      </c>
      <c r="M25" s="54">
        <v>0</v>
      </c>
      <c r="N25" s="11"/>
      <c r="O25" s="59" t="s">
        <v>20</v>
      </c>
      <c r="P25" s="44">
        <f t="shared" si="0"/>
        <v>0</v>
      </c>
      <c r="Q25" s="29">
        <f>P25+'17 Feb''26'!Q25</f>
        <v>228.07499999999999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0</v>
      </c>
      <c r="H26" s="11"/>
      <c r="I26" s="59" t="s">
        <v>20</v>
      </c>
      <c r="J26" s="54">
        <v>0</v>
      </c>
      <c r="K26" s="11"/>
      <c r="L26" s="59" t="s">
        <v>20</v>
      </c>
      <c r="M26" s="54">
        <v>0</v>
      </c>
      <c r="N26" s="11"/>
      <c r="O26" s="59" t="s">
        <v>20</v>
      </c>
      <c r="P26" s="44">
        <f t="shared" si="0"/>
        <v>0</v>
      </c>
      <c r="Q26" s="29">
        <f>P26+'17 Feb''26'!Q26</f>
        <v>1630.846</v>
      </c>
      <c r="R26" s="22"/>
    </row>
    <row r="27" spans="1:18" ht="14.1" customHeight="1" x14ac:dyDescent="0.25">
      <c r="A27" s="187"/>
      <c r="B27" s="188"/>
      <c r="C27" s="18" t="s">
        <v>73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63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29">
        <f>P27+'17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0</v>
      </c>
      <c r="H28" s="11"/>
      <c r="I28" s="59" t="s">
        <v>20</v>
      </c>
      <c r="J28" s="54">
        <v>0</v>
      </c>
      <c r="K28" s="11"/>
      <c r="L28" s="59" t="s">
        <v>20</v>
      </c>
      <c r="M28" s="54">
        <v>0</v>
      </c>
      <c r="N28" s="11"/>
      <c r="O28" s="59" t="s">
        <v>20</v>
      </c>
      <c r="P28" s="44">
        <f t="shared" si="0"/>
        <v>0</v>
      </c>
      <c r="Q28" s="29">
        <f>P28+'17 Feb''26'!Q28</f>
        <v>778.77499999999998</v>
      </c>
      <c r="R28" s="22"/>
    </row>
    <row r="29" spans="1:18" ht="14.1" customHeight="1" x14ac:dyDescent="0.25">
      <c r="A29" s="187"/>
      <c r="B29" s="188"/>
      <c r="C29" s="164" t="s">
        <v>75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63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29">
        <f>P29+'17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0</v>
      </c>
      <c r="H30" s="11"/>
      <c r="I30" s="59" t="s">
        <v>20</v>
      </c>
      <c r="J30" s="54">
        <v>0</v>
      </c>
      <c r="K30" s="11"/>
      <c r="L30" s="59" t="s">
        <v>20</v>
      </c>
      <c r="M30" s="54">
        <v>0</v>
      </c>
      <c r="N30" s="11"/>
      <c r="O30" s="59" t="s">
        <v>20</v>
      </c>
      <c r="P30" s="44">
        <f t="shared" si="0"/>
        <v>0</v>
      </c>
      <c r="Q30" s="29">
        <f>P30+'17 Feb''26'!Q30</f>
        <v>88.936999999999998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56">
        <v>0</v>
      </c>
      <c r="H31" s="17"/>
      <c r="I31" s="59" t="s">
        <v>20</v>
      </c>
      <c r="J31" s="56">
        <v>0</v>
      </c>
      <c r="K31" s="17"/>
      <c r="L31" s="59" t="s">
        <v>20</v>
      </c>
      <c r="M31" s="56">
        <v>0</v>
      </c>
      <c r="N31" s="17"/>
      <c r="O31" s="59" t="s">
        <v>20</v>
      </c>
      <c r="P31" s="45">
        <f>G31+J31+M31</f>
        <v>0</v>
      </c>
      <c r="Q31" s="29">
        <f>P31+'17 Feb''26'!Q31</f>
        <v>24.185000000000006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61" t="s">
        <v>20</v>
      </c>
      <c r="J32" s="58">
        <v>0</v>
      </c>
      <c r="K32" s="24">
        <v>8</v>
      </c>
      <c r="L32" s="61" t="s">
        <v>20</v>
      </c>
      <c r="M32" s="58">
        <v>0</v>
      </c>
      <c r="N32" s="24">
        <v>8</v>
      </c>
      <c r="O32" s="61" t="s">
        <v>20</v>
      </c>
      <c r="P32" s="46">
        <f>G32+J32+M32</f>
        <v>0</v>
      </c>
      <c r="Q32" s="30">
        <f>P32+'17 Feb''26'!Q32</f>
        <v>0</v>
      </c>
      <c r="R32" s="26">
        <f>H32+K32+N32+'17 Feb''26'!R32</f>
        <v>432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85" t="s">
        <v>20</v>
      </c>
      <c r="J33" s="48">
        <v>0</v>
      </c>
      <c r="K33" s="13"/>
      <c r="L33" s="85" t="s">
        <v>20</v>
      </c>
      <c r="M33" s="48">
        <v>0</v>
      </c>
      <c r="N33" s="13"/>
      <c r="O33" s="85" t="s">
        <v>20</v>
      </c>
      <c r="P33" s="48">
        <f>G33+J33+M33</f>
        <v>0</v>
      </c>
      <c r="Q33" s="12">
        <f>P33+'17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</mergeCells>
  <phoneticPr fontId="12" type="noConversion"/>
  <printOptions horizontalCentered="1"/>
  <pageMargins left="0.5" right="0" top="0.2" bottom="0" header="0" footer="0"/>
  <pageSetup paperSize="10000" scale="70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B944-C29D-473E-B0BC-1A89B903C9FB}">
  <sheetPr codeName="Sheet19"/>
  <dimension ref="A1:R83"/>
  <sheetViews>
    <sheetView workbookViewId="0">
      <selection activeCell="E3" sqref="A1:E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7.28515625" customWidth="1"/>
    <col min="6" max="6" width="8.140625" customWidth="1"/>
    <col min="7" max="7" width="7.28515625" customWidth="1"/>
    <col min="8" max="8" width="6.7109375" customWidth="1"/>
    <col min="9" max="9" width="7.570312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5" width="8.140625" customWidth="1"/>
    <col min="16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135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52">
        <v>0</v>
      </c>
      <c r="H10" s="25">
        <v>8</v>
      </c>
      <c r="I10" s="119" t="s">
        <v>20</v>
      </c>
      <c r="J10" s="81">
        <v>0</v>
      </c>
      <c r="K10" s="25">
        <v>8</v>
      </c>
      <c r="L10" s="119" t="s">
        <v>20</v>
      </c>
      <c r="M10" s="81">
        <v>0</v>
      </c>
      <c r="N10" s="25">
        <v>8</v>
      </c>
      <c r="O10" s="119" t="s">
        <v>20</v>
      </c>
      <c r="P10" s="43">
        <f t="shared" ref="P10:P30" si="0">G10+J10+M10</f>
        <v>0</v>
      </c>
      <c r="Q10" s="9">
        <f>P10+'18 Feb''26'!Q10</f>
        <v>2990.1329999999998</v>
      </c>
      <c r="R10" s="26">
        <f>H10+K10+N10+'18 Feb''26'!R10</f>
        <v>150.5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54">
        <v>0</v>
      </c>
      <c r="H11" s="11"/>
      <c r="I11" s="120" t="s">
        <v>20</v>
      </c>
      <c r="J11" s="82">
        <v>0</v>
      </c>
      <c r="K11" s="11"/>
      <c r="L11" s="120" t="s">
        <v>20</v>
      </c>
      <c r="M11" s="82">
        <v>0</v>
      </c>
      <c r="N11" s="11"/>
      <c r="O11" s="120" t="s">
        <v>20</v>
      </c>
      <c r="P11" s="44">
        <f t="shared" si="0"/>
        <v>0</v>
      </c>
      <c r="Q11" s="10">
        <f>P11+'18 Feb''26'!Q11</f>
        <v>2874.462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56">
        <v>0</v>
      </c>
      <c r="H12" s="17"/>
      <c r="I12" s="121" t="s">
        <v>20</v>
      </c>
      <c r="J12" s="83">
        <v>0</v>
      </c>
      <c r="K12" s="17"/>
      <c r="L12" s="121" t="s">
        <v>20</v>
      </c>
      <c r="M12" s="83">
        <v>0</v>
      </c>
      <c r="N12" s="17"/>
      <c r="O12" s="121" t="s">
        <v>20</v>
      </c>
      <c r="P12" s="45">
        <f t="shared" si="0"/>
        <v>0</v>
      </c>
      <c r="Q12" s="29">
        <f>P12+'18 Feb''26'!Q12</f>
        <v>2014.741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58">
        <v>0</v>
      </c>
      <c r="H13" s="24">
        <v>8</v>
      </c>
      <c r="I13" s="120" t="s">
        <v>20</v>
      </c>
      <c r="J13" s="84">
        <v>0</v>
      </c>
      <c r="K13" s="24">
        <v>8</v>
      </c>
      <c r="L13" s="120" t="s">
        <v>20</v>
      </c>
      <c r="M13" s="84">
        <v>0</v>
      </c>
      <c r="N13" s="24">
        <v>8</v>
      </c>
      <c r="O13" s="120" t="s">
        <v>20</v>
      </c>
      <c r="P13" s="46">
        <f t="shared" si="0"/>
        <v>0</v>
      </c>
      <c r="Q13" s="30">
        <f>P13+'18 Feb''26'!Q13</f>
        <v>1495.1110000000003</v>
      </c>
      <c r="R13" s="26">
        <f>H13+K13+N13+'18 Feb''26'!R13</f>
        <v>143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56">
        <v>0</v>
      </c>
      <c r="H14" s="17"/>
      <c r="I14" s="123" t="s">
        <v>20</v>
      </c>
      <c r="J14" s="83">
        <v>0</v>
      </c>
      <c r="K14" s="17"/>
      <c r="L14" s="123" t="s">
        <v>20</v>
      </c>
      <c r="M14" s="83">
        <v>0</v>
      </c>
      <c r="N14" s="17"/>
      <c r="O14" s="123" t="s">
        <v>20</v>
      </c>
      <c r="P14" s="45">
        <f t="shared" si="0"/>
        <v>0</v>
      </c>
      <c r="Q14" s="29">
        <f>P14+'18 Feb''26'!Q14</f>
        <v>954.85599999999999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58">
        <v>0</v>
      </c>
      <c r="H15" s="24">
        <v>8</v>
      </c>
      <c r="I15" s="61" t="s">
        <v>20</v>
      </c>
      <c r="J15" s="84">
        <v>0</v>
      </c>
      <c r="K15" s="24">
        <v>8</v>
      </c>
      <c r="L15" s="61" t="s">
        <v>20</v>
      </c>
      <c r="M15" s="84">
        <v>0</v>
      </c>
      <c r="N15" s="24">
        <v>8</v>
      </c>
      <c r="O15" s="61" t="s">
        <v>20</v>
      </c>
      <c r="P15" s="46">
        <f t="shared" si="0"/>
        <v>0</v>
      </c>
      <c r="Q15" s="30">
        <f>P15+'18 Feb''26'!Q15</f>
        <v>1181.6499999999996</v>
      </c>
      <c r="R15" s="26">
        <f>H15+K15+N15+'18 Feb''26'!R15</f>
        <v>123.5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56">
        <v>0</v>
      </c>
      <c r="H16" s="17"/>
      <c r="I16" s="60" t="s">
        <v>20</v>
      </c>
      <c r="J16" s="83">
        <v>0</v>
      </c>
      <c r="K16" s="17"/>
      <c r="L16" s="60" t="s">
        <v>20</v>
      </c>
      <c r="M16" s="83">
        <v>0</v>
      </c>
      <c r="N16" s="17"/>
      <c r="O16" s="60" t="s">
        <v>20</v>
      </c>
      <c r="P16" s="45">
        <f t="shared" si="0"/>
        <v>0</v>
      </c>
      <c r="Q16" s="29">
        <f>P16+'18 Feb''26'!Q16</f>
        <v>468.15199999999993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58">
        <v>0</v>
      </c>
      <c r="H17" s="24">
        <v>8</v>
      </c>
      <c r="I17" s="120" t="s">
        <v>20</v>
      </c>
      <c r="J17" s="84">
        <v>0</v>
      </c>
      <c r="K17" s="24">
        <v>8</v>
      </c>
      <c r="L17" s="120" t="s">
        <v>20</v>
      </c>
      <c r="M17" s="84">
        <v>0</v>
      </c>
      <c r="N17" s="24">
        <v>8</v>
      </c>
      <c r="O17" s="120" t="s">
        <v>20</v>
      </c>
      <c r="P17" s="46">
        <f t="shared" si="0"/>
        <v>0</v>
      </c>
      <c r="Q17" s="30">
        <f>P17+'18 Feb''26'!Q17</f>
        <v>467.62100000000004</v>
      </c>
      <c r="R17" s="26">
        <f>H17+K17+N17+'18 Feb''26'!R17</f>
        <v>146.5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54">
        <v>0</v>
      </c>
      <c r="H18" s="11"/>
      <c r="I18" s="120" t="s">
        <v>20</v>
      </c>
      <c r="J18" s="82">
        <v>0</v>
      </c>
      <c r="K18" s="11"/>
      <c r="L18" s="120" t="s">
        <v>20</v>
      </c>
      <c r="M18" s="82">
        <v>0</v>
      </c>
      <c r="N18" s="11"/>
      <c r="O18" s="120" t="s">
        <v>20</v>
      </c>
      <c r="P18" s="44">
        <f t="shared" si="0"/>
        <v>0</v>
      </c>
      <c r="Q18" s="29">
        <f>P18+'18 Feb''26'!Q18</f>
        <v>477.96899999999994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54">
        <v>0</v>
      </c>
      <c r="H19" s="11"/>
      <c r="I19" s="61" t="s">
        <v>20</v>
      </c>
      <c r="J19" s="82">
        <v>0</v>
      </c>
      <c r="K19" s="11"/>
      <c r="L19" s="61" t="s">
        <v>20</v>
      </c>
      <c r="M19" s="82">
        <v>0</v>
      </c>
      <c r="N19" s="11"/>
      <c r="O19" s="61" t="s">
        <v>20</v>
      </c>
      <c r="P19" s="44">
        <f t="shared" si="0"/>
        <v>0</v>
      </c>
      <c r="Q19" s="29">
        <f>P19+'18 Feb''26'!Q19</f>
        <v>24.218999999999998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56">
        <v>0</v>
      </c>
      <c r="H20" s="17"/>
      <c r="I20" s="62" t="s">
        <v>37</v>
      </c>
      <c r="J20" s="89">
        <v>0</v>
      </c>
      <c r="K20" s="17"/>
      <c r="L20" s="62" t="s">
        <v>37</v>
      </c>
      <c r="M20" s="89">
        <v>0</v>
      </c>
      <c r="N20" s="17"/>
      <c r="O20" s="62" t="s">
        <v>37</v>
      </c>
      <c r="P20" s="45">
        <f t="shared" si="0"/>
        <v>0</v>
      </c>
      <c r="Q20" s="29">
        <f>P20+'18 Feb''26'!Q20</f>
        <v>9.625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58">
        <v>0</v>
      </c>
      <c r="H21" s="24">
        <v>8</v>
      </c>
      <c r="I21" s="59" t="s">
        <v>20</v>
      </c>
      <c r="J21" s="84">
        <v>0</v>
      </c>
      <c r="K21" s="116">
        <v>8</v>
      </c>
      <c r="L21" s="59" t="s">
        <v>20</v>
      </c>
      <c r="M21" s="84">
        <v>0</v>
      </c>
      <c r="N21" s="116">
        <v>8</v>
      </c>
      <c r="O21" s="59" t="s">
        <v>20</v>
      </c>
      <c r="P21" s="46">
        <f t="shared" si="0"/>
        <v>0</v>
      </c>
      <c r="Q21" s="30">
        <f>P21+'18 Feb''26'!Q21</f>
        <v>2954.1389999999997</v>
      </c>
      <c r="R21" s="26">
        <f>H21+K21+N21+'18 Feb''26'!R21</f>
        <v>210.4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54">
        <v>0</v>
      </c>
      <c r="H22" s="11"/>
      <c r="I22" s="55" t="s">
        <v>41</v>
      </c>
      <c r="J22" s="44">
        <v>0</v>
      </c>
      <c r="K22" s="11"/>
      <c r="L22" s="55" t="s">
        <v>41</v>
      </c>
      <c r="M22" s="44">
        <v>0</v>
      </c>
      <c r="N22" s="11"/>
      <c r="O22" s="55" t="s">
        <v>41</v>
      </c>
      <c r="P22" s="44">
        <f t="shared" si="0"/>
        <v>0</v>
      </c>
      <c r="Q22" s="29">
        <f>P22+'18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54">
        <v>0</v>
      </c>
      <c r="H23" s="11"/>
      <c r="I23" s="120" t="s">
        <v>41</v>
      </c>
      <c r="J23" s="82">
        <v>0</v>
      </c>
      <c r="K23" s="11"/>
      <c r="L23" s="120" t="s">
        <v>41</v>
      </c>
      <c r="M23" s="82">
        <v>0</v>
      </c>
      <c r="N23" s="11"/>
      <c r="O23" s="120" t="s">
        <v>41</v>
      </c>
      <c r="P23" s="44">
        <f t="shared" si="0"/>
        <v>0</v>
      </c>
      <c r="Q23" s="29">
        <f>P23+'18 Feb''26'!Q23</f>
        <v>0.95599999999999996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</v>
      </c>
      <c r="H24" s="11"/>
      <c r="I24" s="59" t="s">
        <v>20</v>
      </c>
      <c r="J24" s="44">
        <v>0</v>
      </c>
      <c r="K24" s="11"/>
      <c r="L24" s="59" t="s">
        <v>20</v>
      </c>
      <c r="M24" s="44">
        <v>0</v>
      </c>
      <c r="N24" s="11"/>
      <c r="O24" s="59" t="s">
        <v>20</v>
      </c>
      <c r="P24" s="44">
        <f t="shared" si="0"/>
        <v>0</v>
      </c>
      <c r="Q24" s="29">
        <f>P24+'18 Feb''26'!Q24</f>
        <v>8.2769999999999992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0</v>
      </c>
      <c r="H25" s="11"/>
      <c r="I25" s="59" t="s">
        <v>20</v>
      </c>
      <c r="J25" s="44">
        <v>0</v>
      </c>
      <c r="K25" s="11"/>
      <c r="L25" s="59" t="s">
        <v>20</v>
      </c>
      <c r="M25" s="44">
        <v>0</v>
      </c>
      <c r="N25" s="11"/>
      <c r="O25" s="59" t="s">
        <v>20</v>
      </c>
      <c r="P25" s="44">
        <f t="shared" si="0"/>
        <v>0</v>
      </c>
      <c r="Q25" s="29">
        <f>P25+'18 Feb''26'!Q25</f>
        <v>228.07499999999999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0</v>
      </c>
      <c r="H26" s="11"/>
      <c r="I26" s="59" t="s">
        <v>20</v>
      </c>
      <c r="J26" s="44">
        <v>0</v>
      </c>
      <c r="K26" s="11"/>
      <c r="L26" s="59" t="s">
        <v>20</v>
      </c>
      <c r="M26" s="44">
        <v>0</v>
      </c>
      <c r="N26" s="11"/>
      <c r="O26" s="59" t="s">
        <v>20</v>
      </c>
      <c r="P26" s="44">
        <f t="shared" si="0"/>
        <v>0</v>
      </c>
      <c r="Q26" s="29">
        <f>P26+'18 Feb''26'!Q26</f>
        <v>1630.846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82">
        <v>0</v>
      </c>
      <c r="K27" s="11"/>
      <c r="L27" s="120" t="s">
        <v>41</v>
      </c>
      <c r="M27" s="82">
        <v>0</v>
      </c>
      <c r="N27" s="11"/>
      <c r="O27" s="120" t="s">
        <v>41</v>
      </c>
      <c r="P27" s="47">
        <f t="shared" si="0"/>
        <v>0</v>
      </c>
      <c r="Q27" s="29">
        <f>P27+'18 Feb''26'!Q27</f>
        <v>0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0</v>
      </c>
      <c r="H28" s="11"/>
      <c r="I28" s="59" t="s">
        <v>20</v>
      </c>
      <c r="J28" s="82">
        <v>0</v>
      </c>
      <c r="K28" s="11"/>
      <c r="L28" s="59" t="s">
        <v>20</v>
      </c>
      <c r="M28" s="82">
        <v>0</v>
      </c>
      <c r="N28" s="11"/>
      <c r="O28" s="59" t="s">
        <v>20</v>
      </c>
      <c r="P28" s="44">
        <f t="shared" si="0"/>
        <v>0</v>
      </c>
      <c r="Q28" s="29">
        <f>P28+'18 Feb''26'!Q28</f>
        <v>778.77499999999998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82">
        <v>0</v>
      </c>
      <c r="K29" s="11"/>
      <c r="L29" s="120" t="s">
        <v>41</v>
      </c>
      <c r="M29" s="82">
        <v>0</v>
      </c>
      <c r="N29" s="11"/>
      <c r="O29" s="120" t="s">
        <v>41</v>
      </c>
      <c r="P29" s="47">
        <f>G29+J29+M29</f>
        <v>0</v>
      </c>
      <c r="Q29" s="29">
        <f>P29+'18 Feb''26'!Q29</f>
        <v>0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0</v>
      </c>
      <c r="H30" s="11"/>
      <c r="I30" s="59" t="s">
        <v>20</v>
      </c>
      <c r="J30" s="82">
        <v>0</v>
      </c>
      <c r="K30" s="11"/>
      <c r="L30" s="59" t="s">
        <v>20</v>
      </c>
      <c r="M30" s="82">
        <v>0</v>
      </c>
      <c r="N30" s="11"/>
      <c r="O30" s="59" t="s">
        <v>20</v>
      </c>
      <c r="P30" s="44">
        <f t="shared" si="0"/>
        <v>0</v>
      </c>
      <c r="Q30" s="29">
        <f>P30+'18 Feb''26'!Q30</f>
        <v>88.936999999999998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56">
        <v>0</v>
      </c>
      <c r="H31" s="17"/>
      <c r="I31" s="59" t="s">
        <v>20</v>
      </c>
      <c r="J31" s="83">
        <v>0</v>
      </c>
      <c r="K31" s="17"/>
      <c r="L31" s="59" t="s">
        <v>20</v>
      </c>
      <c r="M31" s="83">
        <v>0</v>
      </c>
      <c r="N31" s="17"/>
      <c r="O31" s="59" t="s">
        <v>20</v>
      </c>
      <c r="P31" s="45">
        <f>G31+J31+M31</f>
        <v>0</v>
      </c>
      <c r="Q31" s="29">
        <f>P31+'18 Feb''26'!Q31</f>
        <v>24.185000000000006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61" t="s">
        <v>20</v>
      </c>
      <c r="J32" s="84">
        <v>0</v>
      </c>
      <c r="K32" s="24">
        <v>8</v>
      </c>
      <c r="L32" s="61" t="s">
        <v>20</v>
      </c>
      <c r="M32" s="84">
        <v>0</v>
      </c>
      <c r="N32" s="24">
        <v>8</v>
      </c>
      <c r="O32" s="61" t="s">
        <v>20</v>
      </c>
      <c r="P32" s="46">
        <f>G32+J32+M32</f>
        <v>0</v>
      </c>
      <c r="Q32" s="30">
        <f>P32+'18 Feb''26'!Q32</f>
        <v>0</v>
      </c>
      <c r="R32" s="26">
        <f>H32+K32+N32+'18 Feb''26'!R32</f>
        <v>456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85" t="s">
        <v>20</v>
      </c>
      <c r="J33" s="86">
        <v>0</v>
      </c>
      <c r="K33" s="13"/>
      <c r="L33" s="85" t="s">
        <v>20</v>
      </c>
      <c r="M33" s="86">
        <v>0</v>
      </c>
      <c r="N33" s="13"/>
      <c r="O33" s="85" t="s">
        <v>20</v>
      </c>
      <c r="P33" s="48">
        <f>G33+J33+M33</f>
        <v>0</v>
      </c>
      <c r="Q33" s="12">
        <f>P33+'18 Feb''26'!Q33</f>
        <v>0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honeticPr fontId="12" type="noConversion"/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4E5D-F04B-4804-AF97-385EF212D4E5}">
  <sheetPr codeName="Sheet20"/>
  <dimension ref="A1:R83"/>
  <sheetViews>
    <sheetView workbookViewId="0">
      <selection activeCell="S27" sqref="S27:S28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7109375" customWidth="1"/>
    <col min="8" max="8" width="6.7109375" customWidth="1"/>
    <col min="9" max="13" width="7.28515625" customWidth="1"/>
    <col min="14" max="14" width="6.7109375" customWidth="1"/>
    <col min="15" max="15" width="7.7109375" customWidth="1"/>
    <col min="16" max="16" width="7.28515625" customWidth="1"/>
    <col min="17" max="17" width="7.5703125" customWidth="1"/>
    <col min="18" max="18" width="8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136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0</v>
      </c>
      <c r="H10" s="25">
        <v>8</v>
      </c>
      <c r="I10" s="119" t="s">
        <v>20</v>
      </c>
      <c r="J10" s="81">
        <v>94.787000000000006</v>
      </c>
      <c r="K10" s="25">
        <v>8</v>
      </c>
      <c r="L10" s="119" t="s">
        <v>20</v>
      </c>
      <c r="M10" s="87">
        <v>90.805000000000007</v>
      </c>
      <c r="N10" s="25">
        <v>8</v>
      </c>
      <c r="O10" s="119" t="s">
        <v>20</v>
      </c>
      <c r="P10" s="43">
        <f t="shared" ref="P10:P30" si="0">G10+J10+M10</f>
        <v>185.59200000000001</v>
      </c>
      <c r="Q10" s="9">
        <f>P10+'19 Feb''26'!Q10</f>
        <v>3175.7249999999999</v>
      </c>
      <c r="R10" s="26">
        <f>H10+K10+N10+'19 Feb''26'!R10</f>
        <v>174.5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142">
        <v>283</v>
      </c>
      <c r="G11" s="82">
        <v>0</v>
      </c>
      <c r="H11" s="11"/>
      <c r="I11" s="120" t="s">
        <v>20</v>
      </c>
      <c r="J11" s="82">
        <v>91.629000000000005</v>
      </c>
      <c r="K11" s="11"/>
      <c r="L11" s="120" t="s">
        <v>20</v>
      </c>
      <c r="M11" s="88">
        <v>87.543000000000006</v>
      </c>
      <c r="N11" s="11"/>
      <c r="O11" s="120" t="s">
        <v>20</v>
      </c>
      <c r="P11" s="44">
        <f t="shared" si="0"/>
        <v>179.17200000000003</v>
      </c>
      <c r="Q11" s="10">
        <f>P11+'19 Feb''26'!Q11</f>
        <v>3053.634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144">
        <v>231</v>
      </c>
      <c r="G12" s="83">
        <v>0</v>
      </c>
      <c r="H12" s="17"/>
      <c r="I12" s="121" t="s">
        <v>20</v>
      </c>
      <c r="J12" s="83">
        <v>68.826999999999998</v>
      </c>
      <c r="K12" s="17"/>
      <c r="L12" s="121" t="s">
        <v>20</v>
      </c>
      <c r="M12" s="89">
        <v>65.399000000000001</v>
      </c>
      <c r="N12" s="17"/>
      <c r="O12" s="121" t="s">
        <v>20</v>
      </c>
      <c r="P12" s="45">
        <f t="shared" si="0"/>
        <v>134.226</v>
      </c>
      <c r="Q12" s="29">
        <f>P12+'19 Feb''26'!Q12</f>
        <v>2148.9670000000001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143">
        <v>120</v>
      </c>
      <c r="G13" s="84">
        <v>0</v>
      </c>
      <c r="H13" s="24">
        <v>8</v>
      </c>
      <c r="I13" s="120" t="s">
        <v>20</v>
      </c>
      <c r="J13" s="84">
        <v>43.668999999999997</v>
      </c>
      <c r="K13" s="24">
        <v>8</v>
      </c>
      <c r="L13" s="120" t="s">
        <v>20</v>
      </c>
      <c r="M13" s="90">
        <v>44.603999999999999</v>
      </c>
      <c r="N13" s="24">
        <v>8</v>
      </c>
      <c r="O13" s="120" t="s">
        <v>20</v>
      </c>
      <c r="P13" s="46">
        <f t="shared" si="0"/>
        <v>88.272999999999996</v>
      </c>
      <c r="Q13" s="30">
        <f>P13+'19 Feb''26'!Q13</f>
        <v>1583.3840000000002</v>
      </c>
      <c r="R13" s="26">
        <f>H13+K13+N13+'19 Feb''26'!R13</f>
        <v>167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144">
        <v>120</v>
      </c>
      <c r="G14" s="83">
        <v>0</v>
      </c>
      <c r="H14" s="17"/>
      <c r="I14" s="123" t="s">
        <v>20</v>
      </c>
      <c r="J14" s="83">
        <v>31.443000000000001</v>
      </c>
      <c r="K14" s="17"/>
      <c r="L14" s="123" t="s">
        <v>20</v>
      </c>
      <c r="M14" s="89">
        <v>27.484999999999999</v>
      </c>
      <c r="N14" s="17"/>
      <c r="O14" s="123" t="s">
        <v>20</v>
      </c>
      <c r="P14" s="45">
        <f t="shared" si="0"/>
        <v>58.927999999999997</v>
      </c>
      <c r="Q14" s="29">
        <f>P14+'19 Feb''26'!Q14</f>
        <v>1013.784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108">
        <v>0</v>
      </c>
      <c r="H15" s="24">
        <v>8</v>
      </c>
      <c r="I15" s="61" t="s">
        <v>20</v>
      </c>
      <c r="J15" s="84">
        <v>32.491999999999997</v>
      </c>
      <c r="K15" s="24">
        <v>8</v>
      </c>
      <c r="L15" s="61" t="s">
        <v>20</v>
      </c>
      <c r="M15" s="90">
        <v>32.598999999999997</v>
      </c>
      <c r="N15" s="24">
        <v>8</v>
      </c>
      <c r="O15" s="124" t="s">
        <v>20</v>
      </c>
      <c r="P15" s="46">
        <f t="shared" si="0"/>
        <v>65.090999999999994</v>
      </c>
      <c r="Q15" s="30">
        <f>P15+'19 Feb''26'!Q15</f>
        <v>1246.7409999999995</v>
      </c>
      <c r="R15" s="26">
        <f>H15+K15+N15+'19 Feb''26'!R15</f>
        <v>147.5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144">
        <v>41</v>
      </c>
      <c r="G16" s="83">
        <v>0</v>
      </c>
      <c r="H16" s="17"/>
      <c r="I16" s="60" t="s">
        <v>20</v>
      </c>
      <c r="J16" s="83">
        <v>14.151999999999999</v>
      </c>
      <c r="K16" s="17"/>
      <c r="L16" s="60" t="s">
        <v>20</v>
      </c>
      <c r="M16" s="89">
        <v>14.2</v>
      </c>
      <c r="N16" s="17"/>
      <c r="O16" s="125" t="s">
        <v>20</v>
      </c>
      <c r="P16" s="45">
        <f t="shared" si="0"/>
        <v>28.351999999999997</v>
      </c>
      <c r="Q16" s="29">
        <f>P16+'19 Feb''26'!Q16</f>
        <v>496.50399999999991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108">
        <v>0</v>
      </c>
      <c r="H17" s="24">
        <v>8</v>
      </c>
      <c r="I17" s="120" t="s">
        <v>20</v>
      </c>
      <c r="J17" s="84">
        <v>14.787000000000001</v>
      </c>
      <c r="K17" s="24">
        <v>8</v>
      </c>
      <c r="L17" s="120" t="s">
        <v>20</v>
      </c>
      <c r="M17" s="90">
        <v>13.944000000000001</v>
      </c>
      <c r="N17" s="24">
        <v>8</v>
      </c>
      <c r="O17" s="120" t="s">
        <v>20</v>
      </c>
      <c r="P17" s="46">
        <f t="shared" si="0"/>
        <v>28.731000000000002</v>
      </c>
      <c r="Q17" s="30">
        <f>P17+'19 Feb''26'!Q17</f>
        <v>496.35200000000003</v>
      </c>
      <c r="R17" s="26">
        <f>H17+K17+N17+'19 Feb''26'!R17</f>
        <v>170.5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142">
        <v>40</v>
      </c>
      <c r="G18" s="82">
        <v>0</v>
      </c>
      <c r="H18" s="11"/>
      <c r="I18" s="120" t="s">
        <v>20</v>
      </c>
      <c r="J18" s="82">
        <v>12.662000000000001</v>
      </c>
      <c r="K18" s="11"/>
      <c r="L18" s="120" t="s">
        <v>20</v>
      </c>
      <c r="M18" s="88">
        <v>13.835000000000001</v>
      </c>
      <c r="N18" s="11"/>
      <c r="O18" s="120" t="s">
        <v>20</v>
      </c>
      <c r="P18" s="44">
        <f t="shared" si="0"/>
        <v>26.497</v>
      </c>
      <c r="Q18" s="29">
        <f>P18+'19 Feb''26'!Q18</f>
        <v>504.46599999999995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</v>
      </c>
      <c r="H19" s="11"/>
      <c r="I19" s="61" t="s">
        <v>20</v>
      </c>
      <c r="J19" s="82">
        <v>0.57799999999999996</v>
      </c>
      <c r="K19" s="11"/>
      <c r="L19" s="61" t="s">
        <v>20</v>
      </c>
      <c r="M19" s="88">
        <v>1.419</v>
      </c>
      <c r="N19" s="11"/>
      <c r="O19" s="124" t="s">
        <v>20</v>
      </c>
      <c r="P19" s="44">
        <f t="shared" si="0"/>
        <v>1.9969999999999999</v>
      </c>
      <c r="Q19" s="29">
        <f>P19+'19 Feb''26'!Q19</f>
        <v>26.215999999999998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</v>
      </c>
      <c r="H20" s="17"/>
      <c r="I20" s="62" t="s">
        <v>37</v>
      </c>
      <c r="J20" s="83">
        <v>0.75</v>
      </c>
      <c r="K20" s="17"/>
      <c r="L20" s="62" t="s">
        <v>37</v>
      </c>
      <c r="M20" s="89">
        <v>0</v>
      </c>
      <c r="N20" s="17"/>
      <c r="O20" s="123" t="s">
        <v>37</v>
      </c>
      <c r="P20" s="45">
        <f t="shared" si="0"/>
        <v>0.75</v>
      </c>
      <c r="Q20" s="29">
        <f>P20+'19 Feb''26'!Q20</f>
        <v>10.375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108">
        <v>0</v>
      </c>
      <c r="H21" s="116">
        <v>8</v>
      </c>
      <c r="I21" s="59" t="s">
        <v>20</v>
      </c>
      <c r="J21" s="84">
        <v>11.622999999999999</v>
      </c>
      <c r="K21" s="116">
        <v>8</v>
      </c>
      <c r="L21" s="59" t="s">
        <v>20</v>
      </c>
      <c r="M21" s="90">
        <v>91.337999999999994</v>
      </c>
      <c r="N21" s="24">
        <v>8</v>
      </c>
      <c r="O21" s="122" t="s">
        <v>20</v>
      </c>
      <c r="P21" s="46">
        <f t="shared" si="0"/>
        <v>102.961</v>
      </c>
      <c r="Q21" s="30">
        <f>P21+'19 Feb''26'!Q21</f>
        <v>3057.0999999999995</v>
      </c>
      <c r="R21" s="26">
        <f>H21+K21+N21+'19 Feb''26'!R21</f>
        <v>234.4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142">
        <v>170</v>
      </c>
      <c r="G22" s="44">
        <v>0</v>
      </c>
      <c r="H22" s="11"/>
      <c r="I22" s="55" t="s">
        <v>41</v>
      </c>
      <c r="J22" s="44">
        <v>0</v>
      </c>
      <c r="K22" s="11"/>
      <c r="L22" s="55" t="s">
        <v>41</v>
      </c>
      <c r="M22" s="88">
        <v>0</v>
      </c>
      <c r="N22" s="11"/>
      <c r="O22" s="120" t="s">
        <v>41</v>
      </c>
      <c r="P22" s="44">
        <f t="shared" si="0"/>
        <v>0</v>
      </c>
      <c r="Q22" s="29">
        <f>P22+'19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82">
        <v>0.27900000000000003</v>
      </c>
      <c r="K23" s="11"/>
      <c r="L23" s="120" t="s">
        <v>41</v>
      </c>
      <c r="M23" s="88">
        <v>2.512</v>
      </c>
      <c r="N23" s="11"/>
      <c r="O23" s="120" t="s">
        <v>41</v>
      </c>
      <c r="P23" s="44">
        <f t="shared" si="0"/>
        <v>2.7909999999999999</v>
      </c>
      <c r="Q23" s="29">
        <f>P23+'19 Feb''26'!Q23</f>
        <v>3.7469999999999999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</v>
      </c>
      <c r="H24" s="11"/>
      <c r="I24" s="59" t="s">
        <v>20</v>
      </c>
      <c r="J24" s="44">
        <v>0</v>
      </c>
      <c r="K24" s="11"/>
      <c r="L24" s="59" t="s">
        <v>20</v>
      </c>
      <c r="M24" s="88">
        <v>0</v>
      </c>
      <c r="N24" s="11"/>
      <c r="O24" s="122" t="s">
        <v>20</v>
      </c>
      <c r="P24" s="44">
        <f t="shared" si="0"/>
        <v>0</v>
      </c>
      <c r="Q24" s="29">
        <f>P24+'19 Feb''26'!Q24</f>
        <v>8.2769999999999992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0</v>
      </c>
      <c r="H25" s="11"/>
      <c r="I25" s="59" t="s">
        <v>20</v>
      </c>
      <c r="J25" s="44">
        <v>0</v>
      </c>
      <c r="K25" s="11"/>
      <c r="L25" s="59" t="s">
        <v>20</v>
      </c>
      <c r="M25" s="88">
        <v>0</v>
      </c>
      <c r="N25" s="11"/>
      <c r="O25" s="122" t="s">
        <v>20</v>
      </c>
      <c r="P25" s="44">
        <f t="shared" si="0"/>
        <v>0</v>
      </c>
      <c r="Q25" s="29">
        <f>P25+'19 Feb''26'!Q25</f>
        <v>228.07499999999999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0</v>
      </c>
      <c r="H26" s="11"/>
      <c r="I26" s="59" t="s">
        <v>20</v>
      </c>
      <c r="J26" s="44">
        <v>0</v>
      </c>
      <c r="K26" s="11"/>
      <c r="L26" s="59" t="s">
        <v>20</v>
      </c>
      <c r="M26" s="88">
        <v>0</v>
      </c>
      <c r="N26" s="11"/>
      <c r="O26" s="122" t="s">
        <v>20</v>
      </c>
      <c r="P26" s="44">
        <f t="shared" si="0"/>
        <v>0</v>
      </c>
      <c r="Q26" s="29">
        <f>P26+'19 Feb''26'!Q26</f>
        <v>1630.846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88">
        <v>0</v>
      </c>
      <c r="H27" s="11"/>
      <c r="I27" s="120" t="s">
        <v>41</v>
      </c>
      <c r="J27" s="47">
        <v>3.9359999999999999</v>
      </c>
      <c r="K27" s="11"/>
      <c r="L27" s="120" t="s">
        <v>41</v>
      </c>
      <c r="M27" s="63">
        <v>34.35</v>
      </c>
      <c r="N27" s="11"/>
      <c r="O27" s="120" t="s">
        <v>41</v>
      </c>
      <c r="P27" s="47">
        <f t="shared" si="0"/>
        <v>38.286000000000001</v>
      </c>
      <c r="Q27" s="29">
        <f>P27+'19 Feb''26'!Q27</f>
        <v>38.286000000000001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142">
        <v>75.55</v>
      </c>
      <c r="G28" s="82">
        <v>0</v>
      </c>
      <c r="H28" s="11"/>
      <c r="I28" s="59" t="s">
        <v>20</v>
      </c>
      <c r="J28" s="44">
        <v>0</v>
      </c>
      <c r="K28" s="11"/>
      <c r="L28" s="59" t="s">
        <v>20</v>
      </c>
      <c r="M28" s="88">
        <v>0</v>
      </c>
      <c r="N28" s="11"/>
      <c r="O28" s="122" t="s">
        <v>20</v>
      </c>
      <c r="P28" s="44">
        <f t="shared" si="0"/>
        <v>0</v>
      </c>
      <c r="Q28" s="29">
        <f>P28+'19 Feb''26'!Q28</f>
        <v>778.77499999999998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145">
        <v>146.71</v>
      </c>
      <c r="G29" s="82">
        <v>0</v>
      </c>
      <c r="H29" s="11"/>
      <c r="I29" s="120" t="s">
        <v>41</v>
      </c>
      <c r="J29" s="47">
        <v>6.2350000000000003</v>
      </c>
      <c r="K29" s="11"/>
      <c r="L29" s="120" t="s">
        <v>41</v>
      </c>
      <c r="M29" s="63">
        <v>43.71</v>
      </c>
      <c r="N29" s="11"/>
      <c r="O29" s="120" t="s">
        <v>41</v>
      </c>
      <c r="P29" s="47">
        <f>G29+J29+M29</f>
        <v>49.945</v>
      </c>
      <c r="Q29" s="29">
        <f>P29+'19 Feb''26'!Q29</f>
        <v>49.945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142" t="s">
        <v>59</v>
      </c>
      <c r="G30" s="82">
        <v>0</v>
      </c>
      <c r="H30" s="11"/>
      <c r="I30" s="59" t="s">
        <v>20</v>
      </c>
      <c r="J30" s="44">
        <v>7.0259999999999998</v>
      </c>
      <c r="K30" s="11"/>
      <c r="L30" s="59" t="s">
        <v>20</v>
      </c>
      <c r="M30" s="54">
        <v>6.8070000000000004</v>
      </c>
      <c r="N30" s="11"/>
      <c r="O30" s="122" t="s">
        <v>20</v>
      </c>
      <c r="P30" s="44">
        <f t="shared" si="0"/>
        <v>13.833</v>
      </c>
      <c r="Q30" s="29">
        <f>P30+'19 Feb''26'!Q30</f>
        <v>102.77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9">
        <v>0</v>
      </c>
      <c r="H31" s="17"/>
      <c r="I31" s="59" t="s">
        <v>20</v>
      </c>
      <c r="J31" s="83">
        <v>0.53</v>
      </c>
      <c r="K31" s="17"/>
      <c r="L31" s="59" t="s">
        <v>20</v>
      </c>
      <c r="M31" s="89">
        <v>4.1609999999999996</v>
      </c>
      <c r="N31" s="17"/>
      <c r="O31" s="122" t="s">
        <v>20</v>
      </c>
      <c r="P31" s="45">
        <f>G31+J31+M31</f>
        <v>4.6909999999999998</v>
      </c>
      <c r="Q31" s="29">
        <f>P31+'19 Feb''26'!Q31</f>
        <v>28.876000000000005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108">
        <v>0</v>
      </c>
      <c r="H32" s="24">
        <v>8</v>
      </c>
      <c r="I32" s="61" t="s">
        <v>20</v>
      </c>
      <c r="J32" s="84">
        <v>15.706</v>
      </c>
      <c r="K32" s="24">
        <v>8</v>
      </c>
      <c r="L32" s="61" t="s">
        <v>20</v>
      </c>
      <c r="M32" s="58">
        <v>15.622</v>
      </c>
      <c r="N32" s="24">
        <v>8</v>
      </c>
      <c r="O32" s="124" t="s">
        <v>20</v>
      </c>
      <c r="P32" s="46">
        <f>G32+J32+M32</f>
        <v>31.327999999999999</v>
      </c>
      <c r="Q32" s="30">
        <f>P32+'19 Feb''26'!Q32</f>
        <v>31.327999999999999</v>
      </c>
      <c r="R32" s="26">
        <f>H32+K32+N32+'19 Feb''26'!R32</f>
        <v>480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91">
        <v>0</v>
      </c>
      <c r="H33" s="13"/>
      <c r="I33" s="85" t="s">
        <v>20</v>
      </c>
      <c r="J33" s="86">
        <v>6.6669999999999998</v>
      </c>
      <c r="K33" s="13"/>
      <c r="L33" s="85" t="s">
        <v>20</v>
      </c>
      <c r="M33" s="65">
        <v>26.54</v>
      </c>
      <c r="N33" s="13"/>
      <c r="O33" s="126" t="s">
        <v>20</v>
      </c>
      <c r="P33" s="48">
        <f>G33+J33+M33</f>
        <v>33.207000000000001</v>
      </c>
      <c r="Q33" s="12">
        <f>P33+'19 Feb''26'!Q33</f>
        <v>33.207000000000001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honeticPr fontId="12" type="noConversion"/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6976-4744-4DA0-A658-FAEA3DEB59E8}">
  <sheetPr codeName="Sheet21"/>
  <dimension ref="A1:R83"/>
  <sheetViews>
    <sheetView workbookViewId="0">
      <selection activeCell="H3" sqref="A1:H3"/>
    </sheetView>
  </sheetViews>
  <sheetFormatPr defaultRowHeight="15" x14ac:dyDescent="0.25"/>
  <cols>
    <col min="1" max="1" width="4.140625" customWidth="1"/>
    <col min="2" max="2" width="4.28515625" customWidth="1"/>
    <col min="3" max="3" width="9.85546875" customWidth="1"/>
    <col min="4" max="4" width="4.5703125" customWidth="1"/>
    <col min="5" max="5" width="7.42578125" customWidth="1"/>
    <col min="6" max="6" width="7.85546875" customWidth="1"/>
    <col min="7" max="7" width="7.28515625" customWidth="1"/>
    <col min="8" max="8" width="6.7109375" customWidth="1"/>
    <col min="9" max="9" width="7.42578125" customWidth="1"/>
    <col min="10" max="10" width="7.28515625" customWidth="1"/>
    <col min="11" max="11" width="6.7109375" customWidth="1"/>
    <col min="12" max="12" width="7.5703125" customWidth="1"/>
    <col min="13" max="13" width="7.28515625" customWidth="1"/>
    <col min="14" max="14" width="6.7109375" customWidth="1"/>
    <col min="15" max="15" width="7.42578125" customWidth="1"/>
    <col min="16" max="16" width="7.28515625" customWidth="1"/>
    <col min="17" max="17" width="7.85546875" customWidth="1"/>
    <col min="18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137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12.936</v>
      </c>
      <c r="H10" s="25">
        <v>5.5</v>
      </c>
      <c r="I10" s="119" t="s">
        <v>18</v>
      </c>
      <c r="J10" s="81">
        <v>42.256999999999998</v>
      </c>
      <c r="K10" s="25">
        <v>0</v>
      </c>
      <c r="L10" s="119" t="s">
        <v>18</v>
      </c>
      <c r="M10" s="87">
        <v>63.887</v>
      </c>
      <c r="N10" s="25">
        <v>0</v>
      </c>
      <c r="O10" s="119" t="s">
        <v>18</v>
      </c>
      <c r="P10" s="43">
        <f t="shared" ref="P10:P30" si="0">G10+J10+M10</f>
        <v>119.08</v>
      </c>
      <c r="Q10" s="9">
        <f>P10+'20 Feb''26'!Q10</f>
        <v>3294.8049999999998</v>
      </c>
      <c r="R10" s="26">
        <f>H10+K10+N10+'20 Feb''26'!R10</f>
        <v>180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142">
        <v>283</v>
      </c>
      <c r="G11" s="82">
        <v>0</v>
      </c>
      <c r="H11" s="11"/>
      <c r="I11" s="120" t="s">
        <v>20</v>
      </c>
      <c r="J11" s="82">
        <v>6.2080000000000002</v>
      </c>
      <c r="K11" s="11"/>
      <c r="L11" s="120" t="s">
        <v>39</v>
      </c>
      <c r="M11" s="88">
        <v>64.012</v>
      </c>
      <c r="N11" s="11"/>
      <c r="O11" s="120" t="s">
        <v>39</v>
      </c>
      <c r="P11" s="44">
        <f t="shared" si="0"/>
        <v>70.22</v>
      </c>
      <c r="Q11" s="10">
        <f>P11+'20 Feb''26'!Q11</f>
        <v>3123.8539999999998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31.582999999999998</v>
      </c>
      <c r="H12" s="17"/>
      <c r="I12" s="121" t="s">
        <v>23</v>
      </c>
      <c r="J12" s="83">
        <v>10.907</v>
      </c>
      <c r="K12" s="17"/>
      <c r="L12" s="121" t="s">
        <v>23</v>
      </c>
      <c r="M12" s="89">
        <v>30.227</v>
      </c>
      <c r="N12" s="17"/>
      <c r="O12" s="121" t="s">
        <v>23</v>
      </c>
      <c r="P12" s="45">
        <f t="shared" si="0"/>
        <v>72.716999999999999</v>
      </c>
      <c r="Q12" s="29">
        <f>P12+'20 Feb''26'!Q12</f>
        <v>2221.6840000000002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143">
        <v>120</v>
      </c>
      <c r="G13" s="84">
        <v>0</v>
      </c>
      <c r="H13" s="24">
        <v>8</v>
      </c>
      <c r="I13" s="120" t="s">
        <v>20</v>
      </c>
      <c r="J13" s="84">
        <v>0</v>
      </c>
      <c r="K13" s="24">
        <v>8</v>
      </c>
      <c r="L13" s="120" t="s">
        <v>20</v>
      </c>
      <c r="M13" s="90">
        <v>6.1820000000000004</v>
      </c>
      <c r="N13" s="24">
        <v>6</v>
      </c>
      <c r="O13" s="120" t="s">
        <v>23</v>
      </c>
      <c r="P13" s="46">
        <f t="shared" si="0"/>
        <v>6.1820000000000004</v>
      </c>
      <c r="Q13" s="30">
        <f>P13+'20 Feb''26'!Q13</f>
        <v>1589.5660000000003</v>
      </c>
      <c r="R13" s="26">
        <f>H13+K13+N13+'20 Feb''26'!R13</f>
        <v>189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144">
        <v>120</v>
      </c>
      <c r="G14" s="83">
        <v>0</v>
      </c>
      <c r="H14" s="17"/>
      <c r="I14" s="123" t="s">
        <v>20</v>
      </c>
      <c r="J14" s="83">
        <v>0</v>
      </c>
      <c r="K14" s="17"/>
      <c r="L14" s="123" t="s">
        <v>20</v>
      </c>
      <c r="M14" s="89">
        <v>0</v>
      </c>
      <c r="N14" s="17"/>
      <c r="O14" s="123" t="s">
        <v>20</v>
      </c>
      <c r="P14" s="45">
        <f t="shared" si="0"/>
        <v>0</v>
      </c>
      <c r="Q14" s="29">
        <f>P14+'20 Feb''26'!Q14</f>
        <v>1013.784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108">
        <v>0</v>
      </c>
      <c r="H15" s="24">
        <v>8</v>
      </c>
      <c r="I15" s="61" t="s">
        <v>20</v>
      </c>
      <c r="J15" s="84">
        <v>0</v>
      </c>
      <c r="K15" s="24">
        <v>8</v>
      </c>
      <c r="L15" s="124" t="s">
        <v>20</v>
      </c>
      <c r="M15" s="90">
        <v>0</v>
      </c>
      <c r="N15" s="24">
        <v>8</v>
      </c>
      <c r="O15" s="124" t="s">
        <v>20</v>
      </c>
      <c r="P15" s="46">
        <f t="shared" si="0"/>
        <v>0</v>
      </c>
      <c r="Q15" s="30">
        <f>P15+'20 Feb''26'!Q15</f>
        <v>1246.7409999999995</v>
      </c>
      <c r="R15" s="26">
        <f>H15+K15+N15+'20 Feb''26'!R15</f>
        <v>171.5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0</v>
      </c>
      <c r="H16" s="17"/>
      <c r="I16" s="60" t="s">
        <v>20</v>
      </c>
      <c r="J16" s="83">
        <v>0</v>
      </c>
      <c r="K16" s="17"/>
      <c r="L16" s="125" t="s">
        <v>20</v>
      </c>
      <c r="M16" s="89">
        <v>0</v>
      </c>
      <c r="N16" s="17"/>
      <c r="O16" s="125" t="s">
        <v>20</v>
      </c>
      <c r="P16" s="45">
        <f t="shared" si="0"/>
        <v>0</v>
      </c>
      <c r="Q16" s="29">
        <f>P16+'20 Feb''26'!Q16</f>
        <v>496.50399999999991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108">
        <v>0</v>
      </c>
      <c r="H17" s="24">
        <v>8</v>
      </c>
      <c r="I17" s="120" t="s">
        <v>20</v>
      </c>
      <c r="J17" s="84">
        <v>0</v>
      </c>
      <c r="K17" s="24">
        <v>8</v>
      </c>
      <c r="L17" s="120" t="s">
        <v>20</v>
      </c>
      <c r="M17" s="90">
        <v>0</v>
      </c>
      <c r="N17" s="24">
        <v>8</v>
      </c>
      <c r="O17" s="120" t="s">
        <v>20</v>
      </c>
      <c r="P17" s="46">
        <f t="shared" si="0"/>
        <v>0</v>
      </c>
      <c r="Q17" s="30">
        <f>P17+'20 Feb''26'!Q17</f>
        <v>496.35200000000003</v>
      </c>
      <c r="R17" s="26">
        <f>H17+K17+N17+'20 Feb''26'!R17</f>
        <v>194.5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0</v>
      </c>
      <c r="H18" s="11"/>
      <c r="I18" s="120" t="s">
        <v>20</v>
      </c>
      <c r="J18" s="82">
        <v>0</v>
      </c>
      <c r="K18" s="11"/>
      <c r="L18" s="120" t="s">
        <v>20</v>
      </c>
      <c r="M18" s="88">
        <v>0</v>
      </c>
      <c r="N18" s="11"/>
      <c r="O18" s="120" t="s">
        <v>20</v>
      </c>
      <c r="P18" s="44">
        <f t="shared" si="0"/>
        <v>0</v>
      </c>
      <c r="Q18" s="29">
        <f>P18+'20 Feb''26'!Q18</f>
        <v>504.46599999999995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</v>
      </c>
      <c r="H19" s="11"/>
      <c r="I19" s="61" t="s">
        <v>20</v>
      </c>
      <c r="J19" s="82">
        <v>0</v>
      </c>
      <c r="K19" s="11"/>
      <c r="L19" s="124" t="s">
        <v>20</v>
      </c>
      <c r="M19" s="88">
        <v>0</v>
      </c>
      <c r="N19" s="11"/>
      <c r="O19" s="124" t="s">
        <v>20</v>
      </c>
      <c r="P19" s="44">
        <f t="shared" si="0"/>
        <v>0</v>
      </c>
      <c r="Q19" s="29">
        <f>P19+'20 Feb''26'!Q19</f>
        <v>26.215999999999998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</v>
      </c>
      <c r="H20" s="17"/>
      <c r="I20" s="62" t="s">
        <v>37</v>
      </c>
      <c r="J20" s="83">
        <v>0</v>
      </c>
      <c r="K20" s="17"/>
      <c r="L20" s="123" t="s">
        <v>37</v>
      </c>
      <c r="M20" s="89">
        <v>0</v>
      </c>
      <c r="N20" s="17"/>
      <c r="O20" s="123" t="s">
        <v>37</v>
      </c>
      <c r="P20" s="45">
        <f t="shared" si="0"/>
        <v>0</v>
      </c>
      <c r="Q20" s="29">
        <f>P20+'20 Feb''26'!Q20</f>
        <v>10.375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143">
        <v>300</v>
      </c>
      <c r="G21" s="84">
        <v>0</v>
      </c>
      <c r="H21" s="116">
        <v>8</v>
      </c>
      <c r="I21" s="59" t="s">
        <v>20</v>
      </c>
      <c r="J21" s="84">
        <v>0</v>
      </c>
      <c r="K21" s="24">
        <v>8</v>
      </c>
      <c r="L21" s="122" t="s">
        <v>20</v>
      </c>
      <c r="M21" s="90">
        <v>0</v>
      </c>
      <c r="N21" s="24">
        <v>8</v>
      </c>
      <c r="O21" s="122" t="s">
        <v>20</v>
      </c>
      <c r="P21" s="46">
        <f>G21+J21+M21</f>
        <v>0</v>
      </c>
      <c r="Q21" s="30">
        <f>P21+'20 Feb''26'!Q21</f>
        <v>3057.0999999999995</v>
      </c>
      <c r="R21" s="26">
        <f>H21+K21+N21+'20 Feb''26'!R21</f>
        <v>258.39999999999998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142">
        <v>170</v>
      </c>
      <c r="G22" s="44">
        <v>0</v>
      </c>
      <c r="H22" s="11"/>
      <c r="I22" s="55" t="s">
        <v>41</v>
      </c>
      <c r="J22" s="82">
        <v>0</v>
      </c>
      <c r="K22" s="11"/>
      <c r="L22" s="120" t="s">
        <v>41</v>
      </c>
      <c r="M22" s="88">
        <v>0</v>
      </c>
      <c r="N22" s="11"/>
      <c r="O22" s="120" t="s">
        <v>41</v>
      </c>
      <c r="P22" s="44">
        <f t="shared" si="0"/>
        <v>0</v>
      </c>
      <c r="Q22" s="29">
        <f>P22+'20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82">
        <v>0</v>
      </c>
      <c r="K23" s="11"/>
      <c r="L23" s="120" t="s">
        <v>41</v>
      </c>
      <c r="M23" s="88">
        <v>0</v>
      </c>
      <c r="N23" s="11"/>
      <c r="O23" s="120" t="s">
        <v>41</v>
      </c>
      <c r="P23" s="44">
        <f t="shared" si="0"/>
        <v>0</v>
      </c>
      <c r="Q23" s="29">
        <f>P23+'20 Feb''26'!Q23</f>
        <v>3.7469999999999999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</v>
      </c>
      <c r="H24" s="11"/>
      <c r="I24" s="59" t="s">
        <v>20</v>
      </c>
      <c r="J24" s="44">
        <v>0</v>
      </c>
      <c r="K24" s="11"/>
      <c r="L24" s="122" t="s">
        <v>20</v>
      </c>
      <c r="M24" s="88">
        <v>0</v>
      </c>
      <c r="N24" s="11"/>
      <c r="O24" s="122" t="s">
        <v>20</v>
      </c>
      <c r="P24" s="44">
        <f t="shared" si="0"/>
        <v>0</v>
      </c>
      <c r="Q24" s="29">
        <f>P24+'20 Feb''26'!Q24</f>
        <v>8.2769999999999992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0</v>
      </c>
      <c r="H25" s="11"/>
      <c r="I25" s="59" t="s">
        <v>20</v>
      </c>
      <c r="J25" s="44">
        <v>0</v>
      </c>
      <c r="K25" s="11"/>
      <c r="L25" s="122" t="s">
        <v>20</v>
      </c>
      <c r="M25" s="88">
        <v>0</v>
      </c>
      <c r="N25" s="11"/>
      <c r="O25" s="122" t="s">
        <v>20</v>
      </c>
      <c r="P25" s="44">
        <f t="shared" si="0"/>
        <v>0</v>
      </c>
      <c r="Q25" s="29">
        <f>P25+'20 Feb''26'!Q25</f>
        <v>228.07499999999999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0</v>
      </c>
      <c r="H26" s="11"/>
      <c r="I26" s="59" t="s">
        <v>20</v>
      </c>
      <c r="J26" s="44">
        <v>0</v>
      </c>
      <c r="K26" s="11"/>
      <c r="L26" s="122" t="s">
        <v>20</v>
      </c>
      <c r="M26" s="88">
        <v>0</v>
      </c>
      <c r="N26" s="11"/>
      <c r="O26" s="122" t="s">
        <v>20</v>
      </c>
      <c r="P26" s="44">
        <f t="shared" si="0"/>
        <v>0</v>
      </c>
      <c r="Q26" s="29">
        <f>P26+'20 Feb''26'!Q26</f>
        <v>1630.846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88">
        <v>0</v>
      </c>
      <c r="H27" s="11"/>
      <c r="I27" s="120" t="s">
        <v>41</v>
      </c>
      <c r="J27" s="47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29">
        <f>P27+'20 Feb''26'!Q27</f>
        <v>38.286000000000001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142">
        <v>75.55</v>
      </c>
      <c r="G28" s="82">
        <v>0</v>
      </c>
      <c r="H28" s="11"/>
      <c r="I28" s="59" t="s">
        <v>20</v>
      </c>
      <c r="J28" s="44">
        <v>0</v>
      </c>
      <c r="K28" s="11"/>
      <c r="L28" s="122" t="s">
        <v>20</v>
      </c>
      <c r="M28" s="88">
        <v>0</v>
      </c>
      <c r="N28" s="11"/>
      <c r="O28" s="122" t="s">
        <v>20</v>
      </c>
      <c r="P28" s="44">
        <f t="shared" si="0"/>
        <v>0</v>
      </c>
      <c r="Q28" s="29">
        <f>P28+'20 Feb''26'!Q28</f>
        <v>778.77499999999998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145">
        <v>146.71</v>
      </c>
      <c r="G29" s="82">
        <v>0</v>
      </c>
      <c r="H29" s="11"/>
      <c r="I29" s="120" t="s">
        <v>41</v>
      </c>
      <c r="J29" s="47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29">
        <f>P29+'20 Feb''26'!Q29</f>
        <v>49.945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142" t="s">
        <v>59</v>
      </c>
      <c r="G30" s="82">
        <v>0</v>
      </c>
      <c r="H30" s="11"/>
      <c r="I30" s="59" t="s">
        <v>20</v>
      </c>
      <c r="J30" s="82">
        <v>0</v>
      </c>
      <c r="K30" s="11"/>
      <c r="L30" s="122" t="s">
        <v>20</v>
      </c>
      <c r="M30" s="54">
        <v>0</v>
      </c>
      <c r="N30" s="11"/>
      <c r="O30" s="122" t="s">
        <v>20</v>
      </c>
      <c r="P30" s="44">
        <f t="shared" si="0"/>
        <v>0</v>
      </c>
      <c r="Q30" s="29">
        <f>P30+'20 Feb''26'!Q30</f>
        <v>102.77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144">
        <v>9.6999999999999993</v>
      </c>
      <c r="G31" s="83">
        <v>0</v>
      </c>
      <c r="H31" s="17"/>
      <c r="I31" s="59" t="s">
        <v>20</v>
      </c>
      <c r="J31" s="83">
        <v>0</v>
      </c>
      <c r="K31" s="17"/>
      <c r="L31" s="122" t="s">
        <v>20</v>
      </c>
      <c r="M31" s="89">
        <v>0</v>
      </c>
      <c r="N31" s="17"/>
      <c r="O31" s="122" t="s">
        <v>20</v>
      </c>
      <c r="P31" s="45">
        <f>G31+J31+M31</f>
        <v>0</v>
      </c>
      <c r="Q31" s="29">
        <f>P31+'20 Feb''26'!Q31</f>
        <v>28.876000000000005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143">
        <v>201</v>
      </c>
      <c r="G32" s="84">
        <v>0</v>
      </c>
      <c r="H32" s="24">
        <v>8</v>
      </c>
      <c r="I32" s="61" t="s">
        <v>20</v>
      </c>
      <c r="J32" s="84">
        <v>0</v>
      </c>
      <c r="K32" s="24">
        <v>8</v>
      </c>
      <c r="L32" s="124" t="s">
        <v>20</v>
      </c>
      <c r="M32" s="58">
        <v>0</v>
      </c>
      <c r="N32" s="24">
        <v>8</v>
      </c>
      <c r="O32" s="124" t="s">
        <v>20</v>
      </c>
      <c r="P32" s="46">
        <f>G32+J32+M32</f>
        <v>0</v>
      </c>
      <c r="Q32" s="30">
        <f>P32+'20 Feb''26'!Q32</f>
        <v>31.327999999999999</v>
      </c>
      <c r="R32" s="26">
        <f>H32+K32+N32+'20 Feb''26'!R32</f>
        <v>504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91">
        <v>0</v>
      </c>
      <c r="H33" s="13"/>
      <c r="I33" s="85" t="s">
        <v>20</v>
      </c>
      <c r="J33" s="86">
        <v>0</v>
      </c>
      <c r="K33" s="13"/>
      <c r="L33" s="126" t="s">
        <v>20</v>
      </c>
      <c r="M33" s="65">
        <v>0</v>
      </c>
      <c r="N33" s="13"/>
      <c r="O33" s="126" t="s">
        <v>20</v>
      </c>
      <c r="P33" s="48">
        <f>G33+J33+M33</f>
        <v>0</v>
      </c>
      <c r="Q33" s="12">
        <f>P33+'20 Feb''26'!Q33</f>
        <v>33.207000000000001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</mergeCells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6476-51DB-43A2-A17E-703DA915DD63}">
  <sheetPr codeName="Sheet22"/>
  <dimension ref="A1:R83"/>
  <sheetViews>
    <sheetView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9" width="7.570312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138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69" t="s">
        <v>5</v>
      </c>
      <c r="G8" s="173" t="s">
        <v>6</v>
      </c>
      <c r="H8" s="174"/>
      <c r="I8" s="49" t="s">
        <v>7</v>
      </c>
      <c r="J8" s="173" t="s">
        <v>8</v>
      </c>
      <c r="K8" s="174"/>
      <c r="L8" s="49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70" t="s">
        <v>13</v>
      </c>
      <c r="G9" s="50" t="s">
        <v>14</v>
      </c>
      <c r="H9" s="8" t="s">
        <v>15</v>
      </c>
      <c r="I9" s="51" t="s">
        <v>16</v>
      </c>
      <c r="J9" s="50" t="s">
        <v>14</v>
      </c>
      <c r="K9" s="8" t="s">
        <v>15</v>
      </c>
      <c r="L9" s="51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78.296000000000006</v>
      </c>
      <c r="H10" s="25">
        <v>0</v>
      </c>
      <c r="I10" s="119" t="s">
        <v>18</v>
      </c>
      <c r="J10" s="92">
        <v>79.941000000000003</v>
      </c>
      <c r="K10" s="25">
        <v>0</v>
      </c>
      <c r="L10" s="119" t="s">
        <v>18</v>
      </c>
      <c r="M10" s="92">
        <v>80.881</v>
      </c>
      <c r="N10" s="25">
        <v>0</v>
      </c>
      <c r="O10" s="119" t="s">
        <v>18</v>
      </c>
      <c r="P10" s="9">
        <f t="shared" ref="P10:P30" si="0">G10+J10+M10</f>
        <v>239.11800000000002</v>
      </c>
      <c r="Q10" s="9">
        <f>P10+'21 Feb''26'!Q10</f>
        <v>3533.9229999999998</v>
      </c>
      <c r="R10" s="26">
        <f>H10+K10+N10+'21 Feb''26'!R10</f>
        <v>180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75.457999999999998</v>
      </c>
      <c r="H11" s="11"/>
      <c r="I11" s="120" t="s">
        <v>39</v>
      </c>
      <c r="J11" s="93">
        <v>75.483000000000004</v>
      </c>
      <c r="K11" s="11"/>
      <c r="L11" s="120" t="s">
        <v>39</v>
      </c>
      <c r="M11" s="93">
        <v>77.078000000000003</v>
      </c>
      <c r="N11" s="11"/>
      <c r="O11" s="120" t="s">
        <v>39</v>
      </c>
      <c r="P11" s="10">
        <f t="shared" si="0"/>
        <v>228.01900000000001</v>
      </c>
      <c r="Q11" s="10">
        <f>P11+'21 Feb''26'!Q11</f>
        <v>3351.8729999999996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52.677</v>
      </c>
      <c r="H12" s="17"/>
      <c r="I12" s="121" t="s">
        <v>23</v>
      </c>
      <c r="J12" s="94">
        <v>75.093000000000004</v>
      </c>
      <c r="K12" s="17"/>
      <c r="L12" s="121" t="s">
        <v>23</v>
      </c>
      <c r="M12" s="94">
        <v>75.62</v>
      </c>
      <c r="N12" s="17"/>
      <c r="O12" s="121" t="s">
        <v>23</v>
      </c>
      <c r="P12" s="16">
        <f t="shared" si="0"/>
        <v>203.39000000000001</v>
      </c>
      <c r="Q12" s="29">
        <f>P12+'21 Feb''26'!Q12</f>
        <v>2425.0740000000001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23.788</v>
      </c>
      <c r="H13" s="116">
        <v>8</v>
      </c>
      <c r="I13" s="120" t="s">
        <v>23</v>
      </c>
      <c r="J13" s="95">
        <v>23.163</v>
      </c>
      <c r="K13" s="24">
        <v>0</v>
      </c>
      <c r="L13" s="120" t="s">
        <v>23</v>
      </c>
      <c r="M13" s="95">
        <v>24.187000000000001</v>
      </c>
      <c r="N13" s="24">
        <v>0</v>
      </c>
      <c r="O13" s="120" t="s">
        <v>23</v>
      </c>
      <c r="P13" s="15">
        <f t="shared" si="0"/>
        <v>71.138000000000005</v>
      </c>
      <c r="Q13" s="30">
        <f>P13+'21 Feb''26'!Q13</f>
        <v>1660.7040000000002</v>
      </c>
      <c r="R13" s="26">
        <f>H13+K13+N13+'21 Feb''26'!R13</f>
        <v>197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0</v>
      </c>
      <c r="H14" s="17"/>
      <c r="I14" s="123" t="s">
        <v>20</v>
      </c>
      <c r="J14" s="94">
        <v>34.101999999999997</v>
      </c>
      <c r="K14" s="17"/>
      <c r="L14" s="123" t="s">
        <v>26</v>
      </c>
      <c r="M14" s="94">
        <v>7.8730000000000002</v>
      </c>
      <c r="N14" s="17"/>
      <c r="O14" s="123" t="s">
        <v>26</v>
      </c>
      <c r="P14" s="16">
        <f t="shared" si="0"/>
        <v>41.974999999999994</v>
      </c>
      <c r="Q14" s="29">
        <f>P14+'21 Feb''26'!Q14</f>
        <v>1055.759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0</v>
      </c>
      <c r="H15" s="24">
        <v>8</v>
      </c>
      <c r="I15" s="124" t="s">
        <v>20</v>
      </c>
      <c r="J15" s="95">
        <v>0</v>
      </c>
      <c r="K15" s="24">
        <v>8</v>
      </c>
      <c r="L15" s="124" t="s">
        <v>20</v>
      </c>
      <c r="M15" s="95">
        <v>0</v>
      </c>
      <c r="N15" s="24">
        <v>8</v>
      </c>
      <c r="O15" s="124" t="s">
        <v>26</v>
      </c>
      <c r="P15" s="15">
        <f t="shared" si="0"/>
        <v>0</v>
      </c>
      <c r="Q15" s="30">
        <f>P15+'21 Feb''26'!Q15</f>
        <v>1246.7409999999995</v>
      </c>
      <c r="R15" s="26">
        <f>H15+K15+N15+'21 Feb''26'!R15</f>
        <v>195.5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0</v>
      </c>
      <c r="H16" s="17"/>
      <c r="I16" s="125" t="s">
        <v>20</v>
      </c>
      <c r="J16" s="94">
        <v>0</v>
      </c>
      <c r="K16" s="17"/>
      <c r="L16" s="125" t="s">
        <v>20</v>
      </c>
      <c r="M16" s="94">
        <v>0</v>
      </c>
      <c r="N16" s="17"/>
      <c r="O16" s="125" t="s">
        <v>20</v>
      </c>
      <c r="P16" s="16">
        <f t="shared" si="0"/>
        <v>0</v>
      </c>
      <c r="Q16" s="29">
        <f>P16+'21 Feb''26'!Q16</f>
        <v>496.50399999999991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0</v>
      </c>
      <c r="H17" s="24">
        <v>8</v>
      </c>
      <c r="I17" s="120" t="s">
        <v>20</v>
      </c>
      <c r="J17" s="95">
        <v>0</v>
      </c>
      <c r="K17" s="24">
        <v>8</v>
      </c>
      <c r="L17" s="120" t="s">
        <v>20</v>
      </c>
      <c r="M17" s="95">
        <v>0</v>
      </c>
      <c r="N17" s="24">
        <v>8</v>
      </c>
      <c r="O17" s="120" t="s">
        <v>20</v>
      </c>
      <c r="P17" s="15">
        <f t="shared" si="0"/>
        <v>0</v>
      </c>
      <c r="Q17" s="30">
        <f>P17+'21 Feb''26'!Q17</f>
        <v>496.35200000000003</v>
      </c>
      <c r="R17" s="26">
        <f>H17+K17+N17+'21 Feb''26'!R17</f>
        <v>218.5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0</v>
      </c>
      <c r="H18" s="11"/>
      <c r="I18" s="120" t="s">
        <v>20</v>
      </c>
      <c r="J18" s="93">
        <v>0</v>
      </c>
      <c r="K18" s="11"/>
      <c r="L18" s="120" t="s">
        <v>20</v>
      </c>
      <c r="M18" s="93">
        <v>0</v>
      </c>
      <c r="N18" s="11"/>
      <c r="O18" s="120" t="s">
        <v>20</v>
      </c>
      <c r="P18" s="10">
        <f t="shared" si="0"/>
        <v>0</v>
      </c>
      <c r="Q18" s="29">
        <f>P18+'21 Feb''26'!Q18</f>
        <v>504.46599999999995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</v>
      </c>
      <c r="H19" s="11"/>
      <c r="I19" s="124" t="s">
        <v>20</v>
      </c>
      <c r="J19" s="93">
        <v>0</v>
      </c>
      <c r="K19" s="11"/>
      <c r="L19" s="124" t="s">
        <v>20</v>
      </c>
      <c r="M19" s="93">
        <v>0</v>
      </c>
      <c r="N19" s="11"/>
      <c r="O19" s="124" t="s">
        <v>20</v>
      </c>
      <c r="P19" s="10">
        <f t="shared" si="0"/>
        <v>0</v>
      </c>
      <c r="Q19" s="29">
        <f>P19+'21 Feb''26'!Q19</f>
        <v>26.215999999999998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</v>
      </c>
      <c r="H20" s="17"/>
      <c r="I20" s="123" t="s">
        <v>37</v>
      </c>
      <c r="J20" s="94">
        <v>0</v>
      </c>
      <c r="K20" s="17"/>
      <c r="L20" s="123" t="s">
        <v>37</v>
      </c>
      <c r="M20" s="94">
        <v>0</v>
      </c>
      <c r="N20" s="17"/>
      <c r="O20" s="123" t="s">
        <v>37</v>
      </c>
      <c r="P20" s="16">
        <f t="shared" si="0"/>
        <v>0</v>
      </c>
      <c r="Q20" s="29">
        <f>P20+'21 Feb''26'!Q20</f>
        <v>10.375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11.223000000000001</v>
      </c>
      <c r="H21" s="116">
        <v>6.5</v>
      </c>
      <c r="I21" s="122" t="s">
        <v>39</v>
      </c>
      <c r="J21" s="95">
        <v>72.430999999999997</v>
      </c>
      <c r="K21" s="24">
        <v>0</v>
      </c>
      <c r="L21" s="122" t="s">
        <v>39</v>
      </c>
      <c r="M21" s="95">
        <v>72.72</v>
      </c>
      <c r="N21" s="24">
        <v>0</v>
      </c>
      <c r="O21" s="122" t="s">
        <v>39</v>
      </c>
      <c r="P21" s="15">
        <f t="shared" si="0"/>
        <v>156.374</v>
      </c>
      <c r="Q21" s="30">
        <f>P21+'21 Feb''26'!Q21</f>
        <v>3213.4739999999993</v>
      </c>
      <c r="R21" s="26">
        <f>H21+K21+N21+'21 Feb''26'!R21</f>
        <v>264.89999999999998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93">
        <v>0</v>
      </c>
      <c r="K22" s="11"/>
      <c r="L22" s="120" t="s">
        <v>41</v>
      </c>
      <c r="M22" s="93">
        <v>0</v>
      </c>
      <c r="N22" s="11"/>
      <c r="O22" s="120" t="s">
        <v>41</v>
      </c>
      <c r="P22" s="10">
        <f t="shared" si="0"/>
        <v>0</v>
      </c>
      <c r="Q22" s="29">
        <f>P22+'21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93">
        <v>0</v>
      </c>
      <c r="K23" s="11"/>
      <c r="L23" s="120" t="s">
        <v>41</v>
      </c>
      <c r="M23" s="93">
        <v>0</v>
      </c>
      <c r="N23" s="11"/>
      <c r="O23" s="120" t="s">
        <v>41</v>
      </c>
      <c r="P23" s="10">
        <f t="shared" si="0"/>
        <v>0</v>
      </c>
      <c r="Q23" s="29">
        <f>P23+'21 Feb''26'!Q23</f>
        <v>3.7469999999999999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88">
        <v>1.0999999999999999E-2</v>
      </c>
      <c r="H24" s="11"/>
      <c r="I24" s="122" t="s">
        <v>37</v>
      </c>
      <c r="J24" s="93">
        <v>0.08</v>
      </c>
      <c r="K24" s="11"/>
      <c r="L24" s="122" t="s">
        <v>37</v>
      </c>
      <c r="M24" s="93">
        <v>0.08</v>
      </c>
      <c r="N24" s="11"/>
      <c r="O24" s="146" t="s">
        <v>117</v>
      </c>
      <c r="P24" s="10">
        <f t="shared" si="0"/>
        <v>0.17099999999999999</v>
      </c>
      <c r="Q24" s="29">
        <f>P24+'21 Feb''26'!Q24</f>
        <v>8.4479999999999986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88">
        <v>0.73499999999999999</v>
      </c>
      <c r="H25" s="11"/>
      <c r="I25" s="138" t="s">
        <v>49</v>
      </c>
      <c r="J25" s="93">
        <v>4.8769999999999998</v>
      </c>
      <c r="K25" s="11"/>
      <c r="L25" s="138" t="s">
        <v>49</v>
      </c>
      <c r="M25" s="93">
        <v>5.0679999999999996</v>
      </c>
      <c r="N25" s="11"/>
      <c r="O25" s="138" t="s">
        <v>49</v>
      </c>
      <c r="P25" s="10">
        <f t="shared" si="0"/>
        <v>10.68</v>
      </c>
      <c r="Q25" s="29">
        <f>P25+'21 Feb''26'!Q25</f>
        <v>238.755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88">
        <v>6.0650000000000004</v>
      </c>
      <c r="H26" s="11"/>
      <c r="I26" s="122" t="s">
        <v>53</v>
      </c>
      <c r="J26" s="93">
        <v>39.561</v>
      </c>
      <c r="K26" s="11"/>
      <c r="L26" s="122" t="s">
        <v>53</v>
      </c>
      <c r="M26" s="93">
        <v>40.451999999999998</v>
      </c>
      <c r="N26" s="11"/>
      <c r="O26" s="122" t="s">
        <v>53</v>
      </c>
      <c r="P26" s="10">
        <f t="shared" si="0"/>
        <v>86.078000000000003</v>
      </c>
      <c r="Q26" s="29">
        <f>P26+'21 Feb''26'!Q26</f>
        <v>1716.924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14">
        <v>0</v>
      </c>
      <c r="K27" s="11"/>
      <c r="L27" s="120" t="s">
        <v>41</v>
      </c>
      <c r="M27" s="14">
        <v>0</v>
      </c>
      <c r="N27" s="11"/>
      <c r="O27" s="120" t="s">
        <v>41</v>
      </c>
      <c r="P27" s="14">
        <f t="shared" si="0"/>
        <v>0</v>
      </c>
      <c r="Q27" s="29">
        <f>P27+'21 Feb''26'!Q27</f>
        <v>38.286000000000001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88">
        <v>2.677</v>
      </c>
      <c r="H28" s="11"/>
      <c r="I28" s="122" t="s">
        <v>56</v>
      </c>
      <c r="J28" s="10">
        <v>19.291</v>
      </c>
      <c r="K28" s="11"/>
      <c r="L28" s="122" t="s">
        <v>56</v>
      </c>
      <c r="M28" s="93">
        <v>19.248999999999999</v>
      </c>
      <c r="N28" s="11"/>
      <c r="O28" s="122" t="s">
        <v>56</v>
      </c>
      <c r="P28" s="10">
        <f t="shared" si="0"/>
        <v>41.216999999999999</v>
      </c>
      <c r="Q28" s="29">
        <f>P28+'21 Feb''26'!Q28</f>
        <v>819.99199999999996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14">
        <v>0</v>
      </c>
      <c r="K29" s="11"/>
      <c r="L29" s="120" t="s">
        <v>41</v>
      </c>
      <c r="M29" s="14">
        <v>0</v>
      </c>
      <c r="N29" s="11"/>
      <c r="O29" s="120" t="s">
        <v>41</v>
      </c>
      <c r="P29" s="14">
        <f>G29+J29+M29</f>
        <v>0</v>
      </c>
      <c r="Q29" s="29">
        <f>P29+'21 Feb''26'!Q29</f>
        <v>49.945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88">
        <v>0.47499999999999998</v>
      </c>
      <c r="H30" s="11"/>
      <c r="I30" s="122" t="s">
        <v>60</v>
      </c>
      <c r="J30" s="93">
        <v>1.956</v>
      </c>
      <c r="K30" s="11"/>
      <c r="L30" s="122" t="s">
        <v>60</v>
      </c>
      <c r="M30" s="93">
        <v>2.36</v>
      </c>
      <c r="N30" s="11"/>
      <c r="O30" s="122" t="s">
        <v>60</v>
      </c>
      <c r="P30" s="10">
        <f t="shared" si="0"/>
        <v>4.7910000000000004</v>
      </c>
      <c r="Q30" s="29">
        <f>P30+'21 Feb''26'!Q30</f>
        <v>107.56099999999999</v>
      </c>
      <c r="R30" s="22"/>
    </row>
    <row r="31" spans="1:18" ht="14.1" customHeight="1" thickBot="1" x14ac:dyDescent="0.3">
      <c r="A31" s="185"/>
      <c r="B31" s="186"/>
      <c r="C31" s="203" t="s">
        <v>61</v>
      </c>
      <c r="D31" s="203"/>
      <c r="E31" s="204"/>
      <c r="F31" s="96">
        <v>9.6999999999999993</v>
      </c>
      <c r="G31" s="99">
        <v>0</v>
      </c>
      <c r="H31" s="98"/>
      <c r="I31" s="139" t="s">
        <v>62</v>
      </c>
      <c r="J31" s="150">
        <v>0.498</v>
      </c>
      <c r="K31" s="98"/>
      <c r="L31" s="139" t="s">
        <v>62</v>
      </c>
      <c r="M31" s="150">
        <v>0.51100000000000001</v>
      </c>
      <c r="N31" s="98"/>
      <c r="O31" s="139" t="s">
        <v>62</v>
      </c>
      <c r="P31" s="29">
        <f>G31+J31+M31</f>
        <v>1.0089999999999999</v>
      </c>
      <c r="Q31" s="29">
        <f>P31+'21 Feb''26'!Q31</f>
        <v>29.885000000000005</v>
      </c>
      <c r="R31" s="23"/>
    </row>
    <row r="32" spans="1:18" ht="14.1" customHeight="1" thickTop="1" x14ac:dyDescent="0.25">
      <c r="A32" s="183">
        <v>107</v>
      </c>
      <c r="B32" s="184"/>
      <c r="C32" s="201" t="s">
        <v>63</v>
      </c>
      <c r="D32" s="201"/>
      <c r="E32" s="202"/>
      <c r="F32" s="102">
        <v>201</v>
      </c>
      <c r="G32" s="68">
        <v>0</v>
      </c>
      <c r="H32" s="75">
        <v>8</v>
      </c>
      <c r="I32" s="140" t="s">
        <v>20</v>
      </c>
      <c r="J32" s="151">
        <v>0</v>
      </c>
      <c r="K32" s="152">
        <v>8</v>
      </c>
      <c r="L32" s="140" t="s">
        <v>20</v>
      </c>
      <c r="M32" s="30">
        <v>0</v>
      </c>
      <c r="N32" s="75">
        <v>8</v>
      </c>
      <c r="O32" s="140" t="s">
        <v>20</v>
      </c>
      <c r="P32" s="30">
        <f>G32+J32+M32</f>
        <v>0</v>
      </c>
      <c r="Q32" s="30">
        <f>P32+'21 Feb''26'!Q32</f>
        <v>31.327999999999999</v>
      </c>
      <c r="R32" s="26">
        <f>H32+K32+N32+'21 Feb''26'!R32</f>
        <v>528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117">
        <v>0</v>
      </c>
      <c r="K33" s="13"/>
      <c r="L33" s="126" t="s">
        <v>20</v>
      </c>
      <c r="M33" s="12">
        <v>0</v>
      </c>
      <c r="N33" s="13"/>
      <c r="O33" s="126" t="s">
        <v>20</v>
      </c>
      <c r="P33" s="12">
        <f>G33+J33+M33</f>
        <v>0</v>
      </c>
      <c r="Q33" s="12">
        <f>P33+'21 Feb''26'!Q33</f>
        <v>33.207000000000001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17:B20"/>
    <mergeCell ref="C17:E17"/>
    <mergeCell ref="C18:E18"/>
    <mergeCell ref="C19:E19"/>
    <mergeCell ref="C20:E20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3:B14"/>
    <mergeCell ref="C13:E13"/>
    <mergeCell ref="C14:E14"/>
    <mergeCell ref="A15:B16"/>
    <mergeCell ref="C15:E15"/>
    <mergeCell ref="C16:E16"/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</mergeCells>
  <phoneticPr fontId="12" type="noConversion"/>
  <printOptions horizontalCentered="1"/>
  <pageMargins left="0.53740157499999996" right="0" top="0.196850393700787" bottom="0" header="0" footer="0"/>
  <pageSetup paperSize="9" scale="74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18D6-C4A5-4C05-A612-BBB678DBF55F}">
  <sheetPr codeName="Sheet23"/>
  <dimension ref="A1:R107"/>
  <sheetViews>
    <sheetView workbookViewId="0">
      <selection activeCell="A4" sqref="A1:R4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710937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5" width="7.7109375" customWidth="1"/>
    <col min="16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139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69" t="s">
        <v>5</v>
      </c>
      <c r="G8" s="173" t="s">
        <v>6</v>
      </c>
      <c r="H8" s="174"/>
      <c r="I8" s="49" t="s">
        <v>7</v>
      </c>
      <c r="J8" s="173" t="s">
        <v>8</v>
      </c>
      <c r="K8" s="174"/>
      <c r="L8" s="49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70" t="s">
        <v>13</v>
      </c>
      <c r="G9" s="50" t="s">
        <v>14</v>
      </c>
      <c r="H9" s="8" t="s">
        <v>15</v>
      </c>
      <c r="I9" s="51" t="s">
        <v>16</v>
      </c>
      <c r="J9" s="50" t="s">
        <v>14</v>
      </c>
      <c r="K9" s="8" t="s">
        <v>15</v>
      </c>
      <c r="L9" s="51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79.138999999999996</v>
      </c>
      <c r="H10" s="25">
        <v>0</v>
      </c>
      <c r="I10" s="119" t="s">
        <v>18</v>
      </c>
      <c r="J10" s="92">
        <v>79.036000000000001</v>
      </c>
      <c r="K10" s="25">
        <v>0</v>
      </c>
      <c r="L10" s="119" t="s">
        <v>18</v>
      </c>
      <c r="M10" s="9">
        <v>82.688999999999993</v>
      </c>
      <c r="N10" s="25">
        <v>0</v>
      </c>
      <c r="O10" s="119" t="s">
        <v>18</v>
      </c>
      <c r="P10" s="9">
        <f t="shared" ref="P10:P30" si="0">G10+J10+M10</f>
        <v>240.864</v>
      </c>
      <c r="Q10" s="9">
        <f>P10+'22 Feb''26'!Q10</f>
        <v>3774.7869999999998</v>
      </c>
      <c r="R10" s="26">
        <f>H10+K10+N10+'22 Feb''26'!R10</f>
        <v>180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75.557000000000002</v>
      </c>
      <c r="H11" s="11"/>
      <c r="I11" s="120" t="s">
        <v>39</v>
      </c>
      <c r="J11" s="93">
        <v>75.805000000000007</v>
      </c>
      <c r="K11" s="11"/>
      <c r="L11" s="120" t="s">
        <v>39</v>
      </c>
      <c r="M11" s="10">
        <v>79.081000000000003</v>
      </c>
      <c r="N11" s="11"/>
      <c r="O11" s="120" t="s">
        <v>39</v>
      </c>
      <c r="P11" s="10">
        <f t="shared" si="0"/>
        <v>230.44300000000004</v>
      </c>
      <c r="Q11" s="10">
        <f>P11+'22 Feb''26'!Q11</f>
        <v>3582.3159999999998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74.441999999999993</v>
      </c>
      <c r="H12" s="17"/>
      <c r="I12" s="121" t="s">
        <v>23</v>
      </c>
      <c r="J12" s="94">
        <v>73.284999999999997</v>
      </c>
      <c r="K12" s="17"/>
      <c r="L12" s="121" t="s">
        <v>23</v>
      </c>
      <c r="M12" s="16">
        <v>74.733000000000004</v>
      </c>
      <c r="N12" s="17"/>
      <c r="O12" s="121" t="s">
        <v>23</v>
      </c>
      <c r="P12" s="16">
        <f t="shared" si="0"/>
        <v>222.45999999999998</v>
      </c>
      <c r="Q12" s="29">
        <f>P12+'22 Feb''26'!Q12</f>
        <v>2647.5340000000001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23.363</v>
      </c>
      <c r="H13" s="24">
        <v>0</v>
      </c>
      <c r="I13" s="120" t="s">
        <v>23</v>
      </c>
      <c r="J13" s="95">
        <v>21.678000000000001</v>
      </c>
      <c r="K13" s="24">
        <v>0</v>
      </c>
      <c r="L13" s="120" t="s">
        <v>23</v>
      </c>
      <c r="M13" s="15">
        <v>18.7</v>
      </c>
      <c r="N13" s="24">
        <v>0</v>
      </c>
      <c r="O13" s="120" t="s">
        <v>23</v>
      </c>
      <c r="P13" s="15">
        <f t="shared" si="0"/>
        <v>63.741</v>
      </c>
      <c r="Q13" s="30">
        <f>P13+'22 Feb''26'!Q13</f>
        <v>1724.4450000000002</v>
      </c>
      <c r="R13" s="26">
        <f>H13+K13+N13+'22 Feb''26'!R13</f>
        <v>197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6.62</v>
      </c>
      <c r="H14" s="17"/>
      <c r="I14" s="123" t="s">
        <v>26</v>
      </c>
      <c r="J14" s="94">
        <v>36.899000000000001</v>
      </c>
      <c r="K14" s="17"/>
      <c r="L14" s="123" t="s">
        <v>26</v>
      </c>
      <c r="M14" s="16">
        <v>1.7849999999999999</v>
      </c>
      <c r="N14" s="17"/>
      <c r="O14" s="123" t="s">
        <v>26</v>
      </c>
      <c r="P14" s="16">
        <f t="shared" si="0"/>
        <v>45.303999999999995</v>
      </c>
      <c r="Q14" s="29">
        <f>P14+'22 Feb''26'!Q14</f>
        <v>1101.0630000000001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10.558999999999999</v>
      </c>
      <c r="H15" s="24">
        <v>5</v>
      </c>
      <c r="I15" s="124" t="s">
        <v>26</v>
      </c>
      <c r="J15" s="95">
        <v>27.42</v>
      </c>
      <c r="K15" s="24">
        <v>0</v>
      </c>
      <c r="L15" s="124" t="s">
        <v>26</v>
      </c>
      <c r="M15" s="15">
        <v>26.510999999999999</v>
      </c>
      <c r="N15" s="24">
        <v>0</v>
      </c>
      <c r="O15" s="124" t="s">
        <v>26</v>
      </c>
      <c r="P15" s="15">
        <f t="shared" si="0"/>
        <v>64.489999999999995</v>
      </c>
      <c r="Q15" s="30">
        <f>P15+'22 Feb''26'!Q15</f>
        <v>1311.2309999999995</v>
      </c>
      <c r="R15" s="26">
        <f>H15+K15+N15+'22 Feb''26'!R15</f>
        <v>200.5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3.6960000000000002</v>
      </c>
      <c r="H16" s="17"/>
      <c r="I16" s="125" t="s">
        <v>71</v>
      </c>
      <c r="J16" s="94">
        <v>13.362</v>
      </c>
      <c r="K16" s="17"/>
      <c r="L16" s="125" t="s">
        <v>71</v>
      </c>
      <c r="M16" s="16">
        <v>10.904999999999999</v>
      </c>
      <c r="N16" s="17"/>
      <c r="O16" s="125" t="s">
        <v>71</v>
      </c>
      <c r="P16" s="16">
        <f t="shared" si="0"/>
        <v>27.963000000000001</v>
      </c>
      <c r="Q16" s="29">
        <f>P16+'22 Feb''26'!Q16</f>
        <v>524.46699999999987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0</v>
      </c>
      <c r="H17" s="24">
        <v>8</v>
      </c>
      <c r="I17" s="120" t="s">
        <v>20</v>
      </c>
      <c r="J17" s="95">
        <v>0</v>
      </c>
      <c r="K17" s="24">
        <v>8</v>
      </c>
      <c r="L17" s="120" t="s">
        <v>20</v>
      </c>
      <c r="M17" s="15">
        <v>0</v>
      </c>
      <c r="N17" s="24">
        <v>8</v>
      </c>
      <c r="O17" s="125" t="s">
        <v>71</v>
      </c>
      <c r="P17" s="15">
        <f t="shared" si="0"/>
        <v>0</v>
      </c>
      <c r="Q17" s="30">
        <f>P17+'22 Feb''26'!Q17</f>
        <v>496.35200000000003</v>
      </c>
      <c r="R17" s="26">
        <f>H17+K17+N17+'22 Feb''26'!R17</f>
        <v>242.5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0</v>
      </c>
      <c r="H18" s="11"/>
      <c r="I18" s="120" t="s">
        <v>20</v>
      </c>
      <c r="J18" s="93">
        <v>0</v>
      </c>
      <c r="K18" s="11"/>
      <c r="L18" s="120" t="s">
        <v>20</v>
      </c>
      <c r="M18" s="10">
        <v>0</v>
      </c>
      <c r="N18" s="11"/>
      <c r="O18" s="125" t="s">
        <v>71</v>
      </c>
      <c r="P18" s="10">
        <f t="shared" si="0"/>
        <v>0</v>
      </c>
      <c r="Q18" s="29">
        <f>P18+'22 Feb''26'!Q18</f>
        <v>504.46599999999995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</v>
      </c>
      <c r="H19" s="11"/>
      <c r="I19" s="124" t="s">
        <v>20</v>
      </c>
      <c r="J19" s="93">
        <v>0</v>
      </c>
      <c r="K19" s="11"/>
      <c r="L19" s="124" t="s">
        <v>20</v>
      </c>
      <c r="M19" s="10">
        <v>0</v>
      </c>
      <c r="N19" s="11"/>
      <c r="O19" s="124" t="s">
        <v>20</v>
      </c>
      <c r="P19" s="10">
        <f t="shared" si="0"/>
        <v>0</v>
      </c>
      <c r="Q19" s="29">
        <f>P19+'22 Feb''26'!Q19</f>
        <v>26.215999999999998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</v>
      </c>
      <c r="H20" s="17"/>
      <c r="I20" s="123" t="s">
        <v>37</v>
      </c>
      <c r="J20" s="94">
        <v>0</v>
      </c>
      <c r="K20" s="17"/>
      <c r="L20" s="123" t="s">
        <v>37</v>
      </c>
      <c r="M20" s="16">
        <v>0</v>
      </c>
      <c r="N20" s="17"/>
      <c r="O20" s="123" t="s">
        <v>37</v>
      </c>
      <c r="P20" s="16">
        <f t="shared" si="0"/>
        <v>0</v>
      </c>
      <c r="Q20" s="29">
        <f>P20+'22 Feb''26'!Q20</f>
        <v>10.375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75.262</v>
      </c>
      <c r="H21" s="24">
        <v>0</v>
      </c>
      <c r="I21" s="122" t="s">
        <v>39</v>
      </c>
      <c r="J21" s="95">
        <v>75.177000000000007</v>
      </c>
      <c r="K21" s="24">
        <v>0</v>
      </c>
      <c r="L21" s="122" t="s">
        <v>39</v>
      </c>
      <c r="M21" s="15">
        <v>78.632999999999996</v>
      </c>
      <c r="N21" s="24">
        <v>0</v>
      </c>
      <c r="O21" s="122" t="s">
        <v>39</v>
      </c>
      <c r="P21" s="15">
        <f t="shared" si="0"/>
        <v>229.072</v>
      </c>
      <c r="Q21" s="30">
        <f>P21+'22 Feb''26'!Q21</f>
        <v>3442.5459999999994</v>
      </c>
      <c r="R21" s="26">
        <f>H21+K21+N21+'22 Feb''26'!R21</f>
        <v>264.89999999999998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54">
        <v>0</v>
      </c>
      <c r="H22" s="11"/>
      <c r="I22" s="120" t="s">
        <v>41</v>
      </c>
      <c r="J22" s="93">
        <v>0</v>
      </c>
      <c r="K22" s="11"/>
      <c r="L22" s="120" t="s">
        <v>41</v>
      </c>
      <c r="M22" s="10">
        <v>0</v>
      </c>
      <c r="N22" s="11"/>
      <c r="O22" s="120" t="s">
        <v>41</v>
      </c>
      <c r="P22" s="10">
        <f t="shared" si="0"/>
        <v>0</v>
      </c>
      <c r="Q22" s="29">
        <f>P22+'22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54">
        <v>0</v>
      </c>
      <c r="H23" s="11"/>
      <c r="I23" s="120" t="s">
        <v>41</v>
      </c>
      <c r="J23" s="93">
        <v>0</v>
      </c>
      <c r="K23" s="11"/>
      <c r="L23" s="120" t="s">
        <v>41</v>
      </c>
      <c r="M23" s="10">
        <v>0</v>
      </c>
      <c r="N23" s="11"/>
      <c r="O23" s="120" t="s">
        <v>41</v>
      </c>
      <c r="P23" s="10">
        <f t="shared" si="0"/>
        <v>0</v>
      </c>
      <c r="Q23" s="29">
        <f>P23+'22 Feb''26'!Q23</f>
        <v>3.7469999999999999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88">
        <v>0.121</v>
      </c>
      <c r="H24" s="11"/>
      <c r="I24" s="147" t="s">
        <v>46</v>
      </c>
      <c r="J24" s="10">
        <v>0.23599999999999999</v>
      </c>
      <c r="K24" s="11"/>
      <c r="L24" s="147" t="s">
        <v>46</v>
      </c>
      <c r="M24" s="10">
        <v>0.248</v>
      </c>
      <c r="N24" s="11"/>
      <c r="O24" s="147" t="s">
        <v>46</v>
      </c>
      <c r="P24" s="10">
        <f t="shared" si="0"/>
        <v>0.60499999999999998</v>
      </c>
      <c r="Q24" s="29">
        <f>P24+'22 Feb''26'!Q24</f>
        <v>9.052999999999999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88">
        <v>5.2850000000000001</v>
      </c>
      <c r="H25" s="11"/>
      <c r="I25" s="138" t="s">
        <v>49</v>
      </c>
      <c r="J25" s="10">
        <v>4.9509999999999996</v>
      </c>
      <c r="K25" s="11"/>
      <c r="L25" s="138" t="s">
        <v>95</v>
      </c>
      <c r="M25" s="10">
        <v>5.2880000000000003</v>
      </c>
      <c r="N25" s="11"/>
      <c r="O25" s="138" t="s">
        <v>95</v>
      </c>
      <c r="P25" s="10">
        <f t="shared" si="0"/>
        <v>15.524000000000001</v>
      </c>
      <c r="Q25" s="29">
        <f>P25+'22 Feb''26'!Q25</f>
        <v>254.279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88">
        <v>41.906999999999996</v>
      </c>
      <c r="H26" s="11"/>
      <c r="I26" s="122" t="s">
        <v>53</v>
      </c>
      <c r="J26" s="10">
        <v>42.418999999999997</v>
      </c>
      <c r="K26" s="11"/>
      <c r="L26" s="122" t="s">
        <v>53</v>
      </c>
      <c r="M26" s="10">
        <v>44.683999999999997</v>
      </c>
      <c r="N26" s="11"/>
      <c r="O26" s="122" t="s">
        <v>53</v>
      </c>
      <c r="P26" s="10">
        <f t="shared" si="0"/>
        <v>129.01</v>
      </c>
      <c r="Q26" s="29">
        <f>P26+'22 Feb''26'!Q26</f>
        <v>1845.934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14">
        <v>0</v>
      </c>
      <c r="K27" s="11"/>
      <c r="L27" s="120" t="s">
        <v>41</v>
      </c>
      <c r="M27" s="14">
        <v>0</v>
      </c>
      <c r="N27" s="11"/>
      <c r="O27" s="120" t="s">
        <v>41</v>
      </c>
      <c r="P27" s="14">
        <f t="shared" si="0"/>
        <v>0</v>
      </c>
      <c r="Q27" s="29">
        <f>P27+'22 Feb''26'!Q27</f>
        <v>38.286000000000001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88">
        <v>20.079000000000001</v>
      </c>
      <c r="H28" s="11"/>
      <c r="I28" s="122" t="s">
        <v>56</v>
      </c>
      <c r="J28" s="10">
        <v>18.826000000000001</v>
      </c>
      <c r="K28" s="11"/>
      <c r="L28" s="122" t="s">
        <v>56</v>
      </c>
      <c r="M28" s="10">
        <v>20.721</v>
      </c>
      <c r="N28" s="11"/>
      <c r="O28" s="122" t="s">
        <v>56</v>
      </c>
      <c r="P28" s="10">
        <f t="shared" si="0"/>
        <v>59.626000000000005</v>
      </c>
      <c r="Q28" s="29">
        <f>P28+'22 Feb''26'!Q28</f>
        <v>879.61799999999994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14">
        <v>0</v>
      </c>
      <c r="K29" s="11"/>
      <c r="L29" s="120" t="s">
        <v>41</v>
      </c>
      <c r="M29" s="14">
        <v>0</v>
      </c>
      <c r="N29" s="11"/>
      <c r="O29" s="120" t="s">
        <v>41</v>
      </c>
      <c r="P29" s="14">
        <f>G29+J29+M29</f>
        <v>0</v>
      </c>
      <c r="Q29" s="29">
        <f>P29+'22 Feb''26'!Q29</f>
        <v>49.945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88">
        <v>2.5590000000000002</v>
      </c>
      <c r="H30" s="11"/>
      <c r="I30" s="122" t="s">
        <v>60</v>
      </c>
      <c r="J30" s="10">
        <v>2.6640000000000001</v>
      </c>
      <c r="K30" s="11"/>
      <c r="L30" s="122" t="s">
        <v>60</v>
      </c>
      <c r="M30" s="10">
        <v>2.718</v>
      </c>
      <c r="N30" s="11"/>
      <c r="O30" s="122" t="s">
        <v>60</v>
      </c>
      <c r="P30" s="10">
        <f t="shared" si="0"/>
        <v>7.9410000000000007</v>
      </c>
      <c r="Q30" s="29">
        <f>P30+'22 Feb''26'!Q30</f>
        <v>115.502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9">
        <v>0.61499999999999999</v>
      </c>
      <c r="H31" s="17"/>
      <c r="I31" s="122" t="s">
        <v>62</v>
      </c>
      <c r="J31" s="94">
        <v>0.78</v>
      </c>
      <c r="K31" s="17"/>
      <c r="L31" s="122" t="s">
        <v>62</v>
      </c>
      <c r="M31" s="16">
        <v>0.505</v>
      </c>
      <c r="N31" s="17"/>
      <c r="O31" s="122" t="s">
        <v>62</v>
      </c>
      <c r="P31" s="16">
        <f>G31+J31+M31</f>
        <v>1.9</v>
      </c>
      <c r="Q31" s="29">
        <f>P31+'22 Feb''26'!Q31</f>
        <v>31.785000000000004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17.91</v>
      </c>
      <c r="H32" s="24">
        <v>8</v>
      </c>
      <c r="I32" s="124" t="s">
        <v>140</v>
      </c>
      <c r="J32" s="95">
        <v>26.015999999999998</v>
      </c>
      <c r="K32" s="24">
        <v>3</v>
      </c>
      <c r="L32" s="124" t="s">
        <v>140</v>
      </c>
      <c r="M32" s="15">
        <v>26.99</v>
      </c>
      <c r="N32" s="24">
        <v>0</v>
      </c>
      <c r="O32" s="124" t="s">
        <v>140</v>
      </c>
      <c r="P32" s="15">
        <f>G32+J32+M32</f>
        <v>70.915999999999997</v>
      </c>
      <c r="Q32" s="30">
        <f>P32+'22 Feb''26'!Q32</f>
        <v>102.244</v>
      </c>
      <c r="R32" s="26">
        <f>H32+K32+N32+'22 Feb''26'!R32</f>
        <v>539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117">
        <v>26.898</v>
      </c>
      <c r="K33" s="13"/>
      <c r="L33" s="126" t="s">
        <v>141</v>
      </c>
      <c r="M33" s="12">
        <v>16.382000000000001</v>
      </c>
      <c r="N33" s="13"/>
      <c r="O33" s="126" t="s">
        <v>141</v>
      </c>
      <c r="P33" s="12">
        <f>G33+J33+M33</f>
        <v>43.28</v>
      </c>
      <c r="Q33" s="12">
        <f>P33+'22 Feb''26'!Q33</f>
        <v>76.486999999999995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  <row r="107" spans="7:7" x14ac:dyDescent="0.25">
      <c r="G107" s="118" t="s">
        <v>142</v>
      </c>
    </row>
  </sheetData>
  <mergeCells count="41">
    <mergeCell ref="C26:E26"/>
    <mergeCell ref="C28:E28"/>
    <mergeCell ref="C29:E29"/>
    <mergeCell ref="C30:E30"/>
    <mergeCell ref="A32:B33"/>
    <mergeCell ref="C32:E32"/>
    <mergeCell ref="C33:E33"/>
    <mergeCell ref="A17:B20"/>
    <mergeCell ref="C17:E17"/>
    <mergeCell ref="C18:E18"/>
    <mergeCell ref="C19:E19"/>
    <mergeCell ref="C20:E20"/>
    <mergeCell ref="C31:E31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C3FE-F2D3-474F-8FC7-A0CA804D87AE}">
  <sheetPr codeName="Sheet24"/>
  <dimension ref="A1:R86"/>
  <sheetViews>
    <sheetView workbookViewId="0">
      <selection activeCell="I3" sqref="I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9" width="7.7109375" customWidth="1"/>
    <col min="10" max="10" width="7.28515625" customWidth="1"/>
    <col min="11" max="11" width="6.7109375" customWidth="1"/>
    <col min="12" max="12" width="7.7109375" customWidth="1"/>
    <col min="13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143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69" t="s">
        <v>5</v>
      </c>
      <c r="G8" s="173" t="s">
        <v>6</v>
      </c>
      <c r="H8" s="174"/>
      <c r="I8" s="49" t="s">
        <v>7</v>
      </c>
      <c r="J8" s="173" t="s">
        <v>8</v>
      </c>
      <c r="K8" s="174"/>
      <c r="L8" s="49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70" t="s">
        <v>13</v>
      </c>
      <c r="G9" s="50" t="s">
        <v>14</v>
      </c>
      <c r="H9" s="8" t="s">
        <v>15</v>
      </c>
      <c r="I9" s="51" t="s">
        <v>16</v>
      </c>
      <c r="J9" s="50" t="s">
        <v>14</v>
      </c>
      <c r="K9" s="8" t="s">
        <v>15</v>
      </c>
      <c r="L9" s="51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78.891000000000005</v>
      </c>
      <c r="H10" s="25">
        <v>0</v>
      </c>
      <c r="I10" s="119" t="s">
        <v>18</v>
      </c>
      <c r="J10" s="9">
        <v>80.724999999999994</v>
      </c>
      <c r="K10" s="25">
        <v>0</v>
      </c>
      <c r="L10" s="119" t="s">
        <v>18</v>
      </c>
      <c r="M10" s="9">
        <v>80.087999999999994</v>
      </c>
      <c r="N10" s="25">
        <v>0</v>
      </c>
      <c r="O10" s="119" t="s">
        <v>18</v>
      </c>
      <c r="P10" s="9">
        <f t="shared" ref="P10:P30" si="0">G10+J10+M10</f>
        <v>239.70399999999998</v>
      </c>
      <c r="Q10" s="9">
        <f>P10+'23 Feb''26'!Q10</f>
        <v>4014.491</v>
      </c>
      <c r="R10" s="26">
        <f>H10+K10+N10+'23 Feb''26'!R10</f>
        <v>180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75.727000000000004</v>
      </c>
      <c r="H11" s="11"/>
      <c r="I11" s="120" t="s">
        <v>39</v>
      </c>
      <c r="J11" s="10">
        <v>77.308999999999997</v>
      </c>
      <c r="K11" s="11"/>
      <c r="L11" s="120" t="s">
        <v>39</v>
      </c>
      <c r="M11" s="10">
        <v>76.558999999999997</v>
      </c>
      <c r="N11" s="11"/>
      <c r="O11" s="120" t="s">
        <v>39</v>
      </c>
      <c r="P11" s="10">
        <f t="shared" si="0"/>
        <v>229.595</v>
      </c>
      <c r="Q11" s="10">
        <f>P11+'23 Feb''26'!Q11</f>
        <v>3811.9109999999996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70.643000000000001</v>
      </c>
      <c r="H12" s="17"/>
      <c r="I12" s="121" t="s">
        <v>23</v>
      </c>
      <c r="J12" s="16">
        <v>72.602000000000004</v>
      </c>
      <c r="K12" s="17"/>
      <c r="L12" s="121" t="s">
        <v>23</v>
      </c>
      <c r="M12" s="16">
        <v>73.427999999999997</v>
      </c>
      <c r="N12" s="17"/>
      <c r="O12" s="121" t="s">
        <v>23</v>
      </c>
      <c r="P12" s="16">
        <f t="shared" si="0"/>
        <v>216.673</v>
      </c>
      <c r="Q12" s="29">
        <f>P12+'23 Feb''26'!Q12</f>
        <v>2864.2070000000003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19.094000000000001</v>
      </c>
      <c r="H13" s="24">
        <v>0</v>
      </c>
      <c r="I13" s="120" t="s">
        <v>23</v>
      </c>
      <c r="J13" s="15">
        <v>20.064</v>
      </c>
      <c r="K13" s="24">
        <v>0</v>
      </c>
      <c r="L13" s="120" t="s">
        <v>23</v>
      </c>
      <c r="M13" s="15">
        <v>25.986000000000001</v>
      </c>
      <c r="N13" s="24">
        <v>0</v>
      </c>
      <c r="O13" s="120" t="s">
        <v>23</v>
      </c>
      <c r="P13" s="15">
        <f t="shared" si="0"/>
        <v>65.144000000000005</v>
      </c>
      <c r="Q13" s="30">
        <f>P13+'23 Feb''26'!Q13</f>
        <v>1789.5890000000002</v>
      </c>
      <c r="R13" s="26">
        <f>H13+K13+N13+'23 Feb''26'!R13</f>
        <v>197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15.592000000000001</v>
      </c>
      <c r="H14" s="17"/>
      <c r="I14" s="123" t="s">
        <v>26</v>
      </c>
      <c r="J14" s="16">
        <v>10.728999999999999</v>
      </c>
      <c r="K14" s="17"/>
      <c r="L14" s="123" t="s">
        <v>26</v>
      </c>
      <c r="M14" s="16">
        <v>14.414</v>
      </c>
      <c r="N14" s="17"/>
      <c r="O14" s="123" t="s">
        <v>26</v>
      </c>
      <c r="P14" s="16">
        <f t="shared" si="0"/>
        <v>40.734999999999999</v>
      </c>
      <c r="Q14" s="29">
        <f>P14+'23 Feb''26'!Q14</f>
        <v>1141.798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23.620999999999999</v>
      </c>
      <c r="H15" s="24">
        <v>0</v>
      </c>
      <c r="I15" s="124" t="s">
        <v>26</v>
      </c>
      <c r="J15" s="15">
        <v>24.195</v>
      </c>
      <c r="K15" s="24">
        <v>0</v>
      </c>
      <c r="L15" s="124" t="s">
        <v>26</v>
      </c>
      <c r="M15" s="15">
        <v>27.838999999999999</v>
      </c>
      <c r="N15" s="24">
        <v>0</v>
      </c>
      <c r="O15" s="124" t="s">
        <v>26</v>
      </c>
      <c r="P15" s="15">
        <f t="shared" si="0"/>
        <v>75.655000000000001</v>
      </c>
      <c r="Q15" s="30">
        <f>P15+'23 Feb''26'!Q15</f>
        <v>1386.8859999999995</v>
      </c>
      <c r="R15" s="26">
        <f>H15+K15+N15+'23 Feb''26'!R15</f>
        <v>200.5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11.747999999999999</v>
      </c>
      <c r="H16" s="17"/>
      <c r="I16" s="125" t="s">
        <v>71</v>
      </c>
      <c r="J16" s="16">
        <v>12.273999999999999</v>
      </c>
      <c r="K16" s="17"/>
      <c r="L16" s="125" t="s">
        <v>71</v>
      </c>
      <c r="M16" s="16">
        <v>11.973000000000001</v>
      </c>
      <c r="N16" s="17"/>
      <c r="O16" s="125" t="s">
        <v>71</v>
      </c>
      <c r="P16" s="16">
        <f t="shared" si="0"/>
        <v>35.994999999999997</v>
      </c>
      <c r="Q16" s="29">
        <f>P16+'23 Feb''26'!Q16</f>
        <v>560.46199999999988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0</v>
      </c>
      <c r="H17" s="75">
        <v>8</v>
      </c>
      <c r="I17" s="148" t="s">
        <v>71</v>
      </c>
      <c r="J17" s="30">
        <v>5.38</v>
      </c>
      <c r="K17" s="75">
        <v>3</v>
      </c>
      <c r="L17" s="148" t="s">
        <v>71</v>
      </c>
      <c r="M17" s="30">
        <v>11.882</v>
      </c>
      <c r="N17" s="75">
        <v>0</v>
      </c>
      <c r="O17" s="148" t="s">
        <v>71</v>
      </c>
      <c r="P17" s="30">
        <f t="shared" si="0"/>
        <v>17.262</v>
      </c>
      <c r="Q17" s="30">
        <f>P17+'23 Feb''26'!Q17</f>
        <v>513.61400000000003</v>
      </c>
      <c r="R17" s="26">
        <f>H17+K17+N17+'23 Feb''26'!R17</f>
        <v>253.5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0</v>
      </c>
      <c r="H18" s="11"/>
      <c r="I18" s="136" t="s">
        <v>71</v>
      </c>
      <c r="J18" s="10">
        <v>6.8029999999999999</v>
      </c>
      <c r="K18" s="11"/>
      <c r="L18" s="136" t="s">
        <v>144</v>
      </c>
      <c r="M18" s="10">
        <v>13.874000000000001</v>
      </c>
      <c r="N18" s="11"/>
      <c r="O18" s="136" t="s">
        <v>32</v>
      </c>
      <c r="P18" s="10">
        <f t="shared" si="0"/>
        <v>20.677</v>
      </c>
      <c r="Q18" s="10">
        <f>P18+'23 Feb''26'!Q18</f>
        <v>525.14299999999992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</v>
      </c>
      <c r="H19" s="11"/>
      <c r="I19" s="149" t="s">
        <v>20</v>
      </c>
      <c r="J19" s="10">
        <v>0.79300000000000004</v>
      </c>
      <c r="K19" s="11"/>
      <c r="L19" s="149" t="s">
        <v>23</v>
      </c>
      <c r="M19" s="10">
        <v>0.85099999999999998</v>
      </c>
      <c r="N19" s="11"/>
      <c r="O19" s="149" t="s">
        <v>23</v>
      </c>
      <c r="P19" s="10">
        <f t="shared" si="0"/>
        <v>1.6440000000000001</v>
      </c>
      <c r="Q19" s="10">
        <f>P19+'23 Feb''26'!Q19</f>
        <v>27.86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</v>
      </c>
      <c r="H20" s="17"/>
      <c r="I20" s="123" t="s">
        <v>37</v>
      </c>
      <c r="J20" s="16">
        <v>0</v>
      </c>
      <c r="K20" s="17"/>
      <c r="L20" s="123" t="s">
        <v>37</v>
      </c>
      <c r="M20" s="16">
        <v>0.375</v>
      </c>
      <c r="N20" s="17"/>
      <c r="O20" s="123" t="s">
        <v>37</v>
      </c>
      <c r="P20" s="16">
        <f t="shared" si="0"/>
        <v>0.375</v>
      </c>
      <c r="Q20" s="16">
        <f>P20+'23 Feb''26'!Q20</f>
        <v>10.75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74.908000000000001</v>
      </c>
      <c r="H21" s="24">
        <v>0</v>
      </c>
      <c r="I21" s="122" t="s">
        <v>39</v>
      </c>
      <c r="J21" s="15">
        <v>78.488</v>
      </c>
      <c r="K21" s="24">
        <v>0</v>
      </c>
      <c r="L21" s="122" t="s">
        <v>39</v>
      </c>
      <c r="M21" s="15">
        <v>77.814999999999998</v>
      </c>
      <c r="N21" s="24">
        <v>0</v>
      </c>
      <c r="O21" s="122" t="s">
        <v>39</v>
      </c>
      <c r="P21" s="15">
        <f t="shared" si="0"/>
        <v>231.21100000000001</v>
      </c>
      <c r="Q21" s="30">
        <f>P21+'23 Feb''26'!Q21</f>
        <v>3673.7569999999996</v>
      </c>
      <c r="R21" s="26">
        <f>H21+K21+N21+'23 Feb''26'!R21</f>
        <v>264.89999999999998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54">
        <v>0</v>
      </c>
      <c r="H22" s="11"/>
      <c r="I22" s="120" t="s">
        <v>41</v>
      </c>
      <c r="J22" s="10">
        <v>0</v>
      </c>
      <c r="K22" s="11"/>
      <c r="L22" s="120" t="s">
        <v>41</v>
      </c>
      <c r="M22" s="10">
        <v>0</v>
      </c>
      <c r="N22" s="11"/>
      <c r="O22" s="120" t="s">
        <v>41</v>
      </c>
      <c r="P22" s="10">
        <f t="shared" si="0"/>
        <v>0</v>
      </c>
      <c r="Q22" s="29">
        <f>P22+'23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54">
        <v>0</v>
      </c>
      <c r="H23" s="11"/>
      <c r="I23" s="120" t="s">
        <v>41</v>
      </c>
      <c r="J23" s="10">
        <v>0</v>
      </c>
      <c r="K23" s="11"/>
      <c r="L23" s="120" t="s">
        <v>41</v>
      </c>
      <c r="M23" s="10">
        <v>0</v>
      </c>
      <c r="N23" s="11"/>
      <c r="O23" s="120" t="s">
        <v>41</v>
      </c>
      <c r="P23" s="10">
        <f t="shared" si="0"/>
        <v>0</v>
      </c>
      <c r="Q23" s="29">
        <f>P23+'23 Feb''26'!Q23</f>
        <v>3.7469999999999999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88">
        <v>0.23799999999999999</v>
      </c>
      <c r="H24" s="11"/>
      <c r="I24" s="147" t="s">
        <v>46</v>
      </c>
      <c r="J24" s="10">
        <v>0.26600000000000001</v>
      </c>
      <c r="K24" s="11"/>
      <c r="L24" s="147" t="s">
        <v>46</v>
      </c>
      <c r="M24" s="10">
        <v>0.26300000000000001</v>
      </c>
      <c r="N24" s="11"/>
      <c r="O24" s="147" t="s">
        <v>46</v>
      </c>
      <c r="P24" s="10">
        <f t="shared" si="0"/>
        <v>0.76700000000000002</v>
      </c>
      <c r="Q24" s="29">
        <f>P24+'23 Feb''26'!Q24</f>
        <v>9.8199999999999985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88">
        <v>5.149</v>
      </c>
      <c r="H25" s="11"/>
      <c r="I25" s="138" t="s">
        <v>95</v>
      </c>
      <c r="J25" s="10">
        <v>5.3220000000000001</v>
      </c>
      <c r="K25" s="11"/>
      <c r="L25" s="138" t="s">
        <v>95</v>
      </c>
      <c r="M25" s="10">
        <v>5.35</v>
      </c>
      <c r="N25" s="11"/>
      <c r="O25" s="138" t="s">
        <v>95</v>
      </c>
      <c r="P25" s="10">
        <f t="shared" si="0"/>
        <v>15.821</v>
      </c>
      <c r="Q25" s="29">
        <f>P25+'23 Feb''26'!Q25</f>
        <v>270.10000000000002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88">
        <v>42.731999999999999</v>
      </c>
      <c r="H26" s="11"/>
      <c r="I26" s="122" t="s">
        <v>53</v>
      </c>
      <c r="J26" s="10">
        <v>44.808999999999997</v>
      </c>
      <c r="K26" s="11"/>
      <c r="L26" s="122" t="s">
        <v>53</v>
      </c>
      <c r="M26" s="10">
        <v>44.884</v>
      </c>
      <c r="N26" s="11"/>
      <c r="O26" s="122" t="s">
        <v>53</v>
      </c>
      <c r="P26" s="10">
        <f t="shared" si="0"/>
        <v>132.42500000000001</v>
      </c>
      <c r="Q26" s="29">
        <f>P26+'23 Feb''26'!Q26</f>
        <v>1978.3589999999999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14">
        <v>0</v>
      </c>
      <c r="K27" s="11"/>
      <c r="L27" s="120" t="s">
        <v>41</v>
      </c>
      <c r="M27" s="14">
        <v>0</v>
      </c>
      <c r="N27" s="11"/>
      <c r="O27" s="120" t="s">
        <v>41</v>
      </c>
      <c r="P27" s="14">
        <f t="shared" si="0"/>
        <v>0</v>
      </c>
      <c r="Q27" s="29">
        <f>P27+'23 Feb''26'!Q27</f>
        <v>38.286000000000001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88">
        <v>19.701000000000001</v>
      </c>
      <c r="H28" s="11"/>
      <c r="I28" s="122" t="s">
        <v>56</v>
      </c>
      <c r="J28" s="10">
        <v>20.614000000000001</v>
      </c>
      <c r="K28" s="11"/>
      <c r="L28" s="122" t="s">
        <v>56</v>
      </c>
      <c r="M28" s="10">
        <v>19.992999999999999</v>
      </c>
      <c r="N28" s="11"/>
      <c r="O28" s="122" t="s">
        <v>56</v>
      </c>
      <c r="P28" s="10">
        <f t="shared" si="0"/>
        <v>60.307999999999993</v>
      </c>
      <c r="Q28" s="29">
        <f>P28+'23 Feb''26'!Q28</f>
        <v>939.92599999999993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14">
        <v>0</v>
      </c>
      <c r="K29" s="11"/>
      <c r="L29" s="120" t="s">
        <v>41</v>
      </c>
      <c r="M29" s="14">
        <v>0</v>
      </c>
      <c r="N29" s="11"/>
      <c r="O29" s="120" t="s">
        <v>41</v>
      </c>
      <c r="P29" s="14">
        <f>G29+J29+M29</f>
        <v>0</v>
      </c>
      <c r="Q29" s="29">
        <f>P29+'23 Feb''26'!Q29</f>
        <v>49.945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88">
        <v>2.327</v>
      </c>
      <c r="H30" s="11"/>
      <c r="I30" s="122" t="s">
        <v>60</v>
      </c>
      <c r="J30" s="10">
        <v>2.5310000000000001</v>
      </c>
      <c r="K30" s="11"/>
      <c r="L30" s="122" t="s">
        <v>60</v>
      </c>
      <c r="M30" s="10">
        <v>2.5169999999999999</v>
      </c>
      <c r="N30" s="11"/>
      <c r="O30" s="122" t="s">
        <v>60</v>
      </c>
      <c r="P30" s="10">
        <f t="shared" si="0"/>
        <v>7.375</v>
      </c>
      <c r="Q30" s="29">
        <f>P30+'23 Feb''26'!Q30</f>
        <v>122.877</v>
      </c>
      <c r="R30" s="22"/>
    </row>
    <row r="31" spans="1:18" ht="14.1" customHeight="1" x14ac:dyDescent="0.25">
      <c r="A31" s="185"/>
      <c r="B31" s="186"/>
      <c r="C31" s="203" t="s">
        <v>61</v>
      </c>
      <c r="D31" s="203"/>
      <c r="E31" s="204"/>
      <c r="F31" s="96">
        <v>9.6999999999999993</v>
      </c>
      <c r="G31" s="99">
        <v>0.57499999999999996</v>
      </c>
      <c r="H31" s="98"/>
      <c r="I31" s="139" t="s">
        <v>62</v>
      </c>
      <c r="J31" s="29">
        <v>0.60499999999999998</v>
      </c>
      <c r="K31" s="98"/>
      <c r="L31" s="139" t="s">
        <v>62</v>
      </c>
      <c r="M31" s="29">
        <v>0.47799999999999998</v>
      </c>
      <c r="N31" s="98"/>
      <c r="O31" s="139" t="s">
        <v>62</v>
      </c>
      <c r="P31" s="29">
        <f>G31+J31+M31</f>
        <v>1.6579999999999999</v>
      </c>
      <c r="Q31" s="29">
        <f>P31+'23 Feb''26'!Q31</f>
        <v>33.443000000000005</v>
      </c>
      <c r="R31" s="101"/>
    </row>
    <row r="32" spans="1:18" ht="14.1" customHeight="1" x14ac:dyDescent="0.25">
      <c r="A32" s="183">
        <v>107</v>
      </c>
      <c r="B32" s="184"/>
      <c r="C32" s="201" t="s">
        <v>63</v>
      </c>
      <c r="D32" s="201"/>
      <c r="E32" s="202"/>
      <c r="F32" s="102">
        <v>201</v>
      </c>
      <c r="G32" s="108">
        <v>31.417000000000002</v>
      </c>
      <c r="H32" s="75">
        <v>0</v>
      </c>
      <c r="I32" s="140" t="s">
        <v>140</v>
      </c>
      <c r="J32" s="30">
        <v>15.747</v>
      </c>
      <c r="K32" s="75">
        <v>0</v>
      </c>
      <c r="L32" s="140" t="s">
        <v>140</v>
      </c>
      <c r="M32" s="30">
        <v>0</v>
      </c>
      <c r="N32" s="75">
        <v>0</v>
      </c>
      <c r="O32" s="140" t="s">
        <v>20</v>
      </c>
      <c r="P32" s="30">
        <f>G32+J32+M32</f>
        <v>47.164000000000001</v>
      </c>
      <c r="Q32" s="30">
        <f>P32+'23 Feb''26'!Q32</f>
        <v>149.40800000000002</v>
      </c>
      <c r="R32" s="104">
        <f>H32+K32+N32+'23 Feb''26'!R32</f>
        <v>539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91">
        <v>18.989999999999998</v>
      </c>
      <c r="H33" s="13"/>
      <c r="I33" s="126" t="s">
        <v>141</v>
      </c>
      <c r="J33" s="12">
        <v>10.525</v>
      </c>
      <c r="K33" s="13"/>
      <c r="L33" s="126" t="s">
        <v>141</v>
      </c>
      <c r="M33" s="12">
        <v>5.4109999999999996</v>
      </c>
      <c r="N33" s="13"/>
      <c r="O33" s="126" t="s">
        <v>141</v>
      </c>
      <c r="P33" s="12">
        <f>G33+J33+M33</f>
        <v>34.926000000000002</v>
      </c>
      <c r="Q33" s="12">
        <f>P33+'23 Feb''26'!Q33</f>
        <v>111.413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spans="5:7" ht="14.1" customHeight="1" x14ac:dyDescent="0.25"/>
    <row r="82" spans="5:7" ht="14.1" customHeight="1" x14ac:dyDescent="0.25"/>
    <row r="83" spans="5:7" ht="10.5" customHeight="1" x14ac:dyDescent="0.25"/>
    <row r="86" spans="5:7" x14ac:dyDescent="0.25">
      <c r="E86" s="6"/>
      <c r="F86" s="6"/>
      <c r="G86" s="6"/>
    </row>
  </sheetData>
  <mergeCells count="41"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C4D4-B41D-4D02-ABDD-0D9C7398A81D}">
  <sheetPr codeName="Sheet25"/>
  <dimension ref="A1:R89"/>
  <sheetViews>
    <sheetView workbookViewId="0">
      <selection activeCell="E3" sqref="A1:E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5" width="8.85546875" customWidth="1"/>
    <col min="16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145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69" t="s">
        <v>5</v>
      </c>
      <c r="G8" s="173" t="s">
        <v>6</v>
      </c>
      <c r="H8" s="174"/>
      <c r="I8" s="49" t="s">
        <v>7</v>
      </c>
      <c r="J8" s="173" t="s">
        <v>8</v>
      </c>
      <c r="K8" s="174"/>
      <c r="L8" s="49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70" t="s">
        <v>13</v>
      </c>
      <c r="G9" s="50" t="s">
        <v>14</v>
      </c>
      <c r="H9" s="8" t="s">
        <v>15</v>
      </c>
      <c r="I9" s="51" t="s">
        <v>16</v>
      </c>
      <c r="J9" s="50" t="s">
        <v>14</v>
      </c>
      <c r="K9" s="8" t="s">
        <v>15</v>
      </c>
      <c r="L9" s="51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23.387</v>
      </c>
      <c r="H10" s="25">
        <v>6</v>
      </c>
      <c r="I10" s="119" t="s">
        <v>18</v>
      </c>
      <c r="J10" s="92">
        <v>0</v>
      </c>
      <c r="K10" s="25">
        <v>5</v>
      </c>
      <c r="L10" s="119" t="s">
        <v>20</v>
      </c>
      <c r="M10" s="92">
        <v>0</v>
      </c>
      <c r="N10" s="25">
        <v>8</v>
      </c>
      <c r="O10" s="119" t="s">
        <v>20</v>
      </c>
      <c r="P10" s="9">
        <f t="shared" ref="P10:P30" si="0">G10+J10+M10</f>
        <v>23.387</v>
      </c>
      <c r="Q10" s="9">
        <f>P10+'24 Feb''26'!Q10</f>
        <v>4037.8780000000002</v>
      </c>
      <c r="R10" s="26">
        <f>H10+K10+N10+'24 Feb''26'!R10</f>
        <v>199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47.58</v>
      </c>
      <c r="H11" s="11"/>
      <c r="I11" s="120" t="s">
        <v>39</v>
      </c>
      <c r="J11" s="93">
        <v>18.581</v>
      </c>
      <c r="K11" s="11"/>
      <c r="L11" s="120" t="s">
        <v>39</v>
      </c>
      <c r="M11" s="93">
        <v>0</v>
      </c>
      <c r="N11" s="11"/>
      <c r="O11" s="120" t="s">
        <v>20</v>
      </c>
      <c r="P11" s="10">
        <f t="shared" si="0"/>
        <v>66.161000000000001</v>
      </c>
      <c r="Q11" s="10">
        <f>P11+'24 Feb''26'!Q11</f>
        <v>3878.0719999999997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21.879000000000001</v>
      </c>
      <c r="H12" s="17"/>
      <c r="I12" s="121" t="s">
        <v>23</v>
      </c>
      <c r="J12" s="94">
        <v>10.573</v>
      </c>
      <c r="K12" s="17"/>
      <c r="L12" s="121" t="s">
        <v>23</v>
      </c>
      <c r="M12" s="94">
        <v>0</v>
      </c>
      <c r="N12" s="17"/>
      <c r="O12" s="121" t="s">
        <v>20</v>
      </c>
      <c r="P12" s="16">
        <f t="shared" si="0"/>
        <v>32.451999999999998</v>
      </c>
      <c r="Q12" s="29">
        <f>P12+'24 Feb''26'!Q12</f>
        <v>2896.6590000000006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20.581</v>
      </c>
      <c r="H13" s="24">
        <v>0</v>
      </c>
      <c r="I13" s="120" t="s">
        <v>23</v>
      </c>
      <c r="J13" s="95">
        <v>20.725000000000001</v>
      </c>
      <c r="K13" s="24">
        <v>0</v>
      </c>
      <c r="L13" s="120" t="s">
        <v>23</v>
      </c>
      <c r="M13" s="95">
        <v>3.8620000000000001</v>
      </c>
      <c r="N13" s="24">
        <v>7.5</v>
      </c>
      <c r="O13" s="120" t="s">
        <v>23</v>
      </c>
      <c r="P13" s="15">
        <f t="shared" si="0"/>
        <v>45.167999999999999</v>
      </c>
      <c r="Q13" s="30">
        <f>P13+'24 Feb''26'!Q13</f>
        <v>1834.7570000000001</v>
      </c>
      <c r="R13" s="26">
        <f>H13+K13+N13+'24 Feb''26'!R13</f>
        <v>204.5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29.981000000000002</v>
      </c>
      <c r="H14" s="17"/>
      <c r="I14" s="123" t="s">
        <v>26</v>
      </c>
      <c r="J14" s="94">
        <v>6.6360000000000001</v>
      </c>
      <c r="K14" s="17"/>
      <c r="L14" s="123" t="s">
        <v>26</v>
      </c>
      <c r="M14" s="94">
        <v>31.001999999999999</v>
      </c>
      <c r="N14" s="17"/>
      <c r="O14" s="123" t="s">
        <v>26</v>
      </c>
      <c r="P14" s="16">
        <f t="shared" si="0"/>
        <v>67.619</v>
      </c>
      <c r="Q14" s="29">
        <f>P14+'24 Feb''26'!Q14</f>
        <v>1209.4169999999999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27.422000000000001</v>
      </c>
      <c r="H15" s="24">
        <v>0</v>
      </c>
      <c r="I15" s="124" t="s">
        <v>26</v>
      </c>
      <c r="J15" s="95">
        <v>29.472999999999999</v>
      </c>
      <c r="K15" s="116">
        <v>0</v>
      </c>
      <c r="L15" s="124" t="s">
        <v>26</v>
      </c>
      <c r="M15" s="95">
        <v>29.818999999999999</v>
      </c>
      <c r="N15" s="24">
        <v>0</v>
      </c>
      <c r="O15" s="124" t="s">
        <v>26</v>
      </c>
      <c r="P15" s="15">
        <f t="shared" si="0"/>
        <v>86.713999999999999</v>
      </c>
      <c r="Q15" s="30">
        <f>P15+'24 Feb''26'!Q15</f>
        <v>1473.5999999999995</v>
      </c>
      <c r="R15" s="26">
        <f>H15+K15+N15+'24 Feb''26'!R15</f>
        <v>200.5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11.666</v>
      </c>
      <c r="H16" s="17"/>
      <c r="I16" s="125" t="s">
        <v>71</v>
      </c>
      <c r="J16" s="94">
        <v>12.106</v>
      </c>
      <c r="K16" s="17"/>
      <c r="L16" s="125" t="s">
        <v>71</v>
      </c>
      <c r="M16" s="94">
        <v>12.073</v>
      </c>
      <c r="N16" s="17"/>
      <c r="O16" s="125" t="s">
        <v>71</v>
      </c>
      <c r="P16" s="16">
        <f t="shared" si="0"/>
        <v>35.844999999999999</v>
      </c>
      <c r="Q16" s="29">
        <f>P16+'24 Feb''26'!Q16</f>
        <v>596.3069999999999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13.417999999999999</v>
      </c>
      <c r="H17" s="24">
        <v>0</v>
      </c>
      <c r="I17" s="148" t="s">
        <v>71</v>
      </c>
      <c r="J17" s="95">
        <v>14.358000000000001</v>
      </c>
      <c r="K17" s="24">
        <v>0</v>
      </c>
      <c r="L17" s="148" t="s">
        <v>71</v>
      </c>
      <c r="M17" s="95">
        <v>12.959</v>
      </c>
      <c r="N17" s="24">
        <v>0</v>
      </c>
      <c r="O17" s="148" t="s">
        <v>71</v>
      </c>
      <c r="P17" s="15">
        <f t="shared" si="0"/>
        <v>40.734999999999999</v>
      </c>
      <c r="Q17" s="30">
        <f>P17+'24 Feb''26'!Q17</f>
        <v>554.34900000000005</v>
      </c>
      <c r="R17" s="26">
        <f>H17+K17+N17+'24 Feb''26'!R17</f>
        <v>253.5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12.75</v>
      </c>
      <c r="H18" s="11"/>
      <c r="I18" s="136" t="s">
        <v>32</v>
      </c>
      <c r="J18" s="93">
        <v>13.365</v>
      </c>
      <c r="K18" s="11"/>
      <c r="L18" s="136" t="s">
        <v>32</v>
      </c>
      <c r="M18" s="93">
        <v>13.108000000000001</v>
      </c>
      <c r="N18" s="11"/>
      <c r="O18" s="136" t="s">
        <v>112</v>
      </c>
      <c r="P18" s="10">
        <f t="shared" si="0"/>
        <v>39.222999999999999</v>
      </c>
      <c r="Q18" s="29">
        <f>P18+'24 Feb''26'!Q18</f>
        <v>564.36599999999987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0.45</v>
      </c>
      <c r="H19" s="11"/>
      <c r="I19" s="149" t="s">
        <v>23</v>
      </c>
      <c r="J19" s="93">
        <v>0.39600000000000002</v>
      </c>
      <c r="K19" s="11"/>
      <c r="L19" s="149" t="s">
        <v>23</v>
      </c>
      <c r="M19" s="93">
        <v>0.57199999999999995</v>
      </c>
      <c r="N19" s="11"/>
      <c r="O19" s="149" t="s">
        <v>23</v>
      </c>
      <c r="P19" s="10">
        <f t="shared" si="0"/>
        <v>1.4180000000000001</v>
      </c>
      <c r="Q19" s="29">
        <f>P19+'24 Feb''26'!Q19</f>
        <v>29.277999999999999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</v>
      </c>
      <c r="H20" s="17"/>
      <c r="I20" s="123" t="s">
        <v>37</v>
      </c>
      <c r="J20" s="94">
        <v>0</v>
      </c>
      <c r="K20" s="17"/>
      <c r="L20" s="123" t="s">
        <v>37</v>
      </c>
      <c r="M20" s="94">
        <v>0</v>
      </c>
      <c r="N20" s="17"/>
      <c r="O20" s="123" t="s">
        <v>37</v>
      </c>
      <c r="P20" s="16">
        <f t="shared" si="0"/>
        <v>0</v>
      </c>
      <c r="Q20" s="29">
        <f>P20+'24 Feb''26'!Q20</f>
        <v>10.75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76.257999999999996</v>
      </c>
      <c r="H21" s="116">
        <v>0</v>
      </c>
      <c r="I21" s="122" t="s">
        <v>39</v>
      </c>
      <c r="J21" s="95">
        <v>78.936000000000007</v>
      </c>
      <c r="K21" s="24">
        <v>0</v>
      </c>
      <c r="L21" s="122" t="s">
        <v>39</v>
      </c>
      <c r="M21" s="95">
        <v>54.975999999999999</v>
      </c>
      <c r="N21" s="24">
        <v>2</v>
      </c>
      <c r="O21" s="122" t="s">
        <v>39</v>
      </c>
      <c r="P21" s="15">
        <f t="shared" si="0"/>
        <v>210.17000000000002</v>
      </c>
      <c r="Q21" s="30">
        <f>P21+'24 Feb''26'!Q21</f>
        <v>3883.9269999999997</v>
      </c>
      <c r="R21" s="26">
        <f>H21+K21+N21+'24 Feb''26'!R21</f>
        <v>266.89999999999998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93">
        <v>0</v>
      </c>
      <c r="K22" s="11"/>
      <c r="L22" s="120" t="s">
        <v>41</v>
      </c>
      <c r="M22" s="10">
        <v>0</v>
      </c>
      <c r="N22" s="11"/>
      <c r="O22" s="120" t="s">
        <v>41</v>
      </c>
      <c r="P22" s="10">
        <f t="shared" si="0"/>
        <v>0</v>
      </c>
      <c r="Q22" s="29">
        <f>P22+'24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93">
        <v>0</v>
      </c>
      <c r="K23" s="11"/>
      <c r="L23" s="120" t="s">
        <v>41</v>
      </c>
      <c r="M23" s="93">
        <v>0</v>
      </c>
      <c r="N23" s="11"/>
      <c r="O23" s="120" t="s">
        <v>41</v>
      </c>
      <c r="P23" s="10">
        <f t="shared" si="0"/>
        <v>0</v>
      </c>
      <c r="Q23" s="29">
        <f>P23+'24 Feb''26'!Q23</f>
        <v>3.7469999999999999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0.25</v>
      </c>
      <c r="H24" s="11"/>
      <c r="I24" s="147" t="s">
        <v>46</v>
      </c>
      <c r="J24" s="93">
        <v>0.5</v>
      </c>
      <c r="K24" s="11"/>
      <c r="L24" s="147" t="s">
        <v>46</v>
      </c>
      <c r="M24" s="10">
        <v>0.16500000000000001</v>
      </c>
      <c r="N24" s="11"/>
      <c r="O24" s="147" t="s">
        <v>123</v>
      </c>
      <c r="P24" s="10">
        <f t="shared" si="0"/>
        <v>0.91500000000000004</v>
      </c>
      <c r="Q24" s="29">
        <f>P24+'24 Feb''26'!Q24</f>
        <v>10.734999999999999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5.2530000000000001</v>
      </c>
      <c r="H25" s="11"/>
      <c r="I25" s="138" t="s">
        <v>95</v>
      </c>
      <c r="J25" s="93">
        <v>5.4340000000000002</v>
      </c>
      <c r="K25" s="11"/>
      <c r="L25" s="138" t="s">
        <v>95</v>
      </c>
      <c r="M25" s="10">
        <v>3.7810000000000001</v>
      </c>
      <c r="N25" s="11"/>
      <c r="O25" s="138" t="s">
        <v>146</v>
      </c>
      <c r="P25" s="10">
        <f t="shared" si="0"/>
        <v>14.468000000000002</v>
      </c>
      <c r="Q25" s="29">
        <f>P25+'24 Feb''26'!Q25</f>
        <v>284.56800000000004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43.863</v>
      </c>
      <c r="H26" s="11"/>
      <c r="I26" s="122" t="s">
        <v>53</v>
      </c>
      <c r="J26" s="93">
        <v>45.716999999999999</v>
      </c>
      <c r="K26" s="11"/>
      <c r="L26" s="122" t="s">
        <v>53</v>
      </c>
      <c r="M26" s="10">
        <v>31.875</v>
      </c>
      <c r="N26" s="11"/>
      <c r="O26" s="122" t="s">
        <v>127</v>
      </c>
      <c r="P26" s="10">
        <f t="shared" si="0"/>
        <v>121.455</v>
      </c>
      <c r="Q26" s="29">
        <f>P26+'24 Feb''26'!Q26</f>
        <v>2099.8139999999999</v>
      </c>
      <c r="R26" s="22"/>
    </row>
    <row r="27" spans="1:18" ht="14.1" customHeight="1" x14ac:dyDescent="0.25">
      <c r="A27" s="187"/>
      <c r="B27" s="188"/>
      <c r="C27" s="18" t="s">
        <v>73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14">
        <v>0</v>
      </c>
      <c r="K27" s="11"/>
      <c r="L27" s="120" t="s">
        <v>41</v>
      </c>
      <c r="M27" s="14">
        <v>0</v>
      </c>
      <c r="N27" s="11"/>
      <c r="O27" s="120" t="s">
        <v>41</v>
      </c>
      <c r="P27" s="14">
        <f t="shared" si="0"/>
        <v>0</v>
      </c>
      <c r="Q27" s="29">
        <f>P27+'24 Feb''26'!Q27</f>
        <v>38.286000000000001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19.791</v>
      </c>
      <c r="H28" s="11"/>
      <c r="I28" s="122" t="s">
        <v>56</v>
      </c>
      <c r="J28" s="10">
        <v>20.129000000000001</v>
      </c>
      <c r="K28" s="11"/>
      <c r="L28" s="122" t="s">
        <v>56</v>
      </c>
      <c r="M28" s="10">
        <v>13.895</v>
      </c>
      <c r="N28" s="11"/>
      <c r="O28" s="122" t="s">
        <v>128</v>
      </c>
      <c r="P28" s="10">
        <f t="shared" si="0"/>
        <v>53.814999999999998</v>
      </c>
      <c r="Q28" s="29">
        <f>P28+'24 Feb''26'!Q28</f>
        <v>993.74099999999999</v>
      </c>
      <c r="R28" s="22"/>
    </row>
    <row r="29" spans="1:18" ht="14.1" customHeight="1" x14ac:dyDescent="0.25">
      <c r="A29" s="187"/>
      <c r="B29" s="188"/>
      <c r="C29" s="164" t="s">
        <v>75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14">
        <v>0</v>
      </c>
      <c r="K29" s="11"/>
      <c r="L29" s="120" t="s">
        <v>41</v>
      </c>
      <c r="M29" s="14">
        <v>0</v>
      </c>
      <c r="N29" s="11"/>
      <c r="O29" s="120" t="s">
        <v>41</v>
      </c>
      <c r="P29" s="14">
        <f>G29+J29+M29</f>
        <v>0</v>
      </c>
      <c r="Q29" s="29">
        <f>P29+'24 Feb''26'!Q29</f>
        <v>49.945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2.4849999999999999</v>
      </c>
      <c r="H30" s="11"/>
      <c r="I30" s="122" t="s">
        <v>60</v>
      </c>
      <c r="J30" s="10">
        <v>2.5539999999999998</v>
      </c>
      <c r="K30" s="11"/>
      <c r="L30" s="122" t="s">
        <v>60</v>
      </c>
      <c r="M30" s="10">
        <v>1.9039999999999999</v>
      </c>
      <c r="N30" s="11"/>
      <c r="O30" s="122" t="s">
        <v>147</v>
      </c>
      <c r="P30" s="10">
        <f t="shared" si="0"/>
        <v>6.9429999999999996</v>
      </c>
      <c r="Q30" s="29">
        <f>P30+'24 Feb''26'!Q30</f>
        <v>129.82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9">
        <v>0.4</v>
      </c>
      <c r="H31" s="17"/>
      <c r="I31" s="139" t="s">
        <v>62</v>
      </c>
      <c r="J31" s="94">
        <v>0.45800000000000002</v>
      </c>
      <c r="K31" s="17"/>
      <c r="L31" s="139" t="s">
        <v>62</v>
      </c>
      <c r="M31" s="94">
        <v>0.40500000000000003</v>
      </c>
      <c r="N31" s="17"/>
      <c r="O31" s="139" t="s">
        <v>130</v>
      </c>
      <c r="P31" s="16">
        <f>G31+J31+M31</f>
        <v>1.2630000000000001</v>
      </c>
      <c r="Q31" s="29">
        <f>P31+'24 Feb''26'!Q31</f>
        <v>34.706000000000003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15">
        <v>0</v>
      </c>
      <c r="K32" s="24">
        <v>8</v>
      </c>
      <c r="L32" s="140" t="s">
        <v>20</v>
      </c>
      <c r="M32" s="15">
        <v>0</v>
      </c>
      <c r="N32" s="24">
        <v>8</v>
      </c>
      <c r="O32" s="140" t="s">
        <v>20</v>
      </c>
      <c r="P32" s="15">
        <f>G32+J32+M32</f>
        <v>0</v>
      </c>
      <c r="Q32" s="30">
        <f>P32+'24 Feb''26'!Q32</f>
        <v>149.40800000000002</v>
      </c>
      <c r="R32" s="26">
        <f>H32+K32+N32+'24 Feb''26'!R32</f>
        <v>563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91">
        <v>10.010999999999999</v>
      </c>
      <c r="H33" s="13"/>
      <c r="I33" s="126" t="s">
        <v>141</v>
      </c>
      <c r="J33" s="12">
        <v>5.7039999999999997</v>
      </c>
      <c r="K33" s="13"/>
      <c r="L33" s="126" t="s">
        <v>141</v>
      </c>
      <c r="M33" s="12">
        <v>0</v>
      </c>
      <c r="N33" s="13"/>
      <c r="O33" s="126" t="s">
        <v>20</v>
      </c>
      <c r="P33" s="12">
        <f>G33+J33+M33</f>
        <v>15.715</v>
      </c>
      <c r="Q33" s="12">
        <f>P33+'24 Feb''26'!Q33</f>
        <v>127.128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spans="7:9" ht="14.1" customHeight="1" x14ac:dyDescent="0.25"/>
    <row r="82" spans="7:9" ht="14.1" customHeight="1" x14ac:dyDescent="0.25"/>
    <row r="83" spans="7:9" ht="10.5" customHeight="1" x14ac:dyDescent="0.25"/>
    <row r="89" spans="7:9" x14ac:dyDescent="0.25">
      <c r="G89" s="6"/>
      <c r="H89" s="6"/>
      <c r="I89" s="6"/>
    </row>
  </sheetData>
  <mergeCells count="41"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20B6-6CE8-4AC4-BC1A-01EA54FF5F50}">
  <sheetPr codeName="Sheet26"/>
  <dimension ref="A1:R83"/>
  <sheetViews>
    <sheetView workbookViewId="0">
      <selection activeCell="E3" sqref="A1:E3"/>
    </sheetView>
  </sheetViews>
  <sheetFormatPr defaultRowHeight="15" x14ac:dyDescent="0.25"/>
  <cols>
    <col min="1" max="1" width="4.140625" customWidth="1"/>
    <col min="2" max="2" width="4.28515625" customWidth="1"/>
    <col min="3" max="3" width="9.7109375" customWidth="1"/>
    <col min="4" max="4" width="4.140625" customWidth="1"/>
    <col min="5" max="5" width="7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6" width="7.28515625" customWidth="1"/>
    <col min="17" max="17" width="8.140625" customWidth="1"/>
    <col min="18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148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69" t="s">
        <v>5</v>
      </c>
      <c r="G8" s="173" t="s">
        <v>6</v>
      </c>
      <c r="H8" s="174"/>
      <c r="I8" s="49" t="s">
        <v>7</v>
      </c>
      <c r="J8" s="173" t="s">
        <v>8</v>
      </c>
      <c r="K8" s="174"/>
      <c r="L8" s="49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70" t="s">
        <v>13</v>
      </c>
      <c r="G9" s="50" t="s">
        <v>14</v>
      </c>
      <c r="H9" s="8" t="s">
        <v>15</v>
      </c>
      <c r="I9" s="51" t="s">
        <v>16</v>
      </c>
      <c r="J9" s="50" t="s">
        <v>14</v>
      </c>
      <c r="K9" s="8" t="s">
        <v>15</v>
      </c>
      <c r="L9" s="51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0</v>
      </c>
      <c r="H10" s="25">
        <v>8</v>
      </c>
      <c r="I10" s="119" t="s">
        <v>20</v>
      </c>
      <c r="J10" s="92">
        <v>0</v>
      </c>
      <c r="K10" s="25">
        <v>8</v>
      </c>
      <c r="L10" s="119" t="s">
        <v>20</v>
      </c>
      <c r="M10" s="92">
        <v>0</v>
      </c>
      <c r="N10" s="25">
        <v>8</v>
      </c>
      <c r="O10" s="119" t="s">
        <v>20</v>
      </c>
      <c r="P10" s="9">
        <f t="shared" ref="P10:P30" si="0">G10+J10+M10</f>
        <v>0</v>
      </c>
      <c r="Q10" s="9">
        <f>P10+'25 Feb''26'!Q10</f>
        <v>4037.8780000000002</v>
      </c>
      <c r="R10" s="26">
        <f>H10+K10+N10+'25 Feb''26'!R10</f>
        <v>223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0</v>
      </c>
      <c r="H11" s="11"/>
      <c r="I11" s="120" t="s">
        <v>20</v>
      </c>
      <c r="J11" s="93">
        <v>0</v>
      </c>
      <c r="K11" s="11"/>
      <c r="L11" s="120" t="s">
        <v>20</v>
      </c>
      <c r="M11" s="93">
        <v>0</v>
      </c>
      <c r="N11" s="11"/>
      <c r="O11" s="120" t="s">
        <v>20</v>
      </c>
      <c r="P11" s="10">
        <f t="shared" si="0"/>
        <v>0</v>
      </c>
      <c r="Q11" s="10">
        <f>P11+'25 Feb''26'!Q11</f>
        <v>3878.0719999999997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0</v>
      </c>
      <c r="H12" s="17"/>
      <c r="I12" s="121" t="s">
        <v>20</v>
      </c>
      <c r="J12" s="94">
        <v>0</v>
      </c>
      <c r="K12" s="17"/>
      <c r="L12" s="121" t="s">
        <v>20</v>
      </c>
      <c r="M12" s="94">
        <v>0</v>
      </c>
      <c r="N12" s="17"/>
      <c r="O12" s="121" t="s">
        <v>20</v>
      </c>
      <c r="P12" s="16">
        <f t="shared" si="0"/>
        <v>0</v>
      </c>
      <c r="Q12" s="29">
        <f>P12+'25 Feb''26'!Q12</f>
        <v>2896.6590000000006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0</v>
      </c>
      <c r="H13" s="24">
        <v>8</v>
      </c>
      <c r="I13" s="120" t="s">
        <v>20</v>
      </c>
      <c r="J13" s="95">
        <v>0</v>
      </c>
      <c r="K13" s="24">
        <v>8</v>
      </c>
      <c r="L13" s="120" t="s">
        <v>20</v>
      </c>
      <c r="M13" s="95">
        <v>0</v>
      </c>
      <c r="N13" s="24">
        <v>8</v>
      </c>
      <c r="O13" s="120" t="s">
        <v>20</v>
      </c>
      <c r="P13" s="15">
        <f t="shared" si="0"/>
        <v>0</v>
      </c>
      <c r="Q13" s="30">
        <f>P13+'25 Feb''26'!Q13</f>
        <v>1834.7570000000001</v>
      </c>
      <c r="R13" s="26">
        <f>H13+K13+N13+'25 Feb''26'!R13</f>
        <v>228.5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0</v>
      </c>
      <c r="H14" s="17"/>
      <c r="I14" s="123" t="s">
        <v>20</v>
      </c>
      <c r="J14" s="94">
        <v>0</v>
      </c>
      <c r="K14" s="17"/>
      <c r="L14" s="123" t="s">
        <v>20</v>
      </c>
      <c r="M14" s="94">
        <v>0</v>
      </c>
      <c r="N14" s="17"/>
      <c r="O14" s="123" t="s">
        <v>20</v>
      </c>
      <c r="P14" s="16">
        <f t="shared" si="0"/>
        <v>0</v>
      </c>
      <c r="Q14" s="29">
        <f>P14+'25 Feb''26'!Q14</f>
        <v>1209.4169999999999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27.79</v>
      </c>
      <c r="H15" s="24">
        <v>0</v>
      </c>
      <c r="I15" s="124" t="s">
        <v>26</v>
      </c>
      <c r="J15" s="95">
        <v>10.215999999999999</v>
      </c>
      <c r="K15" s="24">
        <v>5</v>
      </c>
      <c r="L15" s="124" t="s">
        <v>26</v>
      </c>
      <c r="M15" s="95">
        <v>0</v>
      </c>
      <c r="N15" s="24">
        <v>8</v>
      </c>
      <c r="O15" s="124" t="s">
        <v>20</v>
      </c>
      <c r="P15" s="15">
        <f t="shared" si="0"/>
        <v>38.006</v>
      </c>
      <c r="Q15" s="30">
        <f>P15+'25 Feb''26'!Q15</f>
        <v>1511.6059999999995</v>
      </c>
      <c r="R15" s="26">
        <f>H15+K15+N15+'25 Feb''26'!R15</f>
        <v>213.5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11.821</v>
      </c>
      <c r="H16" s="17"/>
      <c r="I16" s="125" t="s">
        <v>71</v>
      </c>
      <c r="J16" s="94">
        <v>4.4420000000000002</v>
      </c>
      <c r="K16" s="17"/>
      <c r="L16" s="125" t="s">
        <v>149</v>
      </c>
      <c r="M16" s="94">
        <v>0</v>
      </c>
      <c r="N16" s="17"/>
      <c r="O16" s="125" t="s">
        <v>20</v>
      </c>
      <c r="P16" s="16">
        <f t="shared" si="0"/>
        <v>16.262999999999998</v>
      </c>
      <c r="Q16" s="29">
        <f>P16+'25 Feb''26'!Q16</f>
        <v>612.56999999999994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11.819000000000001</v>
      </c>
      <c r="H17" s="24">
        <v>0</v>
      </c>
      <c r="I17" s="148" t="s">
        <v>71</v>
      </c>
      <c r="J17" s="95">
        <v>14.754</v>
      </c>
      <c r="K17" s="24">
        <v>0</v>
      </c>
      <c r="L17" s="148" t="s">
        <v>71</v>
      </c>
      <c r="M17" s="95">
        <v>13.365</v>
      </c>
      <c r="N17" s="24">
        <v>0</v>
      </c>
      <c r="O17" s="148" t="s">
        <v>71</v>
      </c>
      <c r="P17" s="15">
        <f t="shared" si="0"/>
        <v>39.938000000000002</v>
      </c>
      <c r="Q17" s="30">
        <f>P17+'25 Feb''26'!Q17</f>
        <v>594.28700000000003</v>
      </c>
      <c r="R17" s="26">
        <f>H17+K17+N17+'25 Feb''26'!R17</f>
        <v>253.5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11.587</v>
      </c>
      <c r="H18" s="11"/>
      <c r="I18" s="136" t="s">
        <v>83</v>
      </c>
      <c r="J18" s="93">
        <v>14.581</v>
      </c>
      <c r="K18" s="11"/>
      <c r="L18" s="136" t="s">
        <v>83</v>
      </c>
      <c r="M18" s="93">
        <v>14.702999999999999</v>
      </c>
      <c r="N18" s="11"/>
      <c r="O18" s="136" t="s">
        <v>83</v>
      </c>
      <c r="P18" s="10">
        <f t="shared" si="0"/>
        <v>40.870999999999995</v>
      </c>
      <c r="Q18" s="29">
        <f>P18+'25 Feb''26'!Q18</f>
        <v>605.23699999999985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0.61099999999999999</v>
      </c>
      <c r="H19" s="11"/>
      <c r="I19" s="149" t="s">
        <v>23</v>
      </c>
      <c r="J19" s="93">
        <v>1.173</v>
      </c>
      <c r="K19" s="11"/>
      <c r="L19" s="149" t="s">
        <v>23</v>
      </c>
      <c r="M19" s="93">
        <v>0.252</v>
      </c>
      <c r="N19" s="11"/>
      <c r="O19" s="149" t="s">
        <v>23</v>
      </c>
      <c r="P19" s="10">
        <f t="shared" si="0"/>
        <v>2.036</v>
      </c>
      <c r="Q19" s="29">
        <f>P19+'25 Feb''26'!Q19</f>
        <v>31.314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0.2</v>
      </c>
      <c r="H20" s="17"/>
      <c r="I20" s="123" t="s">
        <v>37</v>
      </c>
      <c r="J20" s="94">
        <v>0</v>
      </c>
      <c r="K20" s="17"/>
      <c r="L20" s="123" t="s">
        <v>37</v>
      </c>
      <c r="M20" s="94">
        <v>0</v>
      </c>
      <c r="N20" s="17"/>
      <c r="O20" s="123" t="s">
        <v>37</v>
      </c>
      <c r="P20" s="16">
        <f t="shared" si="0"/>
        <v>0.2</v>
      </c>
      <c r="Q20" s="29">
        <f>P20+'25 Feb''26'!Q20</f>
        <v>10.95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0</v>
      </c>
      <c r="H21" s="24">
        <v>8</v>
      </c>
      <c r="I21" s="122" t="s">
        <v>20</v>
      </c>
      <c r="J21" s="95">
        <v>0</v>
      </c>
      <c r="K21" s="24">
        <v>8</v>
      </c>
      <c r="L21" s="122" t="s">
        <v>20</v>
      </c>
      <c r="M21" s="95">
        <v>0</v>
      </c>
      <c r="N21" s="105">
        <v>8</v>
      </c>
      <c r="O21" s="122" t="s">
        <v>20</v>
      </c>
      <c r="P21" s="15">
        <f t="shared" si="0"/>
        <v>0</v>
      </c>
      <c r="Q21" s="30">
        <f>P21+'25 Feb''26'!Q21</f>
        <v>3883.9269999999997</v>
      </c>
      <c r="R21" s="26">
        <f>H21+K21+N21+'25 Feb''26'!R21</f>
        <v>290.89999999999998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93">
        <v>0</v>
      </c>
      <c r="K22" s="11"/>
      <c r="L22" s="120" t="s">
        <v>41</v>
      </c>
      <c r="M22" s="93">
        <v>0</v>
      </c>
      <c r="N22" s="11"/>
      <c r="O22" s="120" t="s">
        <v>41</v>
      </c>
      <c r="P22" s="10">
        <f t="shared" si="0"/>
        <v>0</v>
      </c>
      <c r="Q22" s="29">
        <f>P22+'25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93">
        <v>0</v>
      </c>
      <c r="K23" s="11"/>
      <c r="L23" s="120" t="s">
        <v>41</v>
      </c>
      <c r="M23" s="93">
        <v>0</v>
      </c>
      <c r="N23" s="11"/>
      <c r="O23" s="120" t="s">
        <v>41</v>
      </c>
      <c r="P23" s="10">
        <f t="shared" si="0"/>
        <v>0</v>
      </c>
      <c r="Q23" s="29">
        <f>P23+'25 Feb''26'!Q23</f>
        <v>3.7469999999999999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</v>
      </c>
      <c r="H24" s="11"/>
      <c r="I24" s="147" t="s">
        <v>20</v>
      </c>
      <c r="J24" s="93">
        <v>0</v>
      </c>
      <c r="K24" s="11"/>
      <c r="L24" s="147" t="s">
        <v>20</v>
      </c>
      <c r="M24" s="93">
        <v>0</v>
      </c>
      <c r="N24" s="11"/>
      <c r="O24" s="147" t="s">
        <v>20</v>
      </c>
      <c r="P24" s="10">
        <f t="shared" si="0"/>
        <v>0</v>
      </c>
      <c r="Q24" s="29">
        <f>P24+'25 Feb''26'!Q24</f>
        <v>10.734999999999999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0</v>
      </c>
      <c r="H25" s="11"/>
      <c r="I25" s="138" t="s">
        <v>50</v>
      </c>
      <c r="J25" s="93">
        <v>0</v>
      </c>
      <c r="K25" s="11"/>
      <c r="L25" s="138" t="s">
        <v>50</v>
      </c>
      <c r="M25" s="93">
        <v>0</v>
      </c>
      <c r="N25" s="11"/>
      <c r="O25" s="138" t="s">
        <v>50</v>
      </c>
      <c r="P25" s="10">
        <f t="shared" si="0"/>
        <v>0</v>
      </c>
      <c r="Q25" s="29">
        <f>P25+'25 Feb''26'!Q25</f>
        <v>284.56800000000004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0</v>
      </c>
      <c r="H26" s="11"/>
      <c r="I26" s="122" t="s">
        <v>20</v>
      </c>
      <c r="J26" s="93">
        <v>0</v>
      </c>
      <c r="K26" s="11"/>
      <c r="L26" s="122" t="s">
        <v>20</v>
      </c>
      <c r="M26" s="93">
        <v>0</v>
      </c>
      <c r="N26" s="11"/>
      <c r="O26" s="122" t="s">
        <v>20</v>
      </c>
      <c r="P26" s="10">
        <f t="shared" si="0"/>
        <v>0</v>
      </c>
      <c r="Q26" s="29">
        <f>P26+'25 Feb''26'!Q26</f>
        <v>2099.8139999999999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14">
        <v>0</v>
      </c>
      <c r="K27" s="11"/>
      <c r="L27" s="120" t="s">
        <v>41</v>
      </c>
      <c r="M27" s="93">
        <v>0</v>
      </c>
      <c r="N27" s="11"/>
      <c r="O27" s="120" t="s">
        <v>41</v>
      </c>
      <c r="P27" s="14">
        <f t="shared" si="0"/>
        <v>0</v>
      </c>
      <c r="Q27" s="29">
        <f>P27+'25 Feb''26'!Q27</f>
        <v>38.286000000000001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0</v>
      </c>
      <c r="H28" s="11"/>
      <c r="I28" s="122" t="s">
        <v>20</v>
      </c>
      <c r="J28" s="93">
        <v>0</v>
      </c>
      <c r="K28" s="11"/>
      <c r="L28" s="122" t="s">
        <v>20</v>
      </c>
      <c r="M28" s="93">
        <v>0</v>
      </c>
      <c r="N28" s="11"/>
      <c r="O28" s="122" t="s">
        <v>20</v>
      </c>
      <c r="P28" s="10">
        <f t="shared" si="0"/>
        <v>0</v>
      </c>
      <c r="Q28" s="29">
        <f>P28+'25 Feb''26'!Q28</f>
        <v>993.74099999999999</v>
      </c>
      <c r="R28" s="22"/>
    </row>
    <row r="29" spans="1:18" ht="14.1" customHeight="1" x14ac:dyDescent="0.25">
      <c r="A29" s="187"/>
      <c r="B29" s="188"/>
      <c r="C29" s="164" t="s">
        <v>75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14">
        <v>0</v>
      </c>
      <c r="K29" s="11"/>
      <c r="L29" s="120" t="s">
        <v>41</v>
      </c>
      <c r="M29" s="93">
        <v>0</v>
      </c>
      <c r="N29" s="11"/>
      <c r="O29" s="120" t="s">
        <v>41</v>
      </c>
      <c r="P29" s="14">
        <f>G29+J29+M29</f>
        <v>0</v>
      </c>
      <c r="Q29" s="29">
        <f>P29+'25 Feb''26'!Q29</f>
        <v>49.945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0</v>
      </c>
      <c r="H30" s="11"/>
      <c r="I30" s="122" t="s">
        <v>20</v>
      </c>
      <c r="J30" s="10">
        <v>0</v>
      </c>
      <c r="K30" s="11"/>
      <c r="L30" s="122" t="s">
        <v>20</v>
      </c>
      <c r="M30" s="93">
        <v>0</v>
      </c>
      <c r="N30" s="11"/>
      <c r="O30" s="122" t="s">
        <v>20</v>
      </c>
      <c r="P30" s="10">
        <f t="shared" si="0"/>
        <v>0</v>
      </c>
      <c r="Q30" s="29">
        <f>P30+'25 Feb''26'!Q30</f>
        <v>129.82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9">
        <v>0</v>
      </c>
      <c r="H31" s="17"/>
      <c r="I31" s="139" t="s">
        <v>39</v>
      </c>
      <c r="J31" s="94">
        <v>0</v>
      </c>
      <c r="K31" s="17"/>
      <c r="L31" s="122" t="s">
        <v>20</v>
      </c>
      <c r="M31" s="94">
        <v>0</v>
      </c>
      <c r="N31" s="17"/>
      <c r="O31" s="122" t="s">
        <v>20</v>
      </c>
      <c r="P31" s="16">
        <f>G31+J31+M31</f>
        <v>0</v>
      </c>
      <c r="Q31" s="29">
        <f>P31+'25 Feb''26'!Q31</f>
        <v>34.706000000000003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58">
        <v>0</v>
      </c>
      <c r="H32" s="24">
        <v>8</v>
      </c>
      <c r="I32" s="140" t="s">
        <v>20</v>
      </c>
      <c r="J32" s="15">
        <v>0</v>
      </c>
      <c r="K32" s="24">
        <v>8</v>
      </c>
      <c r="L32" s="140" t="s">
        <v>20</v>
      </c>
      <c r="M32" s="15">
        <v>0</v>
      </c>
      <c r="N32" s="24">
        <v>8</v>
      </c>
      <c r="O32" s="140" t="s">
        <v>20</v>
      </c>
      <c r="P32" s="15">
        <f>G32+J32+M32</f>
        <v>0</v>
      </c>
      <c r="Q32" s="30">
        <f>P32+'25 Feb''26'!Q32</f>
        <v>149.40800000000002</v>
      </c>
      <c r="R32" s="26">
        <f>H32+K32+N32+'25 Feb''26'!R32</f>
        <v>587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65">
        <v>0</v>
      </c>
      <c r="H33" s="13"/>
      <c r="I33" s="126" t="s">
        <v>20</v>
      </c>
      <c r="J33" s="12">
        <v>0</v>
      </c>
      <c r="K33" s="13"/>
      <c r="L33" s="126" t="s">
        <v>20</v>
      </c>
      <c r="M33" s="12">
        <v>0</v>
      </c>
      <c r="N33" s="13"/>
      <c r="O33" s="126" t="s">
        <v>20</v>
      </c>
      <c r="P33" s="12">
        <f>G33+J33+M33</f>
        <v>0</v>
      </c>
      <c r="Q33" s="12">
        <f>P33+'25 Feb''26'!Q33</f>
        <v>127.128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honeticPr fontId="12" type="noConversion"/>
  <printOptions horizontalCentered="1"/>
  <pageMargins left="0.75" right="0" top="0.2" bottom="0" header="0" footer="0"/>
  <pageSetup paperSize="9" scale="74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CF2F-FBEA-4D15-AFEB-C3EE0CBE45BB}">
  <sheetPr codeName="Sheet27"/>
  <dimension ref="A1:R83"/>
  <sheetViews>
    <sheetView workbookViewId="0">
      <selection activeCell="E3" sqref="A1:E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6" width="7.28515625" customWidth="1"/>
    <col min="17" max="17" width="8.140625" customWidth="1"/>
    <col min="18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150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69" t="s">
        <v>5</v>
      </c>
      <c r="G8" s="173" t="s">
        <v>6</v>
      </c>
      <c r="H8" s="174"/>
      <c r="I8" s="49" t="s">
        <v>7</v>
      </c>
      <c r="J8" s="173" t="s">
        <v>8</v>
      </c>
      <c r="K8" s="174"/>
      <c r="L8" s="49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70" t="s">
        <v>13</v>
      </c>
      <c r="G9" s="50" t="s">
        <v>14</v>
      </c>
      <c r="H9" s="8" t="s">
        <v>15</v>
      </c>
      <c r="I9" s="51" t="s">
        <v>16</v>
      </c>
      <c r="J9" s="50" t="s">
        <v>14</v>
      </c>
      <c r="K9" s="8" t="s">
        <v>15</v>
      </c>
      <c r="L9" s="51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0</v>
      </c>
      <c r="H10" s="25">
        <v>8</v>
      </c>
      <c r="I10" s="119" t="s">
        <v>20</v>
      </c>
      <c r="J10" s="87">
        <v>0</v>
      </c>
      <c r="K10" s="25">
        <v>8</v>
      </c>
      <c r="L10" s="119" t="s">
        <v>20</v>
      </c>
      <c r="M10" s="92">
        <v>0</v>
      </c>
      <c r="N10" s="25">
        <v>8</v>
      </c>
      <c r="O10" s="119" t="s">
        <v>20</v>
      </c>
      <c r="P10" s="9">
        <f t="shared" ref="P10:P30" si="0">G10+J10+M10</f>
        <v>0</v>
      </c>
      <c r="Q10" s="9">
        <f>P10+'26 Feb''26'!Q10</f>
        <v>4037.8780000000002</v>
      </c>
      <c r="R10" s="26">
        <f>H10+K10+N10+'26 Feb''26'!R10</f>
        <v>247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0</v>
      </c>
      <c r="H11" s="11"/>
      <c r="I11" s="120" t="s">
        <v>20</v>
      </c>
      <c r="J11" s="88">
        <v>0</v>
      </c>
      <c r="K11" s="11"/>
      <c r="L11" s="120" t="s">
        <v>20</v>
      </c>
      <c r="M11" s="93">
        <v>0</v>
      </c>
      <c r="N11" s="11"/>
      <c r="O11" s="120" t="s">
        <v>20</v>
      </c>
      <c r="P11" s="10">
        <f t="shared" si="0"/>
        <v>0</v>
      </c>
      <c r="Q11" s="10">
        <f>P11+'26 Feb''26'!Q11</f>
        <v>3878.0719999999997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0</v>
      </c>
      <c r="H12" s="17"/>
      <c r="I12" s="121" t="s">
        <v>20</v>
      </c>
      <c r="J12" s="89">
        <v>0</v>
      </c>
      <c r="K12" s="17"/>
      <c r="L12" s="121" t="s">
        <v>20</v>
      </c>
      <c r="M12" s="94">
        <v>0</v>
      </c>
      <c r="N12" s="17"/>
      <c r="O12" s="121" t="s">
        <v>20</v>
      </c>
      <c r="P12" s="16">
        <f t="shared" si="0"/>
        <v>0</v>
      </c>
      <c r="Q12" s="29">
        <f>P12+'26 Feb''26'!Q12</f>
        <v>2896.6590000000006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0</v>
      </c>
      <c r="H13" s="24">
        <v>8</v>
      </c>
      <c r="I13" s="120" t="s">
        <v>20</v>
      </c>
      <c r="J13" s="90">
        <v>0</v>
      </c>
      <c r="K13" s="24">
        <v>8</v>
      </c>
      <c r="L13" s="120" t="s">
        <v>20</v>
      </c>
      <c r="M13" s="95">
        <v>0</v>
      </c>
      <c r="N13" s="24">
        <v>8</v>
      </c>
      <c r="O13" s="120" t="s">
        <v>20</v>
      </c>
      <c r="P13" s="15">
        <f t="shared" si="0"/>
        <v>0</v>
      </c>
      <c r="Q13" s="30">
        <f>P13+'26 Feb''26'!Q13</f>
        <v>1834.7570000000001</v>
      </c>
      <c r="R13" s="26">
        <f>H13+K13+N13+'26 Feb''26'!R13</f>
        <v>252.5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0</v>
      </c>
      <c r="H14" s="17"/>
      <c r="I14" s="123" t="s">
        <v>20</v>
      </c>
      <c r="J14" s="89">
        <v>0</v>
      </c>
      <c r="K14" s="17"/>
      <c r="L14" s="123" t="s">
        <v>20</v>
      </c>
      <c r="M14" s="94">
        <v>0</v>
      </c>
      <c r="N14" s="17"/>
      <c r="O14" s="123" t="s">
        <v>20</v>
      </c>
      <c r="P14" s="16">
        <f t="shared" si="0"/>
        <v>0</v>
      </c>
      <c r="Q14" s="29">
        <f>P14+'26 Feb''26'!Q14</f>
        <v>1209.4169999999999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0</v>
      </c>
      <c r="H15" s="24">
        <v>8</v>
      </c>
      <c r="I15" s="124" t="s">
        <v>20</v>
      </c>
      <c r="J15" s="90">
        <v>0</v>
      </c>
      <c r="K15" s="24">
        <v>8</v>
      </c>
      <c r="L15" s="124" t="s">
        <v>20</v>
      </c>
      <c r="M15" s="95">
        <v>0</v>
      </c>
      <c r="N15" s="24">
        <v>8</v>
      </c>
      <c r="O15" s="124" t="s">
        <v>20</v>
      </c>
      <c r="P15" s="15">
        <f t="shared" si="0"/>
        <v>0</v>
      </c>
      <c r="Q15" s="30">
        <f>P15+'26 Feb''26'!Q15</f>
        <v>1511.6059999999995</v>
      </c>
      <c r="R15" s="26">
        <f>H15+K15+N15+'26 Feb''26'!R15</f>
        <v>237.5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0</v>
      </c>
      <c r="H16" s="17"/>
      <c r="I16" s="125" t="s">
        <v>20</v>
      </c>
      <c r="J16" s="89">
        <v>0</v>
      </c>
      <c r="K16" s="17"/>
      <c r="L16" s="125" t="s">
        <v>20</v>
      </c>
      <c r="M16" s="94">
        <v>0</v>
      </c>
      <c r="N16" s="17"/>
      <c r="O16" s="125" t="s">
        <v>20</v>
      </c>
      <c r="P16" s="16">
        <f t="shared" si="0"/>
        <v>0</v>
      </c>
      <c r="Q16" s="29">
        <f>P16+'26 Feb''26'!Q16</f>
        <v>612.56999999999994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8.1880000000000006</v>
      </c>
      <c r="H17" s="24">
        <v>4</v>
      </c>
      <c r="I17" s="148" t="s">
        <v>71</v>
      </c>
      <c r="J17" s="95">
        <v>0</v>
      </c>
      <c r="K17" s="24">
        <v>8</v>
      </c>
      <c r="L17" s="148" t="s">
        <v>20</v>
      </c>
      <c r="M17" s="95">
        <v>0</v>
      </c>
      <c r="N17" s="24">
        <v>8</v>
      </c>
      <c r="O17" s="148" t="s">
        <v>20</v>
      </c>
      <c r="P17" s="15">
        <f t="shared" si="0"/>
        <v>8.1880000000000006</v>
      </c>
      <c r="Q17" s="30">
        <f>P17+'26 Feb''26'!Q17</f>
        <v>602.47500000000002</v>
      </c>
      <c r="R17" s="26">
        <f>H17+K17+N17+'26 Feb''26'!R17</f>
        <v>273.5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11.819000000000001</v>
      </c>
      <c r="H18" s="11"/>
      <c r="I18" s="136" t="s">
        <v>83</v>
      </c>
      <c r="J18" s="93">
        <v>0</v>
      </c>
      <c r="K18" s="11"/>
      <c r="L18" s="136" t="s">
        <v>20</v>
      </c>
      <c r="M18" s="93">
        <v>0</v>
      </c>
      <c r="N18" s="11"/>
      <c r="O18" s="136" t="s">
        <v>20</v>
      </c>
      <c r="P18" s="10">
        <f t="shared" si="0"/>
        <v>11.819000000000001</v>
      </c>
      <c r="Q18" s="29">
        <f>P18+'26 Feb''26'!Q18</f>
        <v>617.05599999999981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0.35599999999999998</v>
      </c>
      <c r="H19" s="11"/>
      <c r="I19" s="149" t="s">
        <v>23</v>
      </c>
      <c r="J19" s="93">
        <v>0</v>
      </c>
      <c r="K19" s="11"/>
      <c r="L19" s="149" t="s">
        <v>20</v>
      </c>
      <c r="M19" s="93">
        <v>0</v>
      </c>
      <c r="N19" s="11"/>
      <c r="O19" s="149" t="s">
        <v>20</v>
      </c>
      <c r="P19" s="10">
        <f t="shared" si="0"/>
        <v>0.35599999999999998</v>
      </c>
      <c r="Q19" s="29">
        <f>P19+'26 Feb''26'!Q19</f>
        <v>31.67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0.4</v>
      </c>
      <c r="H20" s="17"/>
      <c r="I20" s="123" t="s">
        <v>37</v>
      </c>
      <c r="J20" s="94">
        <v>0</v>
      </c>
      <c r="K20" s="17"/>
      <c r="L20" s="123" t="s">
        <v>37</v>
      </c>
      <c r="M20" s="94">
        <v>0</v>
      </c>
      <c r="N20" s="17"/>
      <c r="O20" s="123" t="s">
        <v>37</v>
      </c>
      <c r="P20" s="16">
        <f t="shared" si="0"/>
        <v>0.4</v>
      </c>
      <c r="Q20" s="29">
        <f>P20+'26 Feb''26'!Q20</f>
        <v>11.35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0</v>
      </c>
      <c r="H21" s="24">
        <v>8</v>
      </c>
      <c r="I21" s="122" t="s">
        <v>20</v>
      </c>
      <c r="J21" s="90">
        <v>0</v>
      </c>
      <c r="K21" s="24">
        <v>8</v>
      </c>
      <c r="L21" s="122" t="s">
        <v>20</v>
      </c>
      <c r="M21" s="95">
        <v>0</v>
      </c>
      <c r="N21" s="24">
        <v>8</v>
      </c>
      <c r="O21" s="122" t="s">
        <v>20</v>
      </c>
      <c r="P21" s="15">
        <f t="shared" si="0"/>
        <v>0</v>
      </c>
      <c r="Q21" s="30">
        <f>P21+'26 Feb''26'!Q21</f>
        <v>3883.9269999999997</v>
      </c>
      <c r="R21" s="26">
        <f>H21+K21+N21+'26 Feb''26'!R21</f>
        <v>314.89999999999998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88">
        <v>0</v>
      </c>
      <c r="H22" s="11"/>
      <c r="I22" s="120" t="s">
        <v>41</v>
      </c>
      <c r="J22" s="88">
        <v>0</v>
      </c>
      <c r="K22" s="11"/>
      <c r="L22" s="120" t="s">
        <v>41</v>
      </c>
      <c r="M22" s="93">
        <v>0</v>
      </c>
      <c r="N22" s="11"/>
      <c r="O22" s="120" t="s">
        <v>41</v>
      </c>
      <c r="P22" s="10">
        <f t="shared" si="0"/>
        <v>0</v>
      </c>
      <c r="Q22" s="29">
        <f>P22+'26 Feb''26'!Q22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88">
        <v>0</v>
      </c>
      <c r="H23" s="11"/>
      <c r="I23" s="120" t="s">
        <v>41</v>
      </c>
      <c r="J23" s="88">
        <v>0</v>
      </c>
      <c r="K23" s="11"/>
      <c r="L23" s="120" t="s">
        <v>41</v>
      </c>
      <c r="M23" s="93">
        <v>0</v>
      </c>
      <c r="N23" s="11"/>
      <c r="O23" s="120" t="s">
        <v>41</v>
      </c>
      <c r="P23" s="10">
        <f t="shared" si="0"/>
        <v>0</v>
      </c>
      <c r="Q23" s="29">
        <f>P23+'26 Feb''26'!Q23</f>
        <v>3.7469999999999999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</v>
      </c>
      <c r="H24" s="11"/>
      <c r="I24" s="147" t="s">
        <v>20</v>
      </c>
      <c r="J24" s="88">
        <v>0</v>
      </c>
      <c r="K24" s="11"/>
      <c r="L24" s="147" t="s">
        <v>20</v>
      </c>
      <c r="M24" s="93">
        <v>0</v>
      </c>
      <c r="N24" s="11"/>
      <c r="O24" s="147" t="s">
        <v>20</v>
      </c>
      <c r="P24" s="10">
        <f t="shared" si="0"/>
        <v>0</v>
      </c>
      <c r="Q24" s="29">
        <f>P24+'26 Feb''26'!Q24</f>
        <v>10.734999999999999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0</v>
      </c>
      <c r="H25" s="11"/>
      <c r="I25" s="138" t="s">
        <v>50</v>
      </c>
      <c r="J25" s="88">
        <v>0</v>
      </c>
      <c r="K25" s="11"/>
      <c r="L25" s="138" t="s">
        <v>50</v>
      </c>
      <c r="M25" s="93">
        <v>0</v>
      </c>
      <c r="N25" s="11"/>
      <c r="O25" s="138" t="s">
        <v>50</v>
      </c>
      <c r="P25" s="10">
        <f t="shared" si="0"/>
        <v>0</v>
      </c>
      <c r="Q25" s="29">
        <f>P25+'26 Feb''26'!Q25</f>
        <v>284.56800000000004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0</v>
      </c>
      <c r="H26" s="11"/>
      <c r="I26" s="122" t="s">
        <v>20</v>
      </c>
      <c r="J26" s="88">
        <v>0</v>
      </c>
      <c r="K26" s="11"/>
      <c r="L26" s="122" t="s">
        <v>20</v>
      </c>
      <c r="M26" s="93">
        <v>0</v>
      </c>
      <c r="N26" s="11"/>
      <c r="O26" s="122" t="s">
        <v>20</v>
      </c>
      <c r="P26" s="10">
        <f t="shared" si="0"/>
        <v>0</v>
      </c>
      <c r="Q26" s="29">
        <f>P26+'26 Feb''26'!Q26</f>
        <v>2099.8139999999999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63">
        <v>0</v>
      </c>
      <c r="K27" s="11"/>
      <c r="L27" s="120" t="s">
        <v>41</v>
      </c>
      <c r="M27" s="14">
        <v>0</v>
      </c>
      <c r="N27" s="11"/>
      <c r="O27" s="120" t="s">
        <v>41</v>
      </c>
      <c r="P27" s="14">
        <f t="shared" si="0"/>
        <v>0</v>
      </c>
      <c r="Q27" s="29">
        <f>P27+'26 Feb''26'!Q27</f>
        <v>38.286000000000001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0</v>
      </c>
      <c r="H28" s="11"/>
      <c r="I28" s="122" t="s">
        <v>20</v>
      </c>
      <c r="J28" s="54">
        <v>0</v>
      </c>
      <c r="K28" s="11"/>
      <c r="L28" s="122" t="s">
        <v>20</v>
      </c>
      <c r="M28" s="93">
        <v>0</v>
      </c>
      <c r="N28" s="11"/>
      <c r="O28" s="122" t="s">
        <v>20</v>
      </c>
      <c r="P28" s="10">
        <f t="shared" si="0"/>
        <v>0</v>
      </c>
      <c r="Q28" s="29">
        <f>P28+'26 Feb''26'!Q28</f>
        <v>993.74099999999999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63">
        <v>0</v>
      </c>
      <c r="K29" s="11"/>
      <c r="L29" s="120" t="s">
        <v>41</v>
      </c>
      <c r="M29" s="93">
        <v>0</v>
      </c>
      <c r="N29" s="11"/>
      <c r="O29" s="120" t="s">
        <v>41</v>
      </c>
      <c r="P29" s="14">
        <f>G29+J29+M29</f>
        <v>0</v>
      </c>
      <c r="Q29" s="29">
        <f>P29+'26 Feb''26'!Q29</f>
        <v>49.945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0</v>
      </c>
      <c r="H30" s="11"/>
      <c r="I30" s="122" t="s">
        <v>20</v>
      </c>
      <c r="J30" s="88">
        <v>0</v>
      </c>
      <c r="K30" s="11"/>
      <c r="L30" s="122" t="s">
        <v>20</v>
      </c>
      <c r="M30" s="93">
        <v>0</v>
      </c>
      <c r="N30" s="11"/>
      <c r="O30" s="122" t="s">
        <v>20</v>
      </c>
      <c r="P30" s="10">
        <f t="shared" si="0"/>
        <v>0</v>
      </c>
      <c r="Q30" s="29">
        <f>P30+'26 Feb''26'!Q30</f>
        <v>129.82</v>
      </c>
      <c r="R30" s="22"/>
    </row>
    <row r="31" spans="1:18" ht="14.1" customHeight="1" thickBot="1" x14ac:dyDescent="0.3">
      <c r="A31" s="185"/>
      <c r="B31" s="186"/>
      <c r="C31" s="193" t="s">
        <v>61</v>
      </c>
      <c r="D31" s="193"/>
      <c r="E31" s="194"/>
      <c r="F31" s="37">
        <v>9.6999999999999993</v>
      </c>
      <c r="G31" s="89">
        <v>0</v>
      </c>
      <c r="H31" s="17"/>
      <c r="I31" s="122" t="s">
        <v>20</v>
      </c>
      <c r="J31" s="89">
        <v>0</v>
      </c>
      <c r="K31" s="17"/>
      <c r="L31" s="122" t="s">
        <v>20</v>
      </c>
      <c r="M31" s="94">
        <v>0</v>
      </c>
      <c r="N31" s="17"/>
      <c r="O31" s="122" t="s">
        <v>20</v>
      </c>
      <c r="P31" s="16">
        <f>G31+J31+M31</f>
        <v>0</v>
      </c>
      <c r="Q31" s="29">
        <f>P31+'26 Feb''26'!Q31</f>
        <v>34.706000000000003</v>
      </c>
      <c r="R31" s="23"/>
    </row>
    <row r="32" spans="1:18" ht="14.1" customHeight="1" thickTop="1" x14ac:dyDescent="0.25">
      <c r="A32" s="183">
        <v>107</v>
      </c>
      <c r="B32" s="184"/>
      <c r="C32" s="157" t="s">
        <v>63</v>
      </c>
      <c r="D32" s="157"/>
      <c r="E32" s="158"/>
      <c r="F32" s="38">
        <v>201</v>
      </c>
      <c r="G32" s="90">
        <v>0</v>
      </c>
      <c r="H32" s="24">
        <v>8</v>
      </c>
      <c r="I32" s="140" t="s">
        <v>20</v>
      </c>
      <c r="J32" s="90">
        <v>0</v>
      </c>
      <c r="K32" s="24">
        <v>8</v>
      </c>
      <c r="L32" s="140" t="s">
        <v>20</v>
      </c>
      <c r="M32" s="15">
        <v>0</v>
      </c>
      <c r="N32" s="24">
        <v>8</v>
      </c>
      <c r="O32" s="140" t="s">
        <v>20</v>
      </c>
      <c r="P32" s="15">
        <f>G32+J32+M32</f>
        <v>0</v>
      </c>
      <c r="Q32" s="30">
        <f>P32+'26 Feb''26'!Q32</f>
        <v>149.40800000000002</v>
      </c>
      <c r="R32" s="26">
        <f>H32+K32+N32+'26 Feb''26'!R32</f>
        <v>611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91">
        <v>0</v>
      </c>
      <c r="H33" s="13"/>
      <c r="I33" s="126" t="s">
        <v>20</v>
      </c>
      <c r="J33" s="91">
        <v>0</v>
      </c>
      <c r="K33" s="13"/>
      <c r="L33" s="126" t="s">
        <v>20</v>
      </c>
      <c r="M33" s="12">
        <v>0</v>
      </c>
      <c r="N33" s="13"/>
      <c r="O33" s="126" t="s">
        <v>20</v>
      </c>
      <c r="P33" s="12">
        <f>G33+J33+M33</f>
        <v>0</v>
      </c>
      <c r="Q33" s="12">
        <f>P33+'26 Feb''26'!Q33</f>
        <v>127.128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rintOptions horizontalCentered="1"/>
  <pageMargins left="0.78740157499999996" right="0" top="0.19685039400000001" bottom="0" header="0" footer="0"/>
  <pageSetup paperSize="9" scale="74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E738-BA5E-4318-9B3A-91BB7ECF4F17}">
  <sheetPr codeName="Sheet28"/>
  <dimension ref="A1:R83"/>
  <sheetViews>
    <sheetView workbookViewId="0">
      <selection activeCell="F3" sqref="A1:F3"/>
    </sheetView>
  </sheetViews>
  <sheetFormatPr defaultRowHeight="15" x14ac:dyDescent="0.25"/>
  <cols>
    <col min="1" max="1" width="4.140625" customWidth="1"/>
    <col min="2" max="2" width="4.28515625" customWidth="1"/>
    <col min="3" max="3" width="10" customWidth="1"/>
    <col min="4" max="4" width="4.42578125" customWidth="1"/>
    <col min="5" max="5" width="7.285156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6" width="7.28515625" customWidth="1"/>
    <col min="17" max="17" width="8" customWidth="1"/>
    <col min="18" max="18" width="7.28515625" customWidth="1"/>
  </cols>
  <sheetData>
    <row r="1" spans="1:18" ht="15" customHeight="1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151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5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4.85" customHeight="1" thickBot="1" x14ac:dyDescent="0.3">
      <c r="A7" s="176" t="s">
        <v>2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</row>
    <row r="8" spans="1:18" ht="14.1" customHeight="1" x14ac:dyDescent="0.25">
      <c r="A8" s="179" t="s">
        <v>3</v>
      </c>
      <c r="B8" s="180"/>
      <c r="C8" s="169" t="s">
        <v>4</v>
      </c>
      <c r="D8" s="169"/>
      <c r="E8" s="170"/>
      <c r="F8" s="33" t="s">
        <v>5</v>
      </c>
      <c r="G8" s="173" t="s">
        <v>6</v>
      </c>
      <c r="H8" s="174"/>
      <c r="I8" s="49" t="s">
        <v>7</v>
      </c>
      <c r="J8" s="177" t="s">
        <v>8</v>
      </c>
      <c r="K8" s="174"/>
      <c r="L8" s="76" t="s">
        <v>7</v>
      </c>
      <c r="M8" s="173" t="s">
        <v>9</v>
      </c>
      <c r="N8" s="174"/>
      <c r="O8" s="49" t="s">
        <v>7</v>
      </c>
      <c r="P8" s="177" t="s">
        <v>10</v>
      </c>
      <c r="Q8" s="174" t="s">
        <v>11</v>
      </c>
      <c r="R8" s="31" t="s">
        <v>12</v>
      </c>
    </row>
    <row r="9" spans="1:18" ht="14.1" customHeight="1" thickBot="1" x14ac:dyDescent="0.3">
      <c r="A9" s="181"/>
      <c r="B9" s="182"/>
      <c r="C9" s="171"/>
      <c r="D9" s="171"/>
      <c r="E9" s="172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178"/>
      <c r="Q9" s="175"/>
      <c r="R9" s="32" t="s">
        <v>11</v>
      </c>
    </row>
    <row r="10" spans="1:18" ht="14.1" customHeight="1" thickTop="1" x14ac:dyDescent="0.25">
      <c r="A10" s="195">
        <v>101</v>
      </c>
      <c r="B10" s="196"/>
      <c r="C10" s="191" t="s">
        <v>17</v>
      </c>
      <c r="D10" s="191"/>
      <c r="E10" s="192"/>
      <c r="F10" s="35">
        <v>300</v>
      </c>
      <c r="G10" s="87">
        <v>0</v>
      </c>
      <c r="H10" s="25">
        <v>8</v>
      </c>
      <c r="I10" s="119" t="s">
        <v>20</v>
      </c>
      <c r="J10" s="87">
        <v>0</v>
      </c>
      <c r="K10" s="25">
        <v>8</v>
      </c>
      <c r="L10" s="119" t="s">
        <v>20</v>
      </c>
      <c r="M10" s="87">
        <v>0</v>
      </c>
      <c r="N10" s="25">
        <v>8</v>
      </c>
      <c r="O10" s="119" t="s">
        <v>20</v>
      </c>
      <c r="P10" s="43">
        <f t="shared" ref="P10:P30" si="0">G10+J10+M10</f>
        <v>0</v>
      </c>
      <c r="Q10" s="9">
        <f>P10+'27 Feb''24'!Q10</f>
        <v>4037.8780000000002</v>
      </c>
      <c r="R10" s="26">
        <f>H10+K10+N10+'27 Feb''24'!R10</f>
        <v>271</v>
      </c>
    </row>
    <row r="11" spans="1:18" ht="14.1" customHeight="1" x14ac:dyDescent="0.25">
      <c r="A11" s="187"/>
      <c r="B11" s="188"/>
      <c r="C11" s="161" t="s">
        <v>19</v>
      </c>
      <c r="D11" s="161"/>
      <c r="E11" s="162"/>
      <c r="F11" s="36">
        <v>283</v>
      </c>
      <c r="G11" s="88">
        <v>0</v>
      </c>
      <c r="H11" s="11"/>
      <c r="I11" s="120" t="s">
        <v>20</v>
      </c>
      <c r="J11" s="88">
        <v>0</v>
      </c>
      <c r="K11" s="11"/>
      <c r="L11" s="120" t="s">
        <v>20</v>
      </c>
      <c r="M11" s="88">
        <v>0</v>
      </c>
      <c r="N11" s="11"/>
      <c r="O11" s="120" t="s">
        <v>20</v>
      </c>
      <c r="P11" s="44">
        <f t="shared" si="0"/>
        <v>0</v>
      </c>
      <c r="Q11" s="10">
        <f>P11+'27 Feb''24'!Q11</f>
        <v>3878.0719999999997</v>
      </c>
      <c r="R11" s="27"/>
    </row>
    <row r="12" spans="1:18" ht="14.1" customHeight="1" thickBot="1" x14ac:dyDescent="0.3">
      <c r="A12" s="185"/>
      <c r="B12" s="186"/>
      <c r="C12" s="193" t="s">
        <v>22</v>
      </c>
      <c r="D12" s="193"/>
      <c r="E12" s="194"/>
      <c r="F12" s="37">
        <v>231</v>
      </c>
      <c r="G12" s="89">
        <v>0</v>
      </c>
      <c r="H12" s="17"/>
      <c r="I12" s="121" t="s">
        <v>20</v>
      </c>
      <c r="J12" s="89">
        <v>0</v>
      </c>
      <c r="K12" s="17"/>
      <c r="L12" s="121" t="s">
        <v>20</v>
      </c>
      <c r="M12" s="89">
        <v>0</v>
      </c>
      <c r="N12" s="17"/>
      <c r="O12" s="121" t="s">
        <v>20</v>
      </c>
      <c r="P12" s="45">
        <f t="shared" si="0"/>
        <v>0</v>
      </c>
      <c r="Q12" s="29">
        <f>P12+'27 Feb''24'!Q12</f>
        <v>2896.6590000000006</v>
      </c>
      <c r="R12" s="28"/>
    </row>
    <row r="13" spans="1:18" ht="14.1" customHeight="1" thickTop="1" x14ac:dyDescent="0.25">
      <c r="A13" s="183">
        <v>102</v>
      </c>
      <c r="B13" s="184"/>
      <c r="C13" s="157" t="s">
        <v>24</v>
      </c>
      <c r="D13" s="157"/>
      <c r="E13" s="158"/>
      <c r="F13" s="38">
        <v>120</v>
      </c>
      <c r="G13" s="90">
        <v>0</v>
      </c>
      <c r="H13" s="24">
        <v>8</v>
      </c>
      <c r="I13" s="120" t="s">
        <v>20</v>
      </c>
      <c r="J13" s="90">
        <v>0</v>
      </c>
      <c r="K13" s="24">
        <v>8</v>
      </c>
      <c r="L13" s="120" t="s">
        <v>20</v>
      </c>
      <c r="M13" s="90">
        <v>0</v>
      </c>
      <c r="N13" s="24">
        <v>8</v>
      </c>
      <c r="O13" s="120" t="s">
        <v>20</v>
      </c>
      <c r="P13" s="46">
        <f t="shared" si="0"/>
        <v>0</v>
      </c>
      <c r="Q13" s="30">
        <f>P13+'27 Feb''24'!Q13</f>
        <v>1834.7570000000001</v>
      </c>
      <c r="R13" s="26">
        <f>H13+K13+N13+'27 Feb''24'!R13</f>
        <v>276.5</v>
      </c>
    </row>
    <row r="14" spans="1:18" ht="14.1" customHeight="1" thickBot="1" x14ac:dyDescent="0.3">
      <c r="A14" s="185"/>
      <c r="B14" s="186"/>
      <c r="C14" s="193" t="s">
        <v>25</v>
      </c>
      <c r="D14" s="193"/>
      <c r="E14" s="194"/>
      <c r="F14" s="37">
        <v>120</v>
      </c>
      <c r="G14" s="89">
        <v>0</v>
      </c>
      <c r="H14" s="17"/>
      <c r="I14" s="123" t="s">
        <v>20</v>
      </c>
      <c r="J14" s="89">
        <v>0</v>
      </c>
      <c r="K14" s="17"/>
      <c r="L14" s="123" t="s">
        <v>20</v>
      </c>
      <c r="M14" s="89">
        <v>0</v>
      </c>
      <c r="N14" s="17"/>
      <c r="O14" s="123" t="s">
        <v>20</v>
      </c>
      <c r="P14" s="45">
        <f t="shared" si="0"/>
        <v>0</v>
      </c>
      <c r="Q14" s="29">
        <f>P14+'27 Feb''24'!Q14</f>
        <v>1209.4169999999999</v>
      </c>
      <c r="R14" s="28"/>
    </row>
    <row r="15" spans="1:18" ht="14.1" customHeight="1" thickTop="1" x14ac:dyDescent="0.25">
      <c r="A15" s="183">
        <v>103</v>
      </c>
      <c r="B15" s="184"/>
      <c r="C15" s="157" t="s">
        <v>27</v>
      </c>
      <c r="D15" s="157"/>
      <c r="E15" s="158"/>
      <c r="F15" s="38">
        <v>120</v>
      </c>
      <c r="G15" s="90">
        <v>0</v>
      </c>
      <c r="H15" s="24">
        <v>8</v>
      </c>
      <c r="I15" s="124" t="s">
        <v>20</v>
      </c>
      <c r="J15" s="90">
        <v>0</v>
      </c>
      <c r="K15" s="24">
        <v>8</v>
      </c>
      <c r="L15" s="124" t="s">
        <v>20</v>
      </c>
      <c r="M15" s="90">
        <v>0</v>
      </c>
      <c r="N15" s="24">
        <v>8</v>
      </c>
      <c r="O15" s="124" t="s">
        <v>20</v>
      </c>
      <c r="P15" s="46">
        <f t="shared" si="0"/>
        <v>0</v>
      </c>
      <c r="Q15" s="30">
        <f>P15+'27 Feb''24'!Q15</f>
        <v>1511.6059999999995</v>
      </c>
      <c r="R15" s="26">
        <f>H15+K15+N15+'27 Feb''24'!R15</f>
        <v>261.5</v>
      </c>
    </row>
    <row r="16" spans="1:18" ht="14.1" customHeight="1" thickBot="1" x14ac:dyDescent="0.3">
      <c r="A16" s="185"/>
      <c r="B16" s="186"/>
      <c r="C16" s="193" t="s">
        <v>28</v>
      </c>
      <c r="D16" s="193"/>
      <c r="E16" s="194"/>
      <c r="F16" s="37">
        <v>41</v>
      </c>
      <c r="G16" s="89">
        <v>0</v>
      </c>
      <c r="H16" s="17"/>
      <c r="I16" s="125" t="s">
        <v>20</v>
      </c>
      <c r="J16" s="89">
        <v>0</v>
      </c>
      <c r="K16" s="17"/>
      <c r="L16" s="125" t="s">
        <v>20</v>
      </c>
      <c r="M16" s="89">
        <v>0</v>
      </c>
      <c r="N16" s="17"/>
      <c r="O16" s="125" t="s">
        <v>20</v>
      </c>
      <c r="P16" s="45">
        <f t="shared" si="0"/>
        <v>0</v>
      </c>
      <c r="Q16" s="29">
        <f>P16+'27 Feb''24'!Q16</f>
        <v>612.56999999999994</v>
      </c>
      <c r="R16" s="28"/>
    </row>
    <row r="17" spans="1:18" ht="14.1" customHeight="1" thickTop="1" x14ac:dyDescent="0.25">
      <c r="A17" s="183">
        <v>104</v>
      </c>
      <c r="B17" s="184"/>
      <c r="C17" s="157" t="s">
        <v>30</v>
      </c>
      <c r="D17" s="157"/>
      <c r="E17" s="158"/>
      <c r="F17" s="38">
        <v>49</v>
      </c>
      <c r="G17" s="90">
        <v>0</v>
      </c>
      <c r="H17" s="24">
        <v>8</v>
      </c>
      <c r="I17" s="148" t="s">
        <v>20</v>
      </c>
      <c r="J17" s="90">
        <v>0</v>
      </c>
      <c r="K17" s="24">
        <v>8</v>
      </c>
      <c r="L17" s="148" t="s">
        <v>20</v>
      </c>
      <c r="M17" s="90">
        <v>0</v>
      </c>
      <c r="N17" s="24">
        <v>8</v>
      </c>
      <c r="O17" s="148" t="s">
        <v>20</v>
      </c>
      <c r="P17" s="46">
        <f t="shared" si="0"/>
        <v>0</v>
      </c>
      <c r="Q17" s="30">
        <f>P17+'27 Feb''24'!Q17</f>
        <v>602.47500000000002</v>
      </c>
      <c r="R17" s="26">
        <f>H17+K17+N17+'27 Feb''24'!R17</f>
        <v>297.5</v>
      </c>
    </row>
    <row r="18" spans="1:18" ht="14.1" customHeight="1" x14ac:dyDescent="0.25">
      <c r="A18" s="187"/>
      <c r="B18" s="188"/>
      <c r="C18" s="161" t="s">
        <v>31</v>
      </c>
      <c r="D18" s="161"/>
      <c r="E18" s="162"/>
      <c r="F18" s="36">
        <v>40</v>
      </c>
      <c r="G18" s="88">
        <v>0</v>
      </c>
      <c r="H18" s="11"/>
      <c r="I18" s="136" t="s">
        <v>20</v>
      </c>
      <c r="J18" s="88">
        <v>0</v>
      </c>
      <c r="K18" s="11"/>
      <c r="L18" s="136" t="s">
        <v>20</v>
      </c>
      <c r="M18" s="88">
        <v>0</v>
      </c>
      <c r="N18" s="11"/>
      <c r="O18" s="136" t="s">
        <v>20</v>
      </c>
      <c r="P18" s="44">
        <f t="shared" si="0"/>
        <v>0</v>
      </c>
      <c r="Q18" s="29">
        <f>P18+'27 Feb''24'!Q18</f>
        <v>617.05599999999981</v>
      </c>
      <c r="R18" s="22"/>
    </row>
    <row r="19" spans="1:18" ht="14.1" customHeight="1" x14ac:dyDescent="0.25">
      <c r="A19" s="187"/>
      <c r="B19" s="188"/>
      <c r="C19" s="161" t="s">
        <v>33</v>
      </c>
      <c r="D19" s="161"/>
      <c r="E19" s="162"/>
      <c r="F19" s="36" t="s">
        <v>34</v>
      </c>
      <c r="G19" s="88">
        <v>0</v>
      </c>
      <c r="H19" s="11"/>
      <c r="I19" s="149" t="s">
        <v>20</v>
      </c>
      <c r="J19" s="88">
        <v>0</v>
      </c>
      <c r="K19" s="11"/>
      <c r="L19" s="149" t="s">
        <v>20</v>
      </c>
      <c r="M19" s="88">
        <v>0</v>
      </c>
      <c r="N19" s="11"/>
      <c r="O19" s="149" t="s">
        <v>20</v>
      </c>
      <c r="P19" s="44">
        <f t="shared" si="0"/>
        <v>0</v>
      </c>
      <c r="Q19" s="29">
        <f>P19+'27 Feb''24'!Q19</f>
        <v>31.67</v>
      </c>
      <c r="R19" s="22"/>
    </row>
    <row r="20" spans="1:18" ht="14.1" customHeight="1" thickBot="1" x14ac:dyDescent="0.3">
      <c r="A20" s="185"/>
      <c r="B20" s="186"/>
      <c r="C20" s="193" t="s">
        <v>35</v>
      </c>
      <c r="D20" s="193"/>
      <c r="E20" s="194"/>
      <c r="F20" s="37" t="s">
        <v>36</v>
      </c>
      <c r="G20" s="89">
        <v>0</v>
      </c>
      <c r="H20" s="17"/>
      <c r="I20" s="123" t="s">
        <v>37</v>
      </c>
      <c r="J20" s="89">
        <v>0</v>
      </c>
      <c r="K20" s="17"/>
      <c r="L20" s="123" t="s">
        <v>37</v>
      </c>
      <c r="M20" s="89">
        <v>0</v>
      </c>
      <c r="N20" s="17"/>
      <c r="O20" s="123" t="s">
        <v>37</v>
      </c>
      <c r="P20" s="45">
        <f t="shared" si="0"/>
        <v>0</v>
      </c>
      <c r="Q20" s="29">
        <f>P20+'27 Feb''24'!Q20</f>
        <v>11.35</v>
      </c>
      <c r="R20" s="23"/>
    </row>
    <row r="21" spans="1:18" ht="14.1" customHeight="1" thickTop="1" x14ac:dyDescent="0.25">
      <c r="A21" s="183">
        <v>105</v>
      </c>
      <c r="B21" s="184"/>
      <c r="C21" s="157" t="s">
        <v>38</v>
      </c>
      <c r="D21" s="157"/>
      <c r="E21" s="158"/>
      <c r="F21" s="38">
        <v>300</v>
      </c>
      <c r="G21" s="90">
        <v>0</v>
      </c>
      <c r="H21" s="24">
        <v>8</v>
      </c>
      <c r="I21" s="122" t="s">
        <v>20</v>
      </c>
      <c r="J21" s="90">
        <v>0</v>
      </c>
      <c r="K21" s="24">
        <v>8</v>
      </c>
      <c r="L21" s="122" t="s">
        <v>20</v>
      </c>
      <c r="M21" s="90">
        <v>0</v>
      </c>
      <c r="N21" s="24">
        <v>8</v>
      </c>
      <c r="O21" s="122" t="s">
        <v>20</v>
      </c>
      <c r="P21" s="46">
        <f t="shared" si="0"/>
        <v>0</v>
      </c>
      <c r="Q21" s="30">
        <f>P21+'27 Feb''24'!Q21</f>
        <v>3883.9269999999997</v>
      </c>
      <c r="R21" s="26">
        <f>H21+K21+N21+'27 Feb''24'!R21</f>
        <v>338.9</v>
      </c>
    </row>
    <row r="22" spans="1:18" ht="14.1" customHeight="1" x14ac:dyDescent="0.25">
      <c r="A22" s="187"/>
      <c r="B22" s="188"/>
      <c r="C22" s="161" t="s">
        <v>40</v>
      </c>
      <c r="D22" s="161"/>
      <c r="E22" s="162"/>
      <c r="F22" s="36">
        <v>170</v>
      </c>
      <c r="G22" s="54">
        <v>0</v>
      </c>
      <c r="H22" s="11"/>
      <c r="I22" s="120" t="s">
        <v>41</v>
      </c>
      <c r="J22" s="54">
        <v>0</v>
      </c>
      <c r="K22" s="11"/>
      <c r="L22" s="120" t="s">
        <v>41</v>
      </c>
      <c r="M22" s="54">
        <v>0</v>
      </c>
      <c r="N22" s="11"/>
      <c r="O22" s="120" t="s">
        <v>41</v>
      </c>
      <c r="P22" s="44">
        <f t="shared" si="0"/>
        <v>0</v>
      </c>
      <c r="Q22" s="29">
        <f>P22+'27 Feb''24'!Q22</f>
        <v>0</v>
      </c>
      <c r="R22" s="22"/>
    </row>
    <row r="23" spans="1:18" ht="14.1" customHeight="1" x14ac:dyDescent="0.25">
      <c r="A23" s="187"/>
      <c r="B23" s="188"/>
      <c r="C23" s="161" t="s">
        <v>42</v>
      </c>
      <c r="D23" s="161"/>
      <c r="E23" s="162"/>
      <c r="F23" s="36" t="s">
        <v>43</v>
      </c>
      <c r="G23" s="54">
        <v>0</v>
      </c>
      <c r="H23" s="11"/>
      <c r="I23" s="120" t="s">
        <v>41</v>
      </c>
      <c r="J23" s="54">
        <v>0</v>
      </c>
      <c r="K23" s="11"/>
      <c r="L23" s="120" t="s">
        <v>41</v>
      </c>
      <c r="M23" s="54">
        <v>0</v>
      </c>
      <c r="N23" s="11"/>
      <c r="O23" s="120" t="s">
        <v>41</v>
      </c>
      <c r="P23" s="44">
        <f t="shared" si="0"/>
        <v>0</v>
      </c>
      <c r="Q23" s="29">
        <f>P23+'27 Feb''24'!Q23</f>
        <v>3.7469999999999999</v>
      </c>
      <c r="R23" s="22"/>
    </row>
    <row r="24" spans="1:18" ht="14.1" customHeight="1" x14ac:dyDescent="0.25">
      <c r="A24" s="187"/>
      <c r="B24" s="188"/>
      <c r="C24" s="161" t="s">
        <v>44</v>
      </c>
      <c r="D24" s="161"/>
      <c r="E24" s="162"/>
      <c r="F24" s="36" t="s">
        <v>45</v>
      </c>
      <c r="G24" s="54">
        <v>0</v>
      </c>
      <c r="H24" s="11"/>
      <c r="I24" s="147" t="s">
        <v>20</v>
      </c>
      <c r="J24" s="54">
        <v>0</v>
      </c>
      <c r="K24" s="11"/>
      <c r="L24" s="147" t="s">
        <v>20</v>
      </c>
      <c r="M24" s="54">
        <v>0</v>
      </c>
      <c r="N24" s="11"/>
      <c r="O24" s="147" t="s">
        <v>20</v>
      </c>
      <c r="P24" s="44">
        <f t="shared" si="0"/>
        <v>0</v>
      </c>
      <c r="Q24" s="29">
        <f>P24+'27 Feb''24'!Q24</f>
        <v>10.734999999999999</v>
      </c>
      <c r="R24" s="22"/>
    </row>
    <row r="25" spans="1:18" ht="14.1" customHeight="1" x14ac:dyDescent="0.25">
      <c r="A25" s="187"/>
      <c r="B25" s="188"/>
      <c r="C25" s="161" t="s">
        <v>47</v>
      </c>
      <c r="D25" s="161"/>
      <c r="E25" s="162"/>
      <c r="F25" s="36" t="s">
        <v>48</v>
      </c>
      <c r="G25" s="54">
        <v>0</v>
      </c>
      <c r="H25" s="11"/>
      <c r="I25" s="138" t="s">
        <v>50</v>
      </c>
      <c r="J25" s="54">
        <v>0</v>
      </c>
      <c r="K25" s="11"/>
      <c r="L25" s="138" t="s">
        <v>50</v>
      </c>
      <c r="M25" s="54">
        <v>0</v>
      </c>
      <c r="N25" s="11"/>
      <c r="O25" s="138" t="s">
        <v>50</v>
      </c>
      <c r="P25" s="44">
        <f t="shared" si="0"/>
        <v>0</v>
      </c>
      <c r="Q25" s="29">
        <f>P25+'27 Feb''24'!Q25</f>
        <v>284.56800000000004</v>
      </c>
      <c r="R25" s="22"/>
    </row>
    <row r="26" spans="1:18" ht="14.1" customHeight="1" x14ac:dyDescent="0.25">
      <c r="A26" s="187"/>
      <c r="B26" s="188"/>
      <c r="C26" s="161" t="s">
        <v>51</v>
      </c>
      <c r="D26" s="161"/>
      <c r="E26" s="162"/>
      <c r="F26" s="36" t="s">
        <v>52</v>
      </c>
      <c r="G26" s="54">
        <v>0</v>
      </c>
      <c r="H26" s="11"/>
      <c r="I26" s="122" t="s">
        <v>20</v>
      </c>
      <c r="J26" s="54">
        <v>0</v>
      </c>
      <c r="K26" s="11"/>
      <c r="L26" s="122" t="s">
        <v>20</v>
      </c>
      <c r="M26" s="54">
        <v>0</v>
      </c>
      <c r="N26" s="11"/>
      <c r="O26" s="122" t="s">
        <v>20</v>
      </c>
      <c r="P26" s="44">
        <f t="shared" si="0"/>
        <v>0</v>
      </c>
      <c r="Q26" s="29">
        <f>P26+'27 Feb''24'!Q26</f>
        <v>2099.8139999999999</v>
      </c>
      <c r="R26" s="22"/>
    </row>
    <row r="27" spans="1:18" ht="14.1" customHeight="1" x14ac:dyDescent="0.25">
      <c r="A27" s="187"/>
      <c r="B27" s="188"/>
      <c r="C27" s="18" t="s">
        <v>54</v>
      </c>
      <c r="D27" s="19"/>
      <c r="E27" s="20"/>
      <c r="F27" s="39">
        <v>141.22999999999999</v>
      </c>
      <c r="G27" s="63">
        <v>0</v>
      </c>
      <c r="H27" s="11"/>
      <c r="I27" s="120" t="s">
        <v>41</v>
      </c>
      <c r="J27" s="63">
        <v>0</v>
      </c>
      <c r="K27" s="11"/>
      <c r="L27" s="120" t="s">
        <v>41</v>
      </c>
      <c r="M27" s="63">
        <v>0</v>
      </c>
      <c r="N27" s="11"/>
      <c r="O27" s="120" t="s">
        <v>41</v>
      </c>
      <c r="P27" s="47">
        <f t="shared" si="0"/>
        <v>0</v>
      </c>
      <c r="Q27" s="29">
        <f>P27+'27 Feb''24'!Q27</f>
        <v>38.286000000000001</v>
      </c>
      <c r="R27" s="22"/>
    </row>
    <row r="28" spans="1:18" ht="14.1" customHeight="1" x14ac:dyDescent="0.25">
      <c r="A28" s="187"/>
      <c r="B28" s="188"/>
      <c r="C28" s="161" t="s">
        <v>55</v>
      </c>
      <c r="D28" s="161"/>
      <c r="E28" s="163"/>
      <c r="F28" s="40">
        <v>75.55</v>
      </c>
      <c r="G28" s="54">
        <v>0</v>
      </c>
      <c r="H28" s="11"/>
      <c r="I28" s="122" t="s">
        <v>20</v>
      </c>
      <c r="J28" s="54">
        <v>0</v>
      </c>
      <c r="K28" s="11"/>
      <c r="L28" s="122" t="s">
        <v>20</v>
      </c>
      <c r="M28" s="54">
        <v>0</v>
      </c>
      <c r="N28" s="11"/>
      <c r="O28" s="122" t="s">
        <v>20</v>
      </c>
      <c r="P28" s="44">
        <f t="shared" si="0"/>
        <v>0</v>
      </c>
      <c r="Q28" s="29">
        <f>P28+'27 Feb''24'!Q28</f>
        <v>993.74099999999999</v>
      </c>
      <c r="R28" s="22"/>
    </row>
    <row r="29" spans="1:18" ht="14.1" customHeight="1" x14ac:dyDescent="0.25">
      <c r="A29" s="187"/>
      <c r="B29" s="188"/>
      <c r="C29" s="164" t="s">
        <v>57</v>
      </c>
      <c r="D29" s="164"/>
      <c r="E29" s="165"/>
      <c r="F29" s="41">
        <v>146.71</v>
      </c>
      <c r="G29" s="63">
        <v>0</v>
      </c>
      <c r="H29" s="11"/>
      <c r="I29" s="120" t="s">
        <v>41</v>
      </c>
      <c r="J29" s="63">
        <v>0</v>
      </c>
      <c r="K29" s="11"/>
      <c r="L29" s="120" t="s">
        <v>41</v>
      </c>
      <c r="M29" s="63">
        <v>0</v>
      </c>
      <c r="N29" s="11"/>
      <c r="O29" s="120" t="s">
        <v>41</v>
      </c>
      <c r="P29" s="47">
        <f>G29+J29+M29</f>
        <v>0</v>
      </c>
      <c r="Q29" s="29">
        <f>P29+'27 Feb''24'!Q29</f>
        <v>49.945</v>
      </c>
      <c r="R29" s="22"/>
    </row>
    <row r="30" spans="1:18" ht="14.1" customHeight="1" x14ac:dyDescent="0.25">
      <c r="A30" s="187"/>
      <c r="B30" s="188"/>
      <c r="C30" s="161" t="s">
        <v>58</v>
      </c>
      <c r="D30" s="161"/>
      <c r="E30" s="162"/>
      <c r="F30" s="36" t="s">
        <v>59</v>
      </c>
      <c r="G30" s="54">
        <v>0</v>
      </c>
      <c r="H30" s="11"/>
      <c r="I30" s="122" t="s">
        <v>20</v>
      </c>
      <c r="J30" s="54">
        <v>0</v>
      </c>
      <c r="K30" s="11"/>
      <c r="L30" s="122" t="s">
        <v>20</v>
      </c>
      <c r="M30" s="54">
        <v>0</v>
      </c>
      <c r="N30" s="11"/>
      <c r="O30" s="122" t="s">
        <v>20</v>
      </c>
      <c r="P30" s="44">
        <f t="shared" si="0"/>
        <v>0</v>
      </c>
      <c r="Q30" s="29">
        <f>P30+'27 Feb''24'!Q30</f>
        <v>129.82</v>
      </c>
      <c r="R30" s="22"/>
    </row>
    <row r="31" spans="1:18" ht="14.1" customHeight="1" x14ac:dyDescent="0.25">
      <c r="A31" s="205"/>
      <c r="B31" s="206"/>
      <c r="C31" s="203" t="s">
        <v>61</v>
      </c>
      <c r="D31" s="203"/>
      <c r="E31" s="204"/>
      <c r="F31" s="96">
        <v>9.6999999999999993</v>
      </c>
      <c r="G31" s="99">
        <v>0</v>
      </c>
      <c r="H31" s="98"/>
      <c r="I31" s="122" t="s">
        <v>20</v>
      </c>
      <c r="J31" s="99">
        <v>0</v>
      </c>
      <c r="K31" s="98"/>
      <c r="L31" s="122" t="s">
        <v>20</v>
      </c>
      <c r="M31" s="99">
        <v>0</v>
      </c>
      <c r="N31" s="98"/>
      <c r="O31" s="122" t="s">
        <v>20</v>
      </c>
      <c r="P31" s="100">
        <f>G31+J31+M31</f>
        <v>0</v>
      </c>
      <c r="Q31" s="29">
        <f>P31+'27 Feb''24'!Q31</f>
        <v>34.706000000000003</v>
      </c>
      <c r="R31" s="101"/>
    </row>
    <row r="32" spans="1:18" ht="14.1" customHeight="1" x14ac:dyDescent="0.25">
      <c r="A32" s="199">
        <v>107</v>
      </c>
      <c r="B32" s="200"/>
      <c r="C32" s="201" t="s">
        <v>63</v>
      </c>
      <c r="D32" s="201"/>
      <c r="E32" s="202"/>
      <c r="F32" s="102">
        <v>201</v>
      </c>
      <c r="G32" s="108">
        <v>0</v>
      </c>
      <c r="H32" s="75">
        <v>8</v>
      </c>
      <c r="I32" s="140" t="s">
        <v>20</v>
      </c>
      <c r="J32" s="108">
        <v>0</v>
      </c>
      <c r="K32" s="75">
        <v>8</v>
      </c>
      <c r="L32" s="140" t="s">
        <v>20</v>
      </c>
      <c r="M32" s="108">
        <v>0</v>
      </c>
      <c r="N32" s="75">
        <v>8</v>
      </c>
      <c r="O32" s="140" t="s">
        <v>20</v>
      </c>
      <c r="P32" s="103">
        <f>G32+J32+M32</f>
        <v>0</v>
      </c>
      <c r="Q32" s="30">
        <f>P32+'27 Feb''24'!Q32</f>
        <v>149.40800000000002</v>
      </c>
      <c r="R32" s="104">
        <f>H32+K32+N32+'27 Feb''24'!R32</f>
        <v>635</v>
      </c>
    </row>
    <row r="33" spans="1:18" ht="14.1" customHeight="1" thickBot="1" x14ac:dyDescent="0.3">
      <c r="A33" s="189"/>
      <c r="B33" s="190"/>
      <c r="C33" s="159" t="s">
        <v>64</v>
      </c>
      <c r="D33" s="159"/>
      <c r="E33" s="160"/>
      <c r="F33" s="42">
        <v>200</v>
      </c>
      <c r="G33" s="91">
        <v>0</v>
      </c>
      <c r="H33" s="13"/>
      <c r="I33" s="126" t="s">
        <v>20</v>
      </c>
      <c r="J33" s="91">
        <v>0</v>
      </c>
      <c r="K33" s="13"/>
      <c r="L33" s="126" t="s">
        <v>20</v>
      </c>
      <c r="M33" s="91">
        <v>0</v>
      </c>
      <c r="N33" s="13"/>
      <c r="O33" s="126" t="s">
        <v>20</v>
      </c>
      <c r="P33" s="48">
        <f>G33+J33+M33</f>
        <v>0</v>
      </c>
      <c r="Q33" s="12">
        <f>P33+'27 Feb''24'!Q33</f>
        <v>127.128</v>
      </c>
      <c r="R33" s="21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</mergeCells>
  <printOptions horizontalCentered="1"/>
  <pageMargins left="0.53740157499999996" right="0" top="0.196850393700787" bottom="0" header="0" footer="0"/>
  <pageSetup paperSize="9" scale="74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F908-B63B-4447-9E6A-E688E6073EBC}">
  <sheetPr codeName="Sheet29"/>
  <dimension ref="A1:R83"/>
  <sheetViews>
    <sheetView zoomScaleNormal="100" workbookViewId="0">
      <selection activeCell="A4" sqref="A4:R4"/>
    </sheetView>
  </sheetViews>
  <sheetFormatPr defaultRowHeight="15" x14ac:dyDescent="0.25"/>
  <cols>
    <col min="1" max="1" width="4.42578125" customWidth="1"/>
    <col min="2" max="2" width="4.5703125" customWidth="1"/>
    <col min="3" max="3" width="10.5703125" customWidth="1"/>
    <col min="4" max="5" width="5.5703125" customWidth="1"/>
    <col min="6" max="7" width="8" customWidth="1"/>
    <col min="8" max="8" width="7.5703125" customWidth="1"/>
    <col min="9" max="9" width="7.42578125" customWidth="1"/>
    <col min="10" max="10" width="7.28515625" customWidth="1"/>
    <col min="11" max="11" width="7.7109375" customWidth="1"/>
    <col min="12" max="12" width="8" customWidth="1"/>
    <col min="13" max="13" width="7.7109375" customWidth="1"/>
    <col min="14" max="14" width="7.28515625" customWidth="1"/>
    <col min="15" max="15" width="7.7109375" customWidth="1"/>
    <col min="16" max="16" width="8.5703125" customWidth="1"/>
    <col min="17" max="17" width="8" customWidth="1"/>
    <col min="18" max="18" width="8.28515625" customWidth="1"/>
  </cols>
  <sheetData>
    <row r="1" spans="1:18" ht="18.75" x14ac:dyDescent="0.3">
      <c r="A1" s="7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</row>
    <row r="5" spans="1:18" x14ac:dyDescent="0.25">
      <c r="A5" s="166" t="s">
        <v>0</v>
      </c>
      <c r="B5" s="166"/>
      <c r="C5" s="166"/>
      <c r="D5" s="168" t="s">
        <v>152</v>
      </c>
      <c r="E5" s="168"/>
      <c r="F5" s="168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3"/>
    </row>
    <row r="6" spans="1:18" ht="11.25" customHeight="1" x14ac:dyDescent="0.25">
      <c r="A6" s="2"/>
      <c r="B6" s="2"/>
      <c r="C6" s="2"/>
      <c r="D6" s="3"/>
      <c r="E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16.5" customHeight="1" thickBot="1" x14ac:dyDescent="0.3">
      <c r="A7" s="207" t="s">
        <v>2</v>
      </c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</row>
    <row r="8" spans="1:18" ht="15" customHeight="1" x14ac:dyDescent="0.25">
      <c r="A8" s="224" t="s">
        <v>3</v>
      </c>
      <c r="B8" s="225"/>
      <c r="C8" s="228" t="s">
        <v>4</v>
      </c>
      <c r="D8" s="229"/>
      <c r="E8" s="230"/>
      <c r="F8" s="33" t="s">
        <v>5</v>
      </c>
      <c r="G8" s="234" t="s">
        <v>6</v>
      </c>
      <c r="H8" s="177"/>
      <c r="I8" s="49" t="s">
        <v>7</v>
      </c>
      <c r="J8" s="234" t="s">
        <v>8</v>
      </c>
      <c r="K8" s="177"/>
      <c r="L8" s="76" t="s">
        <v>7</v>
      </c>
      <c r="M8" s="234" t="s">
        <v>9</v>
      </c>
      <c r="N8" s="177"/>
      <c r="O8" s="49" t="s">
        <v>7</v>
      </c>
      <c r="P8" s="208" t="s">
        <v>10</v>
      </c>
      <c r="Q8" s="210" t="s">
        <v>11</v>
      </c>
      <c r="R8" s="31" t="s">
        <v>12</v>
      </c>
    </row>
    <row r="9" spans="1:18" ht="12.75" customHeight="1" thickBot="1" x14ac:dyDescent="0.3">
      <c r="A9" s="226"/>
      <c r="B9" s="227"/>
      <c r="C9" s="231"/>
      <c r="D9" s="232"/>
      <c r="E9" s="233"/>
      <c r="F9" s="34" t="s">
        <v>13</v>
      </c>
      <c r="G9" s="50" t="s">
        <v>14</v>
      </c>
      <c r="H9" s="8" t="s">
        <v>15</v>
      </c>
      <c r="I9" s="51" t="s">
        <v>16</v>
      </c>
      <c r="J9" s="1" t="s">
        <v>14</v>
      </c>
      <c r="K9" s="8" t="s">
        <v>15</v>
      </c>
      <c r="L9" s="77" t="s">
        <v>16</v>
      </c>
      <c r="M9" s="50" t="s">
        <v>14</v>
      </c>
      <c r="N9" s="8" t="s">
        <v>15</v>
      </c>
      <c r="O9" s="51" t="s">
        <v>16</v>
      </c>
      <c r="P9" s="209"/>
      <c r="Q9" s="211"/>
      <c r="R9" s="32" t="s">
        <v>11</v>
      </c>
    </row>
    <row r="10" spans="1:18" ht="15" customHeight="1" thickTop="1" x14ac:dyDescent="0.25">
      <c r="A10" s="212">
        <v>101</v>
      </c>
      <c r="B10" s="213"/>
      <c r="C10" s="218" t="s">
        <v>17</v>
      </c>
      <c r="D10" s="218"/>
      <c r="E10" s="219"/>
      <c r="F10" s="35">
        <v>300</v>
      </c>
      <c r="G10" s="52">
        <v>0</v>
      </c>
      <c r="H10" s="25">
        <v>0</v>
      </c>
      <c r="I10" s="53" t="s">
        <v>70</v>
      </c>
      <c r="J10" s="87">
        <v>106.813</v>
      </c>
      <c r="K10" s="25">
        <v>0</v>
      </c>
      <c r="L10" s="53" t="s">
        <v>18</v>
      </c>
      <c r="M10" s="87">
        <v>106.90300000000001</v>
      </c>
      <c r="N10" s="25">
        <v>0</v>
      </c>
      <c r="O10" s="53" t="s">
        <v>18</v>
      </c>
      <c r="P10" s="43">
        <f t="shared" ref="P10:P30" si="0">G10+J10+M10</f>
        <v>213.71600000000001</v>
      </c>
      <c r="Q10" s="9">
        <f>P10+'27 Feb''24'!Q10</f>
        <v>4251.5940000000001</v>
      </c>
      <c r="R10" s="26">
        <f>H10+K10+N10+'27 Feb''24'!R10</f>
        <v>247</v>
      </c>
    </row>
    <row r="11" spans="1:18" ht="14.25" customHeight="1" x14ac:dyDescent="0.25">
      <c r="A11" s="214"/>
      <c r="B11" s="215"/>
      <c r="C11" s="220" t="s">
        <v>19</v>
      </c>
      <c r="D11" s="220"/>
      <c r="E11" s="221"/>
      <c r="F11" s="36">
        <v>283</v>
      </c>
      <c r="G11" s="54">
        <v>0</v>
      </c>
      <c r="H11" s="11"/>
      <c r="I11" s="55" t="s">
        <v>39</v>
      </c>
      <c r="J11" s="88">
        <v>94.97</v>
      </c>
      <c r="K11" s="11"/>
      <c r="L11" s="55" t="s">
        <v>21</v>
      </c>
      <c r="M11" s="88">
        <v>103.089</v>
      </c>
      <c r="N11" s="11"/>
      <c r="O11" s="55" t="s">
        <v>21</v>
      </c>
      <c r="P11" s="44">
        <f t="shared" si="0"/>
        <v>198.059</v>
      </c>
      <c r="Q11" s="10">
        <f>P11+'27 Feb''24'!Q11</f>
        <v>4076.1309999999999</v>
      </c>
      <c r="R11" s="27"/>
    </row>
    <row r="12" spans="1:18" ht="15" customHeight="1" thickBot="1" x14ac:dyDescent="0.3">
      <c r="A12" s="216"/>
      <c r="B12" s="217"/>
      <c r="C12" s="222" t="s">
        <v>22</v>
      </c>
      <c r="D12" s="222"/>
      <c r="E12" s="223"/>
      <c r="F12" s="37">
        <v>231</v>
      </c>
      <c r="G12" s="56">
        <v>0</v>
      </c>
      <c r="H12" s="17"/>
      <c r="I12" s="57" t="s">
        <v>23</v>
      </c>
      <c r="J12" s="89">
        <v>82.182000000000002</v>
      </c>
      <c r="K12" s="17"/>
      <c r="L12" s="57" t="s">
        <v>23</v>
      </c>
      <c r="M12" s="89">
        <v>82.302000000000007</v>
      </c>
      <c r="N12" s="17"/>
      <c r="O12" s="57" t="s">
        <v>23</v>
      </c>
      <c r="P12" s="45">
        <f t="shared" si="0"/>
        <v>164.48400000000001</v>
      </c>
      <c r="Q12" s="29">
        <f>P12+'27 Feb''24'!Q12</f>
        <v>3061.1430000000005</v>
      </c>
      <c r="R12" s="28"/>
    </row>
    <row r="13" spans="1:18" ht="15" customHeight="1" thickTop="1" x14ac:dyDescent="0.25">
      <c r="A13" s="235">
        <v>102</v>
      </c>
      <c r="B13" s="236"/>
      <c r="C13" s="237" t="s">
        <v>24</v>
      </c>
      <c r="D13" s="237"/>
      <c r="E13" s="238"/>
      <c r="F13" s="38">
        <v>120</v>
      </c>
      <c r="G13" s="58">
        <v>0</v>
      </c>
      <c r="H13" s="24">
        <v>0</v>
      </c>
      <c r="I13" s="59" t="s">
        <v>23</v>
      </c>
      <c r="J13" s="90">
        <v>36.197000000000003</v>
      </c>
      <c r="K13" s="105">
        <v>0</v>
      </c>
      <c r="L13" s="59" t="s">
        <v>23</v>
      </c>
      <c r="M13" s="90">
        <v>36.35</v>
      </c>
      <c r="N13" s="24">
        <v>0</v>
      </c>
      <c r="O13" s="59" t="s">
        <v>23</v>
      </c>
      <c r="P13" s="46">
        <f t="shared" si="0"/>
        <v>72.546999999999997</v>
      </c>
      <c r="Q13" s="30">
        <f>P13+'27 Feb''24'!Q13</f>
        <v>1907.3040000000001</v>
      </c>
      <c r="R13" s="26">
        <f>H13+K13+N13+'27 Feb''24'!R13</f>
        <v>252.5</v>
      </c>
    </row>
    <row r="14" spans="1:18" ht="14.25" customHeight="1" thickBot="1" x14ac:dyDescent="0.3">
      <c r="A14" s="216"/>
      <c r="B14" s="217"/>
      <c r="C14" s="222" t="s">
        <v>25</v>
      </c>
      <c r="D14" s="222"/>
      <c r="E14" s="223"/>
      <c r="F14" s="37">
        <v>120</v>
      </c>
      <c r="G14" s="56">
        <v>0</v>
      </c>
      <c r="H14" s="17"/>
      <c r="I14" s="62" t="s">
        <v>26</v>
      </c>
      <c r="J14" s="89">
        <v>29.335999999999999</v>
      </c>
      <c r="K14" s="17"/>
      <c r="L14" s="60" t="s">
        <v>153</v>
      </c>
      <c r="M14" s="89">
        <v>22.501000000000001</v>
      </c>
      <c r="N14" s="17"/>
      <c r="O14" s="60" t="s">
        <v>153</v>
      </c>
      <c r="P14" s="45">
        <f t="shared" si="0"/>
        <v>51.837000000000003</v>
      </c>
      <c r="Q14" s="29">
        <f>P14+'27 Feb''24'!Q14</f>
        <v>1261.2539999999999</v>
      </c>
      <c r="R14" s="28"/>
    </row>
    <row r="15" spans="1:18" ht="14.25" customHeight="1" thickTop="1" x14ac:dyDescent="0.25">
      <c r="A15" s="235">
        <v>103</v>
      </c>
      <c r="B15" s="236"/>
      <c r="C15" s="237" t="s">
        <v>27</v>
      </c>
      <c r="D15" s="237"/>
      <c r="E15" s="238"/>
      <c r="F15" s="38">
        <v>120</v>
      </c>
      <c r="G15" s="58">
        <v>0</v>
      </c>
      <c r="H15" s="24">
        <v>0</v>
      </c>
      <c r="I15" s="61" t="s">
        <v>26</v>
      </c>
      <c r="J15" s="90">
        <v>34.347999999999999</v>
      </c>
      <c r="K15" s="24">
        <v>0</v>
      </c>
      <c r="L15" s="107" t="s">
        <v>154</v>
      </c>
      <c r="M15" s="90">
        <v>34.51</v>
      </c>
      <c r="N15" s="24">
        <v>0</v>
      </c>
      <c r="O15" s="107" t="s">
        <v>154</v>
      </c>
      <c r="P15" s="46">
        <f t="shared" si="0"/>
        <v>68.858000000000004</v>
      </c>
      <c r="Q15" s="30">
        <f>P15+'27 Feb''24'!Q15</f>
        <v>1580.4639999999995</v>
      </c>
      <c r="R15" s="26">
        <f>H15+K15+N15+'27 Feb''24'!R15</f>
        <v>237.5</v>
      </c>
    </row>
    <row r="16" spans="1:18" ht="15" customHeight="1" thickBot="1" x14ac:dyDescent="0.3">
      <c r="A16" s="216"/>
      <c r="B16" s="217"/>
      <c r="C16" s="222" t="s">
        <v>28</v>
      </c>
      <c r="D16" s="222"/>
      <c r="E16" s="223"/>
      <c r="F16" s="37">
        <v>41</v>
      </c>
      <c r="G16" s="56">
        <v>0</v>
      </c>
      <c r="H16" s="17"/>
      <c r="I16" s="60" t="s">
        <v>71</v>
      </c>
      <c r="J16" s="89">
        <v>15.662000000000001</v>
      </c>
      <c r="K16" s="17"/>
      <c r="L16" s="60" t="s">
        <v>29</v>
      </c>
      <c r="M16" s="89">
        <v>15.741</v>
      </c>
      <c r="N16" s="17"/>
      <c r="O16" s="60" t="s">
        <v>29</v>
      </c>
      <c r="P16" s="45">
        <f t="shared" si="0"/>
        <v>31.402999999999999</v>
      </c>
      <c r="Q16" s="29">
        <f>P16+'27 Feb''24'!Q16</f>
        <v>643.97299999999996</v>
      </c>
      <c r="R16" s="28"/>
    </row>
    <row r="17" spans="1:18" ht="14.25" customHeight="1" thickTop="1" x14ac:dyDescent="0.25">
      <c r="A17" s="235">
        <v>104</v>
      </c>
      <c r="B17" s="236"/>
      <c r="C17" s="237" t="s">
        <v>30</v>
      </c>
      <c r="D17" s="237"/>
      <c r="E17" s="238"/>
      <c r="F17" s="38">
        <v>49</v>
      </c>
      <c r="G17" s="58">
        <v>0</v>
      </c>
      <c r="H17" s="24">
        <v>0</v>
      </c>
      <c r="I17" s="59" t="s">
        <v>71</v>
      </c>
      <c r="J17" s="90">
        <v>16.957000000000001</v>
      </c>
      <c r="K17" s="24">
        <v>0</v>
      </c>
      <c r="L17" s="106" t="s">
        <v>29</v>
      </c>
      <c r="M17" s="90">
        <v>15.372999999999999</v>
      </c>
      <c r="N17" s="24">
        <v>0</v>
      </c>
      <c r="O17" s="106" t="s">
        <v>29</v>
      </c>
      <c r="P17" s="46">
        <f t="shared" si="0"/>
        <v>32.33</v>
      </c>
      <c r="Q17" s="30">
        <f>P17+'27 Feb''24'!Q17</f>
        <v>634.80500000000006</v>
      </c>
      <c r="R17" s="26">
        <f>H17+K17+N17+'27 Feb''24'!R17</f>
        <v>273.5</v>
      </c>
    </row>
    <row r="18" spans="1:18" ht="13.5" customHeight="1" x14ac:dyDescent="0.25">
      <c r="A18" s="214"/>
      <c r="B18" s="215"/>
      <c r="C18" s="220" t="s">
        <v>31</v>
      </c>
      <c r="D18" s="220"/>
      <c r="E18" s="221"/>
      <c r="F18" s="36">
        <v>40</v>
      </c>
      <c r="G18" s="54">
        <v>0</v>
      </c>
      <c r="H18" s="11"/>
      <c r="I18" s="55" t="s">
        <v>83</v>
      </c>
      <c r="J18" s="88">
        <v>14.789</v>
      </c>
      <c r="K18" s="11"/>
      <c r="L18" s="55" t="s">
        <v>32</v>
      </c>
      <c r="M18" s="88">
        <v>14.706</v>
      </c>
      <c r="N18" s="11"/>
      <c r="O18" s="55" t="s">
        <v>112</v>
      </c>
      <c r="P18" s="44">
        <f t="shared" si="0"/>
        <v>29.494999999999997</v>
      </c>
      <c r="Q18" s="29">
        <f>P18+'27 Feb''24'!Q18</f>
        <v>646.55099999999982</v>
      </c>
      <c r="R18" s="22"/>
    </row>
    <row r="19" spans="1:18" ht="14.25" customHeight="1" x14ac:dyDescent="0.25">
      <c r="A19" s="214"/>
      <c r="B19" s="215"/>
      <c r="C19" s="220" t="s">
        <v>33</v>
      </c>
      <c r="D19" s="220"/>
      <c r="E19" s="221"/>
      <c r="F19" s="36" t="s">
        <v>34</v>
      </c>
      <c r="G19" s="54">
        <v>0</v>
      </c>
      <c r="H19" s="11"/>
      <c r="I19" s="55" t="s">
        <v>23</v>
      </c>
      <c r="J19" s="88">
        <v>1.821</v>
      </c>
      <c r="K19" s="11"/>
      <c r="L19" s="55" t="s">
        <v>23</v>
      </c>
      <c r="M19" s="88">
        <v>1.0449999999999999</v>
      </c>
      <c r="N19" s="11"/>
      <c r="O19" s="55" t="s">
        <v>23</v>
      </c>
      <c r="P19" s="44">
        <f t="shared" si="0"/>
        <v>2.8659999999999997</v>
      </c>
      <c r="Q19" s="29">
        <f>P19+'27 Feb''24'!Q19</f>
        <v>34.536000000000001</v>
      </c>
      <c r="R19" s="22"/>
    </row>
    <row r="20" spans="1:18" ht="15" customHeight="1" thickBot="1" x14ac:dyDescent="0.3">
      <c r="A20" s="216"/>
      <c r="B20" s="217"/>
      <c r="C20" s="222" t="s">
        <v>35</v>
      </c>
      <c r="D20" s="222"/>
      <c r="E20" s="223"/>
      <c r="F20" s="37" t="s">
        <v>36</v>
      </c>
      <c r="G20" s="56">
        <v>0</v>
      </c>
      <c r="H20" s="17"/>
      <c r="I20" s="62" t="s">
        <v>37</v>
      </c>
      <c r="J20" s="56">
        <v>0.375</v>
      </c>
      <c r="K20" s="17"/>
      <c r="L20" s="62" t="s">
        <v>37</v>
      </c>
      <c r="M20" s="89">
        <v>0.25</v>
      </c>
      <c r="N20" s="17"/>
      <c r="O20" s="62" t="s">
        <v>37</v>
      </c>
      <c r="P20" s="45">
        <f t="shared" si="0"/>
        <v>0.625</v>
      </c>
      <c r="Q20" s="29">
        <f>P20+'27 Feb''24'!Q20</f>
        <v>11.975</v>
      </c>
      <c r="R20" s="23"/>
    </row>
    <row r="21" spans="1:18" ht="15" customHeight="1" thickTop="1" x14ac:dyDescent="0.25">
      <c r="A21" s="235">
        <v>105</v>
      </c>
      <c r="B21" s="236"/>
      <c r="C21" s="237" t="s">
        <v>38</v>
      </c>
      <c r="D21" s="237"/>
      <c r="E21" s="238"/>
      <c r="F21" s="38">
        <v>300</v>
      </c>
      <c r="G21" s="58">
        <v>0</v>
      </c>
      <c r="H21" s="24">
        <v>0</v>
      </c>
      <c r="I21" s="59" t="s">
        <v>39</v>
      </c>
      <c r="J21" s="90">
        <v>99.694000000000003</v>
      </c>
      <c r="K21" s="24">
        <v>0</v>
      </c>
      <c r="L21" s="59" t="s">
        <v>21</v>
      </c>
      <c r="M21" s="90">
        <v>100.324</v>
      </c>
      <c r="N21" s="24">
        <v>0</v>
      </c>
      <c r="O21" s="59" t="s">
        <v>21</v>
      </c>
      <c r="P21" s="46">
        <f t="shared" si="0"/>
        <v>200.018</v>
      </c>
      <c r="Q21" s="30">
        <f>P21+'27 Feb''24'!Q21</f>
        <v>4083.9449999999997</v>
      </c>
      <c r="R21" s="26">
        <f>H21+K21+N21+'27 Feb''24'!R21</f>
        <v>314.89999999999998</v>
      </c>
    </row>
    <row r="22" spans="1:18" ht="13.5" customHeight="1" x14ac:dyDescent="0.25">
      <c r="A22" s="214"/>
      <c r="B22" s="215"/>
      <c r="C22" s="220" t="s">
        <v>40</v>
      </c>
      <c r="D22" s="220"/>
      <c r="E22" s="221"/>
      <c r="F22" s="36">
        <v>170</v>
      </c>
      <c r="G22" s="54">
        <v>0</v>
      </c>
      <c r="H22" s="11"/>
      <c r="I22" s="55" t="s">
        <v>41</v>
      </c>
      <c r="J22" s="88">
        <v>0</v>
      </c>
      <c r="K22" s="11"/>
      <c r="L22" s="55" t="s">
        <v>41</v>
      </c>
      <c r="M22" s="88">
        <v>0</v>
      </c>
      <c r="N22" s="11"/>
      <c r="O22" s="55" t="s">
        <v>41</v>
      </c>
      <c r="P22" s="44">
        <f t="shared" si="0"/>
        <v>0</v>
      </c>
      <c r="Q22" s="29">
        <f>P22+'27 Feb''24'!Q22</f>
        <v>0</v>
      </c>
      <c r="R22" s="22"/>
    </row>
    <row r="23" spans="1:18" ht="14.25" customHeight="1" x14ac:dyDescent="0.25">
      <c r="A23" s="214"/>
      <c r="B23" s="215"/>
      <c r="C23" s="220" t="s">
        <v>42</v>
      </c>
      <c r="D23" s="220"/>
      <c r="E23" s="221"/>
      <c r="F23" s="36" t="s">
        <v>43</v>
      </c>
      <c r="G23" s="54">
        <v>0</v>
      </c>
      <c r="H23" s="11"/>
      <c r="I23" s="59" t="s">
        <v>155</v>
      </c>
      <c r="J23" s="88">
        <v>3.7370000000000001</v>
      </c>
      <c r="K23" s="11"/>
      <c r="L23" s="55" t="s">
        <v>72</v>
      </c>
      <c r="M23" s="88">
        <v>3.8370000000000002</v>
      </c>
      <c r="N23" s="11"/>
      <c r="O23" s="55" t="s">
        <v>72</v>
      </c>
      <c r="P23" s="44">
        <f t="shared" si="0"/>
        <v>7.5739999999999998</v>
      </c>
      <c r="Q23" s="29">
        <f>P23+'27 Feb''24'!Q23</f>
        <v>11.321</v>
      </c>
      <c r="R23" s="22"/>
    </row>
    <row r="24" spans="1:18" ht="14.25" customHeight="1" x14ac:dyDescent="0.25">
      <c r="A24" s="214"/>
      <c r="B24" s="215"/>
      <c r="C24" s="220" t="s">
        <v>44</v>
      </c>
      <c r="D24" s="220"/>
      <c r="E24" s="221"/>
      <c r="F24" s="36" t="s">
        <v>45</v>
      </c>
      <c r="G24" s="54">
        <v>0</v>
      </c>
      <c r="H24" s="11"/>
      <c r="I24" s="55" t="s">
        <v>41</v>
      </c>
      <c r="J24" s="88">
        <v>0.32700000000000001</v>
      </c>
      <c r="K24" s="11"/>
      <c r="L24" s="55" t="s">
        <v>46</v>
      </c>
      <c r="M24" s="88">
        <v>0.32900000000000001</v>
      </c>
      <c r="N24" s="11"/>
      <c r="O24" s="55" t="s">
        <v>46</v>
      </c>
      <c r="P24" s="44">
        <f t="shared" si="0"/>
        <v>0.65600000000000003</v>
      </c>
      <c r="Q24" s="29">
        <f>P24+'27 Feb''24'!Q24</f>
        <v>11.391</v>
      </c>
      <c r="R24" s="22"/>
    </row>
    <row r="25" spans="1:18" ht="14.25" customHeight="1" x14ac:dyDescent="0.25">
      <c r="A25" s="214"/>
      <c r="B25" s="215"/>
      <c r="C25" s="220" t="s">
        <v>47</v>
      </c>
      <c r="D25" s="220"/>
      <c r="E25" s="221"/>
      <c r="F25" s="36" t="s">
        <v>48</v>
      </c>
      <c r="G25" s="54">
        <v>0</v>
      </c>
      <c r="H25" s="11"/>
      <c r="I25" s="55" t="s">
        <v>41</v>
      </c>
      <c r="J25" s="88">
        <v>7.133</v>
      </c>
      <c r="K25" s="11"/>
      <c r="L25" s="64" t="s">
        <v>156</v>
      </c>
      <c r="M25" s="88">
        <v>7.0640000000000001</v>
      </c>
      <c r="N25" s="11"/>
      <c r="O25" s="64" t="s">
        <v>86</v>
      </c>
      <c r="P25" s="44">
        <f t="shared" si="0"/>
        <v>14.196999999999999</v>
      </c>
      <c r="Q25" s="29">
        <f>P25+'27 Feb''24'!Q25</f>
        <v>298.76500000000004</v>
      </c>
      <c r="R25" s="22"/>
    </row>
    <row r="26" spans="1:18" ht="15" customHeight="1" x14ac:dyDescent="0.25">
      <c r="A26" s="214"/>
      <c r="B26" s="215"/>
      <c r="C26" s="220" t="s">
        <v>51</v>
      </c>
      <c r="D26" s="220"/>
      <c r="E26" s="221"/>
      <c r="F26" s="36" t="s">
        <v>52</v>
      </c>
      <c r="G26" s="54">
        <v>0</v>
      </c>
      <c r="H26" s="11"/>
      <c r="I26" s="55" t="s">
        <v>41</v>
      </c>
      <c r="J26" s="88">
        <v>60.494999999999997</v>
      </c>
      <c r="K26" s="11"/>
      <c r="L26" s="55" t="s">
        <v>53</v>
      </c>
      <c r="M26" s="88">
        <v>60.899000000000001</v>
      </c>
      <c r="N26" s="11"/>
      <c r="O26" s="55" t="s">
        <v>53</v>
      </c>
      <c r="P26" s="44">
        <f t="shared" si="0"/>
        <v>121.39400000000001</v>
      </c>
      <c r="Q26" s="29">
        <f>P26+'27 Feb''24'!Q26</f>
        <v>2221.2079999999996</v>
      </c>
      <c r="R26" s="22"/>
    </row>
    <row r="27" spans="1:18" ht="15" customHeight="1" x14ac:dyDescent="0.25">
      <c r="A27" s="214"/>
      <c r="B27" s="215"/>
      <c r="C27" s="19" t="s">
        <v>54</v>
      </c>
      <c r="D27" s="19"/>
      <c r="E27" s="20"/>
      <c r="F27" s="39">
        <v>141.22999999999999</v>
      </c>
      <c r="G27" s="63">
        <v>0</v>
      </c>
      <c r="H27" s="11"/>
      <c r="I27" s="59" t="s">
        <v>157</v>
      </c>
      <c r="J27" s="88">
        <v>0</v>
      </c>
      <c r="K27" s="11"/>
      <c r="L27" s="55" t="s">
        <v>41</v>
      </c>
      <c r="M27" s="88">
        <v>0</v>
      </c>
      <c r="N27" s="11"/>
      <c r="O27" s="55" t="s">
        <v>41</v>
      </c>
      <c r="P27" s="47">
        <f t="shared" si="0"/>
        <v>0</v>
      </c>
      <c r="Q27" s="29">
        <f>P27+'27 Feb''24'!Q27</f>
        <v>38.286000000000001</v>
      </c>
      <c r="R27" s="22"/>
    </row>
    <row r="28" spans="1:18" ht="15" customHeight="1" x14ac:dyDescent="0.25">
      <c r="A28" s="214"/>
      <c r="B28" s="215"/>
      <c r="C28" s="220" t="s">
        <v>55</v>
      </c>
      <c r="D28" s="220"/>
      <c r="E28" s="221"/>
      <c r="F28" s="40">
        <v>75.55</v>
      </c>
      <c r="G28" s="54">
        <v>0</v>
      </c>
      <c r="H28" s="11"/>
      <c r="I28" s="55" t="s">
        <v>41</v>
      </c>
      <c r="J28" s="88">
        <v>26.138000000000002</v>
      </c>
      <c r="K28" s="11"/>
      <c r="L28" s="55" t="s">
        <v>56</v>
      </c>
      <c r="M28" s="88">
        <v>26.442</v>
      </c>
      <c r="N28" s="11"/>
      <c r="O28" s="55" t="s">
        <v>56</v>
      </c>
      <c r="P28" s="44">
        <f t="shared" si="0"/>
        <v>52.58</v>
      </c>
      <c r="Q28" s="29">
        <f>P28+'27 Feb''24'!Q28</f>
        <v>1046.3209999999999</v>
      </c>
      <c r="R28" s="22"/>
    </row>
    <row r="29" spans="1:18" ht="15" customHeight="1" x14ac:dyDescent="0.25">
      <c r="A29" s="214"/>
      <c r="B29" s="215"/>
      <c r="C29" s="239" t="s">
        <v>57</v>
      </c>
      <c r="D29" s="239"/>
      <c r="E29" s="240"/>
      <c r="F29" s="41">
        <v>146.71</v>
      </c>
      <c r="G29" s="63">
        <v>0</v>
      </c>
      <c r="H29" s="11"/>
      <c r="I29" s="59" t="s">
        <v>158</v>
      </c>
      <c r="J29" s="88">
        <v>0</v>
      </c>
      <c r="K29" s="11"/>
      <c r="L29" s="55" t="s">
        <v>41</v>
      </c>
      <c r="M29" s="88">
        <v>0</v>
      </c>
      <c r="N29" s="11"/>
      <c r="O29" s="55" t="s">
        <v>41</v>
      </c>
      <c r="P29" s="47">
        <f>G29+J29+M29</f>
        <v>0</v>
      </c>
      <c r="Q29" s="29">
        <f>P29+'27 Feb''24'!Q29</f>
        <v>49.945</v>
      </c>
      <c r="R29" s="22"/>
    </row>
    <row r="30" spans="1:18" ht="15" customHeight="1" x14ac:dyDescent="0.25">
      <c r="A30" s="214"/>
      <c r="B30" s="215"/>
      <c r="C30" s="220" t="s">
        <v>58</v>
      </c>
      <c r="D30" s="220"/>
      <c r="E30" s="221"/>
      <c r="F30" s="36" t="s">
        <v>59</v>
      </c>
      <c r="G30" s="54">
        <v>0</v>
      </c>
      <c r="H30" s="11"/>
      <c r="I30" s="64" t="s">
        <v>41</v>
      </c>
      <c r="J30" s="88">
        <v>0</v>
      </c>
      <c r="K30" s="11"/>
      <c r="L30" s="55" t="s">
        <v>41</v>
      </c>
      <c r="M30" s="88">
        <v>0</v>
      </c>
      <c r="N30" s="11"/>
      <c r="O30" s="55" t="s">
        <v>41</v>
      </c>
      <c r="P30" s="44">
        <f t="shared" si="0"/>
        <v>0</v>
      </c>
      <c r="Q30" s="29">
        <f>P30+'27 Feb''24'!Q30</f>
        <v>129.82</v>
      </c>
      <c r="R30" s="22"/>
    </row>
    <row r="31" spans="1:18" ht="15" customHeight="1" x14ac:dyDescent="0.25">
      <c r="A31" s="216"/>
      <c r="B31" s="217"/>
      <c r="C31" s="222" t="s">
        <v>61</v>
      </c>
      <c r="D31" s="222"/>
      <c r="E31" s="223"/>
      <c r="F31" s="96">
        <v>9.6999999999999993</v>
      </c>
      <c r="G31" s="97">
        <v>0</v>
      </c>
      <c r="H31" s="98"/>
      <c r="I31" s="59" t="s">
        <v>130</v>
      </c>
      <c r="J31" s="89">
        <v>2.2549999999999999</v>
      </c>
      <c r="K31" s="98"/>
      <c r="L31" s="55" t="s">
        <v>62</v>
      </c>
      <c r="M31" s="99">
        <v>2.1339999999999999</v>
      </c>
      <c r="N31" s="98"/>
      <c r="O31" s="55" t="s">
        <v>62</v>
      </c>
      <c r="P31" s="100">
        <f>G31+J31+M31</f>
        <v>4.3889999999999993</v>
      </c>
      <c r="Q31" s="29">
        <f>P31+'27 Feb''24'!Q31</f>
        <v>39.094999999999999</v>
      </c>
      <c r="R31" s="101"/>
    </row>
    <row r="32" spans="1:18" ht="14.25" customHeight="1" x14ac:dyDescent="0.25">
      <c r="A32" s="235">
        <v>107</v>
      </c>
      <c r="B32" s="236"/>
      <c r="C32" s="237" t="s">
        <v>63</v>
      </c>
      <c r="D32" s="237"/>
      <c r="E32" s="238"/>
      <c r="F32" s="102">
        <v>201</v>
      </c>
      <c r="G32" s="68">
        <v>0</v>
      </c>
      <c r="H32" s="75">
        <v>8</v>
      </c>
      <c r="I32" s="61" t="s">
        <v>20</v>
      </c>
      <c r="J32" s="103">
        <v>0</v>
      </c>
      <c r="K32" s="75">
        <v>8</v>
      </c>
      <c r="L32" s="61" t="s">
        <v>20</v>
      </c>
      <c r="M32" s="68">
        <v>0</v>
      </c>
      <c r="N32" s="75">
        <v>8</v>
      </c>
      <c r="O32" s="61" t="s">
        <v>20</v>
      </c>
      <c r="P32" s="103">
        <f>G32+J32+M32</f>
        <v>0</v>
      </c>
      <c r="Q32" s="30">
        <f>P32+'27 Feb''24'!Q32</f>
        <v>149.40800000000002</v>
      </c>
      <c r="R32" s="104">
        <f>H32+K32+N32+'27 Feb''24'!R32</f>
        <v>635</v>
      </c>
    </row>
    <row r="33" spans="1:18" ht="13.5" customHeight="1" thickBot="1" x14ac:dyDescent="0.3">
      <c r="A33" s="241"/>
      <c r="B33" s="242"/>
      <c r="C33" s="243" t="s">
        <v>64</v>
      </c>
      <c r="D33" s="243"/>
      <c r="E33" s="244"/>
      <c r="F33" s="42">
        <v>200</v>
      </c>
      <c r="G33" s="65">
        <v>0</v>
      </c>
      <c r="H33" s="13"/>
      <c r="I33" s="85" t="s">
        <v>20</v>
      </c>
      <c r="J33" s="48">
        <v>0</v>
      </c>
      <c r="K33" s="13"/>
      <c r="L33" s="85" t="s">
        <v>20</v>
      </c>
      <c r="M33" s="65">
        <v>0</v>
      </c>
      <c r="N33" s="13"/>
      <c r="O33" s="85" t="s">
        <v>20</v>
      </c>
      <c r="P33" s="48">
        <f>G33+J33+M33</f>
        <v>0</v>
      </c>
      <c r="Q33" s="12">
        <f>P33+'27 Feb''24'!Q33</f>
        <v>127.128</v>
      </c>
      <c r="R33" s="21"/>
    </row>
    <row r="34" spans="1:18" ht="14.25" customHeight="1" x14ac:dyDescent="0.25"/>
    <row r="35" spans="1:18" ht="15.75" customHeight="1" x14ac:dyDescent="0.25"/>
    <row r="47" spans="1:18" ht="15" customHeight="1" x14ac:dyDescent="0.25"/>
    <row r="49" ht="13.5" customHeight="1" x14ac:dyDescent="0.25"/>
    <row r="50" ht="12.75" customHeight="1" x14ac:dyDescent="0.25"/>
    <row r="52" ht="13.5" customHeight="1" x14ac:dyDescent="0.25"/>
    <row r="53" ht="14.25" customHeight="1" x14ac:dyDescent="0.25"/>
    <row r="54" ht="12" customHeight="1" x14ac:dyDescent="0.25"/>
    <row r="56" ht="13.5" customHeight="1" x14ac:dyDescent="0.25"/>
    <row r="57" ht="12.75" customHeight="1" x14ac:dyDescent="0.25"/>
    <row r="58" ht="12.75" customHeight="1" x14ac:dyDescent="0.25"/>
    <row r="59" ht="13.5" customHeight="1" x14ac:dyDescent="0.25"/>
    <row r="60" ht="14.25" customHeight="1" x14ac:dyDescent="0.25"/>
    <row r="61" ht="14.25" customHeight="1" x14ac:dyDescent="0.25"/>
    <row r="62" ht="13.5" customHeight="1" x14ac:dyDescent="0.25"/>
    <row r="63" ht="13.5" customHeight="1" x14ac:dyDescent="0.25"/>
    <row r="64" ht="14.25" customHeight="1" x14ac:dyDescent="0.25"/>
    <row r="65" ht="13.5" customHeight="1" x14ac:dyDescent="0.25"/>
    <row r="66" ht="14.25" customHeight="1" x14ac:dyDescent="0.25"/>
    <row r="67" ht="12.75" customHeight="1" x14ac:dyDescent="0.25"/>
    <row r="68" ht="13.5" customHeight="1" x14ac:dyDescent="0.25"/>
    <row r="69" ht="15" customHeight="1" x14ac:dyDescent="0.25"/>
    <row r="70" ht="14.25" customHeight="1" x14ac:dyDescent="0.25"/>
    <row r="71" ht="13.5" customHeight="1" x14ac:dyDescent="0.25"/>
    <row r="72" ht="10.5" customHeight="1" x14ac:dyDescent="0.25"/>
    <row r="73" ht="10.5" customHeight="1" x14ac:dyDescent="0.25"/>
    <row r="74" ht="14.25" customHeight="1" x14ac:dyDescent="0.25"/>
    <row r="75" ht="12" customHeight="1" x14ac:dyDescent="0.25"/>
    <row r="76" ht="13.5" customHeight="1" x14ac:dyDescent="0.25"/>
    <row r="77" ht="10.5" customHeight="1" x14ac:dyDescent="0.25"/>
    <row r="78" ht="15" customHeight="1" x14ac:dyDescent="0.25"/>
    <row r="79" ht="15" customHeight="1" x14ac:dyDescent="0.25"/>
    <row r="80" ht="11.25" customHeight="1" x14ac:dyDescent="0.25"/>
    <row r="82" ht="15.75" customHeight="1" x14ac:dyDescent="0.25"/>
    <row r="83" ht="12" customHeight="1" x14ac:dyDescent="0.25"/>
  </sheetData>
  <mergeCells count="41">
    <mergeCell ref="A32:B33"/>
    <mergeCell ref="C32:E32"/>
    <mergeCell ref="C33:E33"/>
    <mergeCell ref="C31:E31"/>
    <mergeCell ref="A17:B20"/>
    <mergeCell ref="C17:E17"/>
    <mergeCell ref="C18:E18"/>
    <mergeCell ref="C19:E19"/>
    <mergeCell ref="C20:E20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  <mergeCell ref="A13:B14"/>
    <mergeCell ref="C13:E13"/>
    <mergeCell ref="C14:E14"/>
    <mergeCell ref="A15:B16"/>
    <mergeCell ref="C15:E15"/>
    <mergeCell ref="C16:E16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</mergeCells>
  <printOptions horizontalCentered="1"/>
  <pageMargins left="0.5" right="0" top="0" bottom="0" header="0" footer="0"/>
  <pageSetup paperSize="10000" scale="7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</vt:i4>
      </vt:variant>
    </vt:vector>
  </HeadingPairs>
  <TitlesOfParts>
    <vt:vector size="31" baseType="lpstr">
      <vt:lpstr>1 Feb'26</vt:lpstr>
      <vt:lpstr>2 Feb'26 </vt:lpstr>
      <vt:lpstr>3 Feb'26</vt:lpstr>
      <vt:lpstr>4 Feb'26</vt:lpstr>
      <vt:lpstr>5 Feb'26</vt:lpstr>
      <vt:lpstr>6 Feb'26</vt:lpstr>
      <vt:lpstr>7 Feb'26</vt:lpstr>
      <vt:lpstr>8 Feb'26</vt:lpstr>
      <vt:lpstr>9 Feb'26</vt:lpstr>
      <vt:lpstr>10 Feb'26</vt:lpstr>
      <vt:lpstr>11 Feb'26 </vt:lpstr>
      <vt:lpstr>12 Feb'26</vt:lpstr>
      <vt:lpstr>13 Feb'26</vt:lpstr>
      <vt:lpstr>14 Feb'26</vt:lpstr>
      <vt:lpstr>15 Feb'26</vt:lpstr>
      <vt:lpstr>16 Feb'26</vt:lpstr>
      <vt:lpstr>17 Feb'26</vt:lpstr>
      <vt:lpstr>18 Feb'26</vt:lpstr>
      <vt:lpstr>19 Feb'26</vt:lpstr>
      <vt:lpstr>20 Feb'26</vt:lpstr>
      <vt:lpstr>21 Feb'26</vt:lpstr>
      <vt:lpstr>22 Feb'26</vt:lpstr>
      <vt:lpstr>23 Feb'26</vt:lpstr>
      <vt:lpstr>24 Feb'26</vt:lpstr>
      <vt:lpstr>25 Feb'26</vt:lpstr>
      <vt:lpstr>26 Feb'26</vt:lpstr>
      <vt:lpstr>27 Feb'24</vt:lpstr>
      <vt:lpstr>28 Feb'24</vt:lpstr>
      <vt:lpstr>29 feb'24</vt:lpstr>
      <vt:lpstr>'1 Feb''26'!Print_Area</vt:lpstr>
      <vt:lpstr>'2 Feb''26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Accid Spv</dc:creator>
  <cp:keywords/>
  <dc:description/>
  <cp:lastModifiedBy>Rintaldi Ghazian Hindami</cp:lastModifiedBy>
  <cp:revision/>
  <dcterms:created xsi:type="dcterms:W3CDTF">2022-09-15T03:04:41Z</dcterms:created>
  <dcterms:modified xsi:type="dcterms:W3CDTF">2026-03-08T09:34:41Z</dcterms:modified>
  <cp:category/>
  <cp:contentStatus/>
</cp:coreProperties>
</file>