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Lista" sheetId="2" state="hidden" r:id="rId3"/>
  </sheets>
  <definedNames>
    <definedName function="false" hidden="false" name="Ano" vbProcedure="false">#REF!</definedName>
    <definedName function="false" hidden="false" name="Extrusão" vbProcedure="false">Lista!$H$3:$H$4</definedName>
    <definedName function="false" hidden="false" name="IndiceAno" vbProcedure="false">#REF!</definedName>
    <definedName function="false" hidden="false" name="IndiceSetor" vbProcedure="false">#REF!</definedName>
    <definedName function="false" hidden="false" name="ListaAnos" vbProcedure="false">#REF!</definedName>
    <definedName function="false" hidden="false" name="ListaMes" vbProcedure="false">#REF!</definedName>
    <definedName function="false" hidden="false" name="ListaMeses" vbProcedure="false">#REF!</definedName>
    <definedName function="false" hidden="false" name="ListaSetores" vbProcedure="false">#REF!</definedName>
    <definedName function="false" hidden="false" name="ListaVolProduzido" vbProcedure="false">#REF!</definedName>
    <definedName function="false" hidden="false" name="Mes" vbProcedure="false">#REF!</definedName>
    <definedName function="false" hidden="false" name="MesExtenso" vbProcedure="false">#REF!</definedName>
    <definedName function="false" hidden="false" name="Mistura" vbProcedure="false">Lista!$I$3:$I$4</definedName>
    <definedName function="false" hidden="false" name="Modelagem" vbProcedure="false">Lista!$J$3:$J$4</definedName>
    <definedName function="false" hidden="false" name="Prensagem" vbProcedure="false">Lista!$K$3:$K$4</definedName>
    <definedName function="false" hidden="false" name="Retífica" vbProcedure="false">Lista!$L$3:$L$4</definedName>
    <definedName function="false" hidden="false" name="Seto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<sst xmlns="http://schemas.openxmlformats.org/spreadsheetml/2006/main" count="695" uniqueCount="66">
  <si>
    <t xml:space="preserve">Período</t>
  </si>
  <si>
    <t xml:space="preserve">Setores</t>
  </si>
  <si>
    <t xml:space="preserve">Nome</t>
  </si>
  <si>
    <t xml:space="preserve">Horas Disp</t>
  </si>
  <si>
    <t xml:space="preserve">Horas Ativas</t>
  </si>
  <si>
    <t xml:space="preserve">Horas Inativas</t>
  </si>
  <si>
    <t xml:space="preserve">VolumePadrão</t>
  </si>
  <si>
    <t xml:space="preserve">VolumeLíquido</t>
  </si>
  <si>
    <t xml:space="preserve">VolumeRefugo</t>
  </si>
  <si>
    <t xml:space="preserve">VolumeBruto</t>
  </si>
  <si>
    <t xml:space="preserve">Produtividade</t>
  </si>
  <si>
    <t xml:space="preserve">Eficiência</t>
  </si>
  <si>
    <t xml:space="preserve">Qualidade</t>
  </si>
  <si>
    <t xml:space="preserve">Refugo</t>
  </si>
  <si>
    <t xml:space="preserve">Meta Produção</t>
  </si>
  <si>
    <t xml:space="preserve">Meta Real</t>
  </si>
  <si>
    <t xml:space="preserve">Disponibilidade</t>
  </si>
  <si>
    <t xml:space="preserve">Desempenho</t>
  </si>
  <si>
    <t xml:space="preserve">OEE</t>
  </si>
  <si>
    <t xml:space="preserve">Ano</t>
  </si>
  <si>
    <t xml:space="preserve">Mês</t>
  </si>
  <si>
    <t xml:space="preserve">Extrusão</t>
  </si>
  <si>
    <t xml:space="preserve">Miriam</t>
  </si>
  <si>
    <t xml:space="preserve">Mistura</t>
  </si>
  <si>
    <t xml:space="preserve">Daniel</t>
  </si>
  <si>
    <t xml:space="preserve">Modelagem</t>
  </si>
  <si>
    <t xml:space="preserve">Carlos</t>
  </si>
  <si>
    <t xml:space="preserve">Prensagem</t>
  </si>
  <si>
    <t xml:space="preserve">Flávia</t>
  </si>
  <si>
    <t xml:space="preserve">Retífica</t>
  </si>
  <si>
    <t xml:space="preserve">Elisabeth</t>
  </si>
  <si>
    <t xml:space="preserve">Adriana</t>
  </si>
  <si>
    <t xml:space="preserve">Isabel</t>
  </si>
  <si>
    <t xml:space="preserve">Solange</t>
  </si>
  <si>
    <t xml:space="preserve">Anderson</t>
  </si>
  <si>
    <t xml:space="preserve">Cleber</t>
  </si>
  <si>
    <t xml:space="preserve">Baixa Densidade</t>
  </si>
  <si>
    <t xml:space="preserve">Contaminação</t>
  </si>
  <si>
    <t xml:space="preserve">Descanteado</t>
  </si>
  <si>
    <t xml:space="preserve">Erro de Pesagem</t>
  </si>
  <si>
    <t xml:space="preserve">Empeno</t>
  </si>
  <si>
    <t xml:space="preserve">Espessura</t>
  </si>
  <si>
    <t xml:space="preserve">Mistura Fina</t>
  </si>
  <si>
    <t xml:space="preserve">Laminação</t>
  </si>
  <si>
    <t xml:space="preserve">Grumos</t>
  </si>
  <si>
    <t xml:space="preserve">Mistura Grossa</t>
  </si>
  <si>
    <t xml:space="preserve">Segregação</t>
  </si>
  <si>
    <t xml:space="preserve">Mistura Seca</t>
  </si>
  <si>
    <t xml:space="preserve">Tempo de Pega</t>
  </si>
  <si>
    <t xml:space="preserve">Trincas</t>
  </si>
  <si>
    <t xml:space="preserve">Paradas</t>
  </si>
  <si>
    <t xml:space="preserve">Elétrica</t>
  </si>
  <si>
    <t xml:space="preserve">Falta de Vácuo</t>
  </si>
  <si>
    <t xml:space="preserve">Falta de Água</t>
  </si>
  <si>
    <t xml:space="preserve">Falta de Mistura</t>
  </si>
  <si>
    <t xml:space="preserve">Falta de Transporte</t>
  </si>
  <si>
    <t xml:space="preserve">Mecânica</t>
  </si>
  <si>
    <t xml:space="preserve">Falta de Vanete</t>
  </si>
  <si>
    <t xml:space="preserve">Falta de MP Própria</t>
  </si>
  <si>
    <t xml:space="preserve">Troca de Disco</t>
  </si>
  <si>
    <t xml:space="preserve">Troca/Acerto Molde</t>
  </si>
  <si>
    <t xml:space="preserve">Troca de Rebolo</t>
  </si>
  <si>
    <t xml:space="preserve">Troca da Hélice</t>
  </si>
  <si>
    <t xml:space="preserve">Troca de Facas</t>
  </si>
  <si>
    <t xml:space="preserve">Troca de Silo</t>
  </si>
  <si>
    <t xml:space="preserve">Ajuste Rebolo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</si>
</sst>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0.00"/>
    <numFmt numFmtId="167" formatCode="0.000"/>
    <numFmt numFmtId="168" formatCode="0%"/>
    <numFmt numFmtId="169" formatCode="0.00%"/>
    <numFmt numFmtId="170" formatCode="General"/>
    <numFmt numFmtId="171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dos" displayName="Dados" ref="A1:U299" headerRowCount="1" totalsRowCount="0" totalsRowShown="0">
  <autoFilter ref="A1:U299"/>
  <tableColumns count="21">
    <tableColumn id="1" name="Período"/>
    <tableColumn id="2" name="Setores"/>
    <tableColumn id="3" name="Nome"/>
    <tableColumn id="4" name="Horas Disp"/>
    <tableColumn id="5" name="Horas Ativas"/>
    <tableColumn id="6" name="Horas Inativas"/>
    <tableColumn id="7" name="VolumePadrão"/>
    <tableColumn id="8" name="VolumeLíquido"/>
    <tableColumn id="9" name="VolumeRefugo"/>
    <tableColumn id="10" name="VolumeBruto"/>
    <tableColumn id="11" name="Produtividade"/>
    <tableColumn id="12" name="Eficiência"/>
    <tableColumn id="13" name="Qualidade"/>
    <tableColumn id="14" name="Refugo"/>
    <tableColumn id="15" name="Meta Produção"/>
    <tableColumn id="16" name="Meta Real"/>
    <tableColumn id="17" name="Disponibilidade"/>
    <tableColumn id="18" name="Desempenho"/>
    <tableColumn id="19" name="OEE"/>
    <tableColumn id="20" name="Ano"/>
    <tableColumn id="21" name="Mê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J2" activeCellId="0" sqref="J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2.28"/>
    <col collapsed="false" customWidth="true" hidden="false" outlineLevel="0" max="3" min="3" style="1" width="15.43"/>
    <col collapsed="false" customWidth="true" hidden="false" outlineLevel="0" max="4" min="4" style="1" width="13.28"/>
    <col collapsed="false" customWidth="true" hidden="false" outlineLevel="0" max="5" min="5" style="1" width="14.71"/>
    <col collapsed="false" customWidth="true" hidden="false" outlineLevel="0" max="6" min="6" style="1" width="15.71"/>
    <col collapsed="false" customWidth="true" hidden="false" outlineLevel="0" max="7" min="7" style="1" width="16.14"/>
    <col collapsed="false" customWidth="true" hidden="false" outlineLevel="0" max="8" min="8" style="1" width="14.14"/>
    <col collapsed="false" customWidth="true" hidden="false" outlineLevel="0" max="9" min="9" style="1" width="14.43"/>
    <col collapsed="false" customWidth="true" hidden="false" outlineLevel="0" max="10" min="10" style="1" width="18.28"/>
    <col collapsed="false" customWidth="true" hidden="false" outlineLevel="0" max="11" min="11" style="1" width="14"/>
    <col collapsed="false" customWidth="true" hidden="false" outlineLevel="0" max="12" min="12" style="1" width="14.71"/>
    <col collapsed="false" customWidth="true" hidden="false" outlineLevel="0" max="13" min="13" style="1" width="11.85"/>
    <col collapsed="false" customWidth="false" hidden="false" outlineLevel="0" max="14" min="14" style="1" width="9.14"/>
    <col collapsed="false" customWidth="true" hidden="false" outlineLevel="0" max="15" min="15" style="1" width="14.57"/>
    <col collapsed="false" customWidth="true" hidden="false" outlineLevel="0" max="16" min="16" style="1" width="12.43"/>
    <col collapsed="false" customWidth="true" hidden="false" outlineLevel="0" max="17" min="17" style="1" width="19.71"/>
    <col collapsed="false" customWidth="true" hidden="false" outlineLevel="0" max="18" min="18" style="1" width="17.43"/>
    <col collapsed="false" customWidth="false" hidden="false" outlineLevel="0" max="19" min="19" style="1" width="9.14"/>
    <col collapsed="false" customWidth="true" hidden="false" outlineLevel="0" max="20" min="20" style="1" width="9.43"/>
    <col collapsed="false" customWidth="false" hidden="false" outlineLevel="0" max="21" min="21" style="1" width="9.14"/>
    <col collapsed="false" customWidth="false" hidden="true" outlineLevel="0" max="1024" min="22" style="1" width="9.1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4" t="n">
        <v>43101</v>
      </c>
      <c r="B2" s="4" t="s">
        <v>21</v>
      </c>
      <c r="C2" s="5" t="s">
        <v>22</v>
      </c>
      <c r="D2" s="6" t="n">
        <v>8</v>
      </c>
      <c r="E2" s="6" t="n">
        <f aca="false">D2-F2</f>
        <v>7.67</v>
      </c>
      <c r="F2" s="6" t="n">
        <v>0.33</v>
      </c>
      <c r="G2" s="7" t="n">
        <v>440</v>
      </c>
      <c r="H2" s="7" t="n">
        <v>356.507</v>
      </c>
      <c r="I2" s="7" t="n">
        <v>13.754</v>
      </c>
      <c r="J2" s="7" t="n">
        <f aca="false">SUM(H2:I2)</f>
        <v>370.261</v>
      </c>
      <c r="K2" s="8" t="n">
        <f aca="false">(H2/G2)</f>
        <v>0.810243181818182</v>
      </c>
      <c r="L2" s="8" t="n">
        <f aca="false">H2/(E2*55)</f>
        <v>0.845103709849473</v>
      </c>
      <c r="M2" s="8" t="n">
        <f aca="false">(H2/J2)</f>
        <v>0.962853230558984</v>
      </c>
      <c r="N2" s="8" t="n">
        <f aca="false">I2/(H2+I2)</f>
        <v>0.0371467694410159</v>
      </c>
      <c r="O2" s="9" t="n">
        <f aca="false">Dados[[#This Row],[VolumePadrão]]/Dados[[#This Row],[Horas Disp]]</f>
        <v>55</v>
      </c>
      <c r="P2" s="10" t="n">
        <f aca="false" t="array" ref="P2:P2">SUM(Dados[[#This Row],[VolumeLíquido]:[VolumeRefugo]]/Dados[[#This Row],[Horas Ativas]])</f>
        <v>48.273924380704</v>
      </c>
      <c r="Q2" s="8" t="n">
        <f aca="false">Dados[[#This Row],[Horas Ativas]]/Dados[[#This Row],[Horas Disp]]</f>
        <v>0.95875</v>
      </c>
      <c r="R2" s="8" t="n">
        <f aca="false">Dados[[#This Row],[VolumeBruto]]/Dados[[#This Row],[VolumePadrão]]</f>
        <v>0.841502272727273</v>
      </c>
      <c r="S2" s="8" t="n">
        <f aca="false">Dados[[#This Row],[Disponibilidade]]*Dados[[#This Row],[Desempenho]]*Dados[[#This Row],[Qualidade]]</f>
        <v>0.776820650568182</v>
      </c>
      <c r="T2" s="9" t="n">
        <f aca="false">YEAR(Dados[[#This Row],[Período]])</f>
        <v>2018</v>
      </c>
      <c r="U2" s="9" t="n">
        <f aca="false">MONTH(Dados[[#This Row],[Período]])</f>
        <v>1</v>
      </c>
    </row>
    <row r="3" customFormat="false" ht="15" hidden="false" customHeight="false" outlineLevel="0" collapsed="false">
      <c r="A3" s="4" t="n">
        <v>43102</v>
      </c>
      <c r="B3" s="4" t="s">
        <v>23</v>
      </c>
      <c r="C3" s="5" t="s">
        <v>24</v>
      </c>
      <c r="D3" s="6" t="n">
        <v>8</v>
      </c>
      <c r="E3" s="6" t="n">
        <f aca="false">D3-F3</f>
        <v>7.5</v>
      </c>
      <c r="F3" s="6" t="n">
        <v>0.5</v>
      </c>
      <c r="G3" s="7" t="n">
        <v>440</v>
      </c>
      <c r="H3" s="7" t="n">
        <v>327.492</v>
      </c>
      <c r="I3" s="7" t="n">
        <v>17.912</v>
      </c>
      <c r="J3" s="7" t="n">
        <f aca="false">SUM(H3:I3)</f>
        <v>345.404</v>
      </c>
      <c r="K3" s="8" t="n">
        <f aca="false">(H3/G3)</f>
        <v>0.7443</v>
      </c>
      <c r="L3" s="8" t="n">
        <f aca="false">H3/(E3*55)</f>
        <v>0.79392</v>
      </c>
      <c r="M3" s="8" t="n">
        <f aca="false">(H3/J3)</f>
        <v>0.948141886023323</v>
      </c>
      <c r="N3" s="8" t="n">
        <f aca="false">I3/(H3+I3)</f>
        <v>0.0518581139766766</v>
      </c>
      <c r="O3" s="9" t="n">
        <f aca="false">Dados[[#This Row],[VolumePadrão]]/Dados[[#This Row],[Horas Disp]]</f>
        <v>55</v>
      </c>
      <c r="P3" s="10" t="n">
        <f aca="false" t="array" ref="P3:P3">SUM(Dados[[#This Row],[VolumeLíquido]:[VolumeRefugo]]/Dados[[#This Row],[Horas Ativas]])</f>
        <v>46.0538666666667</v>
      </c>
      <c r="Q3" s="8" t="n">
        <f aca="false">Dados[[#This Row],[Horas Ativas]]/Dados[[#This Row],[Horas Disp]]</f>
        <v>0.9375</v>
      </c>
      <c r="R3" s="8" t="n">
        <f aca="false">Dados[[#This Row],[VolumeBruto]]/Dados[[#This Row],[VolumePadrão]]</f>
        <v>0.785009090909091</v>
      </c>
      <c r="S3" s="8" t="n">
        <f aca="false">Dados[[#This Row],[Disponibilidade]]*Dados[[#This Row],[Desempenho]]*Dados[[#This Row],[Qualidade]]</f>
        <v>0.69778125</v>
      </c>
      <c r="T3" s="9" t="n">
        <f aca="false">YEAR(Dados[[#This Row],[Período]])</f>
        <v>2018</v>
      </c>
      <c r="U3" s="9" t="n">
        <f aca="false">MONTH(Dados[[#This Row],[Período]])</f>
        <v>1</v>
      </c>
    </row>
    <row r="4" customFormat="false" ht="15" hidden="false" customHeight="false" outlineLevel="0" collapsed="false">
      <c r="A4" s="4" t="n">
        <v>43103</v>
      </c>
      <c r="B4" s="4" t="s">
        <v>25</v>
      </c>
      <c r="C4" s="5" t="s">
        <v>26</v>
      </c>
      <c r="D4" s="6" t="n">
        <v>8</v>
      </c>
      <c r="E4" s="6" t="n">
        <f aca="false">D4-F4</f>
        <v>7.58</v>
      </c>
      <c r="F4" s="6" t="n">
        <v>0.42</v>
      </c>
      <c r="G4" s="7" t="n">
        <v>440</v>
      </c>
      <c r="H4" s="7" t="n">
        <v>277.816</v>
      </c>
      <c r="I4" s="7" t="n">
        <v>21.375</v>
      </c>
      <c r="J4" s="7" t="n">
        <f aca="false">SUM(H4:I4)</f>
        <v>299.191</v>
      </c>
      <c r="K4" s="8" t="n">
        <f aca="false">(H4/G4)</f>
        <v>0.6314</v>
      </c>
      <c r="L4" s="8" t="n">
        <f aca="false">H4/(E4*55)</f>
        <v>0.666385224274406</v>
      </c>
      <c r="M4" s="8" t="n">
        <f aca="false">(H4/J4)</f>
        <v>0.928557342968204</v>
      </c>
      <c r="N4" s="8" t="n">
        <f aca="false">I4/(H4+I4)</f>
        <v>0.0714426570317958</v>
      </c>
      <c r="O4" s="9" t="n">
        <f aca="false">Dados[[#This Row],[VolumePadrão]]/Dados[[#This Row],[Horas Disp]]</f>
        <v>55</v>
      </c>
      <c r="P4" s="10" t="n">
        <f aca="false" t="array" ref="P4:P4">SUM(Dados[[#This Row],[VolumeLíquido]:[VolumeRefugo]]/Dados[[#This Row],[Horas Ativas]])</f>
        <v>39.4711081794195</v>
      </c>
      <c r="Q4" s="8" t="n">
        <f aca="false">Dados[[#This Row],[Horas Ativas]]/Dados[[#This Row],[Horas Disp]]</f>
        <v>0.9475</v>
      </c>
      <c r="R4" s="8" t="n">
        <f aca="false">Dados[[#This Row],[VolumeBruto]]/Dados[[#This Row],[VolumePadrão]]</f>
        <v>0.679979545454546</v>
      </c>
      <c r="S4" s="8" t="n">
        <f aca="false">Dados[[#This Row],[Disponibilidade]]*Dados[[#This Row],[Desempenho]]*Dados[[#This Row],[Qualidade]]</f>
        <v>0.5982515</v>
      </c>
      <c r="T4" s="9" t="n">
        <f aca="false">YEAR(Dados[[#This Row],[Período]])</f>
        <v>2018</v>
      </c>
      <c r="U4" s="9" t="n">
        <f aca="false">MONTH(Dados[[#This Row],[Período]])</f>
        <v>1</v>
      </c>
    </row>
    <row r="5" customFormat="false" ht="15" hidden="false" customHeight="false" outlineLevel="0" collapsed="false">
      <c r="A5" s="4" t="n">
        <v>43104</v>
      </c>
      <c r="B5" s="4" t="s">
        <v>27</v>
      </c>
      <c r="C5" s="5" t="s">
        <v>28</v>
      </c>
      <c r="D5" s="6" t="n">
        <v>8</v>
      </c>
      <c r="E5" s="6" t="n">
        <f aca="false">D5-F5</f>
        <v>7.75</v>
      </c>
      <c r="F5" s="6" t="n">
        <v>0.25</v>
      </c>
      <c r="G5" s="7" t="n">
        <v>440</v>
      </c>
      <c r="H5" s="7" t="n">
        <v>404.115</v>
      </c>
      <c r="I5" s="7" t="n">
        <v>25.519</v>
      </c>
      <c r="J5" s="7" t="n">
        <f aca="false">SUM(H5:I5)</f>
        <v>429.634</v>
      </c>
      <c r="K5" s="8" t="n">
        <f aca="false">(H5/G5)</f>
        <v>0.918443181818182</v>
      </c>
      <c r="L5" s="8" t="n">
        <f aca="false">H5/(E5*55)</f>
        <v>0.948070381231672</v>
      </c>
      <c r="M5" s="8" t="n">
        <f aca="false">(H5/J5)</f>
        <v>0.940602931797763</v>
      </c>
      <c r="N5" s="8" t="n">
        <f aca="false">I5/(H5+I5)</f>
        <v>0.0593970682022372</v>
      </c>
      <c r="O5" s="9" t="n">
        <f aca="false">Dados[[#This Row],[VolumePadrão]]/Dados[[#This Row],[Horas Disp]]</f>
        <v>55</v>
      </c>
      <c r="P5" s="10" t="n">
        <f aca="false" t="array" ref="P5:P5">SUM(Dados[[#This Row],[VolumeLíquido]:[VolumeRefugo]]/Dados[[#This Row],[Horas Ativas]])</f>
        <v>55.4366451612903</v>
      </c>
      <c r="Q5" s="8" t="n">
        <f aca="false">Dados[[#This Row],[Horas Ativas]]/Dados[[#This Row],[Horas Disp]]</f>
        <v>0.96875</v>
      </c>
      <c r="R5" s="8" t="n">
        <f aca="false">Dados[[#This Row],[VolumeBruto]]/Dados[[#This Row],[VolumePadrão]]</f>
        <v>0.976440909090909</v>
      </c>
      <c r="S5" s="8" t="n">
        <f aca="false">Dados[[#This Row],[Disponibilidade]]*Dados[[#This Row],[Desempenho]]*Dados[[#This Row],[Qualidade]]</f>
        <v>0.889741832386364</v>
      </c>
      <c r="T5" s="9" t="n">
        <f aca="false">YEAR(Dados[[#This Row],[Período]])</f>
        <v>2018</v>
      </c>
      <c r="U5" s="9" t="n">
        <f aca="false">MONTH(Dados[[#This Row],[Período]])</f>
        <v>1</v>
      </c>
    </row>
    <row r="6" customFormat="false" ht="15" hidden="false" customHeight="false" outlineLevel="0" collapsed="false">
      <c r="A6" s="4" t="n">
        <v>43105</v>
      </c>
      <c r="B6" s="4" t="s">
        <v>29</v>
      </c>
      <c r="C6" s="5" t="s">
        <v>30</v>
      </c>
      <c r="D6" s="6" t="n">
        <v>8</v>
      </c>
      <c r="E6" s="6" t="n">
        <f aca="false">D6-F6</f>
        <v>7.17</v>
      </c>
      <c r="F6" s="6" t="n">
        <v>0.83</v>
      </c>
      <c r="G6" s="7" t="n">
        <v>440</v>
      </c>
      <c r="H6" s="7" t="n">
        <v>271.115</v>
      </c>
      <c r="I6" s="7" t="n">
        <v>11.598</v>
      </c>
      <c r="J6" s="7" t="n">
        <f aca="false">SUM(H6:I6)</f>
        <v>282.713</v>
      </c>
      <c r="K6" s="8" t="n">
        <f aca="false">(H6/G6)</f>
        <v>0.616170454545455</v>
      </c>
      <c r="L6" s="8" t="n">
        <f aca="false">H6/(E6*55)</f>
        <v>0.687498415113478</v>
      </c>
      <c r="M6" s="8" t="n">
        <f aca="false">(H6/J6)</f>
        <v>0.95897606406497</v>
      </c>
      <c r="N6" s="8" t="n">
        <f aca="false">I6/(H6+I6)</f>
        <v>0.0410239359350295</v>
      </c>
      <c r="O6" s="9" t="n">
        <f aca="false">Dados[[#This Row],[VolumePadrão]]/Dados[[#This Row],[Horas Disp]]</f>
        <v>55</v>
      </c>
      <c r="P6" s="10" t="n">
        <f aca="false" t="array" ref="P6:P6">SUM(Dados[[#This Row],[VolumeLíquido]:[VolumeRefugo]]/Dados[[#This Row],[Horas Ativas]])</f>
        <v>39.4299860529986</v>
      </c>
      <c r="Q6" s="8" t="n">
        <f aca="false">Dados[[#This Row],[Horas Ativas]]/Dados[[#This Row],[Horas Disp]]</f>
        <v>0.89625</v>
      </c>
      <c r="R6" s="8" t="n">
        <f aca="false">Dados[[#This Row],[VolumeBruto]]/Dados[[#This Row],[VolumePadrão]]</f>
        <v>0.642529545454546</v>
      </c>
      <c r="S6" s="8" t="n">
        <f aca="false">Dados[[#This Row],[Disponibilidade]]*Dados[[#This Row],[Desempenho]]*Dados[[#This Row],[Qualidade]]</f>
        <v>0.552242769886364</v>
      </c>
      <c r="T6" s="9" t="n">
        <f aca="false">YEAR(Dados[[#This Row],[Período]])</f>
        <v>2018</v>
      </c>
      <c r="U6" s="9" t="n">
        <f aca="false">MONTH(Dados[[#This Row],[Período]])</f>
        <v>1</v>
      </c>
    </row>
    <row r="7" customFormat="false" ht="15" hidden="false" customHeight="false" outlineLevel="0" collapsed="false">
      <c r="A7" s="4" t="n">
        <v>43106</v>
      </c>
      <c r="B7" s="4" t="s">
        <v>25</v>
      </c>
      <c r="C7" s="5" t="s">
        <v>31</v>
      </c>
      <c r="D7" s="6" t="n">
        <v>8</v>
      </c>
      <c r="E7" s="6" t="n">
        <f aca="false">D7-F7</f>
        <v>7.33</v>
      </c>
      <c r="F7" s="6" t="n">
        <v>0.67</v>
      </c>
      <c r="G7" s="7" t="n">
        <v>440</v>
      </c>
      <c r="H7" s="7" t="n">
        <v>370.79</v>
      </c>
      <c r="I7" s="7" t="n">
        <v>48.181</v>
      </c>
      <c r="J7" s="7" t="n">
        <f aca="false">SUM(H7:I7)</f>
        <v>418.971</v>
      </c>
      <c r="K7" s="8" t="n">
        <f aca="false">(H7/G7)</f>
        <v>0.842704545454546</v>
      </c>
      <c r="L7" s="8" t="n">
        <f aca="false">H7/(E7*55)</f>
        <v>0.919732109636612</v>
      </c>
      <c r="M7" s="8" t="n">
        <f aca="false">(H7/J7)</f>
        <v>0.885001587222027</v>
      </c>
      <c r="N7" s="8" t="n">
        <f aca="false">I7/(H7+I7)</f>
        <v>0.114998412777973</v>
      </c>
      <c r="O7" s="9" t="n">
        <f aca="false">Dados[[#This Row],[VolumePadrão]]/Dados[[#This Row],[Horas Disp]]</f>
        <v>55</v>
      </c>
      <c r="P7" s="10" t="n">
        <f aca="false" t="array" ref="P7:P7">SUM(Dados[[#This Row],[VolumeLíquido]:[VolumeRefugo]]/Dados[[#This Row],[Horas Ativas]])</f>
        <v>57.1583901773533</v>
      </c>
      <c r="Q7" s="8" t="n">
        <f aca="false">Dados[[#This Row],[Horas Ativas]]/Dados[[#This Row],[Horas Disp]]</f>
        <v>0.91625</v>
      </c>
      <c r="R7" s="8" t="n">
        <f aca="false">Dados[[#This Row],[VolumeBruto]]/Dados[[#This Row],[VolumePadrão]]</f>
        <v>0.952206818181818</v>
      </c>
      <c r="S7" s="8" t="n">
        <f aca="false">Dados[[#This Row],[Disponibilidade]]*Dados[[#This Row],[Desempenho]]*Dados[[#This Row],[Qualidade]]</f>
        <v>0.772128039772727</v>
      </c>
      <c r="T7" s="9" t="n">
        <f aca="false">YEAR(Dados[[#This Row],[Período]])</f>
        <v>2018</v>
      </c>
      <c r="U7" s="9" t="n">
        <f aca="false">MONTH(Dados[[#This Row],[Período]])</f>
        <v>1</v>
      </c>
    </row>
    <row r="8" customFormat="false" ht="15" hidden="false" customHeight="false" outlineLevel="0" collapsed="false">
      <c r="A8" s="4" t="n">
        <v>43107</v>
      </c>
      <c r="B8" s="4" t="s">
        <v>23</v>
      </c>
      <c r="C8" s="5" t="s">
        <v>32</v>
      </c>
      <c r="D8" s="6" t="n">
        <v>8</v>
      </c>
      <c r="E8" s="6" t="n">
        <f aca="false">D8-F8</f>
        <v>6.67</v>
      </c>
      <c r="F8" s="6" t="n">
        <v>1.33</v>
      </c>
      <c r="G8" s="7" t="n">
        <v>440</v>
      </c>
      <c r="H8" s="7" t="n">
        <v>260.083</v>
      </c>
      <c r="I8" s="7" t="n">
        <v>15.323</v>
      </c>
      <c r="J8" s="7" t="n">
        <f aca="false">SUM(H8:I8)</f>
        <v>275.406</v>
      </c>
      <c r="K8" s="8" t="n">
        <f aca="false">(H8/G8)</f>
        <v>0.591097727272727</v>
      </c>
      <c r="L8" s="8" t="n">
        <f aca="false">H8/(E8*55)</f>
        <v>0.708962791331607</v>
      </c>
      <c r="M8" s="8" t="n">
        <f aca="false">(H8/J8)</f>
        <v>0.944362141710784</v>
      </c>
      <c r="N8" s="8" t="n">
        <f aca="false">I8/(H8+I8)</f>
        <v>0.0556378582892167</v>
      </c>
      <c r="O8" s="9" t="n">
        <f aca="false">Dados[[#This Row],[VolumePadrão]]/Dados[[#This Row],[Horas Disp]]</f>
        <v>55</v>
      </c>
      <c r="P8" s="10" t="n">
        <f aca="false" t="array" ref="P8:P8">SUM(Dados[[#This Row],[VolumeLíquido]:[VolumeRefugo]]/Dados[[#This Row],[Horas Ativas]])</f>
        <v>41.2902548725637</v>
      </c>
      <c r="Q8" s="8" t="n">
        <f aca="false">Dados[[#This Row],[Horas Ativas]]/Dados[[#This Row],[Horas Disp]]</f>
        <v>0.83375</v>
      </c>
      <c r="R8" s="8" t="n">
        <f aca="false">Dados[[#This Row],[VolumeBruto]]/Dados[[#This Row],[VolumePadrão]]</f>
        <v>0.625922727272727</v>
      </c>
      <c r="S8" s="8" t="n">
        <f aca="false">Dados[[#This Row],[Disponibilidade]]*Dados[[#This Row],[Desempenho]]*Dados[[#This Row],[Qualidade]]</f>
        <v>0.492827730113636</v>
      </c>
      <c r="T8" s="9" t="n">
        <f aca="false">YEAR(Dados[[#This Row],[Período]])</f>
        <v>2018</v>
      </c>
      <c r="U8" s="9" t="n">
        <f aca="false">MONTH(Dados[[#This Row],[Período]])</f>
        <v>1</v>
      </c>
    </row>
    <row r="9" customFormat="false" ht="15" hidden="false" customHeight="false" outlineLevel="0" collapsed="false">
      <c r="A9" s="4" t="n">
        <v>43108</v>
      </c>
      <c r="B9" s="4" t="s">
        <v>21</v>
      </c>
      <c r="C9" s="5" t="s">
        <v>33</v>
      </c>
      <c r="D9" s="6" t="n">
        <v>8</v>
      </c>
      <c r="E9" s="6" t="n">
        <f aca="false">D9-F9</f>
        <v>7.3</v>
      </c>
      <c r="F9" s="6" t="n">
        <v>0.7</v>
      </c>
      <c r="G9" s="7" t="n">
        <v>440</v>
      </c>
      <c r="H9" s="7" t="n">
        <v>373.405</v>
      </c>
      <c r="I9" s="7" t="n">
        <v>21.545</v>
      </c>
      <c r="J9" s="7" t="n">
        <f aca="false">SUM(H9:I9)</f>
        <v>394.95</v>
      </c>
      <c r="K9" s="8" t="n">
        <f aca="false">(H9/G9)</f>
        <v>0.848647727272727</v>
      </c>
      <c r="L9" s="8" t="n">
        <f aca="false">H9/(E9*55)</f>
        <v>0.930024906600249</v>
      </c>
      <c r="M9" s="8" t="n">
        <f aca="false">(H9/J9)</f>
        <v>0.945448790986201</v>
      </c>
      <c r="N9" s="8" t="n">
        <f aca="false">I9/(H9+I9)</f>
        <v>0.0545512090137992</v>
      </c>
      <c r="O9" s="9" t="n">
        <f aca="false">Dados[[#This Row],[VolumePadrão]]/Dados[[#This Row],[Horas Disp]]</f>
        <v>55</v>
      </c>
      <c r="P9" s="10" t="n">
        <f aca="false" t="array" ref="P9:P9">SUM(Dados[[#This Row],[VolumeLíquido]:[VolumeRefugo]]/Dados[[#This Row],[Horas Ativas]])</f>
        <v>54.1027397260274</v>
      </c>
      <c r="Q9" s="8" t="n">
        <f aca="false">Dados[[#This Row],[Horas Ativas]]/Dados[[#This Row],[Horas Disp]]</f>
        <v>0.9125</v>
      </c>
      <c r="R9" s="8" t="n">
        <f aca="false">Dados[[#This Row],[VolumeBruto]]/Dados[[#This Row],[VolumePadrão]]</f>
        <v>0.897613636363636</v>
      </c>
      <c r="S9" s="8" t="n">
        <f aca="false">Dados[[#This Row],[Disponibilidade]]*Dados[[#This Row],[Desempenho]]*Dados[[#This Row],[Qualidade]]</f>
        <v>0.774391051136363</v>
      </c>
      <c r="T9" s="9" t="n">
        <f aca="false">YEAR(Dados[[#This Row],[Período]])</f>
        <v>2018</v>
      </c>
      <c r="U9" s="9" t="n">
        <f aca="false">MONTH(Dados[[#This Row],[Período]])</f>
        <v>1</v>
      </c>
    </row>
    <row r="10" customFormat="false" ht="15" hidden="false" customHeight="false" outlineLevel="0" collapsed="false">
      <c r="A10" s="4" t="n">
        <v>43109</v>
      </c>
      <c r="B10" s="4" t="s">
        <v>27</v>
      </c>
      <c r="C10" s="5" t="s">
        <v>34</v>
      </c>
      <c r="D10" s="6" t="n">
        <v>8</v>
      </c>
      <c r="E10" s="6" t="n">
        <f aca="false">D10-F10</f>
        <v>7.67</v>
      </c>
      <c r="F10" s="6" t="n">
        <v>0.33</v>
      </c>
      <c r="G10" s="7" t="n">
        <v>440</v>
      </c>
      <c r="H10" s="7" t="n">
        <v>400.993</v>
      </c>
      <c r="I10" s="7" t="n">
        <v>24.735</v>
      </c>
      <c r="J10" s="7" t="n">
        <f aca="false">SUM(H10:I10)</f>
        <v>425.728</v>
      </c>
      <c r="K10" s="8" t="n">
        <f aca="false">(H10/G10)</f>
        <v>0.911347727272727</v>
      </c>
      <c r="L10" s="8" t="n">
        <f aca="false">H10/(E10*55)</f>
        <v>0.950558255304018</v>
      </c>
      <c r="M10" s="8" t="n">
        <f aca="false">(H10/J10)</f>
        <v>0.94189952269994</v>
      </c>
      <c r="N10" s="8" t="n">
        <f aca="false">I10/(H10+I10)</f>
        <v>0.0581004773000601</v>
      </c>
      <c r="O10" s="9" t="n">
        <f aca="false">Dados[[#This Row],[VolumePadrão]]/Dados[[#This Row],[Horas Disp]]</f>
        <v>55</v>
      </c>
      <c r="P10" s="10" t="n">
        <f aca="false" t="array" ref="P10:P10">SUM(Dados[[#This Row],[VolumeLíquido]:[VolumeRefugo]]/Dados[[#This Row],[Horas Ativas]])</f>
        <v>55.5056062581486</v>
      </c>
      <c r="Q10" s="8" t="n">
        <f aca="false">Dados[[#This Row],[Horas Ativas]]/Dados[[#This Row],[Horas Disp]]</f>
        <v>0.95875</v>
      </c>
      <c r="R10" s="8" t="n">
        <f aca="false">Dados[[#This Row],[VolumeBruto]]/Dados[[#This Row],[VolumePadrão]]</f>
        <v>0.967563636363636</v>
      </c>
      <c r="S10" s="8" t="n">
        <f aca="false">Dados[[#This Row],[Disponibilidade]]*Dados[[#This Row],[Desempenho]]*Dados[[#This Row],[Qualidade]]</f>
        <v>0.873754633522727</v>
      </c>
      <c r="T10" s="9" t="n">
        <f aca="false">YEAR(Dados[[#This Row],[Período]])</f>
        <v>2018</v>
      </c>
      <c r="U10" s="9" t="n">
        <f aca="false">MONTH(Dados[[#This Row],[Período]])</f>
        <v>1</v>
      </c>
    </row>
    <row r="11" customFormat="false" ht="15" hidden="false" customHeight="false" outlineLevel="0" collapsed="false">
      <c r="A11" s="4" t="n">
        <v>43110</v>
      </c>
      <c r="B11" s="4" t="s">
        <v>29</v>
      </c>
      <c r="C11" s="5" t="s">
        <v>35</v>
      </c>
      <c r="D11" s="6" t="n">
        <v>8</v>
      </c>
      <c r="E11" s="6" t="n">
        <f aca="false">D11-F11</f>
        <v>7.42</v>
      </c>
      <c r="F11" s="6" t="n">
        <v>0.58</v>
      </c>
      <c r="G11" s="7" t="n">
        <v>440</v>
      </c>
      <c r="H11" s="7" t="n">
        <v>355.322</v>
      </c>
      <c r="I11" s="7" t="n">
        <v>30.087</v>
      </c>
      <c r="J11" s="7" t="n">
        <f aca="false">SUM(H11:I11)</f>
        <v>385.409</v>
      </c>
      <c r="K11" s="8" t="n">
        <f aca="false">(H11/G11)</f>
        <v>0.80755</v>
      </c>
      <c r="L11" s="8" t="n">
        <f aca="false">H11/(E11*55)</f>
        <v>0.870673854447439</v>
      </c>
      <c r="M11" s="8" t="n">
        <f aca="false">(H11/J11)</f>
        <v>0.921934879569496</v>
      </c>
      <c r="N11" s="8" t="n">
        <f aca="false">I11/(H11+I11)</f>
        <v>0.0780651204305037</v>
      </c>
      <c r="O11" s="9" t="n">
        <f aca="false">Dados[[#This Row],[VolumePadrão]]/Dados[[#This Row],[Horas Disp]]</f>
        <v>55</v>
      </c>
      <c r="P11" s="10" t="n">
        <f aca="false" t="array" ref="P11:P11">SUM(Dados[[#This Row],[VolumeLíquido]:[VolumeRefugo]]/Dados[[#This Row],[Horas Ativas]])</f>
        <v>51.9419137466307</v>
      </c>
      <c r="Q11" s="8" t="n">
        <f aca="false">Dados[[#This Row],[Horas Ativas]]/Dados[[#This Row],[Horas Disp]]</f>
        <v>0.9275</v>
      </c>
      <c r="R11" s="8" t="n">
        <f aca="false">Dados[[#This Row],[VolumeBruto]]/Dados[[#This Row],[VolumePadrão]]</f>
        <v>0.875929545454546</v>
      </c>
      <c r="S11" s="8" t="n">
        <f aca="false">Dados[[#This Row],[Disponibilidade]]*Dados[[#This Row],[Desempenho]]*Dados[[#This Row],[Qualidade]]</f>
        <v>0.749002625</v>
      </c>
      <c r="T11" s="9" t="n">
        <f aca="false">YEAR(Dados[[#This Row],[Período]])</f>
        <v>2018</v>
      </c>
      <c r="U11" s="9" t="n">
        <f aca="false">MONTH(Dados[[#This Row],[Período]])</f>
        <v>1</v>
      </c>
    </row>
    <row r="12" customFormat="false" ht="15" hidden="false" customHeight="false" outlineLevel="0" collapsed="false">
      <c r="A12" s="4" t="n">
        <v>43111</v>
      </c>
      <c r="B12" s="4" t="s">
        <v>21</v>
      </c>
      <c r="C12" s="5" t="s">
        <v>22</v>
      </c>
      <c r="D12" s="6" t="n">
        <v>8</v>
      </c>
      <c r="E12" s="6" t="n">
        <f aca="false">D12-F12</f>
        <v>7.68</v>
      </c>
      <c r="F12" s="6" t="n">
        <v>0.32</v>
      </c>
      <c r="G12" s="7" t="n">
        <v>440</v>
      </c>
      <c r="H12" s="7" t="n">
        <v>356.478</v>
      </c>
      <c r="I12" s="7" t="n">
        <v>15.754</v>
      </c>
      <c r="J12" s="7" t="n">
        <f aca="false">SUM(H12:I12)</f>
        <v>372.232</v>
      </c>
      <c r="K12" s="8" t="n">
        <f aca="false">(H12/G12)</f>
        <v>0.810177272727273</v>
      </c>
      <c r="L12" s="8" t="n">
        <f aca="false">H12/(E12*55)</f>
        <v>0.843934659090909</v>
      </c>
      <c r="M12" s="8" t="n">
        <f aca="false">(H12/J12)</f>
        <v>0.957676932665649</v>
      </c>
      <c r="N12" s="8" t="n">
        <f aca="false">I12/(H12+I12)</f>
        <v>0.0423230673343506</v>
      </c>
      <c r="O12" s="9" t="n">
        <f aca="false">Dados[[#This Row],[VolumePadrão]]/Dados[[#This Row],[Horas Disp]]</f>
        <v>55</v>
      </c>
      <c r="P12" s="10" t="n">
        <f aca="false" t="array" ref="P12:P12">SUM(Dados[[#This Row],[VolumeLíquido]:[VolumeRefugo]]/Dados[[#This Row],[Horas Ativas]])</f>
        <v>48.4677083333333</v>
      </c>
      <c r="Q12" s="8" t="n">
        <f aca="false">Dados[[#This Row],[Horas Ativas]]/Dados[[#This Row],[Horas Disp]]</f>
        <v>0.96</v>
      </c>
      <c r="R12" s="8" t="n">
        <f aca="false">Dados[[#This Row],[VolumeBruto]]/Dados[[#This Row],[VolumePadrão]]</f>
        <v>0.845981818181818</v>
      </c>
      <c r="S12" s="8" t="n">
        <f aca="false">Dados[[#This Row],[Disponibilidade]]*Dados[[#This Row],[Desempenho]]*Dados[[#This Row],[Qualidade]]</f>
        <v>0.777770181818182</v>
      </c>
      <c r="T12" s="9" t="n">
        <f aca="false">YEAR(Dados[[#This Row],[Período]])</f>
        <v>2018</v>
      </c>
      <c r="U12" s="9" t="n">
        <f aca="false">MONTH(Dados[[#This Row],[Período]])</f>
        <v>1</v>
      </c>
    </row>
    <row r="13" customFormat="false" ht="15" hidden="false" customHeight="false" outlineLevel="0" collapsed="false">
      <c r="A13" s="4" t="n">
        <v>43112</v>
      </c>
      <c r="B13" s="4" t="s">
        <v>25</v>
      </c>
      <c r="C13" s="5" t="s">
        <v>26</v>
      </c>
      <c r="D13" s="6" t="n">
        <v>8</v>
      </c>
      <c r="E13" s="6" t="n">
        <f aca="false">D13-F13</f>
        <v>7.75</v>
      </c>
      <c r="F13" s="6" t="n">
        <v>0.25</v>
      </c>
      <c r="G13" s="7" t="n">
        <v>440</v>
      </c>
      <c r="H13" s="7" t="n">
        <v>317.124</v>
      </c>
      <c r="I13" s="7" t="n">
        <v>12.912</v>
      </c>
      <c r="J13" s="7" t="n">
        <f aca="false">SUM(H13:I13)</f>
        <v>330.036</v>
      </c>
      <c r="K13" s="8" t="n">
        <f aca="false">(H13/G13)</f>
        <v>0.720736363636364</v>
      </c>
      <c r="L13" s="8" t="n">
        <f aca="false">H13/(E13*55)</f>
        <v>0.743985923753666</v>
      </c>
      <c r="M13" s="8" t="n">
        <f aca="false">(H13/J13)</f>
        <v>0.960876995236883</v>
      </c>
      <c r="N13" s="8" t="n">
        <f aca="false">I13/(H13+I13)</f>
        <v>0.0391230047631167</v>
      </c>
      <c r="O13" s="9" t="n">
        <f aca="false">Dados[[#This Row],[VolumePadrão]]/Dados[[#This Row],[Horas Disp]]</f>
        <v>55</v>
      </c>
      <c r="P13" s="10" t="n">
        <f aca="false" t="array" ref="P13:P13">SUM(Dados[[#This Row],[VolumeLíquido]:[VolumeRefugo]]/Dados[[#This Row],[Horas Ativas]])</f>
        <v>42.5852903225807</v>
      </c>
      <c r="Q13" s="8" t="n">
        <f aca="false">Dados[[#This Row],[Horas Ativas]]/Dados[[#This Row],[Horas Disp]]</f>
        <v>0.96875</v>
      </c>
      <c r="R13" s="8" t="n">
        <f aca="false">Dados[[#This Row],[VolumeBruto]]/Dados[[#This Row],[VolumePadrão]]</f>
        <v>0.750081818181818</v>
      </c>
      <c r="S13" s="8" t="n">
        <f aca="false">Dados[[#This Row],[Disponibilidade]]*Dados[[#This Row],[Desempenho]]*Dados[[#This Row],[Qualidade]]</f>
        <v>0.698213352272727</v>
      </c>
      <c r="T13" s="9" t="n">
        <f aca="false">YEAR(Dados[[#This Row],[Período]])</f>
        <v>2018</v>
      </c>
      <c r="U13" s="9" t="n">
        <f aca="false">MONTH(Dados[[#This Row],[Período]])</f>
        <v>1</v>
      </c>
    </row>
    <row r="14" customFormat="false" ht="15" hidden="false" customHeight="false" outlineLevel="0" collapsed="false">
      <c r="A14" s="4" t="n">
        <v>43113</v>
      </c>
      <c r="B14" s="4" t="s">
        <v>23</v>
      </c>
      <c r="C14" s="5" t="s">
        <v>32</v>
      </c>
      <c r="D14" s="6" t="n">
        <v>8</v>
      </c>
      <c r="E14" s="6" t="n">
        <f aca="false">D14-F14</f>
        <v>7.58</v>
      </c>
      <c r="F14" s="6" t="n">
        <v>0.42</v>
      </c>
      <c r="G14" s="7" t="n">
        <v>440</v>
      </c>
      <c r="H14" s="7" t="n">
        <v>287.816</v>
      </c>
      <c r="I14" s="7" t="n">
        <v>19.375</v>
      </c>
      <c r="J14" s="7" t="n">
        <f aca="false">SUM(H14:I14)</f>
        <v>307.191</v>
      </c>
      <c r="K14" s="8" t="n">
        <f aca="false">(H14/G14)</f>
        <v>0.654127272727273</v>
      </c>
      <c r="L14" s="8" t="n">
        <f aca="false">H14/(E14*55)</f>
        <v>0.690371791796594</v>
      </c>
      <c r="M14" s="8" t="n">
        <f aca="false">(H14/J14)</f>
        <v>0.936928490743544</v>
      </c>
      <c r="N14" s="8" t="n">
        <f aca="false">I14/(H14+I14)</f>
        <v>0.0630715092564561</v>
      </c>
      <c r="O14" s="9" t="n">
        <f aca="false">Dados[[#This Row],[VolumePadrão]]/Dados[[#This Row],[Horas Disp]]</f>
        <v>55</v>
      </c>
      <c r="P14" s="10" t="n">
        <f aca="false" t="array" ref="P14:P14">SUM(Dados[[#This Row],[VolumeLíquido]:[VolumeRefugo]]/Dados[[#This Row],[Horas Ativas]])</f>
        <v>40.5265171503958</v>
      </c>
      <c r="Q14" s="8" t="n">
        <f aca="false">Dados[[#This Row],[Horas Ativas]]/Dados[[#This Row],[Horas Disp]]</f>
        <v>0.9475</v>
      </c>
      <c r="R14" s="8" t="n">
        <f aca="false">Dados[[#This Row],[VolumeBruto]]/Dados[[#This Row],[VolumePadrão]]</f>
        <v>0.698161363636364</v>
      </c>
      <c r="S14" s="8" t="n">
        <f aca="false">Dados[[#This Row],[Disponibilidade]]*Dados[[#This Row],[Desempenho]]*Dados[[#This Row],[Qualidade]]</f>
        <v>0.619785590909091</v>
      </c>
      <c r="T14" s="9" t="n">
        <f aca="false">YEAR(Dados[[#This Row],[Período]])</f>
        <v>2018</v>
      </c>
      <c r="U14" s="9" t="n">
        <f aca="false">MONTH(Dados[[#This Row],[Período]])</f>
        <v>1</v>
      </c>
    </row>
    <row r="15" customFormat="false" ht="15" hidden="false" customHeight="false" outlineLevel="0" collapsed="false">
      <c r="A15" s="4" t="n">
        <v>43114</v>
      </c>
      <c r="B15" s="4" t="s">
        <v>27</v>
      </c>
      <c r="C15" s="5" t="s">
        <v>28</v>
      </c>
      <c r="D15" s="6" t="n">
        <v>8</v>
      </c>
      <c r="E15" s="6" t="n">
        <f aca="false">D15-F15</f>
        <v>7.5</v>
      </c>
      <c r="F15" s="6" t="n">
        <v>0.5</v>
      </c>
      <c r="G15" s="7" t="n">
        <v>440</v>
      </c>
      <c r="H15" s="7" t="n">
        <v>394.115</v>
      </c>
      <c r="I15" s="7" t="n">
        <v>27.519</v>
      </c>
      <c r="J15" s="7" t="n">
        <f aca="false">SUM(H15:I15)</f>
        <v>421.634</v>
      </c>
      <c r="K15" s="8" t="n">
        <f aca="false">(H15/G15)</f>
        <v>0.895715909090909</v>
      </c>
      <c r="L15" s="8" t="n">
        <f aca="false">H15/(E15*55)</f>
        <v>0.955430303030303</v>
      </c>
      <c r="M15" s="8" t="n">
        <f aca="false">(H15/J15)</f>
        <v>0.934732493110138</v>
      </c>
      <c r="N15" s="8" t="n">
        <f aca="false">I15/(H15+I15)</f>
        <v>0.0652675068898618</v>
      </c>
      <c r="O15" s="9" t="n">
        <f aca="false">Dados[[#This Row],[VolumePadrão]]/Dados[[#This Row],[Horas Disp]]</f>
        <v>55</v>
      </c>
      <c r="P15" s="10" t="n">
        <f aca="false" t="array" ref="P15:P15">SUM(Dados[[#This Row],[VolumeLíquido]:[VolumeRefugo]]/Dados[[#This Row],[Horas Ativas]])</f>
        <v>56.2178666666667</v>
      </c>
      <c r="Q15" s="8" t="n">
        <f aca="false">Dados[[#This Row],[Horas Ativas]]/Dados[[#This Row],[Horas Disp]]</f>
        <v>0.9375</v>
      </c>
      <c r="R15" s="8" t="n">
        <f aca="false">Dados[[#This Row],[VolumeBruto]]/Dados[[#This Row],[VolumePadrão]]</f>
        <v>0.958259090909091</v>
      </c>
      <c r="S15" s="8" t="n">
        <f aca="false">Dados[[#This Row],[Disponibilidade]]*Dados[[#This Row],[Desempenho]]*Dados[[#This Row],[Qualidade]]</f>
        <v>0.839733664772727</v>
      </c>
      <c r="T15" s="9" t="n">
        <f aca="false">YEAR(Dados[[#This Row],[Período]])</f>
        <v>2018</v>
      </c>
      <c r="U15" s="9" t="n">
        <f aca="false">MONTH(Dados[[#This Row],[Período]])</f>
        <v>1</v>
      </c>
    </row>
    <row r="16" customFormat="false" ht="15" hidden="false" customHeight="false" outlineLevel="0" collapsed="false">
      <c r="A16" s="4" t="n">
        <v>43115</v>
      </c>
      <c r="B16" s="4" t="s">
        <v>29</v>
      </c>
      <c r="C16" s="5" t="s">
        <v>30</v>
      </c>
      <c r="D16" s="6" t="n">
        <v>8</v>
      </c>
      <c r="E16" s="6" t="n">
        <f aca="false">D16-F16</f>
        <v>7.64</v>
      </c>
      <c r="F16" s="6" t="n">
        <v>0.36</v>
      </c>
      <c r="G16" s="7" t="n">
        <v>440</v>
      </c>
      <c r="H16" s="7" t="n">
        <v>273.115</v>
      </c>
      <c r="I16" s="7" t="n">
        <v>14.598</v>
      </c>
      <c r="J16" s="7" t="n">
        <f aca="false">SUM(H16:I16)</f>
        <v>287.713</v>
      </c>
      <c r="K16" s="8" t="n">
        <f aca="false">(H16/G16)</f>
        <v>0.620715909090909</v>
      </c>
      <c r="L16" s="8" t="n">
        <f aca="false">H16/(E16*55)</f>
        <v>0.649964302712994</v>
      </c>
      <c r="M16" s="8" t="n">
        <f aca="false">(H16/J16)</f>
        <v>0.949261938111938</v>
      </c>
      <c r="N16" s="8" t="n">
        <f aca="false">I16/(H16+I16)</f>
        <v>0.0507380618880621</v>
      </c>
      <c r="O16" s="9" t="n">
        <f aca="false">Dados[[#This Row],[VolumePadrão]]/Dados[[#This Row],[Horas Disp]]</f>
        <v>55</v>
      </c>
      <c r="P16" s="10" t="n">
        <f aca="false" t="array" ref="P16:P16">SUM(Dados[[#This Row],[VolumeLíquido]:[VolumeRefugo]]/Dados[[#This Row],[Horas Ativas]])</f>
        <v>37.6587696335079</v>
      </c>
      <c r="Q16" s="8" t="n">
        <f aca="false">Dados[[#This Row],[Horas Ativas]]/Dados[[#This Row],[Horas Disp]]</f>
        <v>0.955</v>
      </c>
      <c r="R16" s="8" t="n">
        <f aca="false">Dados[[#This Row],[VolumeBruto]]/Dados[[#This Row],[VolumePadrão]]</f>
        <v>0.653893181818182</v>
      </c>
      <c r="S16" s="8" t="n">
        <f aca="false">Dados[[#This Row],[Disponibilidade]]*Dados[[#This Row],[Desempenho]]*Dados[[#This Row],[Qualidade]]</f>
        <v>0.592783693181818</v>
      </c>
      <c r="T16" s="9" t="n">
        <f aca="false">YEAR(Dados[[#This Row],[Período]])</f>
        <v>2018</v>
      </c>
      <c r="U16" s="9" t="n">
        <f aca="false">MONTH(Dados[[#This Row],[Período]])</f>
        <v>1</v>
      </c>
    </row>
    <row r="17" customFormat="false" ht="15" hidden="false" customHeight="false" outlineLevel="0" collapsed="false">
      <c r="A17" s="4" t="n">
        <v>43116</v>
      </c>
      <c r="B17" s="4" t="s">
        <v>23</v>
      </c>
      <c r="C17" s="5" t="s">
        <v>24</v>
      </c>
      <c r="D17" s="6" t="n">
        <v>8</v>
      </c>
      <c r="E17" s="6" t="n">
        <f aca="false">D17-F17</f>
        <v>7.83</v>
      </c>
      <c r="F17" s="6" t="n">
        <v>0.17</v>
      </c>
      <c r="G17" s="7" t="n">
        <v>440</v>
      </c>
      <c r="H17" s="7" t="n">
        <v>373.79</v>
      </c>
      <c r="I17" s="7" t="n">
        <v>43.181</v>
      </c>
      <c r="J17" s="7" t="n">
        <f aca="false">SUM(H17:I17)</f>
        <v>416.971</v>
      </c>
      <c r="K17" s="8" t="n">
        <f aca="false">(H17/G17)</f>
        <v>0.849522727272727</v>
      </c>
      <c r="L17" s="8" t="n">
        <f aca="false">H17/(E17*55)</f>
        <v>0.867967026587716</v>
      </c>
      <c r="M17" s="8" t="n">
        <f aca="false">(H17/J17)</f>
        <v>0.896441239318802</v>
      </c>
      <c r="N17" s="8" t="n">
        <f aca="false">I17/(H17+I17)</f>
        <v>0.103558760681198</v>
      </c>
      <c r="O17" s="9" t="n">
        <f aca="false">Dados[[#This Row],[VolumePadrão]]/Dados[[#This Row],[Horas Disp]]</f>
        <v>55</v>
      </c>
      <c r="P17" s="10" t="n">
        <f aca="false" t="array" ref="P17:P17">SUM(Dados[[#This Row],[VolumeLíquido]:[VolumeRefugo]]/Dados[[#This Row],[Horas Ativas]])</f>
        <v>53.2530012771392</v>
      </c>
      <c r="Q17" s="8" t="n">
        <f aca="false">Dados[[#This Row],[Horas Ativas]]/Dados[[#This Row],[Horas Disp]]</f>
        <v>0.97875</v>
      </c>
      <c r="R17" s="8" t="n">
        <f aca="false">Dados[[#This Row],[VolumeBruto]]/Dados[[#This Row],[VolumePadrão]]</f>
        <v>0.947661363636363</v>
      </c>
      <c r="S17" s="8" t="n">
        <f aca="false">Dados[[#This Row],[Disponibilidade]]*Dados[[#This Row],[Desempenho]]*Dados[[#This Row],[Qualidade]]</f>
        <v>0.831470369318182</v>
      </c>
      <c r="T17" s="9" t="n">
        <f aca="false">YEAR(Dados[[#This Row],[Período]])</f>
        <v>2018</v>
      </c>
      <c r="U17" s="9" t="n">
        <f aca="false">MONTH(Dados[[#This Row],[Período]])</f>
        <v>1</v>
      </c>
    </row>
    <row r="18" customFormat="false" ht="15" hidden="false" customHeight="false" outlineLevel="0" collapsed="false">
      <c r="A18" s="4" t="n">
        <v>43117</v>
      </c>
      <c r="B18" s="4" t="s">
        <v>29</v>
      </c>
      <c r="C18" s="5" t="s">
        <v>35</v>
      </c>
      <c r="D18" s="6" t="n">
        <v>8</v>
      </c>
      <c r="E18" s="6" t="n">
        <f aca="false">D18-F18</f>
        <v>7.42</v>
      </c>
      <c r="F18" s="6" t="n">
        <v>0.58</v>
      </c>
      <c r="G18" s="7" t="n">
        <v>440</v>
      </c>
      <c r="H18" s="7" t="n">
        <v>266.083</v>
      </c>
      <c r="I18" s="7" t="n">
        <v>17.323</v>
      </c>
      <c r="J18" s="7" t="n">
        <f aca="false">SUM(H18:I18)</f>
        <v>283.406</v>
      </c>
      <c r="K18" s="8" t="n">
        <f aca="false">(H18/G18)</f>
        <v>0.604734090909091</v>
      </c>
      <c r="L18" s="8" t="n">
        <f aca="false">H18/(E18*55)</f>
        <v>0.652004410683656</v>
      </c>
      <c r="M18" s="8" t="n">
        <f aca="false">(H18/J18)</f>
        <v>0.93887567659118</v>
      </c>
      <c r="N18" s="8" t="n">
        <f aca="false">I18/(H18+I18)</f>
        <v>0.0611243234088199</v>
      </c>
      <c r="O18" s="9" t="n">
        <f aca="false">Dados[[#This Row],[VolumePadrão]]/Dados[[#This Row],[Horas Disp]]</f>
        <v>55</v>
      </c>
      <c r="P18" s="10" t="n">
        <f aca="false" t="array" ref="P18:P18">SUM(Dados[[#This Row],[VolumeLíquido]:[VolumeRefugo]]/Dados[[#This Row],[Horas Ativas]])</f>
        <v>38.1948787061995</v>
      </c>
      <c r="Q18" s="8" t="n">
        <f aca="false">Dados[[#This Row],[Horas Ativas]]/Dados[[#This Row],[Horas Disp]]</f>
        <v>0.9275</v>
      </c>
      <c r="R18" s="8" t="n">
        <f aca="false">Dados[[#This Row],[VolumeBruto]]/Dados[[#This Row],[VolumePadrão]]</f>
        <v>0.644104545454546</v>
      </c>
      <c r="S18" s="8" t="n">
        <f aca="false">Dados[[#This Row],[Disponibilidade]]*Dados[[#This Row],[Desempenho]]*Dados[[#This Row],[Qualidade]]</f>
        <v>0.560890869318182</v>
      </c>
      <c r="T18" s="9" t="n">
        <f aca="false">YEAR(Dados[[#This Row],[Período]])</f>
        <v>2018</v>
      </c>
      <c r="U18" s="9" t="n">
        <f aca="false">MONTH(Dados[[#This Row],[Período]])</f>
        <v>1</v>
      </c>
    </row>
    <row r="19" customFormat="false" ht="15" hidden="false" customHeight="false" outlineLevel="0" collapsed="false">
      <c r="A19" s="4" t="n">
        <v>43118</v>
      </c>
      <c r="B19" s="4" t="s">
        <v>27</v>
      </c>
      <c r="C19" s="5" t="s">
        <v>34</v>
      </c>
      <c r="D19" s="6" t="n">
        <v>8</v>
      </c>
      <c r="E19" s="6" t="n">
        <f aca="false">D19-F19</f>
        <v>7.33</v>
      </c>
      <c r="F19" s="6" t="n">
        <v>0.67</v>
      </c>
      <c r="G19" s="7" t="n">
        <v>440</v>
      </c>
      <c r="H19" s="7" t="n">
        <v>383.405</v>
      </c>
      <c r="I19" s="7" t="n">
        <v>24.545</v>
      </c>
      <c r="J19" s="7" t="n">
        <f aca="false">SUM(H19:I19)</f>
        <v>407.95</v>
      </c>
      <c r="K19" s="8" t="n">
        <f aca="false">(H19/G19)</f>
        <v>0.871375</v>
      </c>
      <c r="L19" s="8" t="n">
        <f aca="false">H19/(E19*55)</f>
        <v>0.951023192360164</v>
      </c>
      <c r="M19" s="8" t="n">
        <f aca="false">(H19/J19)</f>
        <v>0.939833312905993</v>
      </c>
      <c r="N19" s="8" t="n">
        <f aca="false">I19/(H19+I19)</f>
        <v>0.0601666870940066</v>
      </c>
      <c r="O19" s="9" t="n">
        <f aca="false">Dados[[#This Row],[VolumePadrão]]/Dados[[#This Row],[Horas Disp]]</f>
        <v>55</v>
      </c>
      <c r="P19" s="10" t="n">
        <f aca="false" t="array" ref="P19:P19">SUM(Dados[[#This Row],[VolumeLíquido]:[VolumeRefugo]]/Dados[[#This Row],[Horas Ativas]])</f>
        <v>55.6548431105048</v>
      </c>
      <c r="Q19" s="8" t="n">
        <f aca="false">Dados[[#This Row],[Horas Ativas]]/Dados[[#This Row],[Horas Disp]]</f>
        <v>0.91625</v>
      </c>
      <c r="R19" s="8" t="n">
        <f aca="false">Dados[[#This Row],[VolumeBruto]]/Dados[[#This Row],[VolumePadrão]]</f>
        <v>0.927159090909091</v>
      </c>
      <c r="S19" s="8" t="n">
        <f aca="false">Dados[[#This Row],[Disponibilidade]]*Dados[[#This Row],[Desempenho]]*Dados[[#This Row],[Qualidade]]</f>
        <v>0.79839734375</v>
      </c>
      <c r="T19" s="9" t="n">
        <f aca="false">YEAR(Dados[[#This Row],[Período]])</f>
        <v>2018</v>
      </c>
      <c r="U19" s="9" t="n">
        <f aca="false">MONTH(Dados[[#This Row],[Período]])</f>
        <v>1</v>
      </c>
    </row>
    <row r="20" customFormat="false" ht="15" hidden="false" customHeight="false" outlineLevel="0" collapsed="false">
      <c r="A20" s="4" t="n">
        <v>43119</v>
      </c>
      <c r="B20" s="4" t="s">
        <v>25</v>
      </c>
      <c r="C20" s="5" t="s">
        <v>31</v>
      </c>
      <c r="D20" s="6" t="n">
        <v>8</v>
      </c>
      <c r="E20" s="6" t="n">
        <f aca="false">D20-F20</f>
        <v>7.55</v>
      </c>
      <c r="F20" s="6" t="n">
        <v>0.45</v>
      </c>
      <c r="G20" s="7" t="n">
        <v>440</v>
      </c>
      <c r="H20" s="7" t="n">
        <v>402.993</v>
      </c>
      <c r="I20" s="7" t="n">
        <v>21.735</v>
      </c>
      <c r="J20" s="7" t="n">
        <f aca="false">SUM(H20:I20)</f>
        <v>424.728</v>
      </c>
      <c r="K20" s="8" t="n">
        <f aca="false">(H20/G20)</f>
        <v>0.915893181818182</v>
      </c>
      <c r="L20" s="8" t="n">
        <f aca="false">H20/(E20*55)</f>
        <v>0.97048284166165</v>
      </c>
      <c r="M20" s="8" t="n">
        <f aca="false">(H20/J20)</f>
        <v>0.94882607221563</v>
      </c>
      <c r="N20" s="8" t="n">
        <f aca="false">I20/(H20+I20)</f>
        <v>0.0511739277843702</v>
      </c>
      <c r="O20" s="9" t="n">
        <f aca="false">Dados[[#This Row],[VolumePadrão]]/Dados[[#This Row],[Horas Disp]]</f>
        <v>55</v>
      </c>
      <c r="P20" s="10" t="n">
        <f aca="false" t="array" ref="P20:P20">SUM(Dados[[#This Row],[VolumeLíquido]:[VolumeRefugo]]/Dados[[#This Row],[Horas Ativas]])</f>
        <v>56.2553642384106</v>
      </c>
      <c r="Q20" s="8" t="n">
        <f aca="false">Dados[[#This Row],[Horas Ativas]]/Dados[[#This Row],[Horas Disp]]</f>
        <v>0.94375</v>
      </c>
      <c r="R20" s="8" t="n">
        <f aca="false">Dados[[#This Row],[VolumeBruto]]/Dados[[#This Row],[VolumePadrão]]</f>
        <v>0.965290909090909</v>
      </c>
      <c r="S20" s="8" t="n">
        <f aca="false">Dados[[#This Row],[Disponibilidade]]*Dados[[#This Row],[Desempenho]]*Dados[[#This Row],[Qualidade]]</f>
        <v>0.864374190340909</v>
      </c>
      <c r="T20" s="9" t="n">
        <f aca="false">YEAR(Dados[[#This Row],[Período]])</f>
        <v>2018</v>
      </c>
      <c r="U20" s="9" t="n">
        <f aca="false">MONTH(Dados[[#This Row],[Período]])</f>
        <v>1</v>
      </c>
    </row>
    <row r="21" customFormat="false" ht="15" hidden="false" customHeight="false" outlineLevel="0" collapsed="false">
      <c r="A21" s="4" t="n">
        <v>43120</v>
      </c>
      <c r="B21" s="4" t="s">
        <v>21</v>
      </c>
      <c r="C21" s="5" t="s">
        <v>33</v>
      </c>
      <c r="D21" s="6" t="n">
        <v>8</v>
      </c>
      <c r="E21" s="6" t="n">
        <f aca="false">D21-F21</f>
        <v>7.25</v>
      </c>
      <c r="F21" s="6" t="n">
        <v>0.75</v>
      </c>
      <c r="G21" s="7" t="n">
        <v>440</v>
      </c>
      <c r="H21" s="7" t="n">
        <v>357.322</v>
      </c>
      <c r="I21" s="7" t="n">
        <v>33.087</v>
      </c>
      <c r="J21" s="7" t="n">
        <f aca="false">SUM(H21:I21)</f>
        <v>390.409</v>
      </c>
      <c r="K21" s="8" t="n">
        <f aca="false">(H21/G21)</f>
        <v>0.812095454545455</v>
      </c>
      <c r="L21" s="8" t="n">
        <f aca="false">H21/(E21*55)</f>
        <v>0.896105329153605</v>
      </c>
      <c r="M21" s="8" t="n">
        <f aca="false">(H21/J21)</f>
        <v>0.915250416870513</v>
      </c>
      <c r="N21" s="8" t="n">
        <f aca="false">I21/(H21+I21)</f>
        <v>0.0847495831294873</v>
      </c>
      <c r="O21" s="9" t="n">
        <f aca="false">Dados[[#This Row],[VolumePadrão]]/Dados[[#This Row],[Horas Disp]]</f>
        <v>55</v>
      </c>
      <c r="P21" s="10" t="n">
        <f aca="false" t="array" ref="P21:P21">SUM(Dados[[#This Row],[VolumeLíquido]:[VolumeRefugo]]/Dados[[#This Row],[Horas Ativas]])</f>
        <v>53.8495172413793</v>
      </c>
      <c r="Q21" s="8" t="n">
        <f aca="false">Dados[[#This Row],[Horas Ativas]]/Dados[[#This Row],[Horas Disp]]</f>
        <v>0.90625</v>
      </c>
      <c r="R21" s="8" t="n">
        <f aca="false">Dados[[#This Row],[VolumeBruto]]/Dados[[#This Row],[VolumePadrão]]</f>
        <v>0.887293181818182</v>
      </c>
      <c r="S21" s="8" t="n">
        <f aca="false">Dados[[#This Row],[Disponibilidade]]*Dados[[#This Row],[Desempenho]]*Dados[[#This Row],[Qualidade]]</f>
        <v>0.735961505681818</v>
      </c>
      <c r="T21" s="9" t="n">
        <f aca="false">YEAR(Dados[[#This Row],[Período]])</f>
        <v>2018</v>
      </c>
      <c r="U21" s="9" t="n">
        <f aca="false">MONTH(Dados[[#This Row],[Período]])</f>
        <v>1</v>
      </c>
    </row>
    <row r="22" customFormat="false" ht="15" hidden="false" customHeight="false" outlineLevel="0" collapsed="false">
      <c r="A22" s="4" t="n">
        <v>43121</v>
      </c>
      <c r="B22" s="4" t="s">
        <v>27</v>
      </c>
      <c r="C22" s="5" t="s">
        <v>34</v>
      </c>
      <c r="D22" s="6" t="n">
        <v>8</v>
      </c>
      <c r="E22" s="6" t="n">
        <f aca="false">D22-F22</f>
        <v>7.22</v>
      </c>
      <c r="F22" s="6" t="n">
        <v>0.78</v>
      </c>
      <c r="G22" s="7" t="n">
        <v>440</v>
      </c>
      <c r="H22" s="7" t="n">
        <v>289.192</v>
      </c>
      <c r="I22" s="7" t="n">
        <v>9.878</v>
      </c>
      <c r="J22" s="7" t="n">
        <f aca="false">SUM(H22:I22)</f>
        <v>299.07</v>
      </c>
      <c r="K22" s="8" t="n">
        <f aca="false">(H22/G22)</f>
        <v>0.657254545454545</v>
      </c>
      <c r="L22" s="8" t="n">
        <f aca="false">H22/(E22*55)</f>
        <v>0.728259884160161</v>
      </c>
      <c r="M22" s="8" t="n">
        <f aca="false">(H22/J22)</f>
        <v>0.966970943257431</v>
      </c>
      <c r="N22" s="8" t="n">
        <f aca="false">I22/(H22+I22)</f>
        <v>0.0330290567425686</v>
      </c>
      <c r="O22" s="9" t="n">
        <f aca="false">Dados[[#This Row],[VolumePadrão]]/Dados[[#This Row],[Horas Disp]]</f>
        <v>55</v>
      </c>
      <c r="P22" s="10" t="n">
        <f aca="false" t="array" ref="P22:P22">SUM(Dados[[#This Row],[VolumeLíquido]:[VolumeRefugo]]/Dados[[#This Row],[Horas Ativas]])</f>
        <v>41.4224376731302</v>
      </c>
      <c r="Q22" s="8" t="n">
        <f aca="false">Dados[[#This Row],[Horas Ativas]]/Dados[[#This Row],[Horas Disp]]</f>
        <v>0.9025</v>
      </c>
      <c r="R22" s="8" t="n">
        <f aca="false">Dados[[#This Row],[VolumeBruto]]/Dados[[#This Row],[VolumePadrão]]</f>
        <v>0.679704545454545</v>
      </c>
      <c r="S22" s="8" t="n">
        <f aca="false">Dados[[#This Row],[Disponibilidade]]*Dados[[#This Row],[Desempenho]]*Dados[[#This Row],[Qualidade]]</f>
        <v>0.593172227272727</v>
      </c>
      <c r="T22" s="9" t="n">
        <f aca="false">YEAR(Dados[[#This Row],[Período]])</f>
        <v>2018</v>
      </c>
      <c r="U22" s="9" t="n">
        <f aca="false">MONTH(Dados[[#This Row],[Período]])</f>
        <v>1</v>
      </c>
    </row>
    <row r="23" customFormat="false" ht="15" hidden="false" customHeight="false" outlineLevel="0" collapsed="false">
      <c r="A23" s="4" t="n">
        <v>43122</v>
      </c>
      <c r="B23" s="4" t="s">
        <v>23</v>
      </c>
      <c r="C23" s="5" t="s">
        <v>24</v>
      </c>
      <c r="D23" s="6" t="n">
        <v>8</v>
      </c>
      <c r="E23" s="6" t="n">
        <f aca="false">D23-F23</f>
        <v>7</v>
      </c>
      <c r="F23" s="6" t="n">
        <v>1</v>
      </c>
      <c r="G23" s="7" t="n">
        <v>440</v>
      </c>
      <c r="H23" s="7" t="n">
        <v>371.4</v>
      </c>
      <c r="I23" s="7" t="n">
        <v>17.754</v>
      </c>
      <c r="J23" s="7" t="n">
        <f aca="false">SUM(H23:I23)</f>
        <v>389.154</v>
      </c>
      <c r="K23" s="8" t="n">
        <f aca="false">(H23/G23)</f>
        <v>0.844090909090909</v>
      </c>
      <c r="L23" s="8" t="n">
        <f aca="false">H23/(E23*55)</f>
        <v>0.964675324675325</v>
      </c>
      <c r="M23" s="8" t="n">
        <f aca="false">(H23/J23)</f>
        <v>0.9543779583404</v>
      </c>
      <c r="N23" s="8" t="n">
        <f aca="false">I23/(H23+I23)</f>
        <v>0.0456220416596001</v>
      </c>
      <c r="O23" s="9" t="n">
        <f aca="false">Dados[[#This Row],[VolumePadrão]]/Dados[[#This Row],[Horas Disp]]</f>
        <v>55</v>
      </c>
      <c r="P23" s="10" t="n">
        <f aca="false" t="array" ref="P23:P23">SUM(Dados[[#This Row],[VolumeLíquido]:[VolumeRefugo]]/Dados[[#This Row],[Horas Ativas]])</f>
        <v>55.5934285714286</v>
      </c>
      <c r="Q23" s="8" t="n">
        <f aca="false">Dados[[#This Row],[Horas Ativas]]/Dados[[#This Row],[Horas Disp]]</f>
        <v>0.875</v>
      </c>
      <c r="R23" s="8" t="n">
        <f aca="false">Dados[[#This Row],[VolumeBruto]]/Dados[[#This Row],[VolumePadrão]]</f>
        <v>0.884440909090909</v>
      </c>
      <c r="S23" s="8" t="n">
        <f aca="false">Dados[[#This Row],[Disponibilidade]]*Dados[[#This Row],[Desempenho]]*Dados[[#This Row],[Qualidade]]</f>
        <v>0.738579545454545</v>
      </c>
      <c r="T23" s="9" t="n">
        <f aca="false">YEAR(Dados[[#This Row],[Período]])</f>
        <v>2018</v>
      </c>
      <c r="U23" s="9" t="n">
        <f aca="false">MONTH(Dados[[#This Row],[Período]])</f>
        <v>1</v>
      </c>
    </row>
    <row r="24" customFormat="false" ht="15" hidden="false" customHeight="false" outlineLevel="0" collapsed="false">
      <c r="A24" s="4" t="n">
        <v>43123</v>
      </c>
      <c r="B24" s="4" t="s">
        <v>25</v>
      </c>
      <c r="C24" s="5" t="s">
        <v>31</v>
      </c>
      <c r="D24" s="6" t="n">
        <v>8</v>
      </c>
      <c r="E24" s="6" t="n">
        <f aca="false">D24-F24</f>
        <v>7.72</v>
      </c>
      <c r="F24" s="6" t="n">
        <v>0.28</v>
      </c>
      <c r="G24" s="7" t="n">
        <v>440</v>
      </c>
      <c r="H24" s="7" t="n">
        <v>298.9</v>
      </c>
      <c r="I24" s="7" t="n">
        <v>13.333</v>
      </c>
      <c r="J24" s="7" t="n">
        <f aca="false">SUM(H24:I24)</f>
        <v>312.233</v>
      </c>
      <c r="K24" s="8" t="n">
        <f aca="false">(H24/G24)</f>
        <v>0.679318181818182</v>
      </c>
      <c r="L24" s="8" t="n">
        <f aca="false">H24/(E24*55)</f>
        <v>0.703956665096561</v>
      </c>
      <c r="M24" s="8" t="n">
        <f aca="false">(H24/J24)</f>
        <v>0.957297915338865</v>
      </c>
      <c r="N24" s="8" t="n">
        <f aca="false">I24/(H24+I24)</f>
        <v>0.0427020846611345</v>
      </c>
      <c r="O24" s="9" t="n">
        <f aca="false">Dados[[#This Row],[VolumePadrão]]/Dados[[#This Row],[Horas Disp]]</f>
        <v>55</v>
      </c>
      <c r="P24" s="10" t="n">
        <f aca="false" t="array" ref="P24:P24">SUM(Dados[[#This Row],[VolumeLíquido]:[VolumeRefugo]]/Dados[[#This Row],[Horas Ativas]])</f>
        <v>40.444689119171</v>
      </c>
      <c r="Q24" s="8" t="n">
        <f aca="false">Dados[[#This Row],[Horas Ativas]]/Dados[[#This Row],[Horas Disp]]</f>
        <v>0.965</v>
      </c>
      <c r="R24" s="8" t="n">
        <f aca="false">Dados[[#This Row],[VolumeBruto]]/Dados[[#This Row],[VolumePadrão]]</f>
        <v>0.709620454545455</v>
      </c>
      <c r="S24" s="8" t="n">
        <f aca="false">Dados[[#This Row],[Disponibilidade]]*Dados[[#This Row],[Desempenho]]*Dados[[#This Row],[Qualidade]]</f>
        <v>0.655542045454545</v>
      </c>
      <c r="T24" s="9" t="n">
        <f aca="false">YEAR(Dados[[#This Row],[Período]])</f>
        <v>2018</v>
      </c>
      <c r="U24" s="9" t="n">
        <f aca="false">MONTH(Dados[[#This Row],[Período]])</f>
        <v>1</v>
      </c>
    </row>
    <row r="25" customFormat="false" ht="15" hidden="false" customHeight="false" outlineLevel="0" collapsed="false">
      <c r="A25" s="4" t="n">
        <v>43132</v>
      </c>
      <c r="B25" s="4" t="s">
        <v>25</v>
      </c>
      <c r="C25" s="5" t="s">
        <v>31</v>
      </c>
      <c r="D25" s="6" t="n">
        <v>8</v>
      </c>
      <c r="E25" s="6" t="n">
        <f aca="false">D25-F25</f>
        <v>7.75</v>
      </c>
      <c r="F25" s="6" t="n">
        <v>0.25</v>
      </c>
      <c r="G25" s="7" t="n">
        <v>440</v>
      </c>
      <c r="H25" s="7" t="n">
        <v>319.123</v>
      </c>
      <c r="I25" s="7" t="n">
        <v>18.32</v>
      </c>
      <c r="J25" s="7" t="n">
        <f aca="false">SUM(H25:I25)</f>
        <v>337.443</v>
      </c>
      <c r="K25" s="8" t="n">
        <f aca="false">(H25/G25)</f>
        <v>0.725279545454545</v>
      </c>
      <c r="L25" s="8" t="n">
        <f aca="false">H25/(E25*55)</f>
        <v>0.748675659824047</v>
      </c>
      <c r="M25" s="8" t="n">
        <f aca="false">(H25/J25)</f>
        <v>0.945709349430867</v>
      </c>
      <c r="N25" s="8" t="n">
        <f aca="false">I25/(H25+I25)</f>
        <v>0.0542906505691332</v>
      </c>
      <c r="O25" s="9" t="n">
        <f aca="false">Dados[[#This Row],[VolumePadrão]]/Dados[[#This Row],[Horas Disp]]</f>
        <v>55</v>
      </c>
      <c r="P25" s="10" t="n">
        <f aca="false" t="array" ref="P25:P25">SUM(Dados[[#This Row],[VolumeLíquido]:[VolumeRefugo]]/Dados[[#This Row],[Horas Ativas]])</f>
        <v>43.5410322580645</v>
      </c>
      <c r="Q25" s="8" t="n">
        <f aca="false">Dados[[#This Row],[Horas Ativas]]/Dados[[#This Row],[Horas Disp]]</f>
        <v>0.96875</v>
      </c>
      <c r="R25" s="8" t="n">
        <f aca="false">Dados[[#This Row],[VolumeBruto]]/Dados[[#This Row],[VolumePadrão]]</f>
        <v>0.766915909090909</v>
      </c>
      <c r="S25" s="8" t="n">
        <f aca="false">Dados[[#This Row],[Disponibilidade]]*Dados[[#This Row],[Desempenho]]*Dados[[#This Row],[Qualidade]]</f>
        <v>0.702614559659091</v>
      </c>
      <c r="T25" s="9" t="n">
        <f aca="false">YEAR(Dados[[#This Row],[Período]])</f>
        <v>2018</v>
      </c>
      <c r="U25" s="9" t="n">
        <f aca="false">MONTH(Dados[[#This Row],[Período]])</f>
        <v>2</v>
      </c>
    </row>
    <row r="26" customFormat="false" ht="15" hidden="false" customHeight="false" outlineLevel="0" collapsed="false">
      <c r="A26" s="4" t="n">
        <v>43133</v>
      </c>
      <c r="B26" s="4" t="s">
        <v>29</v>
      </c>
      <c r="C26" s="5" t="s">
        <v>30</v>
      </c>
      <c r="D26" s="11" t="n">
        <v>8</v>
      </c>
      <c r="E26" s="11" t="n">
        <f aca="false">D26-F26</f>
        <v>7.42</v>
      </c>
      <c r="F26" s="11" t="n">
        <v>0.58</v>
      </c>
      <c r="G26" s="12" t="n">
        <v>440</v>
      </c>
      <c r="H26" s="12" t="n">
        <v>389.457</v>
      </c>
      <c r="I26" s="12" t="n">
        <v>5.567</v>
      </c>
      <c r="J26" s="12" t="n">
        <f aca="false">SUM(H26:I26)</f>
        <v>395.024</v>
      </c>
      <c r="K26" s="8" t="n">
        <f aca="false">(H26/G26)</f>
        <v>0.885129545454545</v>
      </c>
      <c r="L26" s="8" t="n">
        <f aca="false">H26/(E26*55)</f>
        <v>0.954317569223229</v>
      </c>
      <c r="M26" s="8" t="n">
        <f aca="false">(H26/J26)</f>
        <v>0.985907185386204</v>
      </c>
      <c r="N26" s="8" t="n">
        <f aca="false">I26/(H26+I26)</f>
        <v>0.0140928146137956</v>
      </c>
      <c r="O26" s="9" t="n">
        <f aca="false">Dados[[#This Row],[VolumePadrão]]/Dados[[#This Row],[Horas Disp]]</f>
        <v>55</v>
      </c>
      <c r="P26" s="10" t="n">
        <f aca="false" t="array" ref="P26:P26">SUM(Dados[[#This Row],[VolumeLíquido]:[VolumeRefugo]]/Dados[[#This Row],[Horas Ativas]])</f>
        <v>53.2377358490566</v>
      </c>
      <c r="Q26" s="8" t="n">
        <f aca="false">Dados[[#This Row],[Horas Ativas]]/Dados[[#This Row],[Horas Disp]]</f>
        <v>0.9275</v>
      </c>
      <c r="R26" s="8" t="n">
        <f aca="false">Dados[[#This Row],[VolumeBruto]]/Dados[[#This Row],[VolumePadrão]]</f>
        <v>0.897781818181818</v>
      </c>
      <c r="S26" s="8" t="n">
        <f aca="false">Dados[[#This Row],[Disponibilidade]]*Dados[[#This Row],[Desempenho]]*Dados[[#This Row],[Qualidade]]</f>
        <v>0.820957653409091</v>
      </c>
      <c r="T26" s="9" t="n">
        <f aca="false">YEAR(Dados[[#This Row],[Período]])</f>
        <v>2018</v>
      </c>
      <c r="U26" s="9" t="n">
        <f aca="false">MONTH(Dados[[#This Row],[Período]])</f>
        <v>2</v>
      </c>
    </row>
    <row r="27" customFormat="false" ht="15" hidden="false" customHeight="false" outlineLevel="0" collapsed="false">
      <c r="A27" s="4" t="n">
        <v>43134</v>
      </c>
      <c r="B27" s="4" t="s">
        <v>21</v>
      </c>
      <c r="C27" s="5" t="s">
        <v>33</v>
      </c>
      <c r="D27" s="11" t="n">
        <v>8</v>
      </c>
      <c r="E27" s="11" t="n">
        <f aca="false">D27-F27</f>
        <v>7.67</v>
      </c>
      <c r="F27" s="11" t="n">
        <v>0.33</v>
      </c>
      <c r="G27" s="12" t="n">
        <v>440</v>
      </c>
      <c r="H27" s="12" t="n">
        <v>242.456</v>
      </c>
      <c r="I27" s="12" t="n">
        <v>23.4</v>
      </c>
      <c r="J27" s="12" t="n">
        <f aca="false">SUM(H27:I27)</f>
        <v>265.856</v>
      </c>
      <c r="K27" s="8" t="n">
        <f aca="false">(H27/G27)</f>
        <v>0.551036363636364</v>
      </c>
      <c r="L27" s="8" t="n">
        <f aca="false">H27/(E27*55)</f>
        <v>0.574744577456442</v>
      </c>
      <c r="M27" s="8" t="n">
        <f aca="false">(H27/J27)</f>
        <v>0.911982426576793</v>
      </c>
      <c r="N27" s="8" t="n">
        <f aca="false">I27/(H27+I27)</f>
        <v>0.0880175734232065</v>
      </c>
      <c r="O27" s="9" t="n">
        <f aca="false">Dados[[#This Row],[VolumePadrão]]/Dados[[#This Row],[Horas Disp]]</f>
        <v>55</v>
      </c>
      <c r="P27" s="10" t="n">
        <f aca="false" t="array" ref="P27:P27">SUM(Dados[[#This Row],[VolumeLíquido]:[VolumeRefugo]]/Dados[[#This Row],[Horas Ativas]])</f>
        <v>34.6617992177314</v>
      </c>
      <c r="Q27" s="8" t="n">
        <f aca="false">Dados[[#This Row],[Horas Ativas]]/Dados[[#This Row],[Horas Disp]]</f>
        <v>0.95875</v>
      </c>
      <c r="R27" s="8" t="n">
        <f aca="false">Dados[[#This Row],[VolumeBruto]]/Dados[[#This Row],[VolumePadrão]]</f>
        <v>0.604218181818182</v>
      </c>
      <c r="S27" s="8" t="n">
        <f aca="false">Dados[[#This Row],[Disponibilidade]]*Dados[[#This Row],[Desempenho]]*Dados[[#This Row],[Qualidade]]</f>
        <v>0.528306113636363</v>
      </c>
      <c r="T27" s="9" t="n">
        <f aca="false">YEAR(Dados[[#This Row],[Período]])</f>
        <v>2018</v>
      </c>
      <c r="U27" s="9" t="n">
        <f aca="false">MONTH(Dados[[#This Row],[Período]])</f>
        <v>2</v>
      </c>
    </row>
    <row r="28" customFormat="false" ht="15" hidden="false" customHeight="false" outlineLevel="0" collapsed="false">
      <c r="A28" s="4" t="n">
        <v>43135</v>
      </c>
      <c r="B28" s="4" t="s">
        <v>27</v>
      </c>
      <c r="C28" s="5" t="s">
        <v>34</v>
      </c>
      <c r="D28" s="11" t="n">
        <v>8</v>
      </c>
      <c r="E28" s="11" t="n">
        <f aca="false">D28-F28</f>
        <v>7.58</v>
      </c>
      <c r="F28" s="11" t="n">
        <v>0.42</v>
      </c>
      <c r="G28" s="12" t="n">
        <v>440</v>
      </c>
      <c r="H28" s="12" t="n">
        <v>350.321</v>
      </c>
      <c r="I28" s="12" t="n">
        <v>2.345</v>
      </c>
      <c r="J28" s="12" t="n">
        <f aca="false">SUM(H28:I28)</f>
        <v>352.666</v>
      </c>
      <c r="K28" s="8" t="n">
        <f aca="false">(H28/G28)</f>
        <v>0.796184090909091</v>
      </c>
      <c r="L28" s="8" t="n">
        <f aca="false">H28/(E28*55)</f>
        <v>0.840299832094027</v>
      </c>
      <c r="M28" s="8" t="n">
        <f aca="false">(H28/J28)</f>
        <v>0.993350649056047</v>
      </c>
      <c r="N28" s="8" t="n">
        <f aca="false">I28/(H28+I28)</f>
        <v>0.00664935094395263</v>
      </c>
      <c r="O28" s="9" t="n">
        <f aca="false">Dados[[#This Row],[VolumePadrão]]/Dados[[#This Row],[Horas Disp]]</f>
        <v>55</v>
      </c>
      <c r="P28" s="10" t="n">
        <f aca="false" t="array" ref="P28:P28">SUM(Dados[[#This Row],[VolumeLíquido]:[VolumeRefugo]]/Dados[[#This Row],[Horas Ativas]])</f>
        <v>46.5258575197889</v>
      </c>
      <c r="Q28" s="8" t="n">
        <f aca="false">Dados[[#This Row],[Horas Ativas]]/Dados[[#This Row],[Horas Disp]]</f>
        <v>0.9475</v>
      </c>
      <c r="R28" s="8" t="n">
        <f aca="false">Dados[[#This Row],[VolumeBruto]]/Dados[[#This Row],[VolumePadrão]]</f>
        <v>0.801513636363636</v>
      </c>
      <c r="S28" s="8" t="n">
        <f aca="false">Dados[[#This Row],[Disponibilidade]]*Dados[[#This Row],[Desempenho]]*Dados[[#This Row],[Qualidade]]</f>
        <v>0.754384426136364</v>
      </c>
      <c r="T28" s="9" t="n">
        <f aca="false">YEAR(Dados[[#This Row],[Período]])</f>
        <v>2018</v>
      </c>
      <c r="U28" s="9" t="n">
        <f aca="false">MONTH(Dados[[#This Row],[Período]])</f>
        <v>2</v>
      </c>
    </row>
    <row r="29" customFormat="false" ht="15" hidden="false" customHeight="false" outlineLevel="0" collapsed="false">
      <c r="A29" s="4" t="n">
        <v>43136</v>
      </c>
      <c r="B29" s="4" t="s">
        <v>23</v>
      </c>
      <c r="C29" s="5" t="s">
        <v>24</v>
      </c>
      <c r="D29" s="11" t="n">
        <v>8</v>
      </c>
      <c r="E29" s="11" t="n">
        <f aca="false">D29-F29</f>
        <v>8</v>
      </c>
      <c r="F29" s="11" t="n">
        <v>0</v>
      </c>
      <c r="G29" s="12" t="n">
        <v>440</v>
      </c>
      <c r="H29" s="12" t="n">
        <v>398.134</v>
      </c>
      <c r="I29" s="12" t="n">
        <v>8.789</v>
      </c>
      <c r="J29" s="12" t="n">
        <f aca="false">SUM(H29:I29)</f>
        <v>406.923</v>
      </c>
      <c r="K29" s="8" t="n">
        <f aca="false">(H29/G29)</f>
        <v>0.90485</v>
      </c>
      <c r="L29" s="8" t="n">
        <f aca="false">H29/(E29*55)</f>
        <v>0.90485</v>
      </c>
      <c r="M29" s="8" t="n">
        <f aca="false">(H29/J29)</f>
        <v>0.978401319168491</v>
      </c>
      <c r="N29" s="8" t="n">
        <f aca="false">I29/(H29+I29)</f>
        <v>0.0215986808315087</v>
      </c>
      <c r="O29" s="9" t="n">
        <f aca="false">Dados[[#This Row],[VolumePadrão]]/Dados[[#This Row],[Horas Disp]]</f>
        <v>55</v>
      </c>
      <c r="P29" s="10" t="n">
        <f aca="false" t="array" ref="P29:P29">SUM(Dados[[#This Row],[VolumeLíquido]:[VolumeRefugo]]/Dados[[#This Row],[Horas Ativas]])</f>
        <v>50.865375</v>
      </c>
      <c r="Q29" s="8" t="n">
        <f aca="false">Dados[[#This Row],[Horas Ativas]]/Dados[[#This Row],[Horas Disp]]</f>
        <v>1</v>
      </c>
      <c r="R29" s="8" t="n">
        <f aca="false">Dados[[#This Row],[VolumeBruto]]/Dados[[#This Row],[VolumePadrão]]</f>
        <v>0.924825</v>
      </c>
      <c r="S29" s="8" t="n">
        <f aca="false">Dados[[#This Row],[Disponibilidade]]*Dados[[#This Row],[Desempenho]]*Dados[[#This Row],[Qualidade]]</f>
        <v>0.90485</v>
      </c>
      <c r="T29" s="9" t="n">
        <f aca="false">YEAR(Dados[[#This Row],[Período]])</f>
        <v>2018</v>
      </c>
      <c r="U29" s="9" t="n">
        <f aca="false">MONTH(Dados[[#This Row],[Período]])</f>
        <v>2</v>
      </c>
    </row>
    <row r="30" customFormat="false" ht="15" hidden="false" customHeight="false" outlineLevel="0" collapsed="false">
      <c r="A30" s="4" t="n">
        <v>43137</v>
      </c>
      <c r="B30" s="4" t="s">
        <v>21</v>
      </c>
      <c r="C30" s="5" t="s">
        <v>22</v>
      </c>
      <c r="D30" s="11" t="n">
        <v>8</v>
      </c>
      <c r="E30" s="11" t="n">
        <f aca="false">D30-F30</f>
        <v>6.75</v>
      </c>
      <c r="F30" s="11" t="n">
        <v>1.25</v>
      </c>
      <c r="G30" s="12" t="n">
        <v>440</v>
      </c>
      <c r="H30" s="12" t="n">
        <v>347.987</v>
      </c>
      <c r="I30" s="12" t="n">
        <v>12.432</v>
      </c>
      <c r="J30" s="12" t="n">
        <f aca="false">SUM(H30:I30)</f>
        <v>360.419</v>
      </c>
      <c r="K30" s="8" t="n">
        <f aca="false">(H30/G30)</f>
        <v>0.790879545454546</v>
      </c>
      <c r="L30" s="8" t="n">
        <f aca="false">H30/(E30*55)</f>
        <v>0.937338720538721</v>
      </c>
      <c r="M30" s="8" t="n">
        <f aca="false">(H30/J30)</f>
        <v>0.96550681290387</v>
      </c>
      <c r="N30" s="8" t="n">
        <f aca="false">I30/(H30+I30)</f>
        <v>0.0344931870961298</v>
      </c>
      <c r="O30" s="9" t="n">
        <f aca="false">Dados[[#This Row],[VolumePadrão]]/Dados[[#This Row],[Horas Disp]]</f>
        <v>55</v>
      </c>
      <c r="P30" s="10" t="n">
        <f aca="false" t="array" ref="P30:P30">SUM(Dados[[#This Row],[VolumeLíquido]:[VolumeRefugo]]/Dados[[#This Row],[Horas Ativas]])</f>
        <v>53.3954074074074</v>
      </c>
      <c r="Q30" s="8" t="n">
        <f aca="false">Dados[[#This Row],[Horas Ativas]]/Dados[[#This Row],[Horas Disp]]</f>
        <v>0.84375</v>
      </c>
      <c r="R30" s="8" t="n">
        <f aca="false">Dados[[#This Row],[VolumeBruto]]/Dados[[#This Row],[VolumePadrão]]</f>
        <v>0.819134090909091</v>
      </c>
      <c r="S30" s="8" t="n">
        <f aca="false">Dados[[#This Row],[Disponibilidade]]*Dados[[#This Row],[Desempenho]]*Dados[[#This Row],[Qualidade]]</f>
        <v>0.667304616477273</v>
      </c>
      <c r="T30" s="9" t="n">
        <f aca="false">YEAR(Dados[[#This Row],[Período]])</f>
        <v>2018</v>
      </c>
      <c r="U30" s="9" t="n">
        <f aca="false">MONTH(Dados[[#This Row],[Período]])</f>
        <v>2</v>
      </c>
    </row>
    <row r="31" customFormat="false" ht="15" hidden="false" customHeight="false" outlineLevel="0" collapsed="false">
      <c r="A31" s="4" t="n">
        <v>43138</v>
      </c>
      <c r="B31" s="4" t="s">
        <v>25</v>
      </c>
      <c r="C31" s="5" t="s">
        <v>26</v>
      </c>
      <c r="D31" s="11" t="n">
        <v>8</v>
      </c>
      <c r="E31" s="11" t="n">
        <f aca="false">D31-F31</f>
        <v>7.45</v>
      </c>
      <c r="F31" s="11" t="n">
        <v>0.55</v>
      </c>
      <c r="G31" s="12" t="n">
        <v>440</v>
      </c>
      <c r="H31" s="12" t="n">
        <v>365.12</v>
      </c>
      <c r="I31" s="12" t="n">
        <v>43.95</v>
      </c>
      <c r="J31" s="12" t="n">
        <f aca="false">SUM(H31:I31)</f>
        <v>409.07</v>
      </c>
      <c r="K31" s="8" t="n">
        <f aca="false">(H31/G31)</f>
        <v>0.829818181818182</v>
      </c>
      <c r="L31" s="8" t="n">
        <f aca="false">H31/(E31*55)</f>
        <v>0.891079926784625</v>
      </c>
      <c r="M31" s="8" t="n">
        <f aca="false">(H31/J31)</f>
        <v>0.892561175348962</v>
      </c>
      <c r="N31" s="8" t="n">
        <f aca="false">I31/(H31+I31)</f>
        <v>0.107438824651038</v>
      </c>
      <c r="O31" s="9" t="n">
        <f aca="false">Dados[[#This Row],[VolumePadrão]]/Dados[[#This Row],[Horas Disp]]</f>
        <v>55</v>
      </c>
      <c r="P31" s="10" t="n">
        <f aca="false" t="array" ref="P31:P31">SUM(Dados[[#This Row],[VolumeLíquido]:[VolumeRefugo]]/Dados[[#This Row],[Horas Ativas]])</f>
        <v>54.9087248322148</v>
      </c>
      <c r="Q31" s="8" t="n">
        <f aca="false">Dados[[#This Row],[Horas Ativas]]/Dados[[#This Row],[Horas Disp]]</f>
        <v>0.93125</v>
      </c>
      <c r="R31" s="8" t="n">
        <f aca="false">Dados[[#This Row],[VolumeBruto]]/Dados[[#This Row],[VolumePadrão]]</f>
        <v>0.929704545454545</v>
      </c>
      <c r="S31" s="8" t="n">
        <f aca="false">Dados[[#This Row],[Disponibilidade]]*Dados[[#This Row],[Desempenho]]*Dados[[#This Row],[Qualidade]]</f>
        <v>0.772768181818182</v>
      </c>
      <c r="T31" s="9" t="n">
        <f aca="false">YEAR(Dados[[#This Row],[Período]])</f>
        <v>2018</v>
      </c>
      <c r="U31" s="9" t="n">
        <f aca="false">MONTH(Dados[[#This Row],[Período]])</f>
        <v>2</v>
      </c>
    </row>
    <row r="32" customFormat="false" ht="15" hidden="false" customHeight="false" outlineLevel="0" collapsed="false">
      <c r="A32" s="4" t="n">
        <v>43139</v>
      </c>
      <c r="B32" s="4" t="s">
        <v>23</v>
      </c>
      <c r="C32" s="5" t="s">
        <v>32</v>
      </c>
      <c r="D32" s="11" t="n">
        <v>8</v>
      </c>
      <c r="E32" s="11" t="n">
        <f aca="false">D32-F32</f>
        <v>7.83</v>
      </c>
      <c r="F32" s="11" t="n">
        <v>0.17</v>
      </c>
      <c r="G32" s="12" t="n">
        <v>440</v>
      </c>
      <c r="H32" s="12" t="n">
        <v>278.333</v>
      </c>
      <c r="I32" s="12" t="n">
        <v>9.085</v>
      </c>
      <c r="J32" s="12" t="n">
        <f aca="false">SUM(H32:I32)</f>
        <v>287.418</v>
      </c>
      <c r="K32" s="8" t="n">
        <f aca="false">(H32/G32)</f>
        <v>0.632575</v>
      </c>
      <c r="L32" s="8" t="n">
        <f aca="false">H32/(E32*55)</f>
        <v>0.646309067688378</v>
      </c>
      <c r="M32" s="8" t="n">
        <f aca="false">(H32/J32)</f>
        <v>0.968390984559074</v>
      </c>
      <c r="N32" s="8" t="n">
        <f aca="false">I32/(H32+I32)</f>
        <v>0.0316090154409258</v>
      </c>
      <c r="O32" s="9" t="n">
        <f aca="false">Dados[[#This Row],[VolumePadrão]]/Dados[[#This Row],[Horas Disp]]</f>
        <v>55</v>
      </c>
      <c r="P32" s="10" t="n">
        <f aca="false" t="array" ref="P32:P32">SUM(Dados[[#This Row],[VolumeLíquido]:[VolumeRefugo]]/Dados[[#This Row],[Horas Ativas]])</f>
        <v>36.7072796934866</v>
      </c>
      <c r="Q32" s="8" t="n">
        <f aca="false">Dados[[#This Row],[Horas Ativas]]/Dados[[#This Row],[Horas Disp]]</f>
        <v>0.97875</v>
      </c>
      <c r="R32" s="8" t="n">
        <f aca="false">Dados[[#This Row],[VolumeBruto]]/Dados[[#This Row],[VolumePadrão]]</f>
        <v>0.653222727272727</v>
      </c>
      <c r="S32" s="8" t="n">
        <f aca="false">Dados[[#This Row],[Disponibilidade]]*Dados[[#This Row],[Desempenho]]*Dados[[#This Row],[Qualidade]]</f>
        <v>0.61913278125</v>
      </c>
      <c r="T32" s="9" t="n">
        <f aca="false">YEAR(Dados[[#This Row],[Período]])</f>
        <v>2018</v>
      </c>
      <c r="U32" s="9" t="n">
        <f aca="false">MONTH(Dados[[#This Row],[Período]])</f>
        <v>2</v>
      </c>
    </row>
    <row r="33" customFormat="false" ht="15" hidden="false" customHeight="false" outlineLevel="0" collapsed="false">
      <c r="A33" s="4" t="n">
        <v>43140</v>
      </c>
      <c r="B33" s="4" t="s">
        <v>27</v>
      </c>
      <c r="C33" s="5" t="s">
        <v>28</v>
      </c>
      <c r="D33" s="11" t="n">
        <v>8</v>
      </c>
      <c r="E33" s="11" t="n">
        <f aca="false">D33-F33</f>
        <v>7.85</v>
      </c>
      <c r="F33" s="11" t="n">
        <v>0.15</v>
      </c>
      <c r="G33" s="12" t="n">
        <v>440</v>
      </c>
      <c r="H33" s="12" t="n">
        <v>408.192</v>
      </c>
      <c r="I33" s="12" t="n">
        <v>1.245</v>
      </c>
      <c r="J33" s="12" t="n">
        <f aca="false">SUM(H33:I33)</f>
        <v>409.437</v>
      </c>
      <c r="K33" s="8" t="n">
        <f aca="false">(H33/G33)</f>
        <v>0.927709090909091</v>
      </c>
      <c r="L33" s="8" t="n">
        <f aca="false">H33/(E33*55)</f>
        <v>0.945436016213086</v>
      </c>
      <c r="M33" s="8" t="n">
        <f aca="false">(H33/J33)</f>
        <v>0.996959239150345</v>
      </c>
      <c r="N33" s="8" t="n">
        <f aca="false">I33/(H33+I33)</f>
        <v>0.00304076084965453</v>
      </c>
      <c r="O33" s="9" t="n">
        <f aca="false">Dados[[#This Row],[VolumePadrão]]/Dados[[#This Row],[Horas Disp]]</f>
        <v>55</v>
      </c>
      <c r="P33" s="10" t="n">
        <f aca="false" t="array" ref="P33:P33">SUM(Dados[[#This Row],[VolumeLíquido]:[VolumeRefugo]]/Dados[[#This Row],[Horas Ativas]])</f>
        <v>52.1575796178344</v>
      </c>
      <c r="Q33" s="8" t="n">
        <f aca="false">Dados[[#This Row],[Horas Ativas]]/Dados[[#This Row],[Horas Disp]]</f>
        <v>0.98125</v>
      </c>
      <c r="R33" s="8" t="n">
        <f aca="false">Dados[[#This Row],[VolumeBruto]]/Dados[[#This Row],[VolumePadrão]]</f>
        <v>0.930538636363636</v>
      </c>
      <c r="S33" s="8" t="n">
        <f aca="false">Dados[[#This Row],[Disponibilidade]]*Dados[[#This Row],[Desempenho]]*Dados[[#This Row],[Qualidade]]</f>
        <v>0.910314545454546</v>
      </c>
      <c r="T33" s="9" t="n">
        <f aca="false">YEAR(Dados[[#This Row],[Período]])</f>
        <v>2018</v>
      </c>
      <c r="U33" s="9" t="n">
        <f aca="false">MONTH(Dados[[#This Row],[Período]])</f>
        <v>2</v>
      </c>
    </row>
    <row r="34" customFormat="false" ht="15" hidden="false" customHeight="false" outlineLevel="0" collapsed="false">
      <c r="A34" s="4" t="n">
        <v>43141</v>
      </c>
      <c r="B34" s="4" t="s">
        <v>29</v>
      </c>
      <c r="C34" s="5" t="s">
        <v>35</v>
      </c>
      <c r="D34" s="11" t="n">
        <v>8</v>
      </c>
      <c r="E34" s="11" t="n">
        <f aca="false">D34-F34</f>
        <v>7.33</v>
      </c>
      <c r="F34" s="11" t="n">
        <v>0.67</v>
      </c>
      <c r="G34" s="12" t="n">
        <v>440</v>
      </c>
      <c r="H34" s="12" t="n">
        <v>309.799</v>
      </c>
      <c r="I34" s="12" t="n">
        <v>4.5</v>
      </c>
      <c r="J34" s="12" t="n">
        <f aca="false">SUM(H34:I34)</f>
        <v>314.299</v>
      </c>
      <c r="K34" s="8" t="n">
        <f aca="false">(H34/G34)</f>
        <v>0.704088636363636</v>
      </c>
      <c r="L34" s="8" t="n">
        <f aca="false">H34/(E34*55)</f>
        <v>0.768445987845715</v>
      </c>
      <c r="M34" s="8" t="n">
        <f aca="false">(H34/J34)</f>
        <v>0.985682423424828</v>
      </c>
      <c r="N34" s="8" t="n">
        <f aca="false">I34/(H34+I34)</f>
        <v>0.0143175765751721</v>
      </c>
      <c r="O34" s="9" t="n">
        <f aca="false">Dados[[#This Row],[VolumePadrão]]/Dados[[#This Row],[Horas Disp]]</f>
        <v>55</v>
      </c>
      <c r="P34" s="10" t="n">
        <f aca="false" t="array" ref="P34:P34">SUM(Dados[[#This Row],[VolumeLíquido]:[VolumeRefugo]]/Dados[[#This Row],[Horas Ativas]])</f>
        <v>42.8784447476125</v>
      </c>
      <c r="Q34" s="8" t="n">
        <f aca="false">Dados[[#This Row],[Horas Ativas]]/Dados[[#This Row],[Horas Disp]]</f>
        <v>0.91625</v>
      </c>
      <c r="R34" s="8" t="n">
        <f aca="false">Dados[[#This Row],[VolumeBruto]]/Dados[[#This Row],[VolumePadrão]]</f>
        <v>0.714315909090909</v>
      </c>
      <c r="S34" s="8" t="n">
        <f aca="false">Dados[[#This Row],[Disponibilidade]]*Dados[[#This Row],[Desempenho]]*Dados[[#This Row],[Qualidade]]</f>
        <v>0.645121213068182</v>
      </c>
      <c r="T34" s="9" t="n">
        <f aca="false">YEAR(Dados[[#This Row],[Período]])</f>
        <v>2018</v>
      </c>
      <c r="U34" s="9" t="n">
        <f aca="false">MONTH(Dados[[#This Row],[Período]])</f>
        <v>2</v>
      </c>
    </row>
    <row r="35" customFormat="false" ht="15" hidden="false" customHeight="false" outlineLevel="0" collapsed="false">
      <c r="A35" s="4" t="n">
        <v>43142</v>
      </c>
      <c r="B35" s="4" t="s">
        <v>21</v>
      </c>
      <c r="C35" s="5" t="s">
        <v>33</v>
      </c>
      <c r="D35" s="11" t="n">
        <v>8</v>
      </c>
      <c r="E35" s="11" t="n">
        <f aca="false">D35-F35</f>
        <v>7.17</v>
      </c>
      <c r="F35" s="11" t="n">
        <v>0.83</v>
      </c>
      <c r="G35" s="12" t="n">
        <v>440</v>
      </c>
      <c r="H35" s="12" t="n">
        <v>270.4</v>
      </c>
      <c r="I35" s="12" t="n">
        <v>8.3</v>
      </c>
      <c r="J35" s="12" t="n">
        <f aca="false">SUM(H35:I35)</f>
        <v>278.7</v>
      </c>
      <c r="K35" s="8" t="n">
        <f aca="false">(H35/G35)</f>
        <v>0.614545454545454</v>
      </c>
      <c r="L35" s="8" t="n">
        <f aca="false">H35/(E35*55)</f>
        <v>0.685685304932167</v>
      </c>
      <c r="M35" s="8" t="n">
        <f aca="false">(H35/J35)</f>
        <v>0.970218873340509</v>
      </c>
      <c r="N35" s="8" t="n">
        <f aca="false">I35/(H35+I35)</f>
        <v>0.0297811266594905</v>
      </c>
      <c r="O35" s="9" t="n">
        <f aca="false">Dados[[#This Row],[VolumePadrão]]/Dados[[#This Row],[Horas Disp]]</f>
        <v>55</v>
      </c>
      <c r="P35" s="10" t="n">
        <f aca="false" t="array" ref="P35:P35">SUM(Dados[[#This Row],[VolumeLíquido]:[VolumeRefugo]]/Dados[[#This Row],[Horas Ativas]])</f>
        <v>38.8702928870293</v>
      </c>
      <c r="Q35" s="8" t="n">
        <f aca="false">Dados[[#This Row],[Horas Ativas]]/Dados[[#This Row],[Horas Disp]]</f>
        <v>0.89625</v>
      </c>
      <c r="R35" s="8" t="n">
        <f aca="false">Dados[[#This Row],[VolumeBruto]]/Dados[[#This Row],[VolumePadrão]]</f>
        <v>0.633409090909091</v>
      </c>
      <c r="S35" s="8" t="n">
        <f aca="false">Dados[[#This Row],[Disponibilidade]]*Dados[[#This Row],[Desempenho]]*Dados[[#This Row],[Qualidade]]</f>
        <v>0.550786363636364</v>
      </c>
      <c r="T35" s="9" t="n">
        <f aca="false">YEAR(Dados[[#This Row],[Período]])</f>
        <v>2018</v>
      </c>
      <c r="U35" s="9" t="n">
        <f aca="false">MONTH(Dados[[#This Row],[Período]])</f>
        <v>2</v>
      </c>
    </row>
    <row r="36" customFormat="false" ht="15" hidden="false" customHeight="false" outlineLevel="0" collapsed="false">
      <c r="A36" s="4" t="n">
        <v>43143</v>
      </c>
      <c r="B36" s="4" t="s">
        <v>23</v>
      </c>
      <c r="C36" s="5" t="s">
        <v>24</v>
      </c>
      <c r="D36" s="11" t="n">
        <v>8</v>
      </c>
      <c r="E36" s="11" t="n">
        <f aca="false">D36-F36</f>
        <v>7.53</v>
      </c>
      <c r="F36" s="11" t="n">
        <v>0.47</v>
      </c>
      <c r="G36" s="12" t="n">
        <v>440</v>
      </c>
      <c r="H36" s="12" t="n">
        <v>362.87</v>
      </c>
      <c r="I36" s="12" t="n">
        <v>12.34</v>
      </c>
      <c r="J36" s="12" t="n">
        <f aca="false">SUM(H36:I36)</f>
        <v>375.21</v>
      </c>
      <c r="K36" s="8" t="n">
        <f aca="false">(H36/G36)</f>
        <v>0.824704545454545</v>
      </c>
      <c r="L36" s="8" t="n">
        <f aca="false">H36/(E36*55)</f>
        <v>0.876180127972957</v>
      </c>
      <c r="M36" s="8" t="n">
        <f aca="false">(H36/J36)</f>
        <v>0.967111750752912</v>
      </c>
      <c r="N36" s="8" t="n">
        <f aca="false">I36/(H36+I36)</f>
        <v>0.0328882492470883</v>
      </c>
      <c r="O36" s="9" t="n">
        <f aca="false">Dados[[#This Row],[VolumePadrão]]/Dados[[#This Row],[Horas Disp]]</f>
        <v>55</v>
      </c>
      <c r="P36" s="10" t="n">
        <f aca="false" t="array" ref="P36:P36">SUM(Dados[[#This Row],[VolumeLíquido]:[VolumeRefugo]]/Dados[[#This Row],[Horas Ativas]])</f>
        <v>49.8286852589641</v>
      </c>
      <c r="Q36" s="8" t="n">
        <f aca="false">Dados[[#This Row],[Horas Ativas]]/Dados[[#This Row],[Horas Disp]]</f>
        <v>0.94125</v>
      </c>
      <c r="R36" s="8" t="n">
        <f aca="false">Dados[[#This Row],[VolumeBruto]]/Dados[[#This Row],[VolumePadrão]]</f>
        <v>0.85275</v>
      </c>
      <c r="S36" s="8" t="n">
        <f aca="false">Dados[[#This Row],[Disponibilidade]]*Dados[[#This Row],[Desempenho]]*Dados[[#This Row],[Qualidade]]</f>
        <v>0.776253153409091</v>
      </c>
      <c r="T36" s="9" t="n">
        <f aca="false">YEAR(Dados[[#This Row],[Período]])</f>
        <v>2018</v>
      </c>
      <c r="U36" s="9" t="n">
        <f aca="false">MONTH(Dados[[#This Row],[Período]])</f>
        <v>2</v>
      </c>
    </row>
    <row r="37" customFormat="false" ht="15" hidden="false" customHeight="false" outlineLevel="0" collapsed="false">
      <c r="A37" s="4" t="n">
        <v>43144</v>
      </c>
      <c r="B37" s="4" t="s">
        <v>25</v>
      </c>
      <c r="C37" s="5" t="s">
        <v>26</v>
      </c>
      <c r="D37" s="11" t="n">
        <v>8</v>
      </c>
      <c r="E37" s="11" t="n">
        <f aca="false">D37-F37</f>
        <v>7.48</v>
      </c>
      <c r="F37" s="11" t="n">
        <v>0.52</v>
      </c>
      <c r="G37" s="12" t="n">
        <v>440</v>
      </c>
      <c r="H37" s="12" t="n">
        <v>282.4</v>
      </c>
      <c r="I37" s="12" t="n">
        <v>16.765</v>
      </c>
      <c r="J37" s="12" t="n">
        <f aca="false">SUM(H37:I37)</f>
        <v>299.165</v>
      </c>
      <c r="K37" s="8" t="n">
        <f aca="false">(H37/G37)</f>
        <v>0.641818181818182</v>
      </c>
      <c r="L37" s="8" t="n">
        <f aca="false">H37/(E37*55)</f>
        <v>0.686436558094312</v>
      </c>
      <c r="M37" s="8" t="n">
        <f aca="false">(H37/J37)</f>
        <v>0.943960690588805</v>
      </c>
      <c r="N37" s="8" t="n">
        <f aca="false">I37/(H37+I37)</f>
        <v>0.0560393094111945</v>
      </c>
      <c r="O37" s="9" t="n">
        <f aca="false">Dados[[#This Row],[VolumePadrão]]/Dados[[#This Row],[Horas Disp]]</f>
        <v>55</v>
      </c>
      <c r="P37" s="10" t="n">
        <f aca="false" t="array" ref="P37:P37">SUM(Dados[[#This Row],[VolumeLíquido]:[VolumeRefugo]]/Dados[[#This Row],[Horas Ativas]])</f>
        <v>39.995320855615</v>
      </c>
      <c r="Q37" s="8" t="n">
        <f aca="false">Dados[[#This Row],[Horas Ativas]]/Dados[[#This Row],[Horas Disp]]</f>
        <v>0.935</v>
      </c>
      <c r="R37" s="8" t="n">
        <f aca="false">Dados[[#This Row],[VolumeBruto]]/Dados[[#This Row],[VolumePadrão]]</f>
        <v>0.679920454545455</v>
      </c>
      <c r="S37" s="8" t="n">
        <f aca="false">Dados[[#This Row],[Disponibilidade]]*Dados[[#This Row],[Desempenho]]*Dados[[#This Row],[Qualidade]]</f>
        <v>0.6001</v>
      </c>
      <c r="T37" s="9" t="n">
        <f aca="false">YEAR(Dados[[#This Row],[Período]])</f>
        <v>2018</v>
      </c>
      <c r="U37" s="9" t="n">
        <f aca="false">MONTH(Dados[[#This Row],[Período]])</f>
        <v>2</v>
      </c>
    </row>
    <row r="38" customFormat="false" ht="15" hidden="false" customHeight="false" outlineLevel="0" collapsed="false">
      <c r="A38" s="4" t="n">
        <v>43145</v>
      </c>
      <c r="B38" s="4" t="s">
        <v>27</v>
      </c>
      <c r="C38" s="5" t="s">
        <v>28</v>
      </c>
      <c r="D38" s="11" t="n">
        <v>8</v>
      </c>
      <c r="E38" s="11" t="n">
        <f aca="false">D38-F38</f>
        <v>7.05</v>
      </c>
      <c r="F38" s="11" t="n">
        <v>0.95</v>
      </c>
      <c r="G38" s="12" t="n">
        <v>440</v>
      </c>
      <c r="H38" s="12" t="n">
        <v>369.78</v>
      </c>
      <c r="I38" s="12" t="n">
        <v>2.789</v>
      </c>
      <c r="J38" s="12" t="n">
        <f aca="false">SUM(H38:I38)</f>
        <v>372.569</v>
      </c>
      <c r="K38" s="8" t="n">
        <f aca="false">(H38/G38)</f>
        <v>0.840409090909091</v>
      </c>
      <c r="L38" s="8" t="n">
        <f aca="false">H38/(E38*55)</f>
        <v>0.953655705996131</v>
      </c>
      <c r="M38" s="8" t="n">
        <f aca="false">(H38/J38)</f>
        <v>0.992514138320687</v>
      </c>
      <c r="N38" s="8" t="n">
        <f aca="false">I38/(H38+I38)</f>
        <v>0.0074858616793131</v>
      </c>
      <c r="O38" s="9" t="n">
        <f aca="false">Dados[[#This Row],[VolumePadrão]]/Dados[[#This Row],[Horas Disp]]</f>
        <v>55</v>
      </c>
      <c r="P38" s="10" t="n">
        <f aca="false" t="array" ref="P38:P38">SUM(Dados[[#This Row],[VolumeLíquido]:[VolumeRefugo]]/Dados[[#This Row],[Horas Ativas]])</f>
        <v>52.8466666666667</v>
      </c>
      <c r="Q38" s="8" t="n">
        <f aca="false">Dados[[#This Row],[Horas Ativas]]/Dados[[#This Row],[Horas Disp]]</f>
        <v>0.88125</v>
      </c>
      <c r="R38" s="8" t="n">
        <f aca="false">Dados[[#This Row],[VolumeBruto]]/Dados[[#This Row],[VolumePadrão]]</f>
        <v>0.846747727272727</v>
      </c>
      <c r="S38" s="8" t="n">
        <f aca="false">Dados[[#This Row],[Disponibilidade]]*Dados[[#This Row],[Desempenho]]*Dados[[#This Row],[Qualidade]]</f>
        <v>0.740610511363636</v>
      </c>
      <c r="T38" s="9" t="n">
        <f aca="false">YEAR(Dados[[#This Row],[Período]])</f>
        <v>2018</v>
      </c>
      <c r="U38" s="9" t="n">
        <f aca="false">MONTH(Dados[[#This Row],[Período]])</f>
        <v>2</v>
      </c>
    </row>
    <row r="39" customFormat="false" ht="15" hidden="false" customHeight="false" outlineLevel="0" collapsed="false">
      <c r="A39" s="4" t="n">
        <v>43146</v>
      </c>
      <c r="B39" s="4" t="s">
        <v>29</v>
      </c>
      <c r="C39" s="5" t="s">
        <v>35</v>
      </c>
      <c r="D39" s="11" t="n">
        <v>8</v>
      </c>
      <c r="E39" s="11" t="n">
        <f aca="false">D39-F39</f>
        <v>7.67</v>
      </c>
      <c r="F39" s="11" t="n">
        <v>0.33</v>
      </c>
      <c r="G39" s="12" t="n">
        <v>440</v>
      </c>
      <c r="H39" s="12" t="n">
        <v>290.45</v>
      </c>
      <c r="I39" s="12" t="n">
        <v>17.34</v>
      </c>
      <c r="J39" s="12" t="n">
        <f aca="false">SUM(H39:I39)</f>
        <v>307.79</v>
      </c>
      <c r="K39" s="8" t="n">
        <f aca="false">(H39/G39)</f>
        <v>0.660113636363636</v>
      </c>
      <c r="L39" s="8" t="n">
        <f aca="false">H39/(E39*55)</f>
        <v>0.688514874955553</v>
      </c>
      <c r="M39" s="8" t="n">
        <f aca="false">(H39/J39)</f>
        <v>0.943662887033367</v>
      </c>
      <c r="N39" s="8" t="n">
        <f aca="false">I39/(H39+I39)</f>
        <v>0.0563371129666331</v>
      </c>
      <c r="O39" s="9" t="n">
        <f aca="false">Dados[[#This Row],[VolumePadrão]]/Dados[[#This Row],[Horas Disp]]</f>
        <v>55</v>
      </c>
      <c r="P39" s="10" t="n">
        <f aca="false" t="array" ref="P39:P39">SUM(Dados[[#This Row],[VolumeLíquido]:[VolumeRefugo]]/Dados[[#This Row],[Horas Ativas]])</f>
        <v>40.129074315515</v>
      </c>
      <c r="Q39" s="8" t="n">
        <f aca="false">Dados[[#This Row],[Horas Ativas]]/Dados[[#This Row],[Horas Disp]]</f>
        <v>0.95875</v>
      </c>
      <c r="R39" s="8" t="n">
        <f aca="false">Dados[[#This Row],[VolumeBruto]]/Dados[[#This Row],[VolumePadrão]]</f>
        <v>0.699522727272727</v>
      </c>
      <c r="S39" s="8" t="n">
        <f aca="false">Dados[[#This Row],[Disponibilidade]]*Dados[[#This Row],[Desempenho]]*Dados[[#This Row],[Qualidade]]</f>
        <v>0.632883948863636</v>
      </c>
      <c r="T39" s="9" t="n">
        <f aca="false">YEAR(Dados[[#This Row],[Período]])</f>
        <v>2018</v>
      </c>
      <c r="U39" s="9" t="n">
        <f aca="false">MONTH(Dados[[#This Row],[Período]])</f>
        <v>2</v>
      </c>
    </row>
    <row r="40" customFormat="false" ht="15" hidden="false" customHeight="false" outlineLevel="0" collapsed="false">
      <c r="A40" s="4" t="n">
        <v>43147</v>
      </c>
      <c r="B40" s="4" t="s">
        <v>25</v>
      </c>
      <c r="C40" s="5" t="s">
        <v>31</v>
      </c>
      <c r="D40" s="11" t="n">
        <v>8</v>
      </c>
      <c r="E40" s="11" t="n">
        <f aca="false">D40-F40</f>
        <v>7.75</v>
      </c>
      <c r="F40" s="11" t="n">
        <v>0.25</v>
      </c>
      <c r="G40" s="12" t="n">
        <v>440</v>
      </c>
      <c r="H40" s="12" t="n">
        <v>302.3</v>
      </c>
      <c r="I40" s="12" t="n">
        <v>5.21</v>
      </c>
      <c r="J40" s="12" t="n">
        <f aca="false">SUM(H40:I40)</f>
        <v>307.51</v>
      </c>
      <c r="K40" s="8" t="n">
        <f aca="false">(H40/G40)</f>
        <v>0.687045454545455</v>
      </c>
      <c r="L40" s="8" t="n">
        <f aca="false">H40/(E40*55)</f>
        <v>0.709208211143695</v>
      </c>
      <c r="M40" s="8" t="n">
        <f aca="false">(H40/J40)</f>
        <v>0.983057461545966</v>
      </c>
      <c r="N40" s="8" t="n">
        <f aca="false">I40/(H40+I40)</f>
        <v>0.016942538454034</v>
      </c>
      <c r="O40" s="9" t="n">
        <f aca="false">Dados[[#This Row],[VolumePadrão]]/Dados[[#This Row],[Horas Disp]]</f>
        <v>55</v>
      </c>
      <c r="P40" s="10" t="n">
        <f aca="false" t="array" ref="P40:P40">SUM(Dados[[#This Row],[VolumeLíquido]:[VolumeRefugo]]/Dados[[#This Row],[Horas Ativas]])</f>
        <v>39.6787096774194</v>
      </c>
      <c r="Q40" s="8" t="n">
        <f aca="false">Dados[[#This Row],[Horas Ativas]]/Dados[[#This Row],[Horas Disp]]</f>
        <v>0.96875</v>
      </c>
      <c r="R40" s="8" t="n">
        <f aca="false">Dados[[#This Row],[VolumeBruto]]/Dados[[#This Row],[VolumePadrão]]</f>
        <v>0.698886363636364</v>
      </c>
      <c r="S40" s="8" t="n">
        <f aca="false">Dados[[#This Row],[Disponibilidade]]*Dados[[#This Row],[Desempenho]]*Dados[[#This Row],[Qualidade]]</f>
        <v>0.665575284090909</v>
      </c>
      <c r="T40" s="9" t="n">
        <f aca="false">YEAR(Dados[[#This Row],[Período]])</f>
        <v>2018</v>
      </c>
      <c r="U40" s="9" t="n">
        <f aca="false">MONTH(Dados[[#This Row],[Período]])</f>
        <v>2</v>
      </c>
    </row>
    <row r="41" customFormat="false" ht="15" hidden="false" customHeight="false" outlineLevel="0" collapsed="false">
      <c r="A41" s="4" t="n">
        <v>43148</v>
      </c>
      <c r="B41" s="4" t="s">
        <v>29</v>
      </c>
      <c r="C41" s="5" t="s">
        <v>30</v>
      </c>
      <c r="D41" s="11" t="n">
        <v>8</v>
      </c>
      <c r="E41" s="11" t="n">
        <f aca="false">D41-F41</f>
        <v>7.58</v>
      </c>
      <c r="F41" s="11" t="n">
        <v>0.42</v>
      </c>
      <c r="G41" s="12" t="n">
        <v>440</v>
      </c>
      <c r="H41" s="12" t="n">
        <v>404.65</v>
      </c>
      <c r="I41" s="12" t="n">
        <v>5.347</v>
      </c>
      <c r="J41" s="12" t="n">
        <f aca="false">SUM(H41:I41)</f>
        <v>409.997</v>
      </c>
      <c r="K41" s="8" t="n">
        <f aca="false">(H41/G41)</f>
        <v>0.919659090909091</v>
      </c>
      <c r="L41" s="8" t="n">
        <f aca="false">H41/(E41*55)</f>
        <v>0.97061645478532</v>
      </c>
      <c r="M41" s="8" t="n">
        <f aca="false">(H41/J41)</f>
        <v>0.986958441159326</v>
      </c>
      <c r="N41" s="8" t="n">
        <f aca="false">I41/(H41+I41)</f>
        <v>0.0130415588406744</v>
      </c>
      <c r="O41" s="9" t="n">
        <f aca="false">Dados[[#This Row],[VolumePadrão]]/Dados[[#This Row],[Horas Disp]]</f>
        <v>55</v>
      </c>
      <c r="P41" s="10" t="n">
        <f aca="false" t="array" ref="P41:P41">SUM(Dados[[#This Row],[VolumeLíquido]:[VolumeRefugo]]/Dados[[#This Row],[Horas Ativas]])</f>
        <v>54.0893139841689</v>
      </c>
      <c r="Q41" s="8" t="n">
        <f aca="false">Dados[[#This Row],[Horas Ativas]]/Dados[[#This Row],[Horas Disp]]</f>
        <v>0.9475</v>
      </c>
      <c r="R41" s="8" t="n">
        <f aca="false">Dados[[#This Row],[VolumeBruto]]/Dados[[#This Row],[VolumePadrão]]</f>
        <v>0.931811363636364</v>
      </c>
      <c r="S41" s="8" t="n">
        <f aca="false">Dados[[#This Row],[Disponibilidade]]*Dados[[#This Row],[Desempenho]]*Dados[[#This Row],[Qualidade]]</f>
        <v>0.871376988636364</v>
      </c>
      <c r="T41" s="9" t="n">
        <f aca="false">YEAR(Dados[[#This Row],[Período]])</f>
        <v>2018</v>
      </c>
      <c r="U41" s="9" t="n">
        <f aca="false">MONTH(Dados[[#This Row],[Período]])</f>
        <v>2</v>
      </c>
    </row>
    <row r="42" customFormat="false" ht="15" hidden="false" customHeight="false" outlineLevel="0" collapsed="false">
      <c r="A42" s="4" t="n">
        <v>43149</v>
      </c>
      <c r="B42" s="4" t="s">
        <v>23</v>
      </c>
      <c r="C42" s="5" t="s">
        <v>32</v>
      </c>
      <c r="D42" s="11" t="n">
        <v>8</v>
      </c>
      <c r="E42" s="11" t="n">
        <f aca="false">D42-F42</f>
        <v>7.55</v>
      </c>
      <c r="F42" s="11" t="n">
        <v>0.45</v>
      </c>
      <c r="G42" s="12" t="n">
        <v>440</v>
      </c>
      <c r="H42" s="12" t="n">
        <v>349.12</v>
      </c>
      <c r="I42" s="12" t="n">
        <v>10.798</v>
      </c>
      <c r="J42" s="12" t="n">
        <f aca="false">SUM(H42:I42)</f>
        <v>359.918</v>
      </c>
      <c r="K42" s="8" t="n">
        <f aca="false">(H42/G42)</f>
        <v>0.793454545454545</v>
      </c>
      <c r="L42" s="8" t="n">
        <f aca="false">H42/(E42*55)</f>
        <v>0.840746538229982</v>
      </c>
      <c r="M42" s="8" t="n">
        <f aca="false">(H42/J42)</f>
        <v>0.969998721931106</v>
      </c>
      <c r="N42" s="8" t="n">
        <f aca="false">I42/(H42+I42)</f>
        <v>0.0300012780688935</v>
      </c>
      <c r="O42" s="9" t="n">
        <f aca="false">Dados[[#This Row],[VolumePadrão]]/Dados[[#This Row],[Horas Disp]]</f>
        <v>55</v>
      </c>
      <c r="P42" s="10" t="n">
        <f aca="false" t="array" ref="P42:P42">SUM(Dados[[#This Row],[VolumeLíquido]:[VolumeRefugo]]/Dados[[#This Row],[Horas Ativas]])</f>
        <v>47.6712582781457</v>
      </c>
      <c r="Q42" s="8" t="n">
        <f aca="false">Dados[[#This Row],[Horas Ativas]]/Dados[[#This Row],[Horas Disp]]</f>
        <v>0.94375</v>
      </c>
      <c r="R42" s="8" t="n">
        <f aca="false">Dados[[#This Row],[VolumeBruto]]/Dados[[#This Row],[VolumePadrão]]</f>
        <v>0.817995454545455</v>
      </c>
      <c r="S42" s="8" t="n">
        <f aca="false">Dados[[#This Row],[Disponibilidade]]*Dados[[#This Row],[Desempenho]]*Dados[[#This Row],[Qualidade]]</f>
        <v>0.748822727272727</v>
      </c>
      <c r="T42" s="9" t="n">
        <f aca="false">YEAR(Dados[[#This Row],[Período]])</f>
        <v>2018</v>
      </c>
      <c r="U42" s="9" t="n">
        <f aca="false">MONTH(Dados[[#This Row],[Período]])</f>
        <v>2</v>
      </c>
    </row>
    <row r="43" customFormat="false" ht="15" hidden="false" customHeight="false" outlineLevel="0" collapsed="false">
      <c r="A43" s="4" t="n">
        <v>43150</v>
      </c>
      <c r="B43" s="4" t="s">
        <v>27</v>
      </c>
      <c r="C43" s="5" t="s">
        <v>34</v>
      </c>
      <c r="D43" s="11" t="n">
        <v>8</v>
      </c>
      <c r="E43" s="11" t="n">
        <f aca="false">D43-F43</f>
        <v>7.85</v>
      </c>
      <c r="F43" s="11" t="n">
        <v>0.15</v>
      </c>
      <c r="G43" s="12" t="n">
        <v>440</v>
      </c>
      <c r="H43" s="12" t="n">
        <v>377.342</v>
      </c>
      <c r="I43" s="12" t="n">
        <v>17.8</v>
      </c>
      <c r="J43" s="12" t="n">
        <f aca="false">SUM(H43:I43)</f>
        <v>395.142</v>
      </c>
      <c r="K43" s="8" t="n">
        <f aca="false">(H43/G43)</f>
        <v>0.857595454545455</v>
      </c>
      <c r="L43" s="8" t="n">
        <f aca="false">H43/(E43*55)</f>
        <v>0.873982628836132</v>
      </c>
      <c r="M43" s="8" t="n">
        <f aca="false">(H43/J43)</f>
        <v>0.95495290300702</v>
      </c>
      <c r="N43" s="8" t="n">
        <f aca="false">I43/(H43+I43)</f>
        <v>0.0450470969929797</v>
      </c>
      <c r="O43" s="9" t="n">
        <f aca="false">Dados[[#This Row],[VolumePadrão]]/Dados[[#This Row],[Horas Disp]]</f>
        <v>55</v>
      </c>
      <c r="P43" s="10" t="n">
        <f aca="false" t="array" ref="P43:P43">SUM(Dados[[#This Row],[VolumeLíquido]:[VolumeRefugo]]/Dados[[#This Row],[Horas Ativas]])</f>
        <v>50.3365605095542</v>
      </c>
      <c r="Q43" s="8" t="n">
        <f aca="false">Dados[[#This Row],[Horas Ativas]]/Dados[[#This Row],[Horas Disp]]</f>
        <v>0.98125</v>
      </c>
      <c r="R43" s="8" t="n">
        <f aca="false">Dados[[#This Row],[VolumeBruto]]/Dados[[#This Row],[VolumePadrão]]</f>
        <v>0.89805</v>
      </c>
      <c r="S43" s="8" t="n">
        <f aca="false">Dados[[#This Row],[Disponibilidade]]*Dados[[#This Row],[Desempenho]]*Dados[[#This Row],[Qualidade]]</f>
        <v>0.841515539772727</v>
      </c>
      <c r="T43" s="9" t="n">
        <f aca="false">YEAR(Dados[[#This Row],[Período]])</f>
        <v>2018</v>
      </c>
      <c r="U43" s="9" t="n">
        <f aca="false">MONTH(Dados[[#This Row],[Período]])</f>
        <v>2</v>
      </c>
    </row>
    <row r="44" customFormat="false" ht="15" hidden="false" customHeight="false" outlineLevel="0" collapsed="false">
      <c r="A44" s="13" t="n">
        <v>43160</v>
      </c>
      <c r="B44" s="4" t="s">
        <v>21</v>
      </c>
      <c r="C44" s="5" t="s">
        <v>22</v>
      </c>
      <c r="D44" s="11" t="n">
        <v>8</v>
      </c>
      <c r="E44" s="11" t="n">
        <f aca="false">D44-F44</f>
        <v>7</v>
      </c>
      <c r="F44" s="11" t="n">
        <v>1</v>
      </c>
      <c r="G44" s="12" t="n">
        <v>440</v>
      </c>
      <c r="H44" s="12" t="n">
        <v>350</v>
      </c>
      <c r="I44" s="12" t="n">
        <v>3.4</v>
      </c>
      <c r="J44" s="12" t="n">
        <f aca="false">SUM(H44:I44)</f>
        <v>353.4</v>
      </c>
      <c r="K44" s="8" t="n">
        <f aca="false">(H44/G44)</f>
        <v>0.795454545454545</v>
      </c>
      <c r="L44" s="8" t="n">
        <f aca="false">H44/(E44*55)</f>
        <v>0.909090909090909</v>
      </c>
      <c r="M44" s="8" t="n">
        <f aca="false">(H44/J44)</f>
        <v>0.990379173740804</v>
      </c>
      <c r="N44" s="8" t="n">
        <f aca="false">I44/(H44+I44)</f>
        <v>0.00962082625919638</v>
      </c>
      <c r="O44" s="9" t="n">
        <f aca="false">Dados[[#This Row],[VolumePadrão]]/Dados[[#This Row],[Horas Disp]]</f>
        <v>55</v>
      </c>
      <c r="P44" s="10" t="n">
        <f aca="false" t="array" ref="P44:P44">SUM(Dados[[#This Row],[VolumeLíquido]:[VolumeRefugo]]/Dados[[#This Row],[Horas Ativas]])</f>
        <v>50.4857142857143</v>
      </c>
      <c r="Q44" s="8" t="n">
        <f aca="false">Dados[[#This Row],[Horas Ativas]]/Dados[[#This Row],[Horas Disp]]</f>
        <v>0.875</v>
      </c>
      <c r="R44" s="8" t="n">
        <f aca="false">Dados[[#This Row],[VolumeBruto]]/Dados[[#This Row],[VolumePadrão]]</f>
        <v>0.803181818181818</v>
      </c>
      <c r="S44" s="8" t="n">
        <f aca="false">Dados[[#This Row],[Disponibilidade]]*Dados[[#This Row],[Desempenho]]*Dados[[#This Row],[Qualidade]]</f>
        <v>0.696022727272727</v>
      </c>
      <c r="T44" s="9" t="n">
        <f aca="false">YEAR(Dados[[#This Row],[Período]])</f>
        <v>2018</v>
      </c>
      <c r="U44" s="9" t="n">
        <f aca="false">MONTH(Dados[[#This Row],[Período]])</f>
        <v>3</v>
      </c>
    </row>
    <row r="45" customFormat="false" ht="15" hidden="false" customHeight="false" outlineLevel="0" collapsed="false">
      <c r="A45" s="13" t="n">
        <v>43161</v>
      </c>
      <c r="B45" s="4" t="s">
        <v>23</v>
      </c>
      <c r="C45" s="5" t="s">
        <v>24</v>
      </c>
      <c r="D45" s="11" t="n">
        <v>8</v>
      </c>
      <c r="E45" s="11" t="n">
        <f aca="false">D45-F45</f>
        <v>7.5</v>
      </c>
      <c r="F45" s="11" t="n">
        <v>0.5</v>
      </c>
      <c r="G45" s="12" t="n">
        <v>440</v>
      </c>
      <c r="H45" s="12" t="n">
        <v>415.34</v>
      </c>
      <c r="I45" s="12" t="n">
        <v>8.9</v>
      </c>
      <c r="J45" s="12" t="n">
        <f aca="false">SUM(H45:I45)</f>
        <v>424.24</v>
      </c>
      <c r="K45" s="8" t="n">
        <f aca="false">(H45/G45)</f>
        <v>0.943954545454545</v>
      </c>
      <c r="L45" s="8" t="n">
        <f aca="false">H45/(E45*55)</f>
        <v>1.00688484848485</v>
      </c>
      <c r="M45" s="8" t="n">
        <f aca="false">(H45/J45)</f>
        <v>0.979021308693193</v>
      </c>
      <c r="N45" s="8" t="n">
        <f aca="false">I45/(H45+I45)</f>
        <v>0.0209786913068075</v>
      </c>
      <c r="O45" s="9" t="n">
        <f aca="false">Dados[[#This Row],[VolumePadrão]]/Dados[[#This Row],[Horas Disp]]</f>
        <v>55</v>
      </c>
      <c r="P45" s="10" t="n">
        <f aca="false" t="array" ref="P45:P45">SUM(Dados[[#This Row],[VolumeLíquido]:[VolumeRefugo]]/Dados[[#This Row],[Horas Ativas]])</f>
        <v>56.5653333333333</v>
      </c>
      <c r="Q45" s="8" t="n">
        <f aca="false">Dados[[#This Row],[Horas Ativas]]/Dados[[#This Row],[Horas Disp]]</f>
        <v>0.9375</v>
      </c>
      <c r="R45" s="8" t="n">
        <f aca="false">Dados[[#This Row],[VolumeBruto]]/Dados[[#This Row],[VolumePadrão]]</f>
        <v>0.964181818181818</v>
      </c>
      <c r="S45" s="8" t="n">
        <f aca="false">Dados[[#This Row],[Disponibilidade]]*Dados[[#This Row],[Desempenho]]*Dados[[#This Row],[Qualidade]]</f>
        <v>0.884957386363636</v>
      </c>
      <c r="T45" s="9" t="n">
        <f aca="false">YEAR(Dados[[#This Row],[Período]])</f>
        <v>2018</v>
      </c>
      <c r="U45" s="9" t="n">
        <f aca="false">MONTH(Dados[[#This Row],[Período]])</f>
        <v>3</v>
      </c>
    </row>
    <row r="46" customFormat="false" ht="15" hidden="false" customHeight="false" outlineLevel="0" collapsed="false">
      <c r="A46" s="13" t="n">
        <v>43162</v>
      </c>
      <c r="B46" s="4" t="s">
        <v>25</v>
      </c>
      <c r="C46" s="5" t="s">
        <v>31</v>
      </c>
      <c r="D46" s="11" t="n">
        <v>8</v>
      </c>
      <c r="E46" s="11" t="n">
        <f aca="false">D46-F46</f>
        <v>7.17</v>
      </c>
      <c r="F46" s="11" t="n">
        <v>0.83</v>
      </c>
      <c r="G46" s="12" t="n">
        <v>440</v>
      </c>
      <c r="H46" s="12" t="n">
        <v>278.85</v>
      </c>
      <c r="I46" s="12" t="n">
        <v>45.7</v>
      </c>
      <c r="J46" s="12" t="n">
        <f aca="false">SUM(H46:I46)</f>
        <v>324.55</v>
      </c>
      <c r="K46" s="8" t="n">
        <f aca="false">(H46/G46)</f>
        <v>0.63375</v>
      </c>
      <c r="L46" s="8" t="n">
        <f aca="false">H46/(E46*55)</f>
        <v>0.707112970711297</v>
      </c>
      <c r="M46" s="8" t="n">
        <f aca="false">(H46/J46)</f>
        <v>0.859189647203821</v>
      </c>
      <c r="N46" s="8" t="n">
        <f aca="false">I46/(H46+I46)</f>
        <v>0.140810352796179</v>
      </c>
      <c r="O46" s="9" t="n">
        <f aca="false">Dados[[#This Row],[VolumePadrão]]/Dados[[#This Row],[Horas Disp]]</f>
        <v>55</v>
      </c>
      <c r="P46" s="10" t="n">
        <f aca="false" t="array" ref="P46:P46">SUM(Dados[[#This Row],[VolumeLíquido]:[VolumeRefugo]]/Dados[[#This Row],[Horas Ativas]])</f>
        <v>45.2649930264993</v>
      </c>
      <c r="Q46" s="8" t="n">
        <f aca="false">Dados[[#This Row],[Horas Ativas]]/Dados[[#This Row],[Horas Disp]]</f>
        <v>0.89625</v>
      </c>
      <c r="R46" s="8" t="n">
        <f aca="false">Dados[[#This Row],[VolumeBruto]]/Dados[[#This Row],[VolumePadrão]]</f>
        <v>0.737613636363637</v>
      </c>
      <c r="S46" s="8" t="n">
        <f aca="false">Dados[[#This Row],[Disponibilidade]]*Dados[[#This Row],[Desempenho]]*Dados[[#This Row],[Qualidade]]</f>
        <v>0.5679984375</v>
      </c>
      <c r="T46" s="9" t="n">
        <f aca="false">YEAR(Dados[[#This Row],[Período]])</f>
        <v>2018</v>
      </c>
      <c r="U46" s="9" t="n">
        <f aca="false">MONTH(Dados[[#This Row],[Período]])</f>
        <v>3</v>
      </c>
    </row>
    <row r="47" customFormat="false" ht="15" hidden="false" customHeight="false" outlineLevel="0" collapsed="false">
      <c r="A47" s="13" t="n">
        <v>43163</v>
      </c>
      <c r="B47" s="4" t="s">
        <v>27</v>
      </c>
      <c r="C47" s="5" t="s">
        <v>34</v>
      </c>
      <c r="D47" s="11" t="n">
        <v>8</v>
      </c>
      <c r="E47" s="11" t="n">
        <f aca="false">D47-F47</f>
        <v>7.08</v>
      </c>
      <c r="F47" s="11" t="n">
        <v>0.92</v>
      </c>
      <c r="G47" s="12" t="n">
        <v>440</v>
      </c>
      <c r="H47" s="12" t="n">
        <v>347.89</v>
      </c>
      <c r="I47" s="12" t="n">
        <v>12.44</v>
      </c>
      <c r="J47" s="12" t="n">
        <f aca="false">SUM(H47:I47)</f>
        <v>360.33</v>
      </c>
      <c r="K47" s="8" t="n">
        <f aca="false">(H47/G47)</f>
        <v>0.790659090909091</v>
      </c>
      <c r="L47" s="8" t="n">
        <f aca="false">H47/(E47*55)</f>
        <v>0.893400102722137</v>
      </c>
      <c r="M47" s="8" t="n">
        <f aca="false">(H47/J47)</f>
        <v>0.965476091360697</v>
      </c>
      <c r="N47" s="8" t="n">
        <f aca="false">I47/(H47+I47)</f>
        <v>0.0345239086393029</v>
      </c>
      <c r="O47" s="9" t="n">
        <f aca="false">Dados[[#This Row],[VolumePadrão]]/Dados[[#This Row],[Horas Disp]]</f>
        <v>55</v>
      </c>
      <c r="P47" s="10" t="n">
        <f aca="false" t="array" ref="P47:P47">SUM(Dados[[#This Row],[VolumeLíquido]:[VolumeRefugo]]/Dados[[#This Row],[Horas Ativas]])</f>
        <v>50.8940677966102</v>
      </c>
      <c r="Q47" s="8" t="n">
        <f aca="false">Dados[[#This Row],[Horas Ativas]]/Dados[[#This Row],[Horas Disp]]</f>
        <v>0.885</v>
      </c>
      <c r="R47" s="8" t="n">
        <f aca="false">Dados[[#This Row],[VolumeBruto]]/Dados[[#This Row],[VolumePadrão]]</f>
        <v>0.818931818181818</v>
      </c>
      <c r="S47" s="8" t="n">
        <f aca="false">Dados[[#This Row],[Disponibilidade]]*Dados[[#This Row],[Desempenho]]*Dados[[#This Row],[Qualidade]]</f>
        <v>0.699733295454546</v>
      </c>
      <c r="T47" s="9" t="n">
        <f aca="false">YEAR(Dados[[#This Row],[Período]])</f>
        <v>2018</v>
      </c>
      <c r="U47" s="9" t="n">
        <f aca="false">MONTH(Dados[[#This Row],[Período]])</f>
        <v>3</v>
      </c>
    </row>
    <row r="48" customFormat="false" ht="15" hidden="false" customHeight="false" outlineLevel="0" collapsed="false">
      <c r="A48" s="13" t="n">
        <v>43164</v>
      </c>
      <c r="B48" s="4" t="s">
        <v>29</v>
      </c>
      <c r="C48" s="5" t="s">
        <v>35</v>
      </c>
      <c r="D48" s="11" t="n">
        <v>8</v>
      </c>
      <c r="E48" s="11" t="n">
        <f aca="false">D48-F48</f>
        <v>7.58</v>
      </c>
      <c r="F48" s="11" t="n">
        <v>0.42</v>
      </c>
      <c r="G48" s="12" t="n">
        <v>440</v>
      </c>
      <c r="H48" s="12" t="n">
        <v>380.098</v>
      </c>
      <c r="I48" s="12" t="n">
        <v>5.768</v>
      </c>
      <c r="J48" s="12" t="n">
        <f aca="false">SUM(H48:I48)</f>
        <v>385.866</v>
      </c>
      <c r="K48" s="8" t="n">
        <f aca="false">(H48/G48)</f>
        <v>0.863859090909091</v>
      </c>
      <c r="L48" s="8" t="n">
        <f aca="false">H48/(E48*55)</f>
        <v>0.911724634204845</v>
      </c>
      <c r="M48" s="8" t="n">
        <f aca="false">(H48/J48)</f>
        <v>0.985051805549077</v>
      </c>
      <c r="N48" s="8" t="n">
        <f aca="false">I48/(H48+I48)</f>
        <v>0.0149481944509234</v>
      </c>
      <c r="O48" s="9" t="n">
        <f aca="false">Dados[[#This Row],[VolumePadrão]]/Dados[[#This Row],[Horas Disp]]</f>
        <v>55</v>
      </c>
      <c r="P48" s="10" t="n">
        <f aca="false" t="array" ref="P48:P48">SUM(Dados[[#This Row],[VolumeLíquido]:[VolumeRefugo]]/Dados[[#This Row],[Horas Ativas]])</f>
        <v>50.9058047493404</v>
      </c>
      <c r="Q48" s="8" t="n">
        <f aca="false">Dados[[#This Row],[Horas Ativas]]/Dados[[#This Row],[Horas Disp]]</f>
        <v>0.9475</v>
      </c>
      <c r="R48" s="8" t="n">
        <f aca="false">Dados[[#This Row],[VolumeBruto]]/Dados[[#This Row],[VolumePadrão]]</f>
        <v>0.876968181818182</v>
      </c>
      <c r="S48" s="8" t="n">
        <f aca="false">Dados[[#This Row],[Disponibilidade]]*Dados[[#This Row],[Desempenho]]*Dados[[#This Row],[Qualidade]]</f>
        <v>0.818506488636364</v>
      </c>
      <c r="T48" s="9" t="n">
        <f aca="false">YEAR(Dados[[#This Row],[Período]])</f>
        <v>2018</v>
      </c>
      <c r="U48" s="9" t="n">
        <f aca="false">MONTH(Dados[[#This Row],[Período]])</f>
        <v>3</v>
      </c>
    </row>
    <row r="49" customFormat="false" ht="15" hidden="false" customHeight="false" outlineLevel="0" collapsed="false">
      <c r="A49" s="13" t="n">
        <v>43165</v>
      </c>
      <c r="B49" s="4" t="s">
        <v>21</v>
      </c>
      <c r="C49" s="5" t="s">
        <v>33</v>
      </c>
      <c r="D49" s="11" t="n">
        <v>8</v>
      </c>
      <c r="E49" s="11" t="n">
        <f aca="false">D49-F49</f>
        <v>6.5</v>
      </c>
      <c r="F49" s="11" t="n">
        <v>1.5</v>
      </c>
      <c r="G49" s="12" t="n">
        <v>440</v>
      </c>
      <c r="H49" s="12" t="n">
        <v>277.4</v>
      </c>
      <c r="I49" s="12" t="n">
        <v>12.3</v>
      </c>
      <c r="J49" s="12" t="n">
        <f aca="false">SUM(H49:I49)</f>
        <v>289.7</v>
      </c>
      <c r="K49" s="8" t="n">
        <f aca="false">(H49/G49)</f>
        <v>0.630454545454545</v>
      </c>
      <c r="L49" s="8" t="n">
        <f aca="false">H49/(E49*55)</f>
        <v>0.775944055944056</v>
      </c>
      <c r="M49" s="8" t="n">
        <f aca="false">(H49/J49)</f>
        <v>0.95754228512254</v>
      </c>
      <c r="N49" s="8" t="n">
        <f aca="false">I49/(H49+I49)</f>
        <v>0.0424577148774594</v>
      </c>
      <c r="O49" s="9" t="n">
        <f aca="false">Dados[[#This Row],[VolumePadrão]]/Dados[[#This Row],[Horas Disp]]</f>
        <v>55</v>
      </c>
      <c r="P49" s="10" t="n">
        <f aca="false" t="array" ref="P49:P49">SUM(Dados[[#This Row],[VolumeLíquido]:[VolumeRefugo]]/Dados[[#This Row],[Horas Ativas]])</f>
        <v>44.5692307692308</v>
      </c>
      <c r="Q49" s="8" t="n">
        <f aca="false">Dados[[#This Row],[Horas Ativas]]/Dados[[#This Row],[Horas Disp]]</f>
        <v>0.8125</v>
      </c>
      <c r="R49" s="8" t="n">
        <f aca="false">Dados[[#This Row],[VolumeBruto]]/Dados[[#This Row],[VolumePadrão]]</f>
        <v>0.658409090909091</v>
      </c>
      <c r="S49" s="8" t="n">
        <f aca="false">Dados[[#This Row],[Disponibilidade]]*Dados[[#This Row],[Desempenho]]*Dados[[#This Row],[Qualidade]]</f>
        <v>0.512244318181818</v>
      </c>
      <c r="T49" s="9" t="n">
        <f aca="false">YEAR(Dados[[#This Row],[Período]])</f>
        <v>2018</v>
      </c>
      <c r="U49" s="9" t="n">
        <f aca="false">MONTH(Dados[[#This Row],[Período]])</f>
        <v>3</v>
      </c>
    </row>
    <row r="50" customFormat="false" ht="15" hidden="false" customHeight="false" outlineLevel="0" collapsed="false">
      <c r="A50" s="13" t="n">
        <v>43166</v>
      </c>
      <c r="B50" s="4" t="s">
        <v>23</v>
      </c>
      <c r="C50" s="5" t="s">
        <v>32</v>
      </c>
      <c r="D50" s="11" t="n">
        <v>8</v>
      </c>
      <c r="E50" s="11" t="n">
        <f aca="false">D50-F50</f>
        <v>7.25</v>
      </c>
      <c r="F50" s="11" t="n">
        <v>0.75</v>
      </c>
      <c r="G50" s="12" t="n">
        <v>440</v>
      </c>
      <c r="H50" s="12" t="n">
        <v>369.87</v>
      </c>
      <c r="I50" s="12" t="n">
        <v>7.9</v>
      </c>
      <c r="J50" s="12" t="n">
        <f aca="false">SUM(H50:I50)</f>
        <v>377.77</v>
      </c>
      <c r="K50" s="8" t="n">
        <f aca="false">(H50/G50)</f>
        <v>0.840613636363636</v>
      </c>
      <c r="L50" s="8" t="n">
        <f aca="false">H50/(E50*55)</f>
        <v>0.927573667711599</v>
      </c>
      <c r="M50" s="8" t="n">
        <f aca="false">(H50/J50)</f>
        <v>0.979087804748921</v>
      </c>
      <c r="N50" s="8" t="n">
        <f aca="false">I50/(H50+I50)</f>
        <v>0.0209121952510787</v>
      </c>
      <c r="O50" s="9" t="n">
        <f aca="false">Dados[[#This Row],[VolumePadrão]]/Dados[[#This Row],[Horas Disp]]</f>
        <v>55</v>
      </c>
      <c r="P50" s="10" t="n">
        <f aca="false" t="array" ref="P50:P50">SUM(Dados[[#This Row],[VolumeLíquido]:[VolumeRefugo]]/Dados[[#This Row],[Horas Ativas]])</f>
        <v>52.1062068965517</v>
      </c>
      <c r="Q50" s="8" t="n">
        <f aca="false">Dados[[#This Row],[Horas Ativas]]/Dados[[#This Row],[Horas Disp]]</f>
        <v>0.90625</v>
      </c>
      <c r="R50" s="8" t="n">
        <f aca="false">Dados[[#This Row],[VolumeBruto]]/Dados[[#This Row],[VolumePadrão]]</f>
        <v>0.858568181818182</v>
      </c>
      <c r="S50" s="8" t="n">
        <f aca="false">Dados[[#This Row],[Disponibilidade]]*Dados[[#This Row],[Desempenho]]*Dados[[#This Row],[Qualidade]]</f>
        <v>0.761806107954545</v>
      </c>
      <c r="T50" s="9" t="n">
        <f aca="false">YEAR(Dados[[#This Row],[Período]])</f>
        <v>2018</v>
      </c>
      <c r="U50" s="9" t="n">
        <f aca="false">MONTH(Dados[[#This Row],[Período]])</f>
        <v>3</v>
      </c>
    </row>
    <row r="51" customFormat="false" ht="15" hidden="false" customHeight="false" outlineLevel="0" collapsed="false">
      <c r="A51" s="13" t="n">
        <v>43167</v>
      </c>
      <c r="B51" s="4" t="s">
        <v>25</v>
      </c>
      <c r="C51" s="5" t="s">
        <v>26</v>
      </c>
      <c r="D51" s="11" t="n">
        <v>8</v>
      </c>
      <c r="E51" s="11" t="n">
        <f aca="false">D51-F51</f>
        <v>5.5</v>
      </c>
      <c r="F51" s="11" t="n">
        <v>2.5</v>
      </c>
      <c r="G51" s="12" t="n">
        <v>440</v>
      </c>
      <c r="H51" s="12" t="n">
        <v>232.4</v>
      </c>
      <c r="I51" s="12" t="n">
        <v>6.765</v>
      </c>
      <c r="J51" s="12" t="n">
        <f aca="false">SUM(H51:I51)</f>
        <v>239.165</v>
      </c>
      <c r="K51" s="8" t="n">
        <f aca="false">(H51/G51)</f>
        <v>0.528181818181818</v>
      </c>
      <c r="L51" s="8" t="n">
        <f aca="false">H51/(E51*55)</f>
        <v>0.768264462809917</v>
      </c>
      <c r="M51" s="8" t="n">
        <f aca="false">(H51/J51)</f>
        <v>0.971714088599921</v>
      </c>
      <c r="N51" s="8" t="n">
        <f aca="false">I51/(H51+I51)</f>
        <v>0.0282859114000794</v>
      </c>
      <c r="O51" s="9" t="n">
        <f aca="false">Dados[[#This Row],[VolumePadrão]]/Dados[[#This Row],[Horas Disp]]</f>
        <v>55</v>
      </c>
      <c r="P51" s="10" t="n">
        <f aca="false" t="array" ref="P51:P51">SUM(Dados[[#This Row],[VolumeLíquido]:[VolumeRefugo]]/Dados[[#This Row],[Horas Ativas]])</f>
        <v>43.4845454545455</v>
      </c>
      <c r="Q51" s="8" t="n">
        <f aca="false">Dados[[#This Row],[Horas Ativas]]/Dados[[#This Row],[Horas Disp]]</f>
        <v>0.6875</v>
      </c>
      <c r="R51" s="8" t="n">
        <f aca="false">Dados[[#This Row],[VolumeBruto]]/Dados[[#This Row],[VolumePadrão]]</f>
        <v>0.543556818181818</v>
      </c>
      <c r="S51" s="8" t="n">
        <f aca="false">Dados[[#This Row],[Disponibilidade]]*Dados[[#This Row],[Desempenho]]*Dados[[#This Row],[Qualidade]]</f>
        <v>0.363125</v>
      </c>
      <c r="T51" s="9" t="n">
        <f aca="false">YEAR(Dados[[#This Row],[Período]])</f>
        <v>2018</v>
      </c>
      <c r="U51" s="9" t="n">
        <f aca="false">MONTH(Dados[[#This Row],[Período]])</f>
        <v>3</v>
      </c>
    </row>
    <row r="52" customFormat="false" ht="15" hidden="false" customHeight="false" outlineLevel="0" collapsed="false">
      <c r="A52" s="13" t="n">
        <v>43168</v>
      </c>
      <c r="B52" s="4" t="s">
        <v>27</v>
      </c>
      <c r="C52" s="5" t="s">
        <v>28</v>
      </c>
      <c r="D52" s="11" t="n">
        <v>8</v>
      </c>
      <c r="E52" s="11" t="n">
        <f aca="false">D52-F52</f>
        <v>7.8</v>
      </c>
      <c r="F52" s="11" t="n">
        <v>0.2</v>
      </c>
      <c r="G52" s="12" t="n">
        <v>440</v>
      </c>
      <c r="H52" s="12" t="n">
        <v>389.78</v>
      </c>
      <c r="I52" s="12" t="n">
        <v>8.789</v>
      </c>
      <c r="J52" s="12" t="n">
        <f aca="false">SUM(H52:I52)</f>
        <v>398.569</v>
      </c>
      <c r="K52" s="8" t="n">
        <f aca="false">(H52/G52)</f>
        <v>0.885863636363636</v>
      </c>
      <c r="L52" s="8" t="n">
        <f aca="false">H52/(E52*55)</f>
        <v>0.908578088578089</v>
      </c>
      <c r="M52" s="8" t="n">
        <f aca="false">(H52/J52)</f>
        <v>0.977948611156412</v>
      </c>
      <c r="N52" s="8" t="n">
        <f aca="false">I52/(H52+I52)</f>
        <v>0.0220513888435879</v>
      </c>
      <c r="O52" s="9" t="n">
        <f aca="false">Dados[[#This Row],[VolumePadrão]]/Dados[[#This Row],[Horas Disp]]</f>
        <v>55</v>
      </c>
      <c r="P52" s="10" t="n">
        <f aca="false" t="array" ref="P52:P52">SUM(Dados[[#This Row],[VolumeLíquido]:[VolumeRefugo]]/Dados[[#This Row],[Horas Ativas]])</f>
        <v>51.0985897435897</v>
      </c>
      <c r="Q52" s="8" t="n">
        <f aca="false">Dados[[#This Row],[Horas Ativas]]/Dados[[#This Row],[Horas Disp]]</f>
        <v>0.975</v>
      </c>
      <c r="R52" s="8" t="n">
        <f aca="false">Dados[[#This Row],[VolumeBruto]]/Dados[[#This Row],[VolumePadrão]]</f>
        <v>0.905838636363636</v>
      </c>
      <c r="S52" s="8" t="n">
        <f aca="false">Dados[[#This Row],[Disponibilidade]]*Dados[[#This Row],[Desempenho]]*Dados[[#This Row],[Qualidade]]</f>
        <v>0.863717045454545</v>
      </c>
      <c r="T52" s="9" t="n">
        <f aca="false">YEAR(Dados[[#This Row],[Período]])</f>
        <v>2018</v>
      </c>
      <c r="U52" s="9" t="n">
        <f aca="false">MONTH(Dados[[#This Row],[Período]])</f>
        <v>3</v>
      </c>
    </row>
    <row r="53" customFormat="false" ht="15" hidden="false" customHeight="false" outlineLevel="0" collapsed="false">
      <c r="A53" s="13" t="n">
        <v>43169</v>
      </c>
      <c r="B53" s="4" t="s">
        <v>29</v>
      </c>
      <c r="C53" s="5" t="s">
        <v>30</v>
      </c>
      <c r="D53" s="11" t="n">
        <v>8</v>
      </c>
      <c r="E53" s="11" t="n">
        <f aca="false">D53-F53</f>
        <v>7.64</v>
      </c>
      <c r="F53" s="11" t="n">
        <v>0.36</v>
      </c>
      <c r="G53" s="12" t="n">
        <v>440</v>
      </c>
      <c r="H53" s="12" t="n">
        <v>270.45</v>
      </c>
      <c r="I53" s="12" t="n">
        <v>17.34</v>
      </c>
      <c r="J53" s="12" t="n">
        <f aca="false">SUM(H53:I53)</f>
        <v>287.79</v>
      </c>
      <c r="K53" s="8" t="n">
        <f aca="false">(H53/G53)</f>
        <v>0.614659090909091</v>
      </c>
      <c r="L53" s="8" t="n">
        <f aca="false">H53/(E53*55)</f>
        <v>0.643622084721561</v>
      </c>
      <c r="M53" s="8" t="n">
        <f aca="false">(H53/J53)</f>
        <v>0.939747732721776</v>
      </c>
      <c r="N53" s="8" t="n">
        <f aca="false">I53/(H53+I53)</f>
        <v>0.0602522672782237</v>
      </c>
      <c r="O53" s="9" t="n">
        <f aca="false">Dados[[#This Row],[VolumePadrão]]/Dados[[#This Row],[Horas Disp]]</f>
        <v>55</v>
      </c>
      <c r="P53" s="10" t="n">
        <f aca="false" t="array" ref="P53:P53">SUM(Dados[[#This Row],[VolumeLíquido]:[VolumeRefugo]]/Dados[[#This Row],[Horas Ativas]])</f>
        <v>37.6688481675393</v>
      </c>
      <c r="Q53" s="8" t="n">
        <f aca="false">Dados[[#This Row],[Horas Ativas]]/Dados[[#This Row],[Horas Disp]]</f>
        <v>0.955</v>
      </c>
      <c r="R53" s="8" t="n">
        <f aca="false">Dados[[#This Row],[VolumeBruto]]/Dados[[#This Row],[VolumePadrão]]</f>
        <v>0.654068181818182</v>
      </c>
      <c r="S53" s="8" t="n">
        <f aca="false">Dados[[#This Row],[Disponibilidade]]*Dados[[#This Row],[Desempenho]]*Dados[[#This Row],[Qualidade]]</f>
        <v>0.586999431818182</v>
      </c>
      <c r="T53" s="9" t="n">
        <f aca="false">YEAR(Dados[[#This Row],[Período]])</f>
        <v>2018</v>
      </c>
      <c r="U53" s="9" t="n">
        <f aca="false">MONTH(Dados[[#This Row],[Período]])</f>
        <v>3</v>
      </c>
    </row>
    <row r="54" customFormat="false" ht="15" hidden="false" customHeight="false" outlineLevel="0" collapsed="false">
      <c r="A54" s="13" t="n">
        <v>43170</v>
      </c>
      <c r="B54" s="4" t="s">
        <v>23</v>
      </c>
      <c r="C54" s="5" t="s">
        <v>32</v>
      </c>
      <c r="D54" s="11" t="n">
        <v>8</v>
      </c>
      <c r="E54" s="11" t="n">
        <f aca="false">D54-F54</f>
        <v>7.45</v>
      </c>
      <c r="F54" s="11" t="n">
        <v>0.55</v>
      </c>
      <c r="G54" s="12" t="n">
        <v>440</v>
      </c>
      <c r="H54" s="12" t="n">
        <v>299.3</v>
      </c>
      <c r="I54" s="12" t="n">
        <v>3.654</v>
      </c>
      <c r="J54" s="12" t="n">
        <f aca="false">SUM(H54:I54)</f>
        <v>302.954</v>
      </c>
      <c r="K54" s="8" t="n">
        <f aca="false">(H54/G54)</f>
        <v>0.680227272727273</v>
      </c>
      <c r="L54" s="8" t="n">
        <f aca="false">H54/(E54*55)</f>
        <v>0.730445393532642</v>
      </c>
      <c r="M54" s="8" t="n">
        <f aca="false">(H54/J54)</f>
        <v>0.987938762980519</v>
      </c>
      <c r="N54" s="8" t="n">
        <f aca="false">I54/(H54+I54)</f>
        <v>0.0120612370194815</v>
      </c>
      <c r="O54" s="9" t="n">
        <f aca="false">Dados[[#This Row],[VolumePadrão]]/Dados[[#This Row],[Horas Disp]]</f>
        <v>55</v>
      </c>
      <c r="P54" s="10" t="n">
        <f aca="false" t="array" ref="P54:P54">SUM(Dados[[#This Row],[VolumeLíquido]:[VolumeRefugo]]/Dados[[#This Row],[Horas Ativas]])</f>
        <v>40.664966442953</v>
      </c>
      <c r="Q54" s="8" t="n">
        <f aca="false">Dados[[#This Row],[Horas Ativas]]/Dados[[#This Row],[Horas Disp]]</f>
        <v>0.93125</v>
      </c>
      <c r="R54" s="8" t="n">
        <f aca="false">Dados[[#This Row],[VolumeBruto]]/Dados[[#This Row],[VolumePadrão]]</f>
        <v>0.688531818181818</v>
      </c>
      <c r="S54" s="8" t="n">
        <f aca="false">Dados[[#This Row],[Disponibilidade]]*Dados[[#This Row],[Desempenho]]*Dados[[#This Row],[Qualidade]]</f>
        <v>0.633461647727273</v>
      </c>
      <c r="T54" s="9" t="n">
        <f aca="false">YEAR(Dados[[#This Row],[Período]])</f>
        <v>2018</v>
      </c>
      <c r="U54" s="9" t="n">
        <f aca="false">MONTH(Dados[[#This Row],[Período]])</f>
        <v>3</v>
      </c>
    </row>
    <row r="55" customFormat="false" ht="15" hidden="false" customHeight="false" outlineLevel="0" collapsed="false">
      <c r="A55" s="13" t="n">
        <v>43171</v>
      </c>
      <c r="B55" s="4" t="s">
        <v>27</v>
      </c>
      <c r="C55" s="5" t="s">
        <v>34</v>
      </c>
      <c r="D55" s="11" t="n">
        <v>8</v>
      </c>
      <c r="E55" s="11" t="n">
        <f aca="false">D55-F55</f>
        <v>7.4</v>
      </c>
      <c r="F55" s="11" t="n">
        <v>0.6</v>
      </c>
      <c r="G55" s="12" t="n">
        <v>440</v>
      </c>
      <c r="H55" s="12" t="n">
        <v>404.65</v>
      </c>
      <c r="I55" s="12" t="n">
        <v>2.347</v>
      </c>
      <c r="J55" s="12" t="n">
        <f aca="false">SUM(H55:I55)</f>
        <v>406.997</v>
      </c>
      <c r="K55" s="8" t="n">
        <f aca="false">(H55/G55)</f>
        <v>0.919659090909091</v>
      </c>
      <c r="L55" s="8" t="n">
        <f aca="false">H55/(E55*55)</f>
        <v>0.994226044226044</v>
      </c>
      <c r="M55" s="8" t="n">
        <f aca="false">(H55/J55)</f>
        <v>0.994233372727563</v>
      </c>
      <c r="N55" s="8" t="n">
        <f aca="false">I55/(H55+I55)</f>
        <v>0.0057666272724369</v>
      </c>
      <c r="O55" s="9" t="n">
        <f aca="false">Dados[[#This Row],[VolumePadrão]]/Dados[[#This Row],[Horas Disp]]</f>
        <v>55</v>
      </c>
      <c r="P55" s="10" t="n">
        <f aca="false" t="array" ref="P55:P55">SUM(Dados[[#This Row],[VolumeLíquido]:[VolumeRefugo]]/Dados[[#This Row],[Horas Ativas]])</f>
        <v>54.9995945945946</v>
      </c>
      <c r="Q55" s="8" t="n">
        <f aca="false">Dados[[#This Row],[Horas Ativas]]/Dados[[#This Row],[Horas Disp]]</f>
        <v>0.925</v>
      </c>
      <c r="R55" s="8" t="n">
        <f aca="false">Dados[[#This Row],[VolumeBruto]]/Dados[[#This Row],[VolumePadrão]]</f>
        <v>0.924993181818182</v>
      </c>
      <c r="S55" s="8" t="n">
        <f aca="false">Dados[[#This Row],[Disponibilidade]]*Dados[[#This Row],[Desempenho]]*Dados[[#This Row],[Qualidade]]</f>
        <v>0.850684659090909</v>
      </c>
      <c r="T55" s="9" t="n">
        <f aca="false">YEAR(Dados[[#This Row],[Período]])</f>
        <v>2018</v>
      </c>
      <c r="U55" s="9" t="n">
        <f aca="false">MONTH(Dados[[#This Row],[Período]])</f>
        <v>3</v>
      </c>
    </row>
    <row r="56" customFormat="false" ht="15" hidden="false" customHeight="false" outlineLevel="0" collapsed="false">
      <c r="A56" s="13" t="n">
        <v>43172</v>
      </c>
      <c r="B56" s="4" t="s">
        <v>21</v>
      </c>
      <c r="C56" s="5" t="s">
        <v>22</v>
      </c>
      <c r="D56" s="11" t="n">
        <v>8</v>
      </c>
      <c r="E56" s="11" t="n">
        <f aca="false">D56-F56</f>
        <v>7.67</v>
      </c>
      <c r="F56" s="11" t="n">
        <v>0.33</v>
      </c>
      <c r="G56" s="12" t="n">
        <v>440</v>
      </c>
      <c r="H56" s="12" t="n">
        <v>369.12</v>
      </c>
      <c r="I56" s="12" t="n">
        <v>8.798</v>
      </c>
      <c r="J56" s="12" t="n">
        <f aca="false">SUM(H56:I56)</f>
        <v>377.918</v>
      </c>
      <c r="K56" s="8" t="n">
        <f aca="false">(H56/G56)</f>
        <v>0.838909090909091</v>
      </c>
      <c r="L56" s="8" t="n">
        <f aca="false">H56/(E56*55)</f>
        <v>0.875002963138556</v>
      </c>
      <c r="M56" s="8" t="n">
        <f aca="false">(H56/J56)</f>
        <v>0.976719817526553</v>
      </c>
      <c r="N56" s="8" t="n">
        <f aca="false">I56/(H56+I56)</f>
        <v>0.0232801824734466</v>
      </c>
      <c r="O56" s="9" t="n">
        <f aca="false">Dados[[#This Row],[VolumePadrão]]/Dados[[#This Row],[Horas Disp]]</f>
        <v>55</v>
      </c>
      <c r="P56" s="10" t="n">
        <f aca="false" t="array" ref="P56:P56">SUM(Dados[[#This Row],[VolumeLíquido]:[VolumeRefugo]]/Dados[[#This Row],[Horas Ativas]])</f>
        <v>49.2722294654498</v>
      </c>
      <c r="Q56" s="8" t="n">
        <f aca="false">Dados[[#This Row],[Horas Ativas]]/Dados[[#This Row],[Horas Disp]]</f>
        <v>0.95875</v>
      </c>
      <c r="R56" s="8" t="n">
        <f aca="false">Dados[[#This Row],[VolumeBruto]]/Dados[[#This Row],[VolumePadrão]]</f>
        <v>0.858904545454545</v>
      </c>
      <c r="S56" s="8" t="n">
        <f aca="false">Dados[[#This Row],[Disponibilidade]]*Dados[[#This Row],[Desempenho]]*Dados[[#This Row],[Qualidade]]</f>
        <v>0.804304090909091</v>
      </c>
      <c r="T56" s="9" t="n">
        <f aca="false">YEAR(Dados[[#This Row],[Período]])</f>
        <v>2018</v>
      </c>
      <c r="U56" s="9" t="n">
        <f aca="false">MONTH(Dados[[#This Row],[Período]])</f>
        <v>3</v>
      </c>
    </row>
    <row r="57" customFormat="false" ht="15" hidden="false" customHeight="false" outlineLevel="0" collapsed="false">
      <c r="A57" s="13" t="n">
        <v>43191</v>
      </c>
      <c r="B57" s="4" t="s">
        <v>23</v>
      </c>
      <c r="C57" s="5" t="s">
        <v>24</v>
      </c>
      <c r="D57" s="11" t="n">
        <v>8</v>
      </c>
      <c r="E57" s="11" t="n">
        <f aca="false">D57-F57</f>
        <v>6.95</v>
      </c>
      <c r="F57" s="11" t="n">
        <v>1.05</v>
      </c>
      <c r="G57" s="12" t="n">
        <v>440</v>
      </c>
      <c r="H57" s="12" t="n">
        <v>370.345</v>
      </c>
      <c r="I57" s="12" t="n">
        <v>7.8</v>
      </c>
      <c r="J57" s="12" t="n">
        <f aca="false">SUM(H57:I57)</f>
        <v>378.145</v>
      </c>
      <c r="K57" s="8" t="n">
        <f aca="false">(H57/G57)</f>
        <v>0.841693181818182</v>
      </c>
      <c r="L57" s="8" t="n">
        <f aca="false">H57/(E57*55)</f>
        <v>0.968855461085677</v>
      </c>
      <c r="M57" s="8" t="n">
        <f aca="false">(H57/J57)</f>
        <v>0.979372991841754</v>
      </c>
      <c r="N57" s="8" t="n">
        <f aca="false">I57/(H57+I57)</f>
        <v>0.0206270081582462</v>
      </c>
      <c r="O57" s="9" t="n">
        <f aca="false">Dados[[#This Row],[VolumePadrão]]/Dados[[#This Row],[Horas Disp]]</f>
        <v>55</v>
      </c>
      <c r="P57" s="10" t="n">
        <f aca="false" t="array" ref="P57:P57">SUM(Dados[[#This Row],[VolumeLíquido]:[VolumeRefugo]]/Dados[[#This Row],[Horas Ativas]])</f>
        <v>54.4093525179856</v>
      </c>
      <c r="Q57" s="8" t="n">
        <f aca="false">Dados[[#This Row],[Horas Ativas]]/Dados[[#This Row],[Horas Disp]]</f>
        <v>0.86875</v>
      </c>
      <c r="R57" s="8" t="n">
        <f aca="false">Dados[[#This Row],[VolumeBruto]]/Dados[[#This Row],[VolumePadrão]]</f>
        <v>0.859420454545455</v>
      </c>
      <c r="S57" s="8" t="n">
        <f aca="false">Dados[[#This Row],[Disponibilidade]]*Dados[[#This Row],[Desempenho]]*Dados[[#This Row],[Qualidade]]</f>
        <v>0.731220951704546</v>
      </c>
      <c r="T57" s="9" t="n">
        <f aca="false">YEAR(Dados[[#This Row],[Período]])</f>
        <v>2018</v>
      </c>
      <c r="U57" s="9" t="n">
        <f aca="false">MONTH(Dados[[#This Row],[Período]])</f>
        <v>4</v>
      </c>
    </row>
    <row r="58" customFormat="false" ht="15" hidden="false" customHeight="false" outlineLevel="0" collapsed="false">
      <c r="A58" s="13" t="n">
        <v>43192</v>
      </c>
      <c r="B58" s="4" t="s">
        <v>25</v>
      </c>
      <c r="C58" s="5" t="s">
        <v>31</v>
      </c>
      <c r="D58" s="11" t="n">
        <v>8</v>
      </c>
      <c r="E58" s="11" t="n">
        <f aca="false">D58-F58</f>
        <v>7.33</v>
      </c>
      <c r="F58" s="11" t="n">
        <v>0.67</v>
      </c>
      <c r="G58" s="12" t="n">
        <v>440</v>
      </c>
      <c r="H58" s="12" t="n">
        <v>323.5</v>
      </c>
      <c r="I58" s="12" t="n">
        <v>34.123</v>
      </c>
      <c r="J58" s="12" t="n">
        <f aca="false">SUM(H58:I58)</f>
        <v>357.623</v>
      </c>
      <c r="K58" s="8" t="n">
        <f aca="false">(H58/G58)</f>
        <v>0.735227272727273</v>
      </c>
      <c r="L58" s="8" t="n">
        <f aca="false">H58/(E58*55)</f>
        <v>0.802430857001116</v>
      </c>
      <c r="M58" s="8" t="n">
        <f aca="false">(H58/J58)</f>
        <v>0.904583877435176</v>
      </c>
      <c r="N58" s="8" t="n">
        <f aca="false">I58/(H58+I58)</f>
        <v>0.0954161225648238</v>
      </c>
      <c r="O58" s="9" t="n">
        <f aca="false">Dados[[#This Row],[VolumePadrão]]/Dados[[#This Row],[Horas Disp]]</f>
        <v>55</v>
      </c>
      <c r="P58" s="10" t="n">
        <f aca="false" t="array" ref="P58:P58">SUM(Dados[[#This Row],[VolumeLíquido]:[VolumeRefugo]]/Dados[[#This Row],[Horas Ativas]])</f>
        <v>48.7889495225102</v>
      </c>
      <c r="Q58" s="8" t="n">
        <f aca="false">Dados[[#This Row],[Horas Ativas]]/Dados[[#This Row],[Horas Disp]]</f>
        <v>0.91625</v>
      </c>
      <c r="R58" s="8" t="n">
        <f aca="false">Dados[[#This Row],[VolumeBruto]]/Dados[[#This Row],[VolumePadrão]]</f>
        <v>0.812779545454545</v>
      </c>
      <c r="S58" s="8" t="n">
        <f aca="false">Dados[[#This Row],[Disponibilidade]]*Dados[[#This Row],[Desempenho]]*Dados[[#This Row],[Qualidade]]</f>
        <v>0.673651988636364</v>
      </c>
      <c r="T58" s="9" t="n">
        <f aca="false">YEAR(Dados[[#This Row],[Período]])</f>
        <v>2018</v>
      </c>
      <c r="U58" s="9" t="n">
        <f aca="false">MONTH(Dados[[#This Row],[Período]])</f>
        <v>4</v>
      </c>
    </row>
    <row r="59" customFormat="false" ht="15" hidden="false" customHeight="false" outlineLevel="0" collapsed="false">
      <c r="A59" s="13" t="n">
        <v>43193</v>
      </c>
      <c r="B59" s="4" t="s">
        <v>27</v>
      </c>
      <c r="C59" s="5" t="s">
        <v>28</v>
      </c>
      <c r="D59" s="11" t="n">
        <v>8</v>
      </c>
      <c r="E59" s="11" t="n">
        <f aca="false">D59-F59</f>
        <v>7.08</v>
      </c>
      <c r="F59" s="11" t="n">
        <v>0.92</v>
      </c>
      <c r="G59" s="12" t="n">
        <v>440</v>
      </c>
      <c r="H59" s="12" t="n">
        <v>390.47</v>
      </c>
      <c r="I59" s="12" t="n">
        <v>10.89</v>
      </c>
      <c r="J59" s="12" t="n">
        <f aca="false">SUM(H59:I59)</f>
        <v>401.36</v>
      </c>
      <c r="K59" s="8" t="n">
        <f aca="false">(H59/G59)</f>
        <v>0.887431818181818</v>
      </c>
      <c r="L59" s="8" t="n">
        <f aca="false">H59/(E59*55)</f>
        <v>1.0027478171546</v>
      </c>
      <c r="M59" s="8" t="n">
        <f aca="false">(H59/J59)</f>
        <v>0.972867251345426</v>
      </c>
      <c r="N59" s="8" t="n">
        <f aca="false">I59/(H59+I59)</f>
        <v>0.0271327486545744</v>
      </c>
      <c r="O59" s="9" t="n">
        <f aca="false">Dados[[#This Row],[VolumePadrão]]/Dados[[#This Row],[Horas Disp]]</f>
        <v>55</v>
      </c>
      <c r="P59" s="10" t="n">
        <f aca="false" t="array" ref="P59:P59">SUM(Dados[[#This Row],[VolumeLíquido]:[VolumeRefugo]]/Dados[[#This Row],[Horas Ativas]])</f>
        <v>56.6892655367232</v>
      </c>
      <c r="Q59" s="8" t="n">
        <f aca="false">Dados[[#This Row],[Horas Ativas]]/Dados[[#This Row],[Horas Disp]]</f>
        <v>0.885</v>
      </c>
      <c r="R59" s="8" t="n">
        <f aca="false">Dados[[#This Row],[VolumeBruto]]/Dados[[#This Row],[VolumePadrão]]</f>
        <v>0.912181818181818</v>
      </c>
      <c r="S59" s="8" t="n">
        <f aca="false">Dados[[#This Row],[Disponibilidade]]*Dados[[#This Row],[Desempenho]]*Dados[[#This Row],[Qualidade]]</f>
        <v>0.785377159090909</v>
      </c>
      <c r="T59" s="9" t="n">
        <f aca="false">YEAR(Dados[[#This Row],[Período]])</f>
        <v>2018</v>
      </c>
      <c r="U59" s="9" t="n">
        <f aca="false">MONTH(Dados[[#This Row],[Período]])</f>
        <v>4</v>
      </c>
    </row>
    <row r="60" customFormat="false" ht="15" hidden="false" customHeight="false" outlineLevel="0" collapsed="false">
      <c r="A60" s="13" t="n">
        <v>43194</v>
      </c>
      <c r="B60" s="4" t="s">
        <v>29</v>
      </c>
      <c r="C60" s="5" t="s">
        <v>30</v>
      </c>
      <c r="D60" s="11" t="n">
        <v>8</v>
      </c>
      <c r="E60" s="11" t="n">
        <f aca="false">D60-F60</f>
        <v>7.67</v>
      </c>
      <c r="F60" s="11" t="n">
        <v>0.33</v>
      </c>
      <c r="G60" s="12" t="n">
        <v>440</v>
      </c>
      <c r="H60" s="12" t="n">
        <v>402.043</v>
      </c>
      <c r="I60" s="12" t="n">
        <v>3.1</v>
      </c>
      <c r="J60" s="12" t="n">
        <f aca="false">SUM(H60:I60)</f>
        <v>405.143</v>
      </c>
      <c r="K60" s="8" t="n">
        <f aca="false">(H60/G60)</f>
        <v>0.913734090909091</v>
      </c>
      <c r="L60" s="8" t="n">
        <f aca="false">H60/(E60*55)</f>
        <v>0.953047291691359</v>
      </c>
      <c r="M60" s="8" t="n">
        <f aca="false">(H60/J60)</f>
        <v>0.992348380695211</v>
      </c>
      <c r="N60" s="8" t="n">
        <f aca="false">I60/(H60+I60)</f>
        <v>0.00765161930478868</v>
      </c>
      <c r="O60" s="9" t="n">
        <f aca="false">Dados[[#This Row],[VolumePadrão]]/Dados[[#This Row],[Horas Disp]]</f>
        <v>55</v>
      </c>
      <c r="P60" s="10" t="n">
        <f aca="false" t="array" ref="P60:P60">SUM(Dados[[#This Row],[VolumeLíquido]:[VolumeRefugo]]/Dados[[#This Row],[Horas Ativas]])</f>
        <v>52.8217731421121</v>
      </c>
      <c r="Q60" s="8" t="n">
        <f aca="false">Dados[[#This Row],[Horas Ativas]]/Dados[[#This Row],[Horas Disp]]</f>
        <v>0.95875</v>
      </c>
      <c r="R60" s="8" t="n">
        <f aca="false">Dados[[#This Row],[VolumeBruto]]/Dados[[#This Row],[VolumePadrão]]</f>
        <v>0.920779545454546</v>
      </c>
      <c r="S60" s="8" t="n">
        <f aca="false">Dados[[#This Row],[Disponibilidade]]*Dados[[#This Row],[Desempenho]]*Dados[[#This Row],[Qualidade]]</f>
        <v>0.876042559659091</v>
      </c>
      <c r="T60" s="9" t="n">
        <f aca="false">YEAR(Dados[[#This Row],[Período]])</f>
        <v>2018</v>
      </c>
      <c r="U60" s="9" t="n">
        <f aca="false">MONTH(Dados[[#This Row],[Período]])</f>
        <v>4</v>
      </c>
    </row>
    <row r="61" customFormat="false" ht="15" hidden="false" customHeight="false" outlineLevel="0" collapsed="false">
      <c r="A61" s="13" t="n">
        <v>43195</v>
      </c>
      <c r="B61" s="4" t="s">
        <v>21</v>
      </c>
      <c r="C61" s="5" t="s">
        <v>33</v>
      </c>
      <c r="D61" s="11" t="n">
        <v>8</v>
      </c>
      <c r="E61" s="11" t="n">
        <f aca="false">D61-F61</f>
        <v>7.5</v>
      </c>
      <c r="F61" s="11" t="n">
        <v>0.5</v>
      </c>
      <c r="G61" s="12" t="n">
        <v>440</v>
      </c>
      <c r="H61" s="12" t="n">
        <v>296.7</v>
      </c>
      <c r="I61" s="12" t="n">
        <v>54.567</v>
      </c>
      <c r="J61" s="12" t="n">
        <f aca="false">SUM(H61:I61)</f>
        <v>351.267</v>
      </c>
      <c r="K61" s="8" t="n">
        <f aca="false">(H61/G61)</f>
        <v>0.674318181818182</v>
      </c>
      <c r="L61" s="8" t="n">
        <f aca="false">H61/(E61*55)</f>
        <v>0.719272727272727</v>
      </c>
      <c r="M61" s="8" t="n">
        <f aca="false">(H61/J61)</f>
        <v>0.844656628718325</v>
      </c>
      <c r="N61" s="8" t="n">
        <f aca="false">I61/(H61+I61)</f>
        <v>0.155343371281675</v>
      </c>
      <c r="O61" s="9" t="n">
        <f aca="false">Dados[[#This Row],[VolumePadrão]]/Dados[[#This Row],[Horas Disp]]</f>
        <v>55</v>
      </c>
      <c r="P61" s="10" t="n">
        <f aca="false" t="array" ref="P61:P61">SUM(Dados[[#This Row],[VolumeLíquido]:[VolumeRefugo]]/Dados[[#This Row],[Horas Ativas]])</f>
        <v>46.8356</v>
      </c>
      <c r="Q61" s="8" t="n">
        <f aca="false">Dados[[#This Row],[Horas Ativas]]/Dados[[#This Row],[Horas Disp]]</f>
        <v>0.9375</v>
      </c>
      <c r="R61" s="8" t="n">
        <f aca="false">Dados[[#This Row],[VolumeBruto]]/Dados[[#This Row],[VolumePadrão]]</f>
        <v>0.798334090909091</v>
      </c>
      <c r="S61" s="8" t="n">
        <f aca="false">Dados[[#This Row],[Disponibilidade]]*Dados[[#This Row],[Desempenho]]*Dados[[#This Row],[Qualidade]]</f>
        <v>0.632173295454546</v>
      </c>
      <c r="T61" s="9" t="n">
        <f aca="false">YEAR(Dados[[#This Row],[Período]])</f>
        <v>2018</v>
      </c>
      <c r="U61" s="9" t="n">
        <f aca="false">MONTH(Dados[[#This Row],[Período]])</f>
        <v>4</v>
      </c>
    </row>
    <row r="62" customFormat="false" ht="15" hidden="false" customHeight="false" outlineLevel="0" collapsed="false">
      <c r="A62" s="13" t="n">
        <v>43196</v>
      </c>
      <c r="B62" s="4" t="s">
        <v>23</v>
      </c>
      <c r="C62" s="5" t="s">
        <v>32</v>
      </c>
      <c r="D62" s="11" t="n">
        <v>8</v>
      </c>
      <c r="E62" s="11" t="n">
        <f aca="false">D62-F62</f>
        <v>7.75</v>
      </c>
      <c r="F62" s="11" t="n">
        <v>0.25</v>
      </c>
      <c r="G62" s="12" t="n">
        <v>440</v>
      </c>
      <c r="H62" s="12" t="n">
        <v>350.4</v>
      </c>
      <c r="I62" s="12" t="n">
        <v>6.78</v>
      </c>
      <c r="J62" s="12" t="n">
        <f aca="false">SUM(H62:I62)</f>
        <v>357.18</v>
      </c>
      <c r="K62" s="8" t="n">
        <f aca="false">(H62/G62)</f>
        <v>0.796363636363636</v>
      </c>
      <c r="L62" s="8" t="n">
        <f aca="false">H62/(E62*55)</f>
        <v>0.822052785923754</v>
      </c>
      <c r="M62" s="8" t="n">
        <f aca="false">(H62/J62)</f>
        <v>0.98101797413069</v>
      </c>
      <c r="N62" s="8" t="n">
        <f aca="false">I62/(H62+I62)</f>
        <v>0.0189820258693096</v>
      </c>
      <c r="O62" s="9" t="n">
        <f aca="false">Dados[[#This Row],[VolumePadrão]]/Dados[[#This Row],[Horas Disp]]</f>
        <v>55</v>
      </c>
      <c r="P62" s="10" t="n">
        <f aca="false" t="array" ref="P62:P62">SUM(Dados[[#This Row],[VolumeLíquido]:[VolumeRefugo]]/Dados[[#This Row],[Horas Ativas]])</f>
        <v>46.0877419354839</v>
      </c>
      <c r="Q62" s="8" t="n">
        <f aca="false">Dados[[#This Row],[Horas Ativas]]/Dados[[#This Row],[Horas Disp]]</f>
        <v>0.96875</v>
      </c>
      <c r="R62" s="8" t="n">
        <f aca="false">Dados[[#This Row],[VolumeBruto]]/Dados[[#This Row],[VolumePadrão]]</f>
        <v>0.811772727272727</v>
      </c>
      <c r="S62" s="8" t="n">
        <f aca="false">Dados[[#This Row],[Disponibilidade]]*Dados[[#This Row],[Desempenho]]*Dados[[#This Row],[Qualidade]]</f>
        <v>0.771477272727273</v>
      </c>
      <c r="T62" s="9" t="n">
        <f aca="false">YEAR(Dados[[#This Row],[Período]])</f>
        <v>2018</v>
      </c>
      <c r="U62" s="9" t="n">
        <f aca="false">MONTH(Dados[[#This Row],[Período]])</f>
        <v>4</v>
      </c>
    </row>
    <row r="63" customFormat="false" ht="15" hidden="false" customHeight="false" outlineLevel="0" collapsed="false">
      <c r="A63" s="13" t="n">
        <v>43197</v>
      </c>
      <c r="B63" s="4" t="s">
        <v>25</v>
      </c>
      <c r="C63" s="5" t="s">
        <v>26</v>
      </c>
      <c r="D63" s="11" t="n">
        <v>8</v>
      </c>
      <c r="E63" s="11" t="n">
        <f aca="false">D63-F63</f>
        <v>6.67</v>
      </c>
      <c r="F63" s="11" t="n">
        <v>1.33</v>
      </c>
      <c r="G63" s="12" t="n">
        <v>440</v>
      </c>
      <c r="H63" s="12" t="n">
        <v>302.5</v>
      </c>
      <c r="I63" s="12" t="n">
        <v>19.32</v>
      </c>
      <c r="J63" s="12" t="n">
        <f aca="false">SUM(H63:I63)</f>
        <v>321.82</v>
      </c>
      <c r="K63" s="8" t="n">
        <f aca="false">(H63/G63)</f>
        <v>0.6875</v>
      </c>
      <c r="L63" s="8" t="n">
        <f aca="false">H63/(E63*55)</f>
        <v>0.824587706146926</v>
      </c>
      <c r="M63" s="8" t="n">
        <f aca="false">(H63/J63)</f>
        <v>0.939966440867566</v>
      </c>
      <c r="N63" s="8" t="n">
        <f aca="false">I63/(H63+I63)</f>
        <v>0.0600335591324343</v>
      </c>
      <c r="O63" s="9" t="n">
        <f aca="false">Dados[[#This Row],[VolumePadrão]]/Dados[[#This Row],[Horas Disp]]</f>
        <v>55</v>
      </c>
      <c r="P63" s="10" t="n">
        <f aca="false" t="array" ref="P63:P63">SUM(Dados[[#This Row],[VolumeLíquido]:[VolumeRefugo]]/Dados[[#This Row],[Horas Ativas]])</f>
        <v>48.2488755622189</v>
      </c>
      <c r="Q63" s="8" t="n">
        <f aca="false">Dados[[#This Row],[Horas Ativas]]/Dados[[#This Row],[Horas Disp]]</f>
        <v>0.83375</v>
      </c>
      <c r="R63" s="8" t="n">
        <f aca="false">Dados[[#This Row],[VolumeBruto]]/Dados[[#This Row],[VolumePadrão]]</f>
        <v>0.731409090909091</v>
      </c>
      <c r="S63" s="8" t="n">
        <f aca="false">Dados[[#This Row],[Disponibilidade]]*Dados[[#This Row],[Desempenho]]*Dados[[#This Row],[Qualidade]]</f>
        <v>0.573203125</v>
      </c>
      <c r="T63" s="9" t="n">
        <f aca="false">YEAR(Dados[[#This Row],[Período]])</f>
        <v>2018</v>
      </c>
      <c r="U63" s="9" t="n">
        <f aca="false">MONTH(Dados[[#This Row],[Período]])</f>
        <v>4</v>
      </c>
    </row>
    <row r="64" customFormat="false" ht="15" hidden="false" customHeight="false" outlineLevel="0" collapsed="false">
      <c r="A64" s="13" t="n">
        <v>43198</v>
      </c>
      <c r="B64" s="4" t="s">
        <v>27</v>
      </c>
      <c r="C64" s="5" t="s">
        <v>34</v>
      </c>
      <c r="D64" s="11" t="n">
        <v>8</v>
      </c>
      <c r="E64" s="11" t="n">
        <f aca="false">D64-F64</f>
        <v>7.58</v>
      </c>
      <c r="F64" s="11" t="n">
        <v>0.42</v>
      </c>
      <c r="G64" s="12" t="n">
        <v>440</v>
      </c>
      <c r="H64" s="12" t="n">
        <v>399.878</v>
      </c>
      <c r="I64" s="12" t="n">
        <v>2.876</v>
      </c>
      <c r="J64" s="12" t="n">
        <f aca="false">SUM(H64:I64)</f>
        <v>402.754</v>
      </c>
      <c r="K64" s="8" t="n">
        <f aca="false">(H64/G64)</f>
        <v>0.908813636363636</v>
      </c>
      <c r="L64" s="8" t="n">
        <f aca="false">H64/(E64*55)</f>
        <v>0.959170064763732</v>
      </c>
      <c r="M64" s="8" t="n">
        <f aca="false">(H64/J64)</f>
        <v>0.992859164651375</v>
      </c>
      <c r="N64" s="8" t="n">
        <f aca="false">I64/(H64+I64)</f>
        <v>0.00714083534862472</v>
      </c>
      <c r="O64" s="9" t="n">
        <f aca="false">Dados[[#This Row],[VolumePadrão]]/Dados[[#This Row],[Horas Disp]]</f>
        <v>55</v>
      </c>
      <c r="P64" s="10" t="n">
        <f aca="false" t="array" ref="P64:P64">SUM(Dados[[#This Row],[VolumeLíquido]:[VolumeRefugo]]/Dados[[#This Row],[Horas Ativas]])</f>
        <v>53.1337730870712</v>
      </c>
      <c r="Q64" s="8" t="n">
        <f aca="false">Dados[[#This Row],[Horas Ativas]]/Dados[[#This Row],[Horas Disp]]</f>
        <v>0.9475</v>
      </c>
      <c r="R64" s="8" t="n">
        <f aca="false">Dados[[#This Row],[VolumeBruto]]/Dados[[#This Row],[VolumePadrão]]</f>
        <v>0.91535</v>
      </c>
      <c r="S64" s="8" t="n">
        <f aca="false">Dados[[#This Row],[Disponibilidade]]*Dados[[#This Row],[Desempenho]]*Dados[[#This Row],[Qualidade]]</f>
        <v>0.861100920454545</v>
      </c>
      <c r="T64" s="9" t="n">
        <f aca="false">YEAR(Dados[[#This Row],[Período]])</f>
        <v>2018</v>
      </c>
      <c r="U64" s="9" t="n">
        <f aca="false">MONTH(Dados[[#This Row],[Período]])</f>
        <v>4</v>
      </c>
    </row>
    <row r="65" customFormat="false" ht="15" hidden="false" customHeight="false" outlineLevel="0" collapsed="false">
      <c r="A65" s="13" t="n">
        <v>43199</v>
      </c>
      <c r="B65" s="4" t="s">
        <v>29</v>
      </c>
      <c r="C65" s="5" t="s">
        <v>35</v>
      </c>
      <c r="D65" s="11" t="n">
        <v>8</v>
      </c>
      <c r="E65" s="11" t="n">
        <f aca="false">D65-F65</f>
        <v>7.17</v>
      </c>
      <c r="F65" s="11" t="n">
        <v>0.83</v>
      </c>
      <c r="G65" s="12" t="n">
        <v>440</v>
      </c>
      <c r="H65" s="12" t="n">
        <v>374.23</v>
      </c>
      <c r="I65" s="12" t="n">
        <v>5.321</v>
      </c>
      <c r="J65" s="12" t="n">
        <f aca="false">SUM(H65:I65)</f>
        <v>379.551</v>
      </c>
      <c r="K65" s="8" t="n">
        <f aca="false">(H65/G65)</f>
        <v>0.850522727272727</v>
      </c>
      <c r="L65" s="8" t="n">
        <f aca="false">H65/(E65*55)</f>
        <v>0.948979333079751</v>
      </c>
      <c r="M65" s="8" t="n">
        <f aca="false">(H65/J65)</f>
        <v>0.985980803633767</v>
      </c>
      <c r="N65" s="8" t="n">
        <f aca="false">I65/(H65+I65)</f>
        <v>0.0140191963662327</v>
      </c>
      <c r="O65" s="9" t="n">
        <f aca="false">Dados[[#This Row],[VolumePadrão]]/Dados[[#This Row],[Horas Disp]]</f>
        <v>55</v>
      </c>
      <c r="P65" s="10" t="n">
        <f aca="false" t="array" ref="P65:P65">SUM(Dados[[#This Row],[VolumeLíquido]:[VolumeRefugo]]/Dados[[#This Row],[Horas Ativas]])</f>
        <v>52.9359832635983</v>
      </c>
      <c r="Q65" s="8" t="n">
        <f aca="false">Dados[[#This Row],[Horas Ativas]]/Dados[[#This Row],[Horas Disp]]</f>
        <v>0.89625</v>
      </c>
      <c r="R65" s="8" t="n">
        <f aca="false">Dados[[#This Row],[VolumeBruto]]/Dados[[#This Row],[VolumePadrão]]</f>
        <v>0.862615909090909</v>
      </c>
      <c r="S65" s="8" t="n">
        <f aca="false">Dados[[#This Row],[Disponibilidade]]*Dados[[#This Row],[Desempenho]]*Dados[[#This Row],[Qualidade]]</f>
        <v>0.762280994318182</v>
      </c>
      <c r="T65" s="9" t="n">
        <f aca="false">YEAR(Dados[[#This Row],[Período]])</f>
        <v>2018</v>
      </c>
      <c r="U65" s="9" t="n">
        <f aca="false">MONTH(Dados[[#This Row],[Período]])</f>
        <v>4</v>
      </c>
    </row>
    <row r="66" customFormat="false" ht="15" hidden="false" customHeight="false" outlineLevel="0" collapsed="false">
      <c r="A66" s="13" t="n">
        <v>43200</v>
      </c>
      <c r="B66" s="4" t="s">
        <v>21</v>
      </c>
      <c r="C66" s="5" t="s">
        <v>22</v>
      </c>
      <c r="D66" s="11" t="n">
        <v>8</v>
      </c>
      <c r="E66" s="11" t="n">
        <f aca="false">D66-F66</f>
        <v>7.64</v>
      </c>
      <c r="F66" s="11" t="n">
        <v>0.36</v>
      </c>
      <c r="G66" s="12" t="n">
        <v>440</v>
      </c>
      <c r="H66" s="12" t="n">
        <v>405.678</v>
      </c>
      <c r="I66" s="12" t="n">
        <v>1.789</v>
      </c>
      <c r="J66" s="12" t="n">
        <f aca="false">SUM(H66:I66)</f>
        <v>407.467</v>
      </c>
      <c r="K66" s="8" t="n">
        <f aca="false">(H66/G66)</f>
        <v>0.921995454545455</v>
      </c>
      <c r="L66" s="8" t="n">
        <f aca="false">H66/(E66*55)</f>
        <v>0.965440266539743</v>
      </c>
      <c r="M66" s="8" t="n">
        <f aca="false">(H66/J66)</f>
        <v>0.99560946039802</v>
      </c>
      <c r="N66" s="8" t="n">
        <f aca="false">I66/(H66+I66)</f>
        <v>0.00439053960198004</v>
      </c>
      <c r="O66" s="9" t="n">
        <f aca="false">Dados[[#This Row],[VolumePadrão]]/Dados[[#This Row],[Horas Disp]]</f>
        <v>55</v>
      </c>
      <c r="P66" s="10" t="n">
        <f aca="false" t="array" ref="P66:P66">SUM(Dados[[#This Row],[VolumeLíquido]:[VolumeRefugo]]/Dados[[#This Row],[Horas Ativas]])</f>
        <v>53.3333769633508</v>
      </c>
      <c r="Q66" s="8" t="n">
        <f aca="false">Dados[[#This Row],[Horas Ativas]]/Dados[[#This Row],[Horas Disp]]</f>
        <v>0.955</v>
      </c>
      <c r="R66" s="8" t="n">
        <f aca="false">Dados[[#This Row],[VolumeBruto]]/Dados[[#This Row],[VolumePadrão]]</f>
        <v>0.926061363636364</v>
      </c>
      <c r="S66" s="8" t="n">
        <f aca="false">Dados[[#This Row],[Disponibilidade]]*Dados[[#This Row],[Desempenho]]*Dados[[#This Row],[Qualidade]]</f>
        <v>0.880505659090909</v>
      </c>
      <c r="T66" s="9" t="n">
        <f aca="false">YEAR(Dados[[#This Row],[Período]])</f>
        <v>2018</v>
      </c>
      <c r="U66" s="9" t="n">
        <f aca="false">MONTH(Dados[[#This Row],[Período]])</f>
        <v>4</v>
      </c>
    </row>
    <row r="67" customFormat="false" ht="15" hidden="false" customHeight="false" outlineLevel="0" collapsed="false">
      <c r="A67" s="13" t="n">
        <v>43221</v>
      </c>
      <c r="B67" s="4" t="s">
        <v>29</v>
      </c>
      <c r="C67" s="5" t="s">
        <v>35</v>
      </c>
      <c r="D67" s="11" t="n">
        <v>8</v>
      </c>
      <c r="E67" s="11" t="n">
        <f aca="false">D67-F67</f>
        <v>8</v>
      </c>
      <c r="F67" s="11" t="n">
        <v>0</v>
      </c>
      <c r="G67" s="12" t="n">
        <v>440</v>
      </c>
      <c r="H67" s="12" t="n">
        <v>400.56</v>
      </c>
      <c r="I67" s="12" t="n">
        <v>3.15</v>
      </c>
      <c r="J67" s="12" t="n">
        <f aca="false">SUM(H67:I67)</f>
        <v>403.71</v>
      </c>
      <c r="K67" s="8" t="n">
        <f aca="false">(H67/G67)</f>
        <v>0.910363636363636</v>
      </c>
      <c r="L67" s="8" t="n">
        <f aca="false">H67/(E67*55)</f>
        <v>0.910363636363636</v>
      </c>
      <c r="M67" s="8" t="n">
        <f aca="false">(H67/J67)</f>
        <v>0.992197369398826</v>
      </c>
      <c r="N67" s="8" t="n">
        <f aca="false">I67/(H67+I67)</f>
        <v>0.00780263060117411</v>
      </c>
      <c r="O67" s="9" t="n">
        <f aca="false">Dados[[#This Row],[VolumePadrão]]/Dados[[#This Row],[Horas Disp]]</f>
        <v>55</v>
      </c>
      <c r="P67" s="10" t="n">
        <f aca="false" t="array" ref="P67:P67">SUM(Dados[[#This Row],[VolumeLíquido]:[VolumeRefugo]]/Dados[[#This Row],[Horas Ativas]])</f>
        <v>50.46375</v>
      </c>
      <c r="Q67" s="8" t="n">
        <f aca="false">Dados[[#This Row],[Horas Ativas]]/Dados[[#This Row],[Horas Disp]]</f>
        <v>1</v>
      </c>
      <c r="R67" s="8" t="n">
        <f aca="false">Dados[[#This Row],[VolumeBruto]]/Dados[[#This Row],[VolumePadrão]]</f>
        <v>0.917522727272727</v>
      </c>
      <c r="S67" s="8" t="n">
        <f aca="false">Dados[[#This Row],[Disponibilidade]]*Dados[[#This Row],[Desempenho]]*Dados[[#This Row],[Qualidade]]</f>
        <v>0.910363636363637</v>
      </c>
      <c r="T67" s="9" t="n">
        <f aca="false">YEAR(Dados[[#This Row],[Período]])</f>
        <v>2018</v>
      </c>
      <c r="U67" s="9" t="n">
        <f aca="false">MONTH(Dados[[#This Row],[Período]])</f>
        <v>5</v>
      </c>
    </row>
    <row r="68" customFormat="false" ht="15" hidden="false" customHeight="false" outlineLevel="0" collapsed="false">
      <c r="A68" s="13" t="n">
        <v>43222</v>
      </c>
      <c r="B68" s="4" t="s">
        <v>27</v>
      </c>
      <c r="C68" s="5" t="s">
        <v>34</v>
      </c>
      <c r="D68" s="11" t="n">
        <v>8</v>
      </c>
      <c r="E68" s="11" t="n">
        <f aca="false">D68-F68</f>
        <v>6.97</v>
      </c>
      <c r="F68" s="11" t="n">
        <v>1.03</v>
      </c>
      <c r="G68" s="12" t="n">
        <v>440</v>
      </c>
      <c r="H68" s="12" t="n">
        <v>317.9</v>
      </c>
      <c r="I68" s="12" t="n">
        <v>4.788</v>
      </c>
      <c r="J68" s="12" t="n">
        <f aca="false">SUM(H68:I68)</f>
        <v>322.688</v>
      </c>
      <c r="K68" s="8" t="n">
        <f aca="false">(H68/G68)</f>
        <v>0.7225</v>
      </c>
      <c r="L68" s="8" t="n">
        <f aca="false">H68/(E68*55)</f>
        <v>0.829268292682927</v>
      </c>
      <c r="M68" s="8" t="n">
        <f aca="false">(H68/J68)</f>
        <v>0.98516213804046</v>
      </c>
      <c r="N68" s="8" t="n">
        <f aca="false">I68/(H68+I68)</f>
        <v>0.0148378619595399</v>
      </c>
      <c r="O68" s="9" t="n">
        <f aca="false">Dados[[#This Row],[VolumePadrão]]/Dados[[#This Row],[Horas Disp]]</f>
        <v>55</v>
      </c>
      <c r="P68" s="10" t="n">
        <f aca="false" t="array" ref="P68:P68">SUM(Dados[[#This Row],[VolumeLíquido]:[VolumeRefugo]]/Dados[[#This Row],[Horas Ativas]])</f>
        <v>46.296700143472</v>
      </c>
      <c r="Q68" s="8" t="n">
        <f aca="false">Dados[[#This Row],[Horas Ativas]]/Dados[[#This Row],[Horas Disp]]</f>
        <v>0.87125</v>
      </c>
      <c r="R68" s="8" t="n">
        <f aca="false">Dados[[#This Row],[VolumeBruto]]/Dados[[#This Row],[VolumePadrão]]</f>
        <v>0.733381818181818</v>
      </c>
      <c r="S68" s="8" t="n">
        <f aca="false">Dados[[#This Row],[Disponibilidade]]*Dados[[#This Row],[Desempenho]]*Dados[[#This Row],[Qualidade]]</f>
        <v>0.629478125</v>
      </c>
      <c r="T68" s="9" t="n">
        <f aca="false">YEAR(Dados[[#This Row],[Período]])</f>
        <v>2018</v>
      </c>
      <c r="U68" s="9" t="n">
        <f aca="false">MONTH(Dados[[#This Row],[Período]])</f>
        <v>5</v>
      </c>
    </row>
    <row r="69" customFormat="false" ht="15" hidden="false" customHeight="false" outlineLevel="0" collapsed="false">
      <c r="A69" s="13" t="n">
        <v>43223</v>
      </c>
      <c r="B69" s="4" t="s">
        <v>25</v>
      </c>
      <c r="C69" s="5" t="s">
        <v>31</v>
      </c>
      <c r="D69" s="11" t="n">
        <v>8</v>
      </c>
      <c r="E69" s="11" t="n">
        <f aca="false">D69-F69</f>
        <v>7.33</v>
      </c>
      <c r="F69" s="11" t="n">
        <v>0.67</v>
      </c>
      <c r="G69" s="12" t="n">
        <v>440</v>
      </c>
      <c r="H69" s="12" t="n">
        <v>375.899</v>
      </c>
      <c r="I69" s="12" t="n">
        <v>6.876</v>
      </c>
      <c r="J69" s="12" t="n">
        <f aca="false">SUM(H69:I69)</f>
        <v>382.775</v>
      </c>
      <c r="K69" s="8" t="n">
        <f aca="false">(H69/G69)</f>
        <v>0.854315909090909</v>
      </c>
      <c r="L69" s="8" t="n">
        <f aca="false">H69/(E69*55)</f>
        <v>0.932404812104676</v>
      </c>
      <c r="M69" s="8" t="n">
        <f aca="false">(H69/J69)</f>
        <v>0.982036444386389</v>
      </c>
      <c r="N69" s="8" t="n">
        <f aca="false">I69/(H69+I69)</f>
        <v>0.0179635556136111</v>
      </c>
      <c r="O69" s="9" t="n">
        <f aca="false">Dados[[#This Row],[VolumePadrão]]/Dados[[#This Row],[Horas Disp]]</f>
        <v>55</v>
      </c>
      <c r="P69" s="10" t="n">
        <f aca="false" t="array" ref="P69:P69">SUM(Dados[[#This Row],[VolumeLíquido]:[VolumeRefugo]]/Dados[[#This Row],[Horas Ativas]])</f>
        <v>52.2203274215553</v>
      </c>
      <c r="Q69" s="8" t="n">
        <f aca="false">Dados[[#This Row],[Horas Ativas]]/Dados[[#This Row],[Horas Disp]]</f>
        <v>0.91625</v>
      </c>
      <c r="R69" s="8" t="n">
        <f aca="false">Dados[[#This Row],[VolumeBruto]]/Dados[[#This Row],[VolumePadrão]]</f>
        <v>0.869943181818182</v>
      </c>
      <c r="S69" s="8" t="n">
        <f aca="false">Dados[[#This Row],[Disponibilidade]]*Dados[[#This Row],[Desempenho]]*Dados[[#This Row],[Qualidade]]</f>
        <v>0.782766951704545</v>
      </c>
      <c r="T69" s="9" t="n">
        <f aca="false">YEAR(Dados[[#This Row],[Período]])</f>
        <v>2018</v>
      </c>
      <c r="U69" s="9" t="n">
        <f aca="false">MONTH(Dados[[#This Row],[Período]])</f>
        <v>5</v>
      </c>
    </row>
    <row r="70" customFormat="false" ht="15" hidden="false" customHeight="false" outlineLevel="0" collapsed="false">
      <c r="A70" s="13" t="n">
        <v>43224</v>
      </c>
      <c r="B70" s="4" t="s">
        <v>23</v>
      </c>
      <c r="C70" s="5" t="s">
        <v>24</v>
      </c>
      <c r="D70" s="11" t="n">
        <v>8</v>
      </c>
      <c r="E70" s="11" t="n">
        <f aca="false">D70-F70</f>
        <v>7.75</v>
      </c>
      <c r="F70" s="11" t="n">
        <v>0.25</v>
      </c>
      <c r="G70" s="12" t="n">
        <v>440</v>
      </c>
      <c r="H70" s="12" t="n">
        <v>375.123</v>
      </c>
      <c r="I70" s="12" t="n">
        <v>15.32</v>
      </c>
      <c r="J70" s="12" t="n">
        <f aca="false">SUM(H70:I70)</f>
        <v>390.443</v>
      </c>
      <c r="K70" s="8" t="n">
        <f aca="false">(H70/G70)</f>
        <v>0.852552272727273</v>
      </c>
      <c r="L70" s="8" t="n">
        <f aca="false">H70/(E70*55)</f>
        <v>0.880053958944282</v>
      </c>
      <c r="M70" s="8" t="n">
        <f aca="false">(H70/J70)</f>
        <v>0.960762518472607</v>
      </c>
      <c r="N70" s="8" t="n">
        <f aca="false">I70/(H70+I70)</f>
        <v>0.0392374815273932</v>
      </c>
      <c r="O70" s="9" t="n">
        <f aca="false">Dados[[#This Row],[VolumePadrão]]/Dados[[#This Row],[Horas Disp]]</f>
        <v>55</v>
      </c>
      <c r="P70" s="10" t="n">
        <f aca="false" t="array" ref="P70:P70">SUM(Dados[[#This Row],[VolumeLíquido]:[VolumeRefugo]]/Dados[[#This Row],[Horas Ativas]])</f>
        <v>50.3797419354839</v>
      </c>
      <c r="Q70" s="8" t="n">
        <f aca="false">Dados[[#This Row],[Horas Ativas]]/Dados[[#This Row],[Horas Disp]]</f>
        <v>0.96875</v>
      </c>
      <c r="R70" s="8" t="n">
        <f aca="false">Dados[[#This Row],[VolumeBruto]]/Dados[[#This Row],[VolumePadrão]]</f>
        <v>0.887370454545455</v>
      </c>
      <c r="S70" s="8" t="n">
        <f aca="false">Dados[[#This Row],[Disponibilidade]]*Dados[[#This Row],[Desempenho]]*Dados[[#This Row],[Qualidade]]</f>
        <v>0.825910014204545</v>
      </c>
      <c r="T70" s="9" t="n">
        <f aca="false">YEAR(Dados[[#This Row],[Período]])</f>
        <v>2018</v>
      </c>
      <c r="U70" s="9" t="n">
        <f aca="false">MONTH(Dados[[#This Row],[Período]])</f>
        <v>5</v>
      </c>
    </row>
    <row r="71" customFormat="false" ht="15" hidden="false" customHeight="false" outlineLevel="0" collapsed="false">
      <c r="A71" s="13" t="n">
        <v>43225</v>
      </c>
      <c r="B71" s="4" t="s">
        <v>21</v>
      </c>
      <c r="C71" s="5" t="s">
        <v>22</v>
      </c>
      <c r="D71" s="11" t="n">
        <v>8</v>
      </c>
      <c r="E71" s="11" t="n">
        <f aca="false">D71-F71</f>
        <v>7.83</v>
      </c>
      <c r="F71" s="11" t="n">
        <v>0.17</v>
      </c>
      <c r="G71" s="12" t="n">
        <v>440</v>
      </c>
      <c r="H71" s="12" t="n">
        <v>413.5</v>
      </c>
      <c r="I71" s="12" t="n">
        <v>2.67</v>
      </c>
      <c r="J71" s="12" t="n">
        <f aca="false">SUM(H71:I71)</f>
        <v>416.17</v>
      </c>
      <c r="K71" s="8" t="n">
        <f aca="false">(H71/G71)</f>
        <v>0.939772727272727</v>
      </c>
      <c r="L71" s="8" t="n">
        <f aca="false">H71/(E71*55)</f>
        <v>0.960176477417857</v>
      </c>
      <c r="M71" s="8" t="n">
        <f aca="false">(H71/J71)</f>
        <v>0.993584352548237</v>
      </c>
      <c r="N71" s="8" t="n">
        <f aca="false">I71/(H71+I71)</f>
        <v>0.0064156474517625</v>
      </c>
      <c r="O71" s="9" t="n">
        <f aca="false">Dados[[#This Row],[VolumePadrão]]/Dados[[#This Row],[Horas Disp]]</f>
        <v>55</v>
      </c>
      <c r="P71" s="10" t="n">
        <f aca="false" t="array" ref="P71:P71">SUM(Dados[[#This Row],[VolumeLíquido]:[VolumeRefugo]]/Dados[[#This Row],[Horas Ativas]])</f>
        <v>53.1507024265645</v>
      </c>
      <c r="Q71" s="8" t="n">
        <f aca="false">Dados[[#This Row],[Horas Ativas]]/Dados[[#This Row],[Horas Disp]]</f>
        <v>0.97875</v>
      </c>
      <c r="R71" s="8" t="n">
        <f aca="false">Dados[[#This Row],[VolumeBruto]]/Dados[[#This Row],[VolumePadrão]]</f>
        <v>0.945840909090909</v>
      </c>
      <c r="S71" s="8" t="n">
        <f aca="false">Dados[[#This Row],[Disponibilidade]]*Dados[[#This Row],[Desempenho]]*Dados[[#This Row],[Qualidade]]</f>
        <v>0.919802556818182</v>
      </c>
      <c r="T71" s="9" t="n">
        <f aca="false">YEAR(Dados[[#This Row],[Período]])</f>
        <v>2018</v>
      </c>
      <c r="U71" s="9" t="n">
        <f aca="false">MONTH(Dados[[#This Row],[Período]])</f>
        <v>5</v>
      </c>
    </row>
    <row r="72" customFormat="false" ht="15" hidden="false" customHeight="false" outlineLevel="0" collapsed="false">
      <c r="A72" s="13" t="n">
        <v>43226</v>
      </c>
      <c r="B72" s="4" t="s">
        <v>29</v>
      </c>
      <c r="C72" s="5" t="s">
        <v>30</v>
      </c>
      <c r="D72" s="11" t="n">
        <v>8</v>
      </c>
      <c r="E72" s="11" t="n">
        <f aca="false">D72-F72</f>
        <v>7.58</v>
      </c>
      <c r="F72" s="11" t="n">
        <v>0.42</v>
      </c>
      <c r="G72" s="12" t="n">
        <v>440</v>
      </c>
      <c r="H72" s="12" t="n">
        <v>299.8</v>
      </c>
      <c r="I72" s="12" t="n">
        <v>19.777</v>
      </c>
      <c r="J72" s="12" t="n">
        <f aca="false">SUM(H72:I72)</f>
        <v>319.577</v>
      </c>
      <c r="K72" s="8" t="n">
        <f aca="false">(H72/G72)</f>
        <v>0.681363636363636</v>
      </c>
      <c r="L72" s="8" t="n">
        <f aca="false">H72/(E72*55)</f>
        <v>0.719117294315184</v>
      </c>
      <c r="M72" s="8" t="n">
        <f aca="false">(H72/J72)</f>
        <v>0.938115070859292</v>
      </c>
      <c r="N72" s="8" t="n">
        <f aca="false">I72/(H72+I72)</f>
        <v>0.0618849291407079</v>
      </c>
      <c r="O72" s="9" t="n">
        <f aca="false">Dados[[#This Row],[VolumePadrão]]/Dados[[#This Row],[Horas Disp]]</f>
        <v>55</v>
      </c>
      <c r="P72" s="10" t="n">
        <f aca="false" t="array" ref="P72:P72">SUM(Dados[[#This Row],[VolumeLíquido]:[VolumeRefugo]]/Dados[[#This Row],[Horas Ativas]])</f>
        <v>42.1605540897098</v>
      </c>
      <c r="Q72" s="8" t="n">
        <f aca="false">Dados[[#This Row],[Horas Ativas]]/Dados[[#This Row],[Horas Disp]]</f>
        <v>0.9475</v>
      </c>
      <c r="R72" s="8" t="n">
        <f aca="false">Dados[[#This Row],[VolumeBruto]]/Dados[[#This Row],[VolumePadrão]]</f>
        <v>0.726311363636364</v>
      </c>
      <c r="S72" s="8" t="n">
        <f aca="false">Dados[[#This Row],[Disponibilidade]]*Dados[[#This Row],[Desempenho]]*Dados[[#This Row],[Qualidade]]</f>
        <v>0.645592045454545</v>
      </c>
      <c r="T72" s="9" t="n">
        <f aca="false">YEAR(Dados[[#This Row],[Período]])</f>
        <v>2018</v>
      </c>
      <c r="U72" s="9" t="n">
        <f aca="false">MONTH(Dados[[#This Row],[Período]])</f>
        <v>5</v>
      </c>
    </row>
    <row r="73" customFormat="false" ht="15" hidden="false" customHeight="false" outlineLevel="0" collapsed="false">
      <c r="A73" s="13" t="n">
        <v>43227</v>
      </c>
      <c r="B73" s="4" t="s">
        <v>27</v>
      </c>
      <c r="C73" s="5" t="s">
        <v>28</v>
      </c>
      <c r="D73" s="11" t="n">
        <v>8</v>
      </c>
      <c r="E73" s="11" t="n">
        <f aca="false">D73-F73</f>
        <v>7.17</v>
      </c>
      <c r="F73" s="11" t="n">
        <v>0.83</v>
      </c>
      <c r="G73" s="12" t="n">
        <v>440</v>
      </c>
      <c r="H73" s="12" t="n">
        <v>350.2</v>
      </c>
      <c r="I73" s="12" t="n">
        <v>7.881</v>
      </c>
      <c r="J73" s="12" t="n">
        <f aca="false">SUM(H73:I73)</f>
        <v>358.081</v>
      </c>
      <c r="K73" s="8" t="n">
        <f aca="false">(H73/G73)</f>
        <v>0.795909090909091</v>
      </c>
      <c r="L73" s="8" t="n">
        <f aca="false">H73/(E73*55)</f>
        <v>0.888043616077089</v>
      </c>
      <c r="M73" s="8" t="n">
        <f aca="false">(H73/J73)</f>
        <v>0.977991013206509</v>
      </c>
      <c r="N73" s="8" t="n">
        <f aca="false">I73/(H73+I73)</f>
        <v>0.0220089867934909</v>
      </c>
      <c r="O73" s="9" t="n">
        <f aca="false">Dados[[#This Row],[VolumePadrão]]/Dados[[#This Row],[Horas Disp]]</f>
        <v>55</v>
      </c>
      <c r="P73" s="10" t="n">
        <f aca="false" t="array" ref="P73:P73">SUM(Dados[[#This Row],[VolumeLíquido]:[VolumeRefugo]]/Dados[[#This Row],[Horas Ativas]])</f>
        <v>49.9415620641562</v>
      </c>
      <c r="Q73" s="8" t="n">
        <f aca="false">Dados[[#This Row],[Horas Ativas]]/Dados[[#This Row],[Horas Disp]]</f>
        <v>0.89625</v>
      </c>
      <c r="R73" s="8" t="n">
        <f aca="false">Dados[[#This Row],[VolumeBruto]]/Dados[[#This Row],[VolumePadrão]]</f>
        <v>0.813820454545455</v>
      </c>
      <c r="S73" s="8" t="n">
        <f aca="false">Dados[[#This Row],[Disponibilidade]]*Dados[[#This Row],[Desempenho]]*Dados[[#This Row],[Qualidade]]</f>
        <v>0.713333522727273</v>
      </c>
      <c r="T73" s="9" t="n">
        <f aca="false">YEAR(Dados[[#This Row],[Período]])</f>
        <v>2018</v>
      </c>
      <c r="U73" s="9" t="n">
        <f aca="false">MONTH(Dados[[#This Row],[Período]])</f>
        <v>5</v>
      </c>
    </row>
    <row r="74" customFormat="false" ht="15" hidden="false" customHeight="false" outlineLevel="0" collapsed="false">
      <c r="A74" s="13" t="n">
        <v>43228</v>
      </c>
      <c r="B74" s="4" t="s">
        <v>25</v>
      </c>
      <c r="C74" s="5" t="s">
        <v>26</v>
      </c>
      <c r="D74" s="11" t="n">
        <v>8</v>
      </c>
      <c r="E74" s="11" t="n">
        <f aca="false">D74-F74</f>
        <v>7.25</v>
      </c>
      <c r="F74" s="11" t="n">
        <v>0.75</v>
      </c>
      <c r="G74" s="12" t="n">
        <v>440</v>
      </c>
      <c r="H74" s="12" t="n">
        <v>380.3</v>
      </c>
      <c r="I74" s="12" t="n">
        <v>8.34</v>
      </c>
      <c r="J74" s="12" t="n">
        <f aca="false">SUM(H74:I74)</f>
        <v>388.64</v>
      </c>
      <c r="K74" s="8" t="n">
        <f aca="false">(H74/G74)</f>
        <v>0.864318181818182</v>
      </c>
      <c r="L74" s="8" t="n">
        <f aca="false">H74/(E74*55)</f>
        <v>0.953730407523511</v>
      </c>
      <c r="M74" s="8" t="n">
        <f aca="false">(H74/J74)</f>
        <v>0.978540551667353</v>
      </c>
      <c r="N74" s="8" t="n">
        <f aca="false">I74/(H74+I74)</f>
        <v>0.0214594483326472</v>
      </c>
      <c r="O74" s="9" t="n">
        <f aca="false">Dados[[#This Row],[VolumePadrão]]/Dados[[#This Row],[Horas Disp]]</f>
        <v>55</v>
      </c>
      <c r="P74" s="10" t="n">
        <f aca="false" t="array" ref="P74:P74">SUM(Dados[[#This Row],[VolumeLíquido]:[VolumeRefugo]]/Dados[[#This Row],[Horas Ativas]])</f>
        <v>53.6055172413793</v>
      </c>
      <c r="Q74" s="8" t="n">
        <f aca="false">Dados[[#This Row],[Horas Ativas]]/Dados[[#This Row],[Horas Disp]]</f>
        <v>0.90625</v>
      </c>
      <c r="R74" s="8" t="n">
        <f aca="false">Dados[[#This Row],[VolumeBruto]]/Dados[[#This Row],[VolumePadrão]]</f>
        <v>0.883272727272727</v>
      </c>
      <c r="S74" s="8" t="n">
        <f aca="false">Dados[[#This Row],[Disponibilidade]]*Dados[[#This Row],[Desempenho]]*Dados[[#This Row],[Qualidade]]</f>
        <v>0.783288352272727</v>
      </c>
      <c r="T74" s="9" t="n">
        <f aca="false">YEAR(Dados[[#This Row],[Período]])</f>
        <v>2018</v>
      </c>
      <c r="U74" s="9" t="n">
        <f aca="false">MONTH(Dados[[#This Row],[Período]])</f>
        <v>5</v>
      </c>
    </row>
    <row r="75" customFormat="false" ht="15" hidden="false" customHeight="false" outlineLevel="0" collapsed="false">
      <c r="A75" s="13" t="n">
        <v>43229</v>
      </c>
      <c r="B75" s="4" t="s">
        <v>23</v>
      </c>
      <c r="C75" s="5" t="s">
        <v>32</v>
      </c>
      <c r="D75" s="11" t="n">
        <v>8</v>
      </c>
      <c r="E75" s="11" t="n">
        <f aca="false">D75-F75</f>
        <v>7.67</v>
      </c>
      <c r="F75" s="11" t="n">
        <v>0.33</v>
      </c>
      <c r="G75" s="12" t="n">
        <v>440</v>
      </c>
      <c r="H75" s="12" t="n">
        <v>401.6</v>
      </c>
      <c r="I75" s="12" t="n">
        <v>1.89</v>
      </c>
      <c r="J75" s="12" t="n">
        <f aca="false">SUM(H75:I75)</f>
        <v>403.49</v>
      </c>
      <c r="K75" s="8" t="n">
        <f aca="false">(H75/G75)</f>
        <v>0.912727272727273</v>
      </c>
      <c r="L75" s="8" t="n">
        <f aca="false">H75/(E75*55)</f>
        <v>0.951997155386986</v>
      </c>
      <c r="M75" s="8" t="n">
        <f aca="false">(H75/J75)</f>
        <v>0.995315869042603</v>
      </c>
      <c r="N75" s="8" t="n">
        <f aca="false">I75/(H75+I75)</f>
        <v>0.00468413095739671</v>
      </c>
      <c r="O75" s="9" t="n">
        <f aca="false">Dados[[#This Row],[VolumePadrão]]/Dados[[#This Row],[Horas Disp]]</f>
        <v>55</v>
      </c>
      <c r="P75" s="10" t="n">
        <f aca="false" t="array" ref="P75:P75">SUM(Dados[[#This Row],[VolumeLíquido]:[VolumeRefugo]]/Dados[[#This Row],[Horas Ativas]])</f>
        <v>52.606258148631</v>
      </c>
      <c r="Q75" s="8" t="n">
        <f aca="false">Dados[[#This Row],[Horas Ativas]]/Dados[[#This Row],[Horas Disp]]</f>
        <v>0.95875</v>
      </c>
      <c r="R75" s="8" t="n">
        <f aca="false">Dados[[#This Row],[VolumeBruto]]/Dados[[#This Row],[VolumePadrão]]</f>
        <v>0.917022727272727</v>
      </c>
      <c r="S75" s="8" t="n">
        <f aca="false">Dados[[#This Row],[Disponibilidade]]*Dados[[#This Row],[Desempenho]]*Dados[[#This Row],[Qualidade]]</f>
        <v>0.875077272727273</v>
      </c>
      <c r="T75" s="9" t="n">
        <f aca="false">YEAR(Dados[[#This Row],[Período]])</f>
        <v>2018</v>
      </c>
      <c r="U75" s="9" t="n">
        <f aca="false">MONTH(Dados[[#This Row],[Período]])</f>
        <v>5</v>
      </c>
    </row>
    <row r="76" customFormat="false" ht="15" hidden="false" customHeight="false" outlineLevel="0" collapsed="false">
      <c r="A76" s="13" t="n">
        <v>43230</v>
      </c>
      <c r="B76" s="4" t="s">
        <v>21</v>
      </c>
      <c r="C76" s="5" t="s">
        <v>33</v>
      </c>
      <c r="D76" s="11" t="n">
        <v>8</v>
      </c>
      <c r="E76" s="11" t="n">
        <f aca="false">D76-F76</f>
        <v>7.4</v>
      </c>
      <c r="F76" s="11" t="n">
        <v>0.6</v>
      </c>
      <c r="G76" s="12" t="n">
        <v>440</v>
      </c>
      <c r="H76" s="12" t="n">
        <v>425.45</v>
      </c>
      <c r="I76" s="12" t="n">
        <v>1.87</v>
      </c>
      <c r="J76" s="12" t="n">
        <f aca="false">SUM(H76:I76)</f>
        <v>427.32</v>
      </c>
      <c r="K76" s="8" t="n">
        <f aca="false">(H76/G76)</f>
        <v>0.966931818181818</v>
      </c>
      <c r="L76" s="8" t="n">
        <f aca="false">H76/(E76*55)</f>
        <v>1.0453316953317</v>
      </c>
      <c r="M76" s="8" t="n">
        <f aca="false">(H76/J76)</f>
        <v>0.995623888420856</v>
      </c>
      <c r="N76" s="8" t="n">
        <f aca="false">I76/(H76+I76)</f>
        <v>0.00437611157914444</v>
      </c>
      <c r="O76" s="9" t="n">
        <f aca="false">Dados[[#This Row],[VolumePadrão]]/Dados[[#This Row],[Horas Disp]]</f>
        <v>55</v>
      </c>
      <c r="P76" s="10" t="n">
        <f aca="false" t="array" ref="P76:P76">SUM(Dados[[#This Row],[VolumeLíquido]:[VolumeRefugo]]/Dados[[#This Row],[Horas Ativas]])</f>
        <v>57.7459459459459</v>
      </c>
      <c r="Q76" s="8" t="n">
        <f aca="false">Dados[[#This Row],[Horas Ativas]]/Dados[[#This Row],[Horas Disp]]</f>
        <v>0.925</v>
      </c>
      <c r="R76" s="8" t="n">
        <f aca="false">Dados[[#This Row],[VolumeBruto]]/Dados[[#This Row],[VolumePadrão]]</f>
        <v>0.971181818181818</v>
      </c>
      <c r="S76" s="8" t="n">
        <f aca="false">Dados[[#This Row],[Disponibilidade]]*Dados[[#This Row],[Desempenho]]*Dados[[#This Row],[Qualidade]]</f>
        <v>0.894411931818182</v>
      </c>
      <c r="T76" s="9" t="n">
        <f aca="false">YEAR(Dados[[#This Row],[Período]])</f>
        <v>2018</v>
      </c>
      <c r="U76" s="9" t="n">
        <f aca="false">MONTH(Dados[[#This Row],[Período]])</f>
        <v>5</v>
      </c>
    </row>
    <row r="77" customFormat="false" ht="15" hidden="false" customHeight="false" outlineLevel="0" collapsed="false">
      <c r="A77" s="13" t="n">
        <v>43252</v>
      </c>
      <c r="B77" s="4" t="s">
        <v>21</v>
      </c>
      <c r="C77" s="5" t="s">
        <v>22</v>
      </c>
      <c r="D77" s="11" t="n">
        <v>8</v>
      </c>
      <c r="E77" s="11" t="n">
        <f aca="false">D77-F77</f>
        <v>7.67</v>
      </c>
      <c r="F77" s="6" t="n">
        <v>0.33</v>
      </c>
      <c r="G77" s="12" t="n">
        <v>440</v>
      </c>
      <c r="H77" s="12" t="n">
        <v>380.7</v>
      </c>
      <c r="I77" s="12" t="n">
        <v>3.3</v>
      </c>
      <c r="J77" s="12" t="n">
        <f aca="false">SUM(H77:I77)</f>
        <v>384</v>
      </c>
      <c r="K77" s="8" t="n">
        <f aca="false">(H77/G77)</f>
        <v>0.865227272727273</v>
      </c>
      <c r="L77" s="8" t="n">
        <f aca="false">H77/(E77*55)</f>
        <v>0.902453478724665</v>
      </c>
      <c r="M77" s="8" t="n">
        <f aca="false">(H77/J77)</f>
        <v>0.99140625</v>
      </c>
      <c r="N77" s="8" t="n">
        <f aca="false">I77/(H77+I77)</f>
        <v>0.00859375</v>
      </c>
      <c r="O77" s="9" t="n">
        <f aca="false">Dados[[#This Row],[VolumePadrão]]/Dados[[#This Row],[Horas Disp]]</f>
        <v>55</v>
      </c>
      <c r="P77" s="10" t="n">
        <f aca="false" t="array" ref="P77:P77">SUM(Dados[[#This Row],[VolumeLíquido]:[VolumeRefugo]]/Dados[[#This Row],[Horas Ativas]])</f>
        <v>50.0651890482399</v>
      </c>
      <c r="Q77" s="8" t="n">
        <f aca="false">Dados[[#This Row],[Horas Ativas]]/Dados[[#This Row],[Horas Disp]]</f>
        <v>0.95875</v>
      </c>
      <c r="R77" s="8" t="n">
        <f aca="false">Dados[[#This Row],[VolumeBruto]]/Dados[[#This Row],[VolumePadrão]]</f>
        <v>0.872727272727273</v>
      </c>
      <c r="S77" s="8" t="n">
        <f aca="false">Dados[[#This Row],[Disponibilidade]]*Dados[[#This Row],[Desempenho]]*Dados[[#This Row],[Qualidade]]</f>
        <v>0.829536647727273</v>
      </c>
      <c r="T77" s="9" t="n">
        <f aca="false">YEAR(Dados[[#This Row],[Período]])</f>
        <v>2018</v>
      </c>
      <c r="U77" s="9" t="n">
        <f aca="false">MONTH(Dados[[#This Row],[Período]])</f>
        <v>6</v>
      </c>
    </row>
    <row r="78" customFormat="false" ht="15" hidden="false" customHeight="false" outlineLevel="0" collapsed="false">
      <c r="A78" s="13" t="n">
        <v>43253</v>
      </c>
      <c r="B78" s="4" t="s">
        <v>23</v>
      </c>
      <c r="C78" s="5" t="s">
        <v>24</v>
      </c>
      <c r="D78" s="11" t="n">
        <v>8</v>
      </c>
      <c r="E78" s="11" t="n">
        <f aca="false">D78-F78</f>
        <v>7.5</v>
      </c>
      <c r="F78" s="6" t="n">
        <v>0.5</v>
      </c>
      <c r="G78" s="12" t="n">
        <v>440</v>
      </c>
      <c r="H78" s="12" t="n">
        <v>390.8</v>
      </c>
      <c r="I78" s="12" t="n">
        <v>4.89</v>
      </c>
      <c r="J78" s="12" t="n">
        <f aca="false">SUM(H78:I78)</f>
        <v>395.69</v>
      </c>
      <c r="K78" s="8" t="n">
        <f aca="false">(H78/G78)</f>
        <v>0.888181818181818</v>
      </c>
      <c r="L78" s="8" t="n">
        <f aca="false">H78/(E78*55)</f>
        <v>0.947393939393939</v>
      </c>
      <c r="M78" s="8" t="n">
        <f aca="false">(H78/J78)</f>
        <v>0.987641840834997</v>
      </c>
      <c r="N78" s="8" t="n">
        <f aca="false">I78/(H78+I78)</f>
        <v>0.0123581591650029</v>
      </c>
      <c r="O78" s="9" t="n">
        <f aca="false">Dados[[#This Row],[VolumePadrão]]/Dados[[#This Row],[Horas Disp]]</f>
        <v>55</v>
      </c>
      <c r="P78" s="10" t="n">
        <f aca="false" t="array" ref="P78:P78">SUM(Dados[[#This Row],[VolumeLíquido]:[VolumeRefugo]]/Dados[[#This Row],[Horas Ativas]])</f>
        <v>52.7586666666667</v>
      </c>
      <c r="Q78" s="8" t="n">
        <f aca="false">Dados[[#This Row],[Horas Ativas]]/Dados[[#This Row],[Horas Disp]]</f>
        <v>0.9375</v>
      </c>
      <c r="R78" s="8" t="n">
        <f aca="false">Dados[[#This Row],[VolumeBruto]]/Dados[[#This Row],[VolumePadrão]]</f>
        <v>0.899295454545455</v>
      </c>
      <c r="S78" s="8" t="n">
        <f aca="false">Dados[[#This Row],[Disponibilidade]]*Dados[[#This Row],[Desempenho]]*Dados[[#This Row],[Qualidade]]</f>
        <v>0.832670454545455</v>
      </c>
      <c r="T78" s="9" t="n">
        <f aca="false">YEAR(Dados[[#This Row],[Período]])</f>
        <v>2018</v>
      </c>
      <c r="U78" s="9" t="n">
        <f aca="false">MONTH(Dados[[#This Row],[Período]])</f>
        <v>6</v>
      </c>
    </row>
    <row r="79" customFormat="false" ht="15" hidden="false" customHeight="false" outlineLevel="0" collapsed="false">
      <c r="A79" s="13" t="n">
        <v>43254</v>
      </c>
      <c r="B79" s="4" t="s">
        <v>25</v>
      </c>
      <c r="C79" s="5" t="s">
        <v>26</v>
      </c>
      <c r="D79" s="11" t="n">
        <v>8</v>
      </c>
      <c r="E79" s="11" t="n">
        <f aca="false">D79-F79</f>
        <v>7.58</v>
      </c>
      <c r="F79" s="6" t="n">
        <v>0.42</v>
      </c>
      <c r="G79" s="12" t="n">
        <v>440</v>
      </c>
      <c r="H79" s="12" t="n">
        <v>395.6</v>
      </c>
      <c r="I79" s="12" t="n">
        <v>5.6</v>
      </c>
      <c r="J79" s="12" t="n">
        <f aca="false">SUM(H79:I79)</f>
        <v>401.2</v>
      </c>
      <c r="K79" s="8" t="n">
        <f aca="false">(H79/G79)</f>
        <v>0.899090909090909</v>
      </c>
      <c r="L79" s="8" t="n">
        <f aca="false">H79/(E79*55)</f>
        <v>0.948908611177741</v>
      </c>
      <c r="M79" s="8" t="n">
        <f aca="false">(H79/J79)</f>
        <v>0.986041874376869</v>
      </c>
      <c r="N79" s="8" t="n">
        <f aca="false">I79/(H79+I79)</f>
        <v>0.0139581256231306</v>
      </c>
      <c r="O79" s="9" t="n">
        <f aca="false">Dados[[#This Row],[VolumePadrão]]/Dados[[#This Row],[Horas Disp]]</f>
        <v>55</v>
      </c>
      <c r="P79" s="10" t="n">
        <f aca="false" t="array" ref="P79:P79">SUM(Dados[[#This Row],[VolumeLíquido]:[VolumeRefugo]]/Dados[[#This Row],[Horas Ativas]])</f>
        <v>52.9287598944591</v>
      </c>
      <c r="Q79" s="8" t="n">
        <f aca="false">Dados[[#This Row],[Horas Ativas]]/Dados[[#This Row],[Horas Disp]]</f>
        <v>0.9475</v>
      </c>
      <c r="R79" s="8" t="n">
        <f aca="false">Dados[[#This Row],[VolumeBruto]]/Dados[[#This Row],[VolumePadrão]]</f>
        <v>0.911818181818182</v>
      </c>
      <c r="S79" s="8" t="n">
        <f aca="false">Dados[[#This Row],[Disponibilidade]]*Dados[[#This Row],[Desempenho]]*Dados[[#This Row],[Qualidade]]</f>
        <v>0.851888636363637</v>
      </c>
      <c r="T79" s="9" t="n">
        <f aca="false">YEAR(Dados[[#This Row],[Período]])</f>
        <v>2018</v>
      </c>
      <c r="U79" s="9" t="n">
        <f aca="false">MONTH(Dados[[#This Row],[Período]])</f>
        <v>6</v>
      </c>
    </row>
    <row r="80" customFormat="false" ht="15" hidden="false" customHeight="false" outlineLevel="0" collapsed="false">
      <c r="A80" s="13" t="n">
        <v>43255</v>
      </c>
      <c r="B80" s="4" t="s">
        <v>27</v>
      </c>
      <c r="C80" s="5" t="s">
        <v>28</v>
      </c>
      <c r="D80" s="11" t="n">
        <v>8</v>
      </c>
      <c r="E80" s="11" t="n">
        <f aca="false">D80-F80</f>
        <v>7.75</v>
      </c>
      <c r="F80" s="6" t="n">
        <v>0.25</v>
      </c>
      <c r="G80" s="12" t="n">
        <v>440</v>
      </c>
      <c r="H80" s="12" t="n">
        <v>407.9</v>
      </c>
      <c r="I80" s="12" t="n">
        <v>6.7</v>
      </c>
      <c r="J80" s="12" t="n">
        <f aca="false">SUM(H80:I80)</f>
        <v>414.6</v>
      </c>
      <c r="K80" s="8" t="n">
        <f aca="false">(H80/G80)</f>
        <v>0.927045454545454</v>
      </c>
      <c r="L80" s="8" t="n">
        <f aca="false">H80/(E80*55)</f>
        <v>0.956950146627566</v>
      </c>
      <c r="M80" s="8" t="n">
        <f aca="false">(H80/J80)</f>
        <v>0.983839845634346</v>
      </c>
      <c r="N80" s="8" t="n">
        <f aca="false">I80/(H80+I80)</f>
        <v>0.0161601543656536</v>
      </c>
      <c r="O80" s="9" t="n">
        <f aca="false">Dados[[#This Row],[VolumePadrão]]/Dados[[#This Row],[Horas Disp]]</f>
        <v>55</v>
      </c>
      <c r="P80" s="10" t="n">
        <f aca="false" t="array" ref="P80:P80">SUM(Dados[[#This Row],[VolumeLíquido]:[VolumeRefugo]]/Dados[[#This Row],[Horas Ativas]])</f>
        <v>53.4967741935484</v>
      </c>
      <c r="Q80" s="8" t="n">
        <f aca="false">Dados[[#This Row],[Horas Ativas]]/Dados[[#This Row],[Horas Disp]]</f>
        <v>0.96875</v>
      </c>
      <c r="R80" s="8" t="n">
        <f aca="false">Dados[[#This Row],[VolumeBruto]]/Dados[[#This Row],[VolumePadrão]]</f>
        <v>0.942272727272727</v>
      </c>
      <c r="S80" s="8" t="n">
        <f aca="false">Dados[[#This Row],[Disponibilidade]]*Dados[[#This Row],[Desempenho]]*Dados[[#This Row],[Qualidade]]</f>
        <v>0.898075284090909</v>
      </c>
      <c r="T80" s="9" t="n">
        <f aca="false">YEAR(Dados[[#This Row],[Período]])</f>
        <v>2018</v>
      </c>
      <c r="U80" s="9" t="n">
        <f aca="false">MONTH(Dados[[#This Row],[Período]])</f>
        <v>6</v>
      </c>
    </row>
    <row r="81" customFormat="false" ht="15" hidden="false" customHeight="false" outlineLevel="0" collapsed="false">
      <c r="A81" s="13" t="n">
        <v>43256</v>
      </c>
      <c r="B81" s="4" t="s">
        <v>29</v>
      </c>
      <c r="C81" s="5" t="s">
        <v>30</v>
      </c>
      <c r="D81" s="11" t="n">
        <v>8</v>
      </c>
      <c r="E81" s="11" t="n">
        <f aca="false">D81-F81</f>
        <v>7.17</v>
      </c>
      <c r="F81" s="6" t="n">
        <v>0.83</v>
      </c>
      <c r="G81" s="12" t="n">
        <v>440</v>
      </c>
      <c r="H81" s="12" t="n">
        <v>378.4</v>
      </c>
      <c r="I81" s="12" t="n">
        <v>9.2</v>
      </c>
      <c r="J81" s="12" t="n">
        <f aca="false">SUM(H81:I81)</f>
        <v>387.6</v>
      </c>
      <c r="K81" s="8" t="n">
        <f aca="false">(H81/G81)</f>
        <v>0.86</v>
      </c>
      <c r="L81" s="8" t="n">
        <f aca="false">H81/(E81*55)</f>
        <v>0.959553695955369</v>
      </c>
      <c r="M81" s="8" t="n">
        <f aca="false">(H81/J81)</f>
        <v>0.976264189886481</v>
      </c>
      <c r="N81" s="8" t="n">
        <f aca="false">I81/(H81+I81)</f>
        <v>0.0237358101135191</v>
      </c>
      <c r="O81" s="9" t="n">
        <f aca="false">Dados[[#This Row],[VolumePadrão]]/Dados[[#This Row],[Horas Disp]]</f>
        <v>55</v>
      </c>
      <c r="P81" s="10" t="n">
        <f aca="false" t="array" ref="P81:P81">SUM(Dados[[#This Row],[VolumeLíquido]:[VolumeRefugo]]/Dados[[#This Row],[Horas Ativas]])</f>
        <v>54.0585774058577</v>
      </c>
      <c r="Q81" s="8" t="n">
        <f aca="false">Dados[[#This Row],[Horas Ativas]]/Dados[[#This Row],[Horas Disp]]</f>
        <v>0.89625</v>
      </c>
      <c r="R81" s="8" t="n">
        <f aca="false">Dados[[#This Row],[VolumeBruto]]/Dados[[#This Row],[VolumePadrão]]</f>
        <v>0.880909090909091</v>
      </c>
      <c r="S81" s="8" t="n">
        <f aca="false">Dados[[#This Row],[Disponibilidade]]*Dados[[#This Row],[Desempenho]]*Dados[[#This Row],[Qualidade]]</f>
        <v>0.770775</v>
      </c>
      <c r="T81" s="9" t="n">
        <f aca="false">YEAR(Dados[[#This Row],[Período]])</f>
        <v>2018</v>
      </c>
      <c r="U81" s="9" t="n">
        <f aca="false">MONTH(Dados[[#This Row],[Período]])</f>
        <v>6</v>
      </c>
    </row>
    <row r="82" customFormat="false" ht="15" hidden="false" customHeight="false" outlineLevel="0" collapsed="false">
      <c r="A82" s="13" t="n">
        <v>43257</v>
      </c>
      <c r="B82" s="4" t="s">
        <v>21</v>
      </c>
      <c r="C82" s="5" t="s">
        <v>33</v>
      </c>
      <c r="D82" s="11" t="n">
        <v>8</v>
      </c>
      <c r="E82" s="11" t="n">
        <f aca="false">D82-F82</f>
        <v>7.33</v>
      </c>
      <c r="F82" s="6" t="n">
        <v>0.67</v>
      </c>
      <c r="G82" s="12" t="n">
        <v>440</v>
      </c>
      <c r="H82" s="12" t="n">
        <v>401.55</v>
      </c>
      <c r="I82" s="12" t="n">
        <v>4.321</v>
      </c>
      <c r="J82" s="12" t="n">
        <f aca="false">SUM(H82:I82)</f>
        <v>405.871</v>
      </c>
      <c r="K82" s="8" t="n">
        <f aca="false">(H82/G82)</f>
        <v>0.912613636363636</v>
      </c>
      <c r="L82" s="8" t="n">
        <f aca="false">H82/(E82*55)</f>
        <v>0.996031253875729</v>
      </c>
      <c r="M82" s="8" t="n">
        <f aca="false">(H82/J82)</f>
        <v>0.989353760184886</v>
      </c>
      <c r="N82" s="8" t="n">
        <f aca="false">I82/(H82+I82)</f>
        <v>0.0106462398151137</v>
      </c>
      <c r="O82" s="9" t="n">
        <f aca="false">Dados[[#This Row],[VolumePadrão]]/Dados[[#This Row],[Horas Disp]]</f>
        <v>55</v>
      </c>
      <c r="P82" s="10" t="n">
        <f aca="false" t="array" ref="P82:P82">SUM(Dados[[#This Row],[VolumeLíquido]:[VolumeRefugo]]/Dados[[#This Row],[Horas Ativas]])</f>
        <v>55.3712141882674</v>
      </c>
      <c r="Q82" s="8" t="n">
        <f aca="false">Dados[[#This Row],[Horas Ativas]]/Dados[[#This Row],[Horas Disp]]</f>
        <v>0.91625</v>
      </c>
      <c r="R82" s="8" t="n">
        <f aca="false">Dados[[#This Row],[VolumeBruto]]/Dados[[#This Row],[VolumePadrão]]</f>
        <v>0.922434090909091</v>
      </c>
      <c r="S82" s="8" t="n">
        <f aca="false">Dados[[#This Row],[Disponibilidade]]*Dados[[#This Row],[Desempenho]]*Dados[[#This Row],[Qualidade]]</f>
        <v>0.836182244318182</v>
      </c>
      <c r="T82" s="9" t="n">
        <f aca="false">YEAR(Dados[[#This Row],[Período]])</f>
        <v>2018</v>
      </c>
      <c r="U82" s="9" t="n">
        <f aca="false">MONTH(Dados[[#This Row],[Período]])</f>
        <v>6</v>
      </c>
    </row>
    <row r="83" customFormat="false" ht="15" hidden="false" customHeight="false" outlineLevel="0" collapsed="false">
      <c r="A83" s="13" t="n">
        <v>43258</v>
      </c>
      <c r="B83" s="4" t="s">
        <v>23</v>
      </c>
      <c r="C83" s="5" t="s">
        <v>24</v>
      </c>
      <c r="D83" s="11" t="n">
        <v>8</v>
      </c>
      <c r="E83" s="11" t="n">
        <f aca="false">D83-F83</f>
        <v>6.67</v>
      </c>
      <c r="F83" s="6" t="n">
        <v>1.33</v>
      </c>
      <c r="G83" s="12" t="n">
        <v>440</v>
      </c>
      <c r="H83" s="12" t="n">
        <v>248.9</v>
      </c>
      <c r="I83" s="12" t="n">
        <v>65.4</v>
      </c>
      <c r="J83" s="12" t="n">
        <f aca="false">SUM(H83:I83)</f>
        <v>314.3</v>
      </c>
      <c r="K83" s="8" t="n">
        <f aca="false">(H83/G83)</f>
        <v>0.565681818181818</v>
      </c>
      <c r="L83" s="8" t="n">
        <f aca="false">H83/(E83*55)</f>
        <v>0.678478942347008</v>
      </c>
      <c r="M83" s="8" t="n">
        <f aca="false">(H83/J83)</f>
        <v>0.791918549156856</v>
      </c>
      <c r="N83" s="8" t="n">
        <f aca="false">I83/(H83+I83)</f>
        <v>0.208081450843143</v>
      </c>
      <c r="O83" s="9" t="n">
        <f aca="false">Dados[[#This Row],[VolumePadrão]]/Dados[[#This Row],[Horas Disp]]</f>
        <v>55</v>
      </c>
      <c r="P83" s="10" t="n">
        <f aca="false" t="array" ref="P83:P83">SUM(Dados[[#This Row],[VolumeLíquido]:[VolumeRefugo]]/Dados[[#This Row],[Horas Ativas]])</f>
        <v>47.1214392803598</v>
      </c>
      <c r="Q83" s="8" t="n">
        <f aca="false">Dados[[#This Row],[Horas Ativas]]/Dados[[#This Row],[Horas Disp]]</f>
        <v>0.83375</v>
      </c>
      <c r="R83" s="8" t="n">
        <f aca="false">Dados[[#This Row],[VolumeBruto]]/Dados[[#This Row],[VolumePadrão]]</f>
        <v>0.714318181818182</v>
      </c>
      <c r="S83" s="8" t="n">
        <f aca="false">Dados[[#This Row],[Disponibilidade]]*Dados[[#This Row],[Desempenho]]*Dados[[#This Row],[Qualidade]]</f>
        <v>0.471637215909091</v>
      </c>
      <c r="T83" s="9" t="n">
        <f aca="false">YEAR(Dados[[#This Row],[Período]])</f>
        <v>2018</v>
      </c>
      <c r="U83" s="9" t="n">
        <f aca="false">MONTH(Dados[[#This Row],[Período]])</f>
        <v>6</v>
      </c>
    </row>
    <row r="84" customFormat="false" ht="15" hidden="false" customHeight="false" outlineLevel="0" collapsed="false">
      <c r="A84" s="13" t="n">
        <v>43259</v>
      </c>
      <c r="B84" s="4" t="s">
        <v>25</v>
      </c>
      <c r="C84" s="5" t="s">
        <v>31</v>
      </c>
      <c r="D84" s="11" t="n">
        <v>8</v>
      </c>
      <c r="E84" s="11" t="n">
        <f aca="false">D84-F84</f>
        <v>7.3</v>
      </c>
      <c r="F84" s="6" t="n">
        <v>0.7</v>
      </c>
      <c r="G84" s="12" t="n">
        <v>440</v>
      </c>
      <c r="H84" s="12" t="n">
        <v>349.67</v>
      </c>
      <c r="I84" s="12" t="n">
        <v>28.67</v>
      </c>
      <c r="J84" s="12" t="n">
        <f aca="false">SUM(H84:I84)</f>
        <v>378.34</v>
      </c>
      <c r="K84" s="8" t="n">
        <f aca="false">(H84/G84)</f>
        <v>0.794704545454546</v>
      </c>
      <c r="L84" s="8" t="n">
        <f aca="false">H84/(E84*55)</f>
        <v>0.870909090909091</v>
      </c>
      <c r="M84" s="8" t="n">
        <f aca="false">(H84/J84)</f>
        <v>0.92422159961939</v>
      </c>
      <c r="N84" s="8" t="n">
        <f aca="false">I84/(H84+I84)</f>
        <v>0.07577840038061</v>
      </c>
      <c r="O84" s="9" t="n">
        <f aca="false">Dados[[#This Row],[VolumePadrão]]/Dados[[#This Row],[Horas Disp]]</f>
        <v>55</v>
      </c>
      <c r="P84" s="10" t="n">
        <f aca="false" t="array" ref="P84:P84">SUM(Dados[[#This Row],[VolumeLíquido]:[VolumeRefugo]]/Dados[[#This Row],[Horas Ativas]])</f>
        <v>51.827397260274</v>
      </c>
      <c r="Q84" s="8" t="n">
        <f aca="false">Dados[[#This Row],[Horas Ativas]]/Dados[[#This Row],[Horas Disp]]</f>
        <v>0.9125</v>
      </c>
      <c r="R84" s="8" t="n">
        <f aca="false">Dados[[#This Row],[VolumeBruto]]/Dados[[#This Row],[VolumePadrão]]</f>
        <v>0.859863636363636</v>
      </c>
      <c r="S84" s="8" t="n">
        <f aca="false">Dados[[#This Row],[Disponibilidade]]*Dados[[#This Row],[Desempenho]]*Dados[[#This Row],[Qualidade]]</f>
        <v>0.725167897727273</v>
      </c>
      <c r="T84" s="9" t="n">
        <f aca="false">YEAR(Dados[[#This Row],[Período]])</f>
        <v>2018</v>
      </c>
      <c r="U84" s="9" t="n">
        <f aca="false">MONTH(Dados[[#This Row],[Período]])</f>
        <v>6</v>
      </c>
    </row>
    <row r="85" customFormat="false" ht="15" hidden="false" customHeight="false" outlineLevel="0" collapsed="false">
      <c r="A85" s="13" t="n">
        <v>43260</v>
      </c>
      <c r="B85" s="4" t="s">
        <v>27</v>
      </c>
      <c r="C85" s="5" t="s">
        <v>34</v>
      </c>
      <c r="D85" s="11" t="n">
        <v>8</v>
      </c>
      <c r="E85" s="11" t="n">
        <f aca="false">D85-F85</f>
        <v>7.67</v>
      </c>
      <c r="F85" s="6" t="n">
        <v>0.33</v>
      </c>
      <c r="G85" s="12" t="n">
        <v>440</v>
      </c>
      <c r="H85" s="12" t="n">
        <v>410.3</v>
      </c>
      <c r="I85" s="12" t="n">
        <v>2.45</v>
      </c>
      <c r="J85" s="12" t="n">
        <f aca="false">SUM(H85:I85)</f>
        <v>412.75</v>
      </c>
      <c r="K85" s="8" t="n">
        <f aca="false">(H85/G85)</f>
        <v>0.9325</v>
      </c>
      <c r="L85" s="8" t="n">
        <f aca="false">H85/(E85*55)</f>
        <v>0.972620599739244</v>
      </c>
      <c r="M85" s="8" t="n">
        <f aca="false">(H85/J85)</f>
        <v>0.994064203513022</v>
      </c>
      <c r="N85" s="8" t="n">
        <f aca="false">I85/(H85+I85)</f>
        <v>0.00593579648697759</v>
      </c>
      <c r="O85" s="9" t="n">
        <f aca="false">Dados[[#This Row],[VolumePadrão]]/Dados[[#This Row],[Horas Disp]]</f>
        <v>55</v>
      </c>
      <c r="P85" s="10" t="n">
        <f aca="false" t="array" ref="P85:P85">SUM(Dados[[#This Row],[VolumeLíquido]:[VolumeRefugo]]/Dados[[#This Row],[Horas Ativas]])</f>
        <v>53.8135593220339</v>
      </c>
      <c r="Q85" s="8" t="n">
        <f aca="false">Dados[[#This Row],[Horas Ativas]]/Dados[[#This Row],[Horas Disp]]</f>
        <v>0.95875</v>
      </c>
      <c r="R85" s="8" t="n">
        <f aca="false">Dados[[#This Row],[VolumeBruto]]/Dados[[#This Row],[VolumePadrão]]</f>
        <v>0.938068181818182</v>
      </c>
      <c r="S85" s="8" t="n">
        <f aca="false">Dados[[#This Row],[Disponibilidade]]*Dados[[#This Row],[Desempenho]]*Dados[[#This Row],[Qualidade]]</f>
        <v>0.894034375</v>
      </c>
      <c r="T85" s="9" t="n">
        <f aca="false">YEAR(Dados[[#This Row],[Período]])</f>
        <v>2018</v>
      </c>
      <c r="U85" s="9" t="n">
        <f aca="false">MONTH(Dados[[#This Row],[Período]])</f>
        <v>6</v>
      </c>
    </row>
    <row r="86" customFormat="false" ht="15" hidden="false" customHeight="false" outlineLevel="0" collapsed="false">
      <c r="A86" s="13" t="n">
        <v>43261</v>
      </c>
      <c r="B86" s="4" t="s">
        <v>29</v>
      </c>
      <c r="C86" s="5" t="s">
        <v>35</v>
      </c>
      <c r="D86" s="11" t="n">
        <v>8</v>
      </c>
      <c r="E86" s="11" t="n">
        <f aca="false">D86-F86</f>
        <v>7.42</v>
      </c>
      <c r="F86" s="6" t="n">
        <v>0.58</v>
      </c>
      <c r="G86" s="12" t="n">
        <v>440</v>
      </c>
      <c r="H86" s="12" t="n">
        <v>430.5</v>
      </c>
      <c r="I86" s="12" t="n">
        <v>1.23</v>
      </c>
      <c r="J86" s="12" t="n">
        <f aca="false">SUM(H86:I86)</f>
        <v>431.73</v>
      </c>
      <c r="K86" s="8" t="n">
        <f aca="false">(H86/G86)</f>
        <v>0.978409090909091</v>
      </c>
      <c r="L86" s="8" t="n">
        <f aca="false">H86/(E86*55)</f>
        <v>1.0548885077187</v>
      </c>
      <c r="M86" s="8" t="n">
        <f aca="false">(H86/J86)</f>
        <v>0.997150997150997</v>
      </c>
      <c r="N86" s="8" t="n">
        <f aca="false">I86/(H86+I86)</f>
        <v>0.00284900284900285</v>
      </c>
      <c r="O86" s="9" t="n">
        <f aca="false">Dados[[#This Row],[VolumePadrão]]/Dados[[#This Row],[Horas Disp]]</f>
        <v>55</v>
      </c>
      <c r="P86" s="10" t="n">
        <f aca="false" t="array" ref="P86:P86">SUM(Dados[[#This Row],[VolumeLíquido]:[VolumeRefugo]]/Dados[[#This Row],[Horas Ativas]])</f>
        <v>58.1846361185984</v>
      </c>
      <c r="Q86" s="8" t="n">
        <f aca="false">Dados[[#This Row],[Horas Ativas]]/Dados[[#This Row],[Horas Disp]]</f>
        <v>0.9275</v>
      </c>
      <c r="R86" s="8" t="n">
        <f aca="false">Dados[[#This Row],[VolumeBruto]]/Dados[[#This Row],[VolumePadrão]]</f>
        <v>0.981204545454546</v>
      </c>
      <c r="S86" s="8" t="n">
        <f aca="false">Dados[[#This Row],[Disponibilidade]]*Dados[[#This Row],[Desempenho]]*Dados[[#This Row],[Qualidade]]</f>
        <v>0.907474431818182</v>
      </c>
      <c r="T86" s="9" t="n">
        <f aca="false">YEAR(Dados[[#This Row],[Período]])</f>
        <v>2018</v>
      </c>
      <c r="U86" s="9" t="n">
        <f aca="false">MONTH(Dados[[#This Row],[Período]])</f>
        <v>6</v>
      </c>
    </row>
    <row r="87" customFormat="false" ht="15" hidden="false" customHeight="false" outlineLevel="0" collapsed="false">
      <c r="A87" s="13" t="n">
        <v>43282</v>
      </c>
      <c r="B87" s="4" t="s">
        <v>25</v>
      </c>
      <c r="C87" s="5" t="s">
        <v>31</v>
      </c>
      <c r="D87" s="11" t="n">
        <v>8</v>
      </c>
      <c r="E87" s="11" t="n">
        <f aca="false">D87-F87</f>
        <v>7.75</v>
      </c>
      <c r="F87" s="6" t="n">
        <v>0.25</v>
      </c>
      <c r="G87" s="12" t="n">
        <v>440</v>
      </c>
      <c r="H87" s="12" t="n">
        <v>402.043</v>
      </c>
      <c r="I87" s="7" t="n">
        <v>4.181</v>
      </c>
      <c r="J87" s="12" t="n">
        <f aca="false">SUM(H87:I87)</f>
        <v>406.224</v>
      </c>
      <c r="K87" s="8" t="n">
        <f aca="false">(H87/G87)</f>
        <v>0.913734090909091</v>
      </c>
      <c r="L87" s="8" t="n">
        <f aca="false">H87/(E87*55)</f>
        <v>0.943209384164223</v>
      </c>
      <c r="M87" s="8" t="n">
        <f aca="false">(H87/J87)</f>
        <v>0.989707648981843</v>
      </c>
      <c r="N87" s="8" t="n">
        <f aca="false">I87/(H87+I87)</f>
        <v>0.0102923510181575</v>
      </c>
      <c r="O87" s="9" t="n">
        <f aca="false">Dados[[#This Row],[VolumePadrão]]/Dados[[#This Row],[Horas Disp]]</f>
        <v>55</v>
      </c>
      <c r="P87" s="10" t="n">
        <f aca="false" t="array" ref="P87:P87">SUM(Dados[[#This Row],[VolumeLíquido]:[VolumeRefugo]]/Dados[[#This Row],[Horas Ativas]])</f>
        <v>52.416</v>
      </c>
      <c r="Q87" s="8" t="n">
        <f aca="false">Dados[[#This Row],[Horas Ativas]]/Dados[[#This Row],[Horas Disp]]</f>
        <v>0.96875</v>
      </c>
      <c r="R87" s="8" t="n">
        <f aca="false">Dados[[#This Row],[VolumeBruto]]/Dados[[#This Row],[VolumePadrão]]</f>
        <v>0.923236363636364</v>
      </c>
      <c r="S87" s="8" t="n">
        <f aca="false">Dados[[#This Row],[Disponibilidade]]*Dados[[#This Row],[Desempenho]]*Dados[[#This Row],[Qualidade]]</f>
        <v>0.885179900568182</v>
      </c>
      <c r="T87" s="9" t="n">
        <f aca="false">YEAR(Dados[[#This Row],[Período]])</f>
        <v>2018</v>
      </c>
      <c r="U87" s="9" t="n">
        <f aca="false">MONTH(Dados[[#This Row],[Período]])</f>
        <v>7</v>
      </c>
    </row>
    <row r="88" customFormat="false" ht="15" hidden="false" customHeight="false" outlineLevel="0" collapsed="false">
      <c r="A88" s="13" t="n">
        <v>43283</v>
      </c>
      <c r="B88" s="4" t="s">
        <v>27</v>
      </c>
      <c r="C88" s="5" t="s">
        <v>34</v>
      </c>
      <c r="D88" s="11" t="n">
        <v>8</v>
      </c>
      <c r="E88" s="11" t="n">
        <f aca="false">D88-F88</f>
        <v>7.42</v>
      </c>
      <c r="F88" s="11" t="n">
        <v>0.58</v>
      </c>
      <c r="G88" s="12" t="n">
        <v>440</v>
      </c>
      <c r="H88" s="12" t="n">
        <v>296.7</v>
      </c>
      <c r="I88" s="7" t="n">
        <v>15.323</v>
      </c>
      <c r="J88" s="12" t="n">
        <f aca="false">SUM(H88:I88)</f>
        <v>312.023</v>
      </c>
      <c r="K88" s="8" t="n">
        <f aca="false">(H88/G88)</f>
        <v>0.674318181818182</v>
      </c>
      <c r="L88" s="8" t="n">
        <f aca="false">H88/(E88*55)</f>
        <v>0.72702768929184</v>
      </c>
      <c r="M88" s="8" t="n">
        <f aca="false">(H88/J88)</f>
        <v>0.950891440695077</v>
      </c>
      <c r="N88" s="8" t="n">
        <f aca="false">I88/(H88+I88)</f>
        <v>0.049108559304923</v>
      </c>
      <c r="O88" s="9" t="n">
        <f aca="false">Dados[[#This Row],[VolumePadrão]]/Dados[[#This Row],[Horas Disp]]</f>
        <v>55</v>
      </c>
      <c r="P88" s="10" t="n">
        <f aca="false" t="array" ref="P88:P88">SUM(Dados[[#This Row],[VolumeLíquido]:[VolumeRefugo]]/Dados[[#This Row],[Horas Ativas]])</f>
        <v>42.0516172506739</v>
      </c>
      <c r="Q88" s="8" t="n">
        <f aca="false">Dados[[#This Row],[Horas Ativas]]/Dados[[#This Row],[Horas Disp]]</f>
        <v>0.9275</v>
      </c>
      <c r="R88" s="8" t="n">
        <f aca="false">Dados[[#This Row],[VolumeBruto]]/Dados[[#This Row],[VolumePadrão]]</f>
        <v>0.709143181818182</v>
      </c>
      <c r="S88" s="8" t="n">
        <f aca="false">Dados[[#This Row],[Disponibilidade]]*Dados[[#This Row],[Desempenho]]*Dados[[#This Row],[Qualidade]]</f>
        <v>0.625430113636364</v>
      </c>
      <c r="T88" s="9" t="n">
        <f aca="false">YEAR(Dados[[#This Row],[Período]])</f>
        <v>2018</v>
      </c>
      <c r="U88" s="9" t="n">
        <f aca="false">MONTH(Dados[[#This Row],[Período]])</f>
        <v>7</v>
      </c>
    </row>
    <row r="89" customFormat="false" ht="15" hidden="false" customHeight="false" outlineLevel="0" collapsed="false">
      <c r="A89" s="13" t="n">
        <v>43284</v>
      </c>
      <c r="B89" s="4" t="s">
        <v>29</v>
      </c>
      <c r="C89" s="5" t="s">
        <v>35</v>
      </c>
      <c r="D89" s="11" t="n">
        <v>8</v>
      </c>
      <c r="E89" s="11" t="n">
        <f aca="false">D89-F89</f>
        <v>7.67</v>
      </c>
      <c r="F89" s="11" t="n">
        <v>0.33</v>
      </c>
      <c r="G89" s="12" t="n">
        <v>440</v>
      </c>
      <c r="H89" s="12" t="n">
        <v>350.4</v>
      </c>
      <c r="I89" s="7" t="n">
        <v>21.545</v>
      </c>
      <c r="J89" s="12" t="n">
        <f aca="false">SUM(H89:I89)</f>
        <v>371.945</v>
      </c>
      <c r="K89" s="8" t="n">
        <f aca="false">(H89/G89)</f>
        <v>0.796363636363636</v>
      </c>
      <c r="L89" s="8" t="n">
        <f aca="false">H89/(E89*55)</f>
        <v>0.830627000118525</v>
      </c>
      <c r="M89" s="8" t="n">
        <f aca="false">(H89/J89)</f>
        <v>0.94207476911909</v>
      </c>
      <c r="N89" s="8" t="n">
        <f aca="false">I89/(H89+I89)</f>
        <v>0.0579252308809098</v>
      </c>
      <c r="O89" s="9" t="n">
        <f aca="false">Dados[[#This Row],[VolumePadrão]]/Dados[[#This Row],[Horas Disp]]</f>
        <v>55</v>
      </c>
      <c r="P89" s="10" t="n">
        <f aca="false" t="array" ref="P89:P89">SUM(Dados[[#This Row],[VolumeLíquido]:[VolumeRefugo]]/Dados[[#This Row],[Horas Ativas]])</f>
        <v>48.493481095176</v>
      </c>
      <c r="Q89" s="8" t="n">
        <f aca="false">Dados[[#This Row],[Horas Ativas]]/Dados[[#This Row],[Horas Disp]]</f>
        <v>0.95875</v>
      </c>
      <c r="R89" s="8" t="n">
        <f aca="false">Dados[[#This Row],[VolumeBruto]]/Dados[[#This Row],[VolumePadrão]]</f>
        <v>0.845329545454545</v>
      </c>
      <c r="S89" s="8" t="n">
        <f aca="false">Dados[[#This Row],[Disponibilidade]]*Dados[[#This Row],[Desempenho]]*Dados[[#This Row],[Qualidade]]</f>
        <v>0.763513636363636</v>
      </c>
      <c r="T89" s="9" t="n">
        <f aca="false">YEAR(Dados[[#This Row],[Período]])</f>
        <v>2018</v>
      </c>
      <c r="U89" s="9" t="n">
        <f aca="false">MONTH(Dados[[#This Row],[Período]])</f>
        <v>7</v>
      </c>
    </row>
    <row r="90" customFormat="false" ht="15" hidden="false" customHeight="false" outlineLevel="0" collapsed="false">
      <c r="A90" s="13" t="n">
        <v>43285</v>
      </c>
      <c r="B90" s="4" t="s">
        <v>21</v>
      </c>
      <c r="C90" s="5" t="s">
        <v>22</v>
      </c>
      <c r="D90" s="11" t="n">
        <v>8</v>
      </c>
      <c r="E90" s="11" t="n">
        <f aca="false">D90-F90</f>
        <v>7.58</v>
      </c>
      <c r="F90" s="11" t="n">
        <v>0.42</v>
      </c>
      <c r="G90" s="12" t="n">
        <v>440</v>
      </c>
      <c r="H90" s="12" t="n">
        <v>302.5</v>
      </c>
      <c r="I90" s="7" t="n">
        <v>24.735</v>
      </c>
      <c r="J90" s="12" t="n">
        <f aca="false">SUM(H90:I90)</f>
        <v>327.235</v>
      </c>
      <c r="K90" s="8" t="n">
        <f aca="false">(H90/G90)</f>
        <v>0.6875</v>
      </c>
      <c r="L90" s="8" t="n">
        <f aca="false">H90/(E90*55)</f>
        <v>0.725593667546174</v>
      </c>
      <c r="M90" s="8" t="n">
        <f aca="false">(H90/J90)</f>
        <v>0.924412119730469</v>
      </c>
      <c r="N90" s="8" t="n">
        <f aca="false">I90/(H90+I90)</f>
        <v>0.0755878802695311</v>
      </c>
      <c r="O90" s="9" t="n">
        <f aca="false">Dados[[#This Row],[VolumePadrão]]/Dados[[#This Row],[Horas Disp]]</f>
        <v>55</v>
      </c>
      <c r="P90" s="10" t="n">
        <f aca="false" t="array" ref="P90:P90">SUM(Dados[[#This Row],[VolumeLíquido]:[VolumeRefugo]]/Dados[[#This Row],[Horas Ativas]])</f>
        <v>43.1708443271768</v>
      </c>
      <c r="Q90" s="8" t="n">
        <f aca="false">Dados[[#This Row],[Horas Ativas]]/Dados[[#This Row],[Horas Disp]]</f>
        <v>0.9475</v>
      </c>
      <c r="R90" s="8" t="n">
        <f aca="false">Dados[[#This Row],[VolumeBruto]]/Dados[[#This Row],[VolumePadrão]]</f>
        <v>0.743715909090909</v>
      </c>
      <c r="S90" s="8" t="n">
        <f aca="false">Dados[[#This Row],[Disponibilidade]]*Dados[[#This Row],[Desempenho]]*Dados[[#This Row],[Qualidade]]</f>
        <v>0.65140625</v>
      </c>
      <c r="T90" s="9" t="n">
        <f aca="false">YEAR(Dados[[#This Row],[Período]])</f>
        <v>2018</v>
      </c>
      <c r="U90" s="9" t="n">
        <f aca="false">MONTH(Dados[[#This Row],[Período]])</f>
        <v>7</v>
      </c>
    </row>
    <row r="91" customFormat="false" ht="15" hidden="false" customHeight="false" outlineLevel="0" collapsed="false">
      <c r="A91" s="13" t="n">
        <v>43286</v>
      </c>
      <c r="B91" s="4" t="s">
        <v>23</v>
      </c>
      <c r="C91" s="5" t="s">
        <v>24</v>
      </c>
      <c r="D91" s="11" t="n">
        <v>8</v>
      </c>
      <c r="E91" s="11" t="n">
        <f aca="false">D91-F91</f>
        <v>8</v>
      </c>
      <c r="F91" s="11" t="n">
        <v>0</v>
      </c>
      <c r="G91" s="12" t="n">
        <v>440</v>
      </c>
      <c r="H91" s="12" t="n">
        <v>399.878</v>
      </c>
      <c r="I91" s="7" t="n">
        <v>30.087</v>
      </c>
      <c r="J91" s="12" t="n">
        <f aca="false">SUM(H91:I91)</f>
        <v>429.965</v>
      </c>
      <c r="K91" s="8" t="n">
        <f aca="false">(H91/G91)</f>
        <v>0.908813636363636</v>
      </c>
      <c r="L91" s="8" t="n">
        <f aca="false">H91/(E91*55)</f>
        <v>0.908813636363636</v>
      </c>
      <c r="M91" s="8" t="n">
        <f aca="false">(H91/J91)</f>
        <v>0.930024536880909</v>
      </c>
      <c r="N91" s="8" t="n">
        <f aca="false">I91/(H91+I91)</f>
        <v>0.0699754631190911</v>
      </c>
      <c r="O91" s="9" t="n">
        <f aca="false">Dados[[#This Row],[VolumePadrão]]/Dados[[#This Row],[Horas Disp]]</f>
        <v>55</v>
      </c>
      <c r="P91" s="10" t="n">
        <f aca="false" t="array" ref="P91:P91">SUM(Dados[[#This Row],[VolumeLíquido]:[VolumeRefugo]]/Dados[[#This Row],[Horas Ativas]])</f>
        <v>53.745625</v>
      </c>
      <c r="Q91" s="8" t="n">
        <f aca="false">Dados[[#This Row],[Horas Ativas]]/Dados[[#This Row],[Horas Disp]]</f>
        <v>1</v>
      </c>
      <c r="R91" s="8" t="n">
        <f aca="false">Dados[[#This Row],[VolumeBruto]]/Dados[[#This Row],[VolumePadrão]]</f>
        <v>0.977193181818182</v>
      </c>
      <c r="S91" s="8" t="n">
        <f aca="false">Dados[[#This Row],[Disponibilidade]]*Dados[[#This Row],[Desempenho]]*Dados[[#This Row],[Qualidade]]</f>
        <v>0.908813636363636</v>
      </c>
      <c r="T91" s="9" t="n">
        <f aca="false">YEAR(Dados[[#This Row],[Período]])</f>
        <v>2018</v>
      </c>
      <c r="U91" s="9" t="n">
        <f aca="false">MONTH(Dados[[#This Row],[Período]])</f>
        <v>7</v>
      </c>
    </row>
    <row r="92" customFormat="false" ht="15" hidden="false" customHeight="false" outlineLevel="0" collapsed="false">
      <c r="A92" s="13" t="n">
        <v>43287</v>
      </c>
      <c r="B92" s="4" t="s">
        <v>25</v>
      </c>
      <c r="C92" s="5" t="s">
        <v>26</v>
      </c>
      <c r="D92" s="11" t="n">
        <v>8</v>
      </c>
      <c r="E92" s="11" t="n">
        <f aca="false">D92-F92</f>
        <v>6.75</v>
      </c>
      <c r="F92" s="11" t="n">
        <v>1.25</v>
      </c>
      <c r="G92" s="12" t="n">
        <v>440</v>
      </c>
      <c r="H92" s="12" t="n">
        <v>324.23</v>
      </c>
      <c r="I92" s="7" t="n">
        <v>18.32</v>
      </c>
      <c r="J92" s="12" t="n">
        <f aca="false">SUM(H92:I92)</f>
        <v>342.55</v>
      </c>
      <c r="K92" s="8" t="n">
        <f aca="false">(H92/G92)</f>
        <v>0.736886363636364</v>
      </c>
      <c r="L92" s="8" t="n">
        <f aca="false">H92/(E92*55)</f>
        <v>0.873346801346801</v>
      </c>
      <c r="M92" s="8" t="n">
        <f aca="false">(H92/J92)</f>
        <v>0.946518756385929</v>
      </c>
      <c r="N92" s="8" t="n">
        <f aca="false">I92/(H92+I92)</f>
        <v>0.0534812436140709</v>
      </c>
      <c r="O92" s="9" t="n">
        <f aca="false">Dados[[#This Row],[VolumePadrão]]/Dados[[#This Row],[Horas Disp]]</f>
        <v>55</v>
      </c>
      <c r="P92" s="10" t="n">
        <f aca="false" t="array" ref="P92:P92">SUM(Dados[[#This Row],[VolumeLíquido]:[VolumeRefugo]]/Dados[[#This Row],[Horas Ativas]])</f>
        <v>50.7481481481482</v>
      </c>
      <c r="Q92" s="8" t="n">
        <f aca="false">Dados[[#This Row],[Horas Ativas]]/Dados[[#This Row],[Horas Disp]]</f>
        <v>0.84375</v>
      </c>
      <c r="R92" s="8" t="n">
        <f aca="false">Dados[[#This Row],[VolumeBruto]]/Dados[[#This Row],[VolumePadrão]]</f>
        <v>0.778522727272727</v>
      </c>
      <c r="S92" s="8" t="n">
        <f aca="false">Dados[[#This Row],[Disponibilidade]]*Dados[[#This Row],[Desempenho]]*Dados[[#This Row],[Qualidade]]</f>
        <v>0.621747869318182</v>
      </c>
      <c r="T92" s="9" t="n">
        <f aca="false">YEAR(Dados[[#This Row],[Período]])</f>
        <v>2018</v>
      </c>
      <c r="U92" s="9" t="n">
        <f aca="false">MONTH(Dados[[#This Row],[Período]])</f>
        <v>7</v>
      </c>
    </row>
    <row r="93" customFormat="false" ht="15" hidden="false" customHeight="false" outlineLevel="0" collapsed="false">
      <c r="A93" s="13" t="n">
        <v>43288</v>
      </c>
      <c r="B93" s="4" t="s">
        <v>27</v>
      </c>
      <c r="C93" s="5" t="s">
        <v>28</v>
      </c>
      <c r="D93" s="11" t="n">
        <v>8</v>
      </c>
      <c r="E93" s="11" t="n">
        <f aca="false">D93-F93</f>
        <v>7.45</v>
      </c>
      <c r="F93" s="11" t="n">
        <v>0.55</v>
      </c>
      <c r="G93" s="12" t="n">
        <v>440</v>
      </c>
      <c r="H93" s="12" t="n">
        <v>385.678</v>
      </c>
      <c r="I93" s="12" t="n">
        <v>5.567</v>
      </c>
      <c r="J93" s="12" t="n">
        <f aca="false">SUM(H93:I93)</f>
        <v>391.245</v>
      </c>
      <c r="K93" s="8" t="n">
        <f aca="false">(H93/G93)</f>
        <v>0.876540909090909</v>
      </c>
      <c r="L93" s="8" t="n">
        <f aca="false">H93/(E93*55)</f>
        <v>0.941251982916412</v>
      </c>
      <c r="M93" s="8" t="n">
        <f aca="false">(H93/J93)</f>
        <v>0.985771064166954</v>
      </c>
      <c r="N93" s="8" t="n">
        <f aca="false">I93/(H93+I93)</f>
        <v>0.0142289358330458</v>
      </c>
      <c r="O93" s="9" t="n">
        <f aca="false">Dados[[#This Row],[VolumePadrão]]/Dados[[#This Row],[Horas Disp]]</f>
        <v>55</v>
      </c>
      <c r="P93" s="10" t="n">
        <f aca="false" t="array" ref="P93:P93">SUM(Dados[[#This Row],[VolumeLíquido]:[VolumeRefugo]]/Dados[[#This Row],[Horas Ativas]])</f>
        <v>52.5161073825503</v>
      </c>
      <c r="Q93" s="8" t="n">
        <f aca="false">Dados[[#This Row],[Horas Ativas]]/Dados[[#This Row],[Horas Disp]]</f>
        <v>0.93125</v>
      </c>
      <c r="R93" s="8" t="n">
        <f aca="false">Dados[[#This Row],[VolumeBruto]]/Dados[[#This Row],[VolumePadrão]]</f>
        <v>0.889193181818182</v>
      </c>
      <c r="S93" s="8" t="n">
        <f aca="false">Dados[[#This Row],[Disponibilidade]]*Dados[[#This Row],[Desempenho]]*Dados[[#This Row],[Qualidade]]</f>
        <v>0.816278721590909</v>
      </c>
      <c r="T93" s="9" t="n">
        <f aca="false">YEAR(Dados[[#This Row],[Período]])</f>
        <v>2018</v>
      </c>
      <c r="U93" s="9" t="n">
        <f aca="false">MONTH(Dados[[#This Row],[Período]])</f>
        <v>7</v>
      </c>
    </row>
    <row r="94" customFormat="false" ht="15" hidden="false" customHeight="false" outlineLevel="0" collapsed="false">
      <c r="A94" s="13" t="n">
        <v>43289</v>
      </c>
      <c r="B94" s="4" t="s">
        <v>29</v>
      </c>
      <c r="C94" s="5" t="s">
        <v>30</v>
      </c>
      <c r="D94" s="11" t="n">
        <v>8</v>
      </c>
      <c r="E94" s="11" t="n">
        <f aca="false">D94-F94</f>
        <v>7.83</v>
      </c>
      <c r="F94" s="11" t="n">
        <v>0.17</v>
      </c>
      <c r="G94" s="12" t="n">
        <v>440</v>
      </c>
      <c r="H94" s="12" t="n">
        <v>400.56</v>
      </c>
      <c r="I94" s="12" t="n">
        <v>23.4</v>
      </c>
      <c r="J94" s="12" t="n">
        <f aca="false">SUM(H94:I94)</f>
        <v>423.96</v>
      </c>
      <c r="K94" s="8" t="n">
        <f aca="false">(H94/G94)</f>
        <v>0.910363636363636</v>
      </c>
      <c r="L94" s="8" t="n">
        <f aca="false">H94/(E94*55)</f>
        <v>0.930128874956461</v>
      </c>
      <c r="M94" s="8" t="n">
        <f aca="false">(H94/J94)</f>
        <v>0.944806113784319</v>
      </c>
      <c r="N94" s="8" t="n">
        <f aca="false">I94/(H94+I94)</f>
        <v>0.0551938862156807</v>
      </c>
      <c r="O94" s="9" t="n">
        <f aca="false">Dados[[#This Row],[VolumePadrão]]/Dados[[#This Row],[Horas Disp]]</f>
        <v>55</v>
      </c>
      <c r="P94" s="10" t="n">
        <f aca="false" t="array" ref="P94:P94">SUM(Dados[[#This Row],[VolumeLíquido]:[VolumeRefugo]]/Dados[[#This Row],[Horas Ativas]])</f>
        <v>54.1455938697318</v>
      </c>
      <c r="Q94" s="8" t="n">
        <f aca="false">Dados[[#This Row],[Horas Ativas]]/Dados[[#This Row],[Horas Disp]]</f>
        <v>0.97875</v>
      </c>
      <c r="R94" s="8" t="n">
        <f aca="false">Dados[[#This Row],[VolumeBruto]]/Dados[[#This Row],[VolumePadrão]]</f>
        <v>0.963545454545455</v>
      </c>
      <c r="S94" s="8" t="n">
        <f aca="false">Dados[[#This Row],[Disponibilidade]]*Dados[[#This Row],[Desempenho]]*Dados[[#This Row],[Qualidade]]</f>
        <v>0.891018409090909</v>
      </c>
      <c r="T94" s="9" t="n">
        <f aca="false">YEAR(Dados[[#This Row],[Período]])</f>
        <v>2018</v>
      </c>
      <c r="U94" s="9" t="n">
        <f aca="false">MONTH(Dados[[#This Row],[Período]])</f>
        <v>7</v>
      </c>
    </row>
    <row r="95" customFormat="false" ht="15" hidden="false" customHeight="false" outlineLevel="0" collapsed="false">
      <c r="A95" s="13" t="n">
        <v>43290</v>
      </c>
      <c r="B95" s="4" t="s">
        <v>21</v>
      </c>
      <c r="C95" s="5" t="s">
        <v>33</v>
      </c>
      <c r="D95" s="11" t="n">
        <v>8</v>
      </c>
      <c r="E95" s="11" t="n">
        <f aca="false">D95-F95</f>
        <v>7.85</v>
      </c>
      <c r="F95" s="11" t="n">
        <v>0.15</v>
      </c>
      <c r="G95" s="12" t="n">
        <v>440</v>
      </c>
      <c r="H95" s="12" t="n">
        <v>317.9</v>
      </c>
      <c r="I95" s="12" t="n">
        <v>2.345</v>
      </c>
      <c r="J95" s="12" t="n">
        <f aca="false">SUM(H95:I95)</f>
        <v>320.245</v>
      </c>
      <c r="K95" s="8" t="n">
        <f aca="false">(H95/G95)</f>
        <v>0.7225</v>
      </c>
      <c r="L95" s="8" t="n">
        <f aca="false">H95/(E95*55)</f>
        <v>0.736305732484076</v>
      </c>
      <c r="M95" s="8" t="n">
        <f aca="false">(H95/J95)</f>
        <v>0.992677481303377</v>
      </c>
      <c r="N95" s="8" t="n">
        <f aca="false">I95/(H95+I95)</f>
        <v>0.0073225186966229</v>
      </c>
      <c r="O95" s="9" t="n">
        <f aca="false">Dados[[#This Row],[VolumePadrão]]/Dados[[#This Row],[Horas Disp]]</f>
        <v>55</v>
      </c>
      <c r="P95" s="10" t="n">
        <f aca="false" t="array" ref="P95:P95">SUM(Dados[[#This Row],[VolumeLíquido]:[VolumeRefugo]]/Dados[[#This Row],[Horas Ativas]])</f>
        <v>40.7955414012739</v>
      </c>
      <c r="Q95" s="8" t="n">
        <f aca="false">Dados[[#This Row],[Horas Ativas]]/Dados[[#This Row],[Horas Disp]]</f>
        <v>0.98125</v>
      </c>
      <c r="R95" s="8" t="n">
        <f aca="false">Dados[[#This Row],[VolumeBruto]]/Dados[[#This Row],[VolumePadrão]]</f>
        <v>0.727829545454546</v>
      </c>
      <c r="S95" s="8" t="n">
        <f aca="false">Dados[[#This Row],[Disponibilidade]]*Dados[[#This Row],[Desempenho]]*Dados[[#This Row],[Qualidade]]</f>
        <v>0.708953125</v>
      </c>
      <c r="T95" s="9" t="n">
        <f aca="false">YEAR(Dados[[#This Row],[Período]])</f>
        <v>2018</v>
      </c>
      <c r="U95" s="9" t="n">
        <f aca="false">MONTH(Dados[[#This Row],[Período]])</f>
        <v>7</v>
      </c>
    </row>
    <row r="96" customFormat="false" ht="15" hidden="false" customHeight="false" outlineLevel="0" collapsed="false">
      <c r="A96" s="13" t="n">
        <v>43291</v>
      </c>
      <c r="B96" s="4" t="s">
        <v>23</v>
      </c>
      <c r="C96" s="5" t="s">
        <v>32</v>
      </c>
      <c r="D96" s="11" t="n">
        <v>8</v>
      </c>
      <c r="E96" s="11" t="n">
        <f aca="false">D96-F96</f>
        <v>7.33</v>
      </c>
      <c r="F96" s="11" t="n">
        <v>0.67</v>
      </c>
      <c r="G96" s="12" t="n">
        <v>440</v>
      </c>
      <c r="H96" s="12" t="n">
        <v>375.899</v>
      </c>
      <c r="I96" s="12" t="n">
        <v>8.789</v>
      </c>
      <c r="J96" s="12" t="n">
        <f aca="false">SUM(H96:I96)</f>
        <v>384.688</v>
      </c>
      <c r="K96" s="8" t="n">
        <f aca="false">(H96/G96)</f>
        <v>0.854315909090909</v>
      </c>
      <c r="L96" s="8" t="n">
        <f aca="false">H96/(E96*55)</f>
        <v>0.932404812104676</v>
      </c>
      <c r="M96" s="8" t="n">
        <f aca="false">(H96/J96)</f>
        <v>0.977152913529926</v>
      </c>
      <c r="N96" s="8" t="n">
        <f aca="false">I96/(H96+I96)</f>
        <v>0.0228470864700745</v>
      </c>
      <c r="O96" s="9" t="n">
        <f aca="false">Dados[[#This Row],[VolumePadrão]]/Dados[[#This Row],[Horas Disp]]</f>
        <v>55</v>
      </c>
      <c r="P96" s="10" t="n">
        <f aca="false" t="array" ref="P96:P96">SUM(Dados[[#This Row],[VolumeLíquido]:[VolumeRefugo]]/Dados[[#This Row],[Horas Ativas]])</f>
        <v>52.481309686221</v>
      </c>
      <c r="Q96" s="8" t="n">
        <f aca="false">Dados[[#This Row],[Horas Ativas]]/Dados[[#This Row],[Horas Disp]]</f>
        <v>0.91625</v>
      </c>
      <c r="R96" s="8" t="n">
        <f aca="false">Dados[[#This Row],[VolumeBruto]]/Dados[[#This Row],[VolumePadrão]]</f>
        <v>0.874290909090909</v>
      </c>
      <c r="S96" s="8" t="n">
        <f aca="false">Dados[[#This Row],[Disponibilidade]]*Dados[[#This Row],[Desempenho]]*Dados[[#This Row],[Qualidade]]</f>
        <v>0.782766951704546</v>
      </c>
      <c r="T96" s="9" t="n">
        <f aca="false">YEAR(Dados[[#This Row],[Período]])</f>
        <v>2018</v>
      </c>
      <c r="U96" s="9" t="n">
        <f aca="false">MONTH(Dados[[#This Row],[Período]])</f>
        <v>7</v>
      </c>
    </row>
    <row r="97" customFormat="false" ht="15" hidden="false" customHeight="false" outlineLevel="0" collapsed="false">
      <c r="A97" s="13" t="n">
        <v>43292</v>
      </c>
      <c r="B97" s="4" t="s">
        <v>27</v>
      </c>
      <c r="C97" s="5" t="s">
        <v>34</v>
      </c>
      <c r="D97" s="11" t="n">
        <v>8</v>
      </c>
      <c r="E97" s="11" t="n">
        <f aca="false">D97-F97</f>
        <v>7</v>
      </c>
      <c r="F97" s="11" t="n">
        <v>1</v>
      </c>
      <c r="G97" s="12" t="n">
        <v>440</v>
      </c>
      <c r="H97" s="12" t="n">
        <v>355.123</v>
      </c>
      <c r="I97" s="12" t="n">
        <v>12.432</v>
      </c>
      <c r="J97" s="12" t="n">
        <f aca="false">SUM(H97:I97)</f>
        <v>367.555</v>
      </c>
      <c r="K97" s="8" t="n">
        <f aca="false">(H97/G97)</f>
        <v>0.807097727272727</v>
      </c>
      <c r="L97" s="8" t="n">
        <f aca="false">H97/(E97*55)</f>
        <v>0.922397402597403</v>
      </c>
      <c r="M97" s="8" t="n">
        <f aca="false">(H97/J97)</f>
        <v>0.966176490593245</v>
      </c>
      <c r="N97" s="8" t="n">
        <f aca="false">I97/(H97+I97)</f>
        <v>0.0338235094067554</v>
      </c>
      <c r="O97" s="9" t="n">
        <f aca="false">Dados[[#This Row],[VolumePadrão]]/Dados[[#This Row],[Horas Disp]]</f>
        <v>55</v>
      </c>
      <c r="P97" s="10" t="n">
        <f aca="false" t="array" ref="P97:P97">SUM(Dados[[#This Row],[VolumeLíquido]:[VolumeRefugo]]/Dados[[#This Row],[Horas Ativas]])</f>
        <v>52.5078571428571</v>
      </c>
      <c r="Q97" s="8" t="n">
        <f aca="false">Dados[[#This Row],[Horas Ativas]]/Dados[[#This Row],[Horas Disp]]</f>
        <v>0.875</v>
      </c>
      <c r="R97" s="8" t="n">
        <f aca="false">Dados[[#This Row],[VolumeBruto]]/Dados[[#This Row],[VolumePadrão]]</f>
        <v>0.835352272727273</v>
      </c>
      <c r="S97" s="8" t="n">
        <f aca="false">Dados[[#This Row],[Disponibilidade]]*Dados[[#This Row],[Desempenho]]*Dados[[#This Row],[Qualidade]]</f>
        <v>0.706210511363636</v>
      </c>
      <c r="T97" s="9" t="n">
        <f aca="false">YEAR(Dados[[#This Row],[Período]])</f>
        <v>2018</v>
      </c>
      <c r="U97" s="9" t="n">
        <f aca="false">MONTH(Dados[[#This Row],[Período]])</f>
        <v>7</v>
      </c>
    </row>
    <row r="98" customFormat="false" ht="15" hidden="false" customHeight="false" outlineLevel="0" collapsed="false">
      <c r="A98" s="13" t="n">
        <v>43313</v>
      </c>
      <c r="B98" s="4" t="s">
        <v>21</v>
      </c>
      <c r="C98" s="5" t="s">
        <v>33</v>
      </c>
      <c r="D98" s="11" t="n">
        <v>8</v>
      </c>
      <c r="E98" s="11" t="n">
        <f aca="false">D98-F98</f>
        <v>7.08</v>
      </c>
      <c r="F98" s="11" t="n">
        <v>0.92</v>
      </c>
      <c r="G98" s="12" t="n">
        <v>440</v>
      </c>
      <c r="H98" s="12" t="n">
        <v>374.56</v>
      </c>
      <c r="I98" s="12" t="n">
        <v>10.43</v>
      </c>
      <c r="J98" s="12" t="n">
        <f aca="false">SUM(H98:I98)</f>
        <v>384.99</v>
      </c>
      <c r="K98" s="8" t="n">
        <f aca="false">(H98/G98)</f>
        <v>0.851272727272727</v>
      </c>
      <c r="L98" s="8" t="n">
        <f aca="false">H98/(E98*55)</f>
        <v>0.961890087313816</v>
      </c>
      <c r="M98" s="8" t="n">
        <f aca="false">(H98/J98)</f>
        <v>0.972908387230837</v>
      </c>
      <c r="N98" s="8" t="n">
        <f aca="false">I98/(H98+I98)</f>
        <v>0.0270916127691628</v>
      </c>
      <c r="O98" s="9" t="n">
        <f aca="false">Dados[[#This Row],[VolumePadrão]]/Dados[[#This Row],[Horas Disp]]</f>
        <v>55</v>
      </c>
      <c r="P98" s="10" t="n">
        <f aca="false" t="array" ref="P98:P98">SUM(Dados[[#This Row],[VolumeLíquido]:[VolumeRefugo]]/Dados[[#This Row],[Horas Ativas]])</f>
        <v>54.3771186440678</v>
      </c>
      <c r="Q98" s="8" t="n">
        <f aca="false">Dados[[#This Row],[Horas Ativas]]/Dados[[#This Row],[Horas Disp]]</f>
        <v>0.885</v>
      </c>
      <c r="R98" s="8" t="n">
        <f aca="false">Dados[[#This Row],[VolumeBruto]]/Dados[[#This Row],[VolumePadrão]]</f>
        <v>0.874977272727273</v>
      </c>
      <c r="S98" s="8" t="n">
        <f aca="false">Dados[[#This Row],[Disponibilidade]]*Dados[[#This Row],[Desempenho]]*Dados[[#This Row],[Qualidade]]</f>
        <v>0.753376363636364</v>
      </c>
      <c r="T98" s="9" t="n">
        <f aca="false">YEAR(Dados[[#This Row],[Período]])</f>
        <v>2018</v>
      </c>
      <c r="U98" s="9" t="n">
        <f aca="false">MONTH(Dados[[#This Row],[Período]])</f>
        <v>8</v>
      </c>
    </row>
    <row r="99" customFormat="false" ht="15" hidden="false" customHeight="false" outlineLevel="0" collapsed="false">
      <c r="A99" s="13" t="n">
        <v>43314</v>
      </c>
      <c r="B99" s="4" t="s">
        <v>23</v>
      </c>
      <c r="C99" s="5" t="s">
        <v>32</v>
      </c>
      <c r="D99" s="11" t="n">
        <v>8</v>
      </c>
      <c r="E99" s="11" t="n">
        <f aca="false">D99-F99</f>
        <v>7.55</v>
      </c>
      <c r="F99" s="11" t="n">
        <v>0.45</v>
      </c>
      <c r="G99" s="12" t="n">
        <v>440</v>
      </c>
      <c r="H99" s="12" t="n">
        <v>402.8</v>
      </c>
      <c r="I99" s="12" t="n">
        <v>5.432</v>
      </c>
      <c r="J99" s="12" t="n">
        <f aca="false">SUM(H99:I99)</f>
        <v>408.232</v>
      </c>
      <c r="K99" s="8" t="n">
        <f aca="false">(H99/G99)</f>
        <v>0.915454545454545</v>
      </c>
      <c r="L99" s="8" t="n">
        <f aca="false">H99/(E99*55)</f>
        <v>0.97001806140879</v>
      </c>
      <c r="M99" s="8" t="n">
        <f aca="false">(H99/J99)</f>
        <v>0.986693840757216</v>
      </c>
      <c r="N99" s="8" t="n">
        <f aca="false">I99/(H99+I99)</f>
        <v>0.0133061592427835</v>
      </c>
      <c r="O99" s="9" t="n">
        <f aca="false">Dados[[#This Row],[VolumePadrão]]/Dados[[#This Row],[Horas Disp]]</f>
        <v>55</v>
      </c>
      <c r="P99" s="10" t="n">
        <f aca="false" t="array" ref="P99:P99">SUM(Dados[[#This Row],[VolumeLíquido]:[VolumeRefugo]]/Dados[[#This Row],[Horas Ativas]])</f>
        <v>54.0704635761589</v>
      </c>
      <c r="Q99" s="8" t="n">
        <f aca="false">Dados[[#This Row],[Horas Ativas]]/Dados[[#This Row],[Horas Disp]]</f>
        <v>0.94375</v>
      </c>
      <c r="R99" s="8" t="n">
        <f aca="false">Dados[[#This Row],[VolumeBruto]]/Dados[[#This Row],[VolumePadrão]]</f>
        <v>0.9278</v>
      </c>
      <c r="S99" s="8" t="n">
        <f aca="false">Dados[[#This Row],[Disponibilidade]]*Dados[[#This Row],[Desempenho]]*Dados[[#This Row],[Qualidade]]</f>
        <v>0.863960227272727</v>
      </c>
      <c r="T99" s="9" t="n">
        <f aca="false">YEAR(Dados[[#This Row],[Período]])</f>
        <v>2018</v>
      </c>
      <c r="U99" s="9" t="n">
        <f aca="false">MONTH(Dados[[#This Row],[Período]])</f>
        <v>8</v>
      </c>
    </row>
    <row r="100" customFormat="false" ht="15" hidden="false" customHeight="false" outlineLevel="0" collapsed="false">
      <c r="A100" s="13" t="n">
        <v>43315</v>
      </c>
      <c r="B100" s="4" t="s">
        <v>25</v>
      </c>
      <c r="C100" s="5" t="s">
        <v>31</v>
      </c>
      <c r="D100" s="11" t="n">
        <v>8</v>
      </c>
      <c r="E100" s="11" t="n">
        <f aca="false">D100-F100</f>
        <v>7.45</v>
      </c>
      <c r="F100" s="11" t="n">
        <v>0.55</v>
      </c>
      <c r="G100" s="12" t="n">
        <v>440</v>
      </c>
      <c r="H100" s="12" t="n">
        <v>287.77</v>
      </c>
      <c r="I100" s="12" t="n">
        <v>34.7</v>
      </c>
      <c r="J100" s="12" t="n">
        <f aca="false">SUM(H100:I100)</f>
        <v>322.47</v>
      </c>
      <c r="K100" s="8" t="n">
        <f aca="false">(H100/G100)</f>
        <v>0.654022727272727</v>
      </c>
      <c r="L100" s="8" t="n">
        <f aca="false">H100/(E100*55)</f>
        <v>0.702306284319707</v>
      </c>
      <c r="M100" s="8" t="n">
        <f aca="false">(H100/J100)</f>
        <v>0.892393090830155</v>
      </c>
      <c r="N100" s="8" t="n">
        <f aca="false">I100/(H100+I100)</f>
        <v>0.107606909169845</v>
      </c>
      <c r="O100" s="9" t="n">
        <f aca="false">Dados[[#This Row],[VolumePadrão]]/Dados[[#This Row],[Horas Disp]]</f>
        <v>55</v>
      </c>
      <c r="P100" s="10" t="n">
        <f aca="false" t="array" ref="P100:P100">SUM(Dados[[#This Row],[VolumeLíquido]:[VolumeRefugo]]/Dados[[#This Row],[Horas Ativas]])</f>
        <v>43.2845637583893</v>
      </c>
      <c r="Q100" s="8" t="n">
        <f aca="false">Dados[[#This Row],[Horas Ativas]]/Dados[[#This Row],[Horas Disp]]</f>
        <v>0.93125</v>
      </c>
      <c r="R100" s="8" t="n">
        <f aca="false">Dados[[#This Row],[VolumeBruto]]/Dados[[#This Row],[VolumePadrão]]</f>
        <v>0.732886363636364</v>
      </c>
      <c r="S100" s="8" t="n">
        <f aca="false">Dados[[#This Row],[Disponibilidade]]*Dados[[#This Row],[Desempenho]]*Dados[[#This Row],[Qualidade]]</f>
        <v>0.609058664772727</v>
      </c>
      <c r="T100" s="9" t="n">
        <f aca="false">YEAR(Dados[[#This Row],[Período]])</f>
        <v>2018</v>
      </c>
      <c r="U100" s="9" t="n">
        <f aca="false">MONTH(Dados[[#This Row],[Período]])</f>
        <v>8</v>
      </c>
    </row>
    <row r="101" customFormat="false" ht="15" hidden="false" customHeight="false" outlineLevel="0" collapsed="false">
      <c r="A101" s="13" t="n">
        <v>43316</v>
      </c>
      <c r="B101" s="4" t="s">
        <v>27</v>
      </c>
      <c r="C101" s="5" t="s">
        <v>28</v>
      </c>
      <c r="D101" s="11" t="n">
        <v>8</v>
      </c>
      <c r="E101" s="11" t="n">
        <f aca="false">D101-F101</f>
        <v>7.7</v>
      </c>
      <c r="F101" s="11" t="n">
        <v>0.3</v>
      </c>
      <c r="G101" s="12" t="n">
        <v>440</v>
      </c>
      <c r="H101" s="12" t="n">
        <v>320</v>
      </c>
      <c r="I101" s="12" t="n">
        <v>9.21</v>
      </c>
      <c r="J101" s="12" t="n">
        <f aca="false">SUM(H101:I101)</f>
        <v>329.21</v>
      </c>
      <c r="K101" s="8" t="n">
        <f aca="false">(H101/G101)</f>
        <v>0.727272727272727</v>
      </c>
      <c r="L101" s="8" t="n">
        <f aca="false">H101/(E101*55)</f>
        <v>0.755608028335301</v>
      </c>
      <c r="M101" s="8" t="n">
        <f aca="false">(H101/J101)</f>
        <v>0.972023936089426</v>
      </c>
      <c r="N101" s="8" t="n">
        <f aca="false">I101/(H101+I101)</f>
        <v>0.0279760639105738</v>
      </c>
      <c r="O101" s="9" t="n">
        <f aca="false">Dados[[#This Row],[VolumePadrão]]/Dados[[#This Row],[Horas Disp]]</f>
        <v>55</v>
      </c>
      <c r="P101" s="10" t="n">
        <f aca="false" t="array" ref="P101:P101">SUM(Dados[[#This Row],[VolumeLíquido]:[VolumeRefugo]]/Dados[[#This Row],[Horas Ativas]])</f>
        <v>42.7545454545455</v>
      </c>
      <c r="Q101" s="8" t="n">
        <f aca="false">Dados[[#This Row],[Horas Ativas]]/Dados[[#This Row],[Horas Disp]]</f>
        <v>0.9625</v>
      </c>
      <c r="R101" s="8" t="n">
        <f aca="false">Dados[[#This Row],[VolumeBruto]]/Dados[[#This Row],[VolumePadrão]]</f>
        <v>0.748204545454545</v>
      </c>
      <c r="S101" s="8" t="n">
        <f aca="false">Dados[[#This Row],[Disponibilidade]]*Dados[[#This Row],[Desempenho]]*Dados[[#This Row],[Qualidade]]</f>
        <v>0.7</v>
      </c>
      <c r="T101" s="9" t="n">
        <f aca="false">YEAR(Dados[[#This Row],[Período]])</f>
        <v>2018</v>
      </c>
      <c r="U101" s="9" t="n">
        <f aca="false">MONTH(Dados[[#This Row],[Período]])</f>
        <v>8</v>
      </c>
    </row>
    <row r="102" customFormat="false" ht="15" hidden="false" customHeight="false" outlineLevel="0" collapsed="false">
      <c r="A102" s="13" t="n">
        <v>43317</v>
      </c>
      <c r="B102" s="4" t="s">
        <v>29</v>
      </c>
      <c r="C102" s="5" t="s">
        <v>35</v>
      </c>
      <c r="D102" s="11" t="n">
        <v>8</v>
      </c>
      <c r="E102" s="11" t="n">
        <f aca="false">D102-F102</f>
        <v>7.33</v>
      </c>
      <c r="F102" s="11" t="n">
        <v>0.67</v>
      </c>
      <c r="G102" s="12" t="n">
        <v>440</v>
      </c>
      <c r="H102" s="12" t="n">
        <v>390.21</v>
      </c>
      <c r="I102" s="12" t="n">
        <v>6.86</v>
      </c>
      <c r="J102" s="12" t="n">
        <f aca="false">SUM(H102:I102)</f>
        <v>397.07</v>
      </c>
      <c r="K102" s="8" t="n">
        <f aca="false">(H102/G102)</f>
        <v>0.886840909090909</v>
      </c>
      <c r="L102" s="8" t="n">
        <f aca="false">H102/(E102*55)</f>
        <v>0.967902765719955</v>
      </c>
      <c r="M102" s="8" t="n">
        <f aca="false">(H102/J102)</f>
        <v>0.982723449265873</v>
      </c>
      <c r="N102" s="8" t="n">
        <f aca="false">I102/(H102+I102)</f>
        <v>0.0172765507341275</v>
      </c>
      <c r="O102" s="9" t="n">
        <f aca="false">Dados[[#This Row],[VolumePadrão]]/Dados[[#This Row],[Horas Disp]]</f>
        <v>55</v>
      </c>
      <c r="P102" s="10" t="n">
        <f aca="false" t="array" ref="P102:P102">SUM(Dados[[#This Row],[VolumeLíquido]:[VolumeRefugo]]/Dados[[#This Row],[Horas Ativas]])</f>
        <v>54.1705320600273</v>
      </c>
      <c r="Q102" s="8" t="n">
        <f aca="false">Dados[[#This Row],[Horas Ativas]]/Dados[[#This Row],[Horas Disp]]</f>
        <v>0.91625</v>
      </c>
      <c r="R102" s="8" t="n">
        <f aca="false">Dados[[#This Row],[VolumeBruto]]/Dados[[#This Row],[VolumePadrão]]</f>
        <v>0.902431818181818</v>
      </c>
      <c r="S102" s="8" t="n">
        <f aca="false">Dados[[#This Row],[Disponibilidade]]*Dados[[#This Row],[Desempenho]]*Dados[[#This Row],[Qualidade]]</f>
        <v>0.812567982954545</v>
      </c>
      <c r="T102" s="9" t="n">
        <f aca="false">YEAR(Dados[[#This Row],[Período]])</f>
        <v>2018</v>
      </c>
      <c r="U102" s="9" t="n">
        <f aca="false">MONTH(Dados[[#This Row],[Período]])</f>
        <v>8</v>
      </c>
    </row>
    <row r="103" customFormat="false" ht="15" hidden="false" customHeight="false" outlineLevel="0" collapsed="false">
      <c r="A103" s="13" t="n">
        <v>43318</v>
      </c>
      <c r="B103" s="4" t="s">
        <v>21</v>
      </c>
      <c r="C103" s="5" t="s">
        <v>22</v>
      </c>
      <c r="D103" s="11" t="n">
        <v>8</v>
      </c>
      <c r="E103" s="11" t="n">
        <f aca="false">D103-F103</f>
        <v>6.55</v>
      </c>
      <c r="F103" s="11" t="n">
        <v>1.45</v>
      </c>
      <c r="G103" s="12" t="n">
        <v>440</v>
      </c>
      <c r="H103" s="12" t="n">
        <v>270.76</v>
      </c>
      <c r="I103" s="12" t="n">
        <v>23.09</v>
      </c>
      <c r="J103" s="12" t="n">
        <f aca="false">SUM(H103:I103)</f>
        <v>293.85</v>
      </c>
      <c r="K103" s="8" t="n">
        <f aca="false">(H103/G103)</f>
        <v>0.615363636363636</v>
      </c>
      <c r="L103" s="8" t="n">
        <f aca="false">H103/(E103*55)</f>
        <v>0.751589174184594</v>
      </c>
      <c r="M103" s="8" t="n">
        <f aca="false">(H103/J103)</f>
        <v>0.921422494469968</v>
      </c>
      <c r="N103" s="8" t="n">
        <f aca="false">I103/(H103+I103)</f>
        <v>0.0785775055300323</v>
      </c>
      <c r="O103" s="9" t="n">
        <f aca="false">Dados[[#This Row],[VolumePadrão]]/Dados[[#This Row],[Horas Disp]]</f>
        <v>55</v>
      </c>
      <c r="P103" s="10" t="n">
        <f aca="false" t="array" ref="P103:P103">SUM(Dados[[#This Row],[VolumeLíquido]:[VolumeRefugo]]/Dados[[#This Row],[Horas Ativas]])</f>
        <v>44.8625954198473</v>
      </c>
      <c r="Q103" s="8" t="n">
        <f aca="false">Dados[[#This Row],[Horas Ativas]]/Dados[[#This Row],[Horas Disp]]</f>
        <v>0.81875</v>
      </c>
      <c r="R103" s="8" t="n">
        <f aca="false">Dados[[#This Row],[VolumeBruto]]/Dados[[#This Row],[VolumePadrão]]</f>
        <v>0.667840909090909</v>
      </c>
      <c r="S103" s="8" t="n">
        <f aca="false">Dados[[#This Row],[Disponibilidade]]*Dados[[#This Row],[Desempenho]]*Dados[[#This Row],[Qualidade]]</f>
        <v>0.503828977272727</v>
      </c>
      <c r="T103" s="9" t="n">
        <f aca="false">YEAR(Dados[[#This Row],[Período]])</f>
        <v>2018</v>
      </c>
      <c r="U103" s="9" t="n">
        <f aca="false">MONTH(Dados[[#This Row],[Período]])</f>
        <v>8</v>
      </c>
    </row>
    <row r="104" customFormat="false" ht="15" hidden="false" customHeight="false" outlineLevel="0" collapsed="false">
      <c r="A104" s="13" t="n">
        <v>43319</v>
      </c>
      <c r="B104" s="4" t="s">
        <v>23</v>
      </c>
      <c r="C104" s="5" t="s">
        <v>24</v>
      </c>
      <c r="D104" s="11" t="n">
        <v>8</v>
      </c>
      <c r="E104" s="11" t="n">
        <f aca="false">D104-F104</f>
        <v>7.8</v>
      </c>
      <c r="F104" s="11" t="n">
        <v>0.2</v>
      </c>
      <c r="G104" s="12" t="n">
        <v>440</v>
      </c>
      <c r="H104" s="12" t="n">
        <v>421.03</v>
      </c>
      <c r="I104" s="12" t="n">
        <v>3.2</v>
      </c>
      <c r="J104" s="12" t="n">
        <f aca="false">SUM(H104:I104)</f>
        <v>424.23</v>
      </c>
      <c r="K104" s="8" t="n">
        <f aca="false">(H104/G104)</f>
        <v>0.956886363636364</v>
      </c>
      <c r="L104" s="8" t="n">
        <f aca="false">H104/(E104*55)</f>
        <v>0.981421911421911</v>
      </c>
      <c r="M104" s="8" t="n">
        <f aca="false">(H104/J104)</f>
        <v>0.992456921952714</v>
      </c>
      <c r="N104" s="8" t="n">
        <f aca="false">I104/(H104+I104)</f>
        <v>0.00754307804728567</v>
      </c>
      <c r="O104" s="9" t="n">
        <f aca="false">Dados[[#This Row],[VolumePadrão]]/Dados[[#This Row],[Horas Disp]]</f>
        <v>55</v>
      </c>
      <c r="P104" s="10" t="n">
        <f aca="false" t="array" ref="P104:P104">SUM(Dados[[#This Row],[VolumeLíquido]:[VolumeRefugo]]/Dados[[#This Row],[Horas Ativas]])</f>
        <v>54.3884615384615</v>
      </c>
      <c r="Q104" s="8" t="n">
        <f aca="false">Dados[[#This Row],[Horas Ativas]]/Dados[[#This Row],[Horas Disp]]</f>
        <v>0.975</v>
      </c>
      <c r="R104" s="8" t="n">
        <f aca="false">Dados[[#This Row],[VolumeBruto]]/Dados[[#This Row],[VolumePadrão]]</f>
        <v>0.964159090909091</v>
      </c>
      <c r="S104" s="8" t="n">
        <f aca="false">Dados[[#This Row],[Disponibilidade]]*Dados[[#This Row],[Desempenho]]*Dados[[#This Row],[Qualidade]]</f>
        <v>0.932964204545455</v>
      </c>
      <c r="T104" s="9" t="n">
        <f aca="false">YEAR(Dados[[#This Row],[Período]])</f>
        <v>2018</v>
      </c>
      <c r="U104" s="9" t="n">
        <f aca="false">MONTH(Dados[[#This Row],[Período]])</f>
        <v>8</v>
      </c>
    </row>
    <row r="105" customFormat="false" ht="15" hidden="false" customHeight="false" outlineLevel="0" collapsed="false">
      <c r="A105" s="13" t="n">
        <v>43320</v>
      </c>
      <c r="B105" s="4" t="s">
        <v>25</v>
      </c>
      <c r="C105" s="5" t="s">
        <v>31</v>
      </c>
      <c r="D105" s="11" t="n">
        <v>8</v>
      </c>
      <c r="E105" s="11" t="n">
        <f aca="false">D105-F105</f>
        <v>7.12</v>
      </c>
      <c r="F105" s="11" t="n">
        <v>0.88</v>
      </c>
      <c r="G105" s="12" t="n">
        <v>440</v>
      </c>
      <c r="H105" s="12" t="n">
        <v>319.45</v>
      </c>
      <c r="I105" s="12" t="n">
        <v>7.87</v>
      </c>
      <c r="J105" s="12" t="n">
        <f aca="false">SUM(H105:I105)</f>
        <v>327.32</v>
      </c>
      <c r="K105" s="8" t="n">
        <f aca="false">(H105/G105)</f>
        <v>0.726022727272727</v>
      </c>
      <c r="L105" s="8" t="n">
        <f aca="false">H105/(E105*55)</f>
        <v>0.815755873340143</v>
      </c>
      <c r="M105" s="8" t="n">
        <f aca="false">(H105/J105)</f>
        <v>0.975956250763779</v>
      </c>
      <c r="N105" s="8" t="n">
        <f aca="false">I105/(H105+I105)</f>
        <v>0.0240437492362214</v>
      </c>
      <c r="O105" s="9" t="n">
        <f aca="false">Dados[[#This Row],[VolumePadrão]]/Dados[[#This Row],[Horas Disp]]</f>
        <v>55</v>
      </c>
      <c r="P105" s="10" t="n">
        <f aca="false" t="array" ref="P105:P105">SUM(Dados[[#This Row],[VolumeLíquido]:[VolumeRefugo]]/Dados[[#This Row],[Horas Ativas]])</f>
        <v>45.9719101123596</v>
      </c>
      <c r="Q105" s="8" t="n">
        <f aca="false">Dados[[#This Row],[Horas Ativas]]/Dados[[#This Row],[Horas Disp]]</f>
        <v>0.89</v>
      </c>
      <c r="R105" s="8" t="n">
        <f aca="false">Dados[[#This Row],[VolumeBruto]]/Dados[[#This Row],[VolumePadrão]]</f>
        <v>0.743909090909091</v>
      </c>
      <c r="S105" s="8" t="n">
        <f aca="false">Dados[[#This Row],[Disponibilidade]]*Dados[[#This Row],[Desempenho]]*Dados[[#This Row],[Qualidade]]</f>
        <v>0.646160227272727</v>
      </c>
      <c r="T105" s="9" t="n">
        <f aca="false">YEAR(Dados[[#This Row],[Período]])</f>
        <v>2018</v>
      </c>
      <c r="U105" s="9" t="n">
        <f aca="false">MONTH(Dados[[#This Row],[Período]])</f>
        <v>8</v>
      </c>
    </row>
    <row r="106" customFormat="false" ht="15" hidden="false" customHeight="false" outlineLevel="0" collapsed="false">
      <c r="A106" s="13" t="n">
        <v>43321</v>
      </c>
      <c r="B106" s="4" t="s">
        <v>27</v>
      </c>
      <c r="C106" s="5" t="s">
        <v>34</v>
      </c>
      <c r="D106" s="11" t="n">
        <v>8</v>
      </c>
      <c r="E106" s="11" t="n">
        <f aca="false">D106-F106</f>
        <v>7.75</v>
      </c>
      <c r="F106" s="11" t="n">
        <v>0.25</v>
      </c>
      <c r="G106" s="12" t="n">
        <v>440</v>
      </c>
      <c r="H106" s="12" t="n">
        <v>380.5</v>
      </c>
      <c r="I106" s="12" t="n">
        <v>12.3</v>
      </c>
      <c r="J106" s="12" t="n">
        <f aca="false">SUM(H106:I106)</f>
        <v>392.8</v>
      </c>
      <c r="K106" s="8" t="n">
        <f aca="false">(H106/G106)</f>
        <v>0.864772727272727</v>
      </c>
      <c r="L106" s="8" t="n">
        <f aca="false">H106/(E106*55)</f>
        <v>0.89266862170088</v>
      </c>
      <c r="M106" s="8" t="n">
        <f aca="false">(H106/J106)</f>
        <v>0.968686354378819</v>
      </c>
      <c r="N106" s="8" t="n">
        <f aca="false">I106/(H106+I106)</f>
        <v>0.0313136456211813</v>
      </c>
      <c r="O106" s="9" t="n">
        <f aca="false">Dados[[#This Row],[VolumePadrão]]/Dados[[#This Row],[Horas Disp]]</f>
        <v>55</v>
      </c>
      <c r="P106" s="10" t="n">
        <f aca="false" t="array" ref="P106:P106">SUM(Dados[[#This Row],[VolumeLíquido]:[VolumeRefugo]]/Dados[[#This Row],[Horas Ativas]])</f>
        <v>50.6838709677419</v>
      </c>
      <c r="Q106" s="8" t="n">
        <f aca="false">Dados[[#This Row],[Horas Ativas]]/Dados[[#This Row],[Horas Disp]]</f>
        <v>0.96875</v>
      </c>
      <c r="R106" s="8" t="n">
        <f aca="false">Dados[[#This Row],[VolumeBruto]]/Dados[[#This Row],[VolumePadrão]]</f>
        <v>0.892727272727273</v>
      </c>
      <c r="S106" s="8" t="n">
        <f aca="false">Dados[[#This Row],[Disponibilidade]]*Dados[[#This Row],[Desempenho]]*Dados[[#This Row],[Qualidade]]</f>
        <v>0.837748579545454</v>
      </c>
      <c r="T106" s="9" t="n">
        <f aca="false">YEAR(Dados[[#This Row],[Período]])</f>
        <v>2018</v>
      </c>
      <c r="U106" s="9" t="n">
        <f aca="false">MONTH(Dados[[#This Row],[Período]])</f>
        <v>8</v>
      </c>
    </row>
    <row r="107" customFormat="false" ht="15" hidden="false" customHeight="false" outlineLevel="0" collapsed="false">
      <c r="A107" s="13" t="n">
        <v>43322</v>
      </c>
      <c r="B107" s="4" t="s">
        <v>29</v>
      </c>
      <c r="C107" s="5" t="s">
        <v>30</v>
      </c>
      <c r="D107" s="11" t="n">
        <v>8</v>
      </c>
      <c r="E107" s="11" t="n">
        <f aca="false">D107-F107</f>
        <v>7.83</v>
      </c>
      <c r="F107" s="11" t="n">
        <v>0.17</v>
      </c>
      <c r="G107" s="12" t="n">
        <v>440</v>
      </c>
      <c r="H107" s="12" t="n">
        <v>435.6</v>
      </c>
      <c r="I107" s="12" t="n">
        <v>1.8</v>
      </c>
      <c r="J107" s="12" t="n">
        <f aca="false">SUM(H107:I107)</f>
        <v>437.4</v>
      </c>
      <c r="K107" s="8" t="n">
        <f aca="false">(H107/G107)</f>
        <v>0.99</v>
      </c>
      <c r="L107" s="8" t="n">
        <f aca="false">H107/(E107*55)</f>
        <v>1.01149425287356</v>
      </c>
      <c r="M107" s="8" t="n">
        <f aca="false">(H107/J107)</f>
        <v>0.995884773662552</v>
      </c>
      <c r="N107" s="8" t="n">
        <f aca="false">I107/(H107+I107)</f>
        <v>0.00411522633744856</v>
      </c>
      <c r="O107" s="9" t="n">
        <f aca="false">Dados[[#This Row],[VolumePadrão]]/Dados[[#This Row],[Horas Disp]]</f>
        <v>55</v>
      </c>
      <c r="P107" s="10" t="n">
        <f aca="false" t="array" ref="P107:P107">SUM(Dados[[#This Row],[VolumeLíquido]:[VolumeRefugo]]/Dados[[#This Row],[Horas Ativas]])</f>
        <v>55.8620689655172</v>
      </c>
      <c r="Q107" s="8" t="n">
        <f aca="false">Dados[[#This Row],[Horas Ativas]]/Dados[[#This Row],[Horas Disp]]</f>
        <v>0.97875</v>
      </c>
      <c r="R107" s="8" t="n">
        <f aca="false">Dados[[#This Row],[VolumeBruto]]/Dados[[#This Row],[VolumePadrão]]</f>
        <v>0.994090909090909</v>
      </c>
      <c r="S107" s="8" t="n">
        <f aca="false">Dados[[#This Row],[Disponibilidade]]*Dados[[#This Row],[Desempenho]]*Dados[[#This Row],[Qualidade]]</f>
        <v>0.9689625</v>
      </c>
      <c r="T107" s="9" t="n">
        <f aca="false">YEAR(Dados[[#This Row],[Período]])</f>
        <v>2018</v>
      </c>
      <c r="U107" s="9" t="n">
        <f aca="false">MONTH(Dados[[#This Row],[Período]])</f>
        <v>8</v>
      </c>
    </row>
    <row r="108" customFormat="false" ht="15" hidden="false" customHeight="false" outlineLevel="0" collapsed="false">
      <c r="A108" s="13" t="n">
        <v>43344</v>
      </c>
      <c r="B108" s="4" t="s">
        <v>27</v>
      </c>
      <c r="C108" s="5" t="s">
        <v>28</v>
      </c>
      <c r="D108" s="11" t="n">
        <v>8</v>
      </c>
      <c r="E108" s="11" t="n">
        <f aca="false">D108-F108</f>
        <v>7.67</v>
      </c>
      <c r="F108" s="11" t="n">
        <v>0.33</v>
      </c>
      <c r="G108" s="12" t="n">
        <v>440</v>
      </c>
      <c r="H108" s="12" t="n">
        <v>242.456</v>
      </c>
      <c r="I108" s="12" t="n">
        <v>23.4</v>
      </c>
      <c r="J108" s="12" t="n">
        <f aca="false">SUM(H108:I108)</f>
        <v>265.856</v>
      </c>
      <c r="K108" s="8" t="n">
        <f aca="false">(H108/G108)</f>
        <v>0.551036363636364</v>
      </c>
      <c r="L108" s="8" t="n">
        <f aca="false">H108/(E108*55)</f>
        <v>0.574744577456442</v>
      </c>
      <c r="M108" s="8" t="n">
        <f aca="false">(H108/J108)</f>
        <v>0.911982426576793</v>
      </c>
      <c r="N108" s="8" t="n">
        <f aca="false">I108/(H108+I108)</f>
        <v>0.0880175734232065</v>
      </c>
      <c r="O108" s="9" t="n">
        <f aca="false">Dados[[#This Row],[VolumePadrão]]/Dados[[#This Row],[Horas Disp]]</f>
        <v>55</v>
      </c>
      <c r="P108" s="10" t="n">
        <f aca="false" t="array" ref="P108:P108">SUM(Dados[[#This Row],[VolumeLíquido]:[VolumeRefugo]]/Dados[[#This Row],[Horas Ativas]])</f>
        <v>34.6617992177314</v>
      </c>
      <c r="Q108" s="8" t="n">
        <f aca="false">Dados[[#This Row],[Horas Ativas]]/Dados[[#This Row],[Horas Disp]]</f>
        <v>0.95875</v>
      </c>
      <c r="R108" s="8" t="n">
        <f aca="false">Dados[[#This Row],[VolumeBruto]]/Dados[[#This Row],[VolumePadrão]]</f>
        <v>0.604218181818182</v>
      </c>
      <c r="S108" s="8" t="n">
        <f aca="false">Dados[[#This Row],[Disponibilidade]]*Dados[[#This Row],[Desempenho]]*Dados[[#This Row],[Qualidade]]</f>
        <v>0.528306113636363</v>
      </c>
      <c r="T108" s="9" t="n">
        <f aca="false">YEAR(Dados[[#This Row],[Período]])</f>
        <v>2018</v>
      </c>
      <c r="U108" s="9" t="n">
        <f aca="false">MONTH(Dados[[#This Row],[Período]])</f>
        <v>9</v>
      </c>
    </row>
    <row r="109" customFormat="false" ht="15" hidden="false" customHeight="false" outlineLevel="0" collapsed="false">
      <c r="A109" s="13" t="n">
        <v>43345</v>
      </c>
      <c r="B109" s="4" t="s">
        <v>25</v>
      </c>
      <c r="C109" s="5" t="s">
        <v>26</v>
      </c>
      <c r="D109" s="11" t="n">
        <v>8</v>
      </c>
      <c r="E109" s="11" t="n">
        <f aca="false">D109-F109</f>
        <v>7.58</v>
      </c>
      <c r="F109" s="11" t="n">
        <v>0.42</v>
      </c>
      <c r="G109" s="12" t="n">
        <v>440</v>
      </c>
      <c r="H109" s="12" t="n">
        <v>350.321</v>
      </c>
      <c r="I109" s="12" t="n">
        <v>2.345</v>
      </c>
      <c r="J109" s="12" t="n">
        <f aca="false">SUM(H109:I109)</f>
        <v>352.666</v>
      </c>
      <c r="K109" s="8" t="n">
        <f aca="false">(H109/G109)</f>
        <v>0.796184090909091</v>
      </c>
      <c r="L109" s="8" t="n">
        <f aca="false">H109/(E109*55)</f>
        <v>0.840299832094027</v>
      </c>
      <c r="M109" s="8" t="n">
        <f aca="false">(H109/J109)</f>
        <v>0.993350649056047</v>
      </c>
      <c r="N109" s="8" t="n">
        <f aca="false">I109/(H109+I109)</f>
        <v>0.00664935094395263</v>
      </c>
      <c r="O109" s="9" t="n">
        <f aca="false">Dados[[#This Row],[VolumePadrão]]/Dados[[#This Row],[Horas Disp]]</f>
        <v>55</v>
      </c>
      <c r="P109" s="10" t="n">
        <f aca="false" t="array" ref="P109:P109">SUM(Dados[[#This Row],[VolumeLíquido]:[VolumeRefugo]]/Dados[[#This Row],[Horas Ativas]])</f>
        <v>46.5258575197889</v>
      </c>
      <c r="Q109" s="8" t="n">
        <f aca="false">Dados[[#This Row],[Horas Ativas]]/Dados[[#This Row],[Horas Disp]]</f>
        <v>0.9475</v>
      </c>
      <c r="R109" s="8" t="n">
        <f aca="false">Dados[[#This Row],[VolumeBruto]]/Dados[[#This Row],[VolumePadrão]]</f>
        <v>0.801513636363636</v>
      </c>
      <c r="S109" s="8" t="n">
        <f aca="false">Dados[[#This Row],[Disponibilidade]]*Dados[[#This Row],[Desempenho]]*Dados[[#This Row],[Qualidade]]</f>
        <v>0.754384426136364</v>
      </c>
      <c r="T109" s="9" t="n">
        <f aca="false">YEAR(Dados[[#This Row],[Período]])</f>
        <v>2018</v>
      </c>
      <c r="U109" s="9" t="n">
        <f aca="false">MONTH(Dados[[#This Row],[Período]])</f>
        <v>9</v>
      </c>
    </row>
    <row r="110" customFormat="false" ht="15" hidden="false" customHeight="false" outlineLevel="0" collapsed="false">
      <c r="A110" s="13" t="n">
        <v>43346</v>
      </c>
      <c r="B110" s="4" t="s">
        <v>23</v>
      </c>
      <c r="C110" s="5" t="s">
        <v>24</v>
      </c>
      <c r="D110" s="11" t="n">
        <v>8</v>
      </c>
      <c r="E110" s="11" t="n">
        <f aca="false">D110-F110</f>
        <v>8</v>
      </c>
      <c r="F110" s="11" t="n">
        <v>0</v>
      </c>
      <c r="G110" s="12" t="n">
        <v>440</v>
      </c>
      <c r="H110" s="12" t="n">
        <v>398.134</v>
      </c>
      <c r="I110" s="12" t="n">
        <v>8.789</v>
      </c>
      <c r="J110" s="12" t="n">
        <f aca="false">SUM(H110:I110)</f>
        <v>406.923</v>
      </c>
      <c r="K110" s="8" t="n">
        <f aca="false">(H110/G110)</f>
        <v>0.90485</v>
      </c>
      <c r="L110" s="8" t="n">
        <f aca="false">H110/(E110*55)</f>
        <v>0.90485</v>
      </c>
      <c r="M110" s="8" t="n">
        <f aca="false">(H110/J110)</f>
        <v>0.978401319168491</v>
      </c>
      <c r="N110" s="8" t="n">
        <f aca="false">I110/(H110+I110)</f>
        <v>0.0215986808315087</v>
      </c>
      <c r="O110" s="9" t="n">
        <f aca="false">Dados[[#This Row],[VolumePadrão]]/Dados[[#This Row],[Horas Disp]]</f>
        <v>55</v>
      </c>
      <c r="P110" s="10" t="n">
        <f aca="false" t="array" ref="P110:P110">SUM(Dados[[#This Row],[VolumeLíquido]:[VolumeRefugo]]/Dados[[#This Row],[Horas Ativas]])</f>
        <v>50.865375</v>
      </c>
      <c r="Q110" s="8" t="n">
        <f aca="false">Dados[[#This Row],[Horas Ativas]]/Dados[[#This Row],[Horas Disp]]</f>
        <v>1</v>
      </c>
      <c r="R110" s="8" t="n">
        <f aca="false">Dados[[#This Row],[VolumeBruto]]/Dados[[#This Row],[VolumePadrão]]</f>
        <v>0.924825</v>
      </c>
      <c r="S110" s="8" t="n">
        <f aca="false">Dados[[#This Row],[Disponibilidade]]*Dados[[#This Row],[Desempenho]]*Dados[[#This Row],[Qualidade]]</f>
        <v>0.90485</v>
      </c>
      <c r="T110" s="9" t="n">
        <f aca="false">YEAR(Dados[[#This Row],[Período]])</f>
        <v>2018</v>
      </c>
      <c r="U110" s="9" t="n">
        <f aca="false">MONTH(Dados[[#This Row],[Período]])</f>
        <v>9</v>
      </c>
    </row>
    <row r="111" customFormat="false" ht="15" hidden="false" customHeight="false" outlineLevel="0" collapsed="false">
      <c r="A111" s="13" t="n">
        <v>43347</v>
      </c>
      <c r="B111" s="4" t="s">
        <v>21</v>
      </c>
      <c r="C111" s="5" t="s">
        <v>22</v>
      </c>
      <c r="D111" s="11" t="n">
        <v>8</v>
      </c>
      <c r="E111" s="11" t="n">
        <f aca="false">D111-F111</f>
        <v>6.75</v>
      </c>
      <c r="F111" s="11" t="n">
        <v>1.25</v>
      </c>
      <c r="G111" s="12" t="n">
        <v>440</v>
      </c>
      <c r="H111" s="12" t="n">
        <v>347.987</v>
      </c>
      <c r="I111" s="12" t="n">
        <v>12.432</v>
      </c>
      <c r="J111" s="12" t="n">
        <f aca="false">SUM(H111:I111)</f>
        <v>360.419</v>
      </c>
      <c r="K111" s="8" t="n">
        <f aca="false">(H111/G111)</f>
        <v>0.790879545454546</v>
      </c>
      <c r="L111" s="8" t="n">
        <f aca="false">H111/(E111*55)</f>
        <v>0.937338720538721</v>
      </c>
      <c r="M111" s="8" t="n">
        <f aca="false">(H111/J111)</f>
        <v>0.96550681290387</v>
      </c>
      <c r="N111" s="8" t="n">
        <f aca="false">I111/(H111+I111)</f>
        <v>0.0344931870961298</v>
      </c>
      <c r="O111" s="9" t="n">
        <f aca="false">Dados[[#This Row],[VolumePadrão]]/Dados[[#This Row],[Horas Disp]]</f>
        <v>55</v>
      </c>
      <c r="P111" s="10" t="n">
        <f aca="false" t="array" ref="P111:P111">SUM(Dados[[#This Row],[VolumeLíquido]:[VolumeRefugo]]/Dados[[#This Row],[Horas Ativas]])</f>
        <v>53.3954074074074</v>
      </c>
      <c r="Q111" s="8" t="n">
        <f aca="false">Dados[[#This Row],[Horas Ativas]]/Dados[[#This Row],[Horas Disp]]</f>
        <v>0.84375</v>
      </c>
      <c r="R111" s="8" t="n">
        <f aca="false">Dados[[#This Row],[VolumeBruto]]/Dados[[#This Row],[VolumePadrão]]</f>
        <v>0.819134090909091</v>
      </c>
      <c r="S111" s="8" t="n">
        <f aca="false">Dados[[#This Row],[Disponibilidade]]*Dados[[#This Row],[Desempenho]]*Dados[[#This Row],[Qualidade]]</f>
        <v>0.667304616477273</v>
      </c>
      <c r="T111" s="9" t="n">
        <f aca="false">YEAR(Dados[[#This Row],[Período]])</f>
        <v>2018</v>
      </c>
      <c r="U111" s="9" t="n">
        <f aca="false">MONTH(Dados[[#This Row],[Período]])</f>
        <v>9</v>
      </c>
    </row>
    <row r="112" customFormat="false" ht="15" hidden="false" customHeight="false" outlineLevel="0" collapsed="false">
      <c r="A112" s="13" t="n">
        <v>43348</v>
      </c>
      <c r="B112" s="4" t="s">
        <v>29</v>
      </c>
      <c r="C112" s="5" t="s">
        <v>35</v>
      </c>
      <c r="D112" s="11" t="n">
        <v>8</v>
      </c>
      <c r="E112" s="11" t="n">
        <f aca="false">D112-F112</f>
        <v>7.45</v>
      </c>
      <c r="F112" s="11" t="n">
        <v>0.55</v>
      </c>
      <c r="G112" s="12" t="n">
        <v>440</v>
      </c>
      <c r="H112" s="12" t="n">
        <v>365.12</v>
      </c>
      <c r="I112" s="12" t="n">
        <v>43.95</v>
      </c>
      <c r="J112" s="12" t="n">
        <f aca="false">SUM(H112:I112)</f>
        <v>409.07</v>
      </c>
      <c r="K112" s="8" t="n">
        <f aca="false">(H112/G112)</f>
        <v>0.829818181818182</v>
      </c>
      <c r="L112" s="8" t="n">
        <f aca="false">H112/(E112*55)</f>
        <v>0.891079926784625</v>
      </c>
      <c r="M112" s="8" t="n">
        <f aca="false">(H112/J112)</f>
        <v>0.892561175348962</v>
      </c>
      <c r="N112" s="8" t="n">
        <f aca="false">I112/(H112+I112)</f>
        <v>0.107438824651038</v>
      </c>
      <c r="O112" s="9" t="n">
        <f aca="false">Dados[[#This Row],[VolumePadrão]]/Dados[[#This Row],[Horas Disp]]</f>
        <v>55</v>
      </c>
      <c r="P112" s="10" t="n">
        <f aca="false" t="array" ref="P112:P112">SUM(Dados[[#This Row],[VolumeLíquido]:[VolumeRefugo]]/Dados[[#This Row],[Horas Ativas]])</f>
        <v>54.9087248322148</v>
      </c>
      <c r="Q112" s="8" t="n">
        <f aca="false">Dados[[#This Row],[Horas Ativas]]/Dados[[#This Row],[Horas Disp]]</f>
        <v>0.93125</v>
      </c>
      <c r="R112" s="8" t="n">
        <f aca="false">Dados[[#This Row],[VolumeBruto]]/Dados[[#This Row],[VolumePadrão]]</f>
        <v>0.929704545454545</v>
      </c>
      <c r="S112" s="8" t="n">
        <f aca="false">Dados[[#This Row],[Disponibilidade]]*Dados[[#This Row],[Desempenho]]*Dados[[#This Row],[Qualidade]]</f>
        <v>0.772768181818182</v>
      </c>
      <c r="T112" s="9" t="n">
        <f aca="false">YEAR(Dados[[#This Row],[Período]])</f>
        <v>2018</v>
      </c>
      <c r="U112" s="9" t="n">
        <f aca="false">MONTH(Dados[[#This Row],[Período]])</f>
        <v>9</v>
      </c>
    </row>
    <row r="113" customFormat="false" ht="15" hidden="false" customHeight="false" outlineLevel="0" collapsed="false">
      <c r="A113" s="13" t="n">
        <v>43349</v>
      </c>
      <c r="B113" s="4" t="s">
        <v>27</v>
      </c>
      <c r="C113" s="5" t="s">
        <v>34</v>
      </c>
      <c r="D113" s="11" t="n">
        <v>8</v>
      </c>
      <c r="E113" s="11" t="n">
        <f aca="false">D113-F113</f>
        <v>7.83</v>
      </c>
      <c r="F113" s="11" t="n">
        <v>0.17</v>
      </c>
      <c r="G113" s="12" t="n">
        <v>440</v>
      </c>
      <c r="H113" s="12" t="n">
        <v>278.333</v>
      </c>
      <c r="I113" s="12" t="n">
        <v>9.085</v>
      </c>
      <c r="J113" s="12" t="n">
        <f aca="false">SUM(H113:I113)</f>
        <v>287.418</v>
      </c>
      <c r="K113" s="8" t="n">
        <f aca="false">(H113/G113)</f>
        <v>0.632575</v>
      </c>
      <c r="L113" s="8" t="n">
        <f aca="false">H113/(E113*55)</f>
        <v>0.646309067688378</v>
      </c>
      <c r="M113" s="8" t="n">
        <f aca="false">(H113/J113)</f>
        <v>0.968390984559074</v>
      </c>
      <c r="N113" s="8" t="n">
        <f aca="false">I113/(H113+I113)</f>
        <v>0.0316090154409258</v>
      </c>
      <c r="O113" s="9" t="n">
        <f aca="false">Dados[[#This Row],[VolumePadrão]]/Dados[[#This Row],[Horas Disp]]</f>
        <v>55</v>
      </c>
      <c r="P113" s="10" t="n">
        <f aca="false" t="array" ref="P113:P113">SUM(Dados[[#This Row],[VolumeLíquido]:[VolumeRefugo]]/Dados[[#This Row],[Horas Ativas]])</f>
        <v>36.7072796934866</v>
      </c>
      <c r="Q113" s="8" t="n">
        <f aca="false">Dados[[#This Row],[Horas Ativas]]/Dados[[#This Row],[Horas Disp]]</f>
        <v>0.97875</v>
      </c>
      <c r="R113" s="8" t="n">
        <f aca="false">Dados[[#This Row],[VolumeBruto]]/Dados[[#This Row],[VolumePadrão]]</f>
        <v>0.653222727272727</v>
      </c>
      <c r="S113" s="8" t="n">
        <f aca="false">Dados[[#This Row],[Disponibilidade]]*Dados[[#This Row],[Desempenho]]*Dados[[#This Row],[Qualidade]]</f>
        <v>0.61913278125</v>
      </c>
      <c r="T113" s="9" t="n">
        <f aca="false">YEAR(Dados[[#This Row],[Período]])</f>
        <v>2018</v>
      </c>
      <c r="U113" s="9" t="n">
        <f aca="false">MONTH(Dados[[#This Row],[Período]])</f>
        <v>9</v>
      </c>
    </row>
    <row r="114" customFormat="false" ht="15" hidden="false" customHeight="false" outlineLevel="0" collapsed="false">
      <c r="A114" s="13" t="n">
        <v>43350</v>
      </c>
      <c r="B114" s="4" t="s">
        <v>25</v>
      </c>
      <c r="C114" s="5" t="s">
        <v>31</v>
      </c>
      <c r="D114" s="11" t="n">
        <v>8</v>
      </c>
      <c r="E114" s="11" t="n">
        <f aca="false">D114-F114</f>
        <v>7.85</v>
      </c>
      <c r="F114" s="11" t="n">
        <v>0.15</v>
      </c>
      <c r="G114" s="12" t="n">
        <v>440</v>
      </c>
      <c r="H114" s="12" t="n">
        <v>408.192</v>
      </c>
      <c r="I114" s="12" t="n">
        <v>1.245</v>
      </c>
      <c r="J114" s="12" t="n">
        <f aca="false">SUM(H114:I114)</f>
        <v>409.437</v>
      </c>
      <c r="K114" s="8" t="n">
        <f aca="false">(H114/G114)</f>
        <v>0.927709090909091</v>
      </c>
      <c r="L114" s="8" t="n">
        <f aca="false">H114/(E114*55)</f>
        <v>0.945436016213086</v>
      </c>
      <c r="M114" s="8" t="n">
        <f aca="false">(H114/J114)</f>
        <v>0.996959239150345</v>
      </c>
      <c r="N114" s="8" t="n">
        <f aca="false">I114/(H114+I114)</f>
        <v>0.00304076084965453</v>
      </c>
      <c r="O114" s="9" t="n">
        <f aca="false">Dados[[#This Row],[VolumePadrão]]/Dados[[#This Row],[Horas Disp]]</f>
        <v>55</v>
      </c>
      <c r="P114" s="10" t="n">
        <f aca="false" t="array" ref="P114:P114">SUM(Dados[[#This Row],[VolumeLíquido]:[VolumeRefugo]]/Dados[[#This Row],[Horas Ativas]])</f>
        <v>52.1575796178344</v>
      </c>
      <c r="Q114" s="8" t="n">
        <f aca="false">Dados[[#This Row],[Horas Ativas]]/Dados[[#This Row],[Horas Disp]]</f>
        <v>0.98125</v>
      </c>
      <c r="R114" s="8" t="n">
        <f aca="false">Dados[[#This Row],[VolumeBruto]]/Dados[[#This Row],[VolumePadrão]]</f>
        <v>0.930538636363636</v>
      </c>
      <c r="S114" s="8" t="n">
        <f aca="false">Dados[[#This Row],[Disponibilidade]]*Dados[[#This Row],[Desempenho]]*Dados[[#This Row],[Qualidade]]</f>
        <v>0.910314545454546</v>
      </c>
      <c r="T114" s="9" t="n">
        <f aca="false">YEAR(Dados[[#This Row],[Período]])</f>
        <v>2018</v>
      </c>
      <c r="U114" s="9" t="n">
        <f aca="false">MONTH(Dados[[#This Row],[Período]])</f>
        <v>9</v>
      </c>
    </row>
    <row r="115" customFormat="false" ht="15" hidden="false" customHeight="false" outlineLevel="0" collapsed="false">
      <c r="A115" s="13" t="n">
        <v>43351</v>
      </c>
      <c r="B115" s="4" t="s">
        <v>21</v>
      </c>
      <c r="C115" s="5" t="s">
        <v>33</v>
      </c>
      <c r="D115" s="11" t="n">
        <v>8</v>
      </c>
      <c r="E115" s="11" t="n">
        <f aca="false">D115-F115</f>
        <v>7.33</v>
      </c>
      <c r="F115" s="11" t="n">
        <v>0.67</v>
      </c>
      <c r="G115" s="12" t="n">
        <v>440</v>
      </c>
      <c r="H115" s="12" t="n">
        <v>309.799</v>
      </c>
      <c r="I115" s="12" t="n">
        <v>4.5</v>
      </c>
      <c r="J115" s="12" t="n">
        <f aca="false">SUM(H115:I115)</f>
        <v>314.299</v>
      </c>
      <c r="K115" s="8" t="n">
        <f aca="false">(H115/G115)</f>
        <v>0.704088636363636</v>
      </c>
      <c r="L115" s="8" t="n">
        <f aca="false">H115/(E115*55)</f>
        <v>0.768445987845715</v>
      </c>
      <c r="M115" s="8" t="n">
        <f aca="false">(H115/J115)</f>
        <v>0.985682423424828</v>
      </c>
      <c r="N115" s="8" t="n">
        <f aca="false">I115/(H115+I115)</f>
        <v>0.0143175765751721</v>
      </c>
      <c r="O115" s="9" t="n">
        <f aca="false">Dados[[#This Row],[VolumePadrão]]/Dados[[#This Row],[Horas Disp]]</f>
        <v>55</v>
      </c>
      <c r="P115" s="10" t="n">
        <f aca="false" t="array" ref="P115:P115">SUM(Dados[[#This Row],[VolumeLíquido]:[VolumeRefugo]]/Dados[[#This Row],[Horas Ativas]])</f>
        <v>42.8784447476125</v>
      </c>
      <c r="Q115" s="8" t="n">
        <f aca="false">Dados[[#This Row],[Horas Ativas]]/Dados[[#This Row],[Horas Disp]]</f>
        <v>0.91625</v>
      </c>
      <c r="R115" s="8" t="n">
        <f aca="false">Dados[[#This Row],[VolumeBruto]]/Dados[[#This Row],[VolumePadrão]]</f>
        <v>0.714315909090909</v>
      </c>
      <c r="S115" s="8" t="n">
        <f aca="false">Dados[[#This Row],[Disponibilidade]]*Dados[[#This Row],[Desempenho]]*Dados[[#This Row],[Qualidade]]</f>
        <v>0.645121213068182</v>
      </c>
      <c r="T115" s="9" t="n">
        <f aca="false">YEAR(Dados[[#This Row],[Período]])</f>
        <v>2018</v>
      </c>
      <c r="U115" s="9" t="n">
        <f aca="false">MONTH(Dados[[#This Row],[Período]])</f>
        <v>9</v>
      </c>
    </row>
    <row r="116" customFormat="false" ht="15" hidden="false" customHeight="false" outlineLevel="0" collapsed="false">
      <c r="A116" s="13" t="n">
        <v>43352</v>
      </c>
      <c r="B116" s="4" t="s">
        <v>29</v>
      </c>
      <c r="C116" s="5" t="s">
        <v>30</v>
      </c>
      <c r="D116" s="11" t="n">
        <v>8</v>
      </c>
      <c r="E116" s="11" t="n">
        <f aca="false">D116-F116</f>
        <v>7</v>
      </c>
      <c r="F116" s="11" t="n">
        <v>1</v>
      </c>
      <c r="G116" s="12" t="n">
        <v>440</v>
      </c>
      <c r="H116" s="12" t="n">
        <v>350</v>
      </c>
      <c r="I116" s="12" t="n">
        <v>3.4</v>
      </c>
      <c r="J116" s="12" t="n">
        <f aca="false">SUM(H116:I116)</f>
        <v>353.4</v>
      </c>
      <c r="K116" s="8" t="n">
        <f aca="false">(H116/G116)</f>
        <v>0.795454545454545</v>
      </c>
      <c r="L116" s="8" t="n">
        <f aca="false">H116/(E116*55)</f>
        <v>0.909090909090909</v>
      </c>
      <c r="M116" s="8" t="n">
        <f aca="false">(H116/J116)</f>
        <v>0.990379173740804</v>
      </c>
      <c r="N116" s="8" t="n">
        <f aca="false">I116/(H116+I116)</f>
        <v>0.00962082625919638</v>
      </c>
      <c r="O116" s="9" t="n">
        <f aca="false">Dados[[#This Row],[VolumePadrão]]/Dados[[#This Row],[Horas Disp]]</f>
        <v>55</v>
      </c>
      <c r="P116" s="10" t="n">
        <f aca="false" t="array" ref="P116:P116">SUM(Dados[[#This Row],[VolumeLíquido]:[VolumeRefugo]]/Dados[[#This Row],[Horas Ativas]])</f>
        <v>50.4857142857143</v>
      </c>
      <c r="Q116" s="8" t="n">
        <f aca="false">Dados[[#This Row],[Horas Ativas]]/Dados[[#This Row],[Horas Disp]]</f>
        <v>0.875</v>
      </c>
      <c r="R116" s="8" t="n">
        <f aca="false">Dados[[#This Row],[VolumeBruto]]/Dados[[#This Row],[VolumePadrão]]</f>
        <v>0.803181818181818</v>
      </c>
      <c r="S116" s="8" t="n">
        <f aca="false">Dados[[#This Row],[Disponibilidade]]*Dados[[#This Row],[Desempenho]]*Dados[[#This Row],[Qualidade]]</f>
        <v>0.696022727272727</v>
      </c>
      <c r="T116" s="9" t="n">
        <f aca="false">YEAR(Dados[[#This Row],[Período]])</f>
        <v>2018</v>
      </c>
      <c r="U116" s="9" t="n">
        <f aca="false">MONTH(Dados[[#This Row],[Período]])</f>
        <v>9</v>
      </c>
    </row>
    <row r="117" customFormat="false" ht="15" hidden="false" customHeight="false" outlineLevel="0" collapsed="false">
      <c r="A117" s="13" t="n">
        <v>43353</v>
      </c>
      <c r="B117" s="4" t="s">
        <v>23</v>
      </c>
      <c r="C117" s="5" t="s">
        <v>32</v>
      </c>
      <c r="D117" s="11" t="n">
        <v>8</v>
      </c>
      <c r="E117" s="11" t="n">
        <f aca="false">D117-F117</f>
        <v>7.5</v>
      </c>
      <c r="F117" s="11" t="n">
        <v>0.5</v>
      </c>
      <c r="G117" s="12" t="n">
        <v>440</v>
      </c>
      <c r="H117" s="12" t="n">
        <v>415.34</v>
      </c>
      <c r="I117" s="12" t="n">
        <v>8.9</v>
      </c>
      <c r="J117" s="12" t="n">
        <f aca="false">SUM(H117:I117)</f>
        <v>424.24</v>
      </c>
      <c r="K117" s="8" t="n">
        <f aca="false">(H117/G117)</f>
        <v>0.943954545454545</v>
      </c>
      <c r="L117" s="8" t="n">
        <f aca="false">H117/(E117*55)</f>
        <v>1.00688484848485</v>
      </c>
      <c r="M117" s="8" t="n">
        <f aca="false">(H117/J117)</f>
        <v>0.979021308693193</v>
      </c>
      <c r="N117" s="8" t="n">
        <f aca="false">I117/(H117+I117)</f>
        <v>0.0209786913068075</v>
      </c>
      <c r="O117" s="9" t="n">
        <f aca="false">Dados[[#This Row],[VolumePadrão]]/Dados[[#This Row],[Horas Disp]]</f>
        <v>55</v>
      </c>
      <c r="P117" s="10" t="n">
        <f aca="false" t="array" ref="P117:P117">SUM(Dados[[#This Row],[VolumeLíquido]:[VolumeRefugo]]/Dados[[#This Row],[Horas Ativas]])</f>
        <v>56.5653333333333</v>
      </c>
      <c r="Q117" s="8" t="n">
        <f aca="false">Dados[[#This Row],[Horas Ativas]]/Dados[[#This Row],[Horas Disp]]</f>
        <v>0.9375</v>
      </c>
      <c r="R117" s="8" t="n">
        <f aca="false">Dados[[#This Row],[VolumeBruto]]/Dados[[#This Row],[VolumePadrão]]</f>
        <v>0.964181818181818</v>
      </c>
      <c r="S117" s="8" t="n">
        <f aca="false">Dados[[#This Row],[Disponibilidade]]*Dados[[#This Row],[Desempenho]]*Dados[[#This Row],[Qualidade]]</f>
        <v>0.884957386363636</v>
      </c>
      <c r="T117" s="9" t="n">
        <f aca="false">YEAR(Dados[[#This Row],[Período]])</f>
        <v>2018</v>
      </c>
      <c r="U117" s="9" t="n">
        <f aca="false">MONTH(Dados[[#This Row],[Período]])</f>
        <v>9</v>
      </c>
    </row>
    <row r="118" customFormat="false" ht="15" hidden="false" customHeight="false" outlineLevel="0" collapsed="false">
      <c r="A118" s="13" t="n">
        <v>43354</v>
      </c>
      <c r="B118" s="4" t="s">
        <v>25</v>
      </c>
      <c r="C118" s="5" t="s">
        <v>26</v>
      </c>
      <c r="D118" s="11" t="n">
        <v>8</v>
      </c>
      <c r="E118" s="11" t="n">
        <f aca="false">D118-F118</f>
        <v>7.17</v>
      </c>
      <c r="F118" s="11" t="n">
        <v>0.83</v>
      </c>
      <c r="G118" s="12" t="n">
        <v>440</v>
      </c>
      <c r="H118" s="12" t="n">
        <v>278.85</v>
      </c>
      <c r="I118" s="12" t="n">
        <v>45.7</v>
      </c>
      <c r="J118" s="12" t="n">
        <f aca="false">SUM(H118:I118)</f>
        <v>324.55</v>
      </c>
      <c r="K118" s="8" t="n">
        <f aca="false">(H118/G118)</f>
        <v>0.63375</v>
      </c>
      <c r="L118" s="8" t="n">
        <f aca="false">H118/(E118*55)</f>
        <v>0.707112970711297</v>
      </c>
      <c r="M118" s="8" t="n">
        <f aca="false">(H118/J118)</f>
        <v>0.859189647203821</v>
      </c>
      <c r="N118" s="8" t="n">
        <f aca="false">I118/(H118+I118)</f>
        <v>0.140810352796179</v>
      </c>
      <c r="O118" s="9" t="n">
        <f aca="false">Dados[[#This Row],[VolumePadrão]]/Dados[[#This Row],[Horas Disp]]</f>
        <v>55</v>
      </c>
      <c r="P118" s="10" t="n">
        <f aca="false" t="array" ref="P118:P118">SUM(Dados[[#This Row],[VolumeLíquido]:[VolumeRefugo]]/Dados[[#This Row],[Horas Ativas]])</f>
        <v>45.2649930264993</v>
      </c>
      <c r="Q118" s="8" t="n">
        <f aca="false">Dados[[#This Row],[Horas Ativas]]/Dados[[#This Row],[Horas Disp]]</f>
        <v>0.89625</v>
      </c>
      <c r="R118" s="8" t="n">
        <f aca="false">Dados[[#This Row],[VolumeBruto]]/Dados[[#This Row],[VolumePadrão]]</f>
        <v>0.737613636363637</v>
      </c>
      <c r="S118" s="8" t="n">
        <f aca="false">Dados[[#This Row],[Disponibilidade]]*Dados[[#This Row],[Desempenho]]*Dados[[#This Row],[Qualidade]]</f>
        <v>0.5679984375</v>
      </c>
      <c r="T118" s="9" t="n">
        <f aca="false">YEAR(Dados[[#This Row],[Período]])</f>
        <v>2018</v>
      </c>
      <c r="U118" s="9" t="n">
        <f aca="false">MONTH(Dados[[#This Row],[Período]])</f>
        <v>9</v>
      </c>
    </row>
    <row r="119" customFormat="false" ht="15" hidden="false" customHeight="false" outlineLevel="0" collapsed="false">
      <c r="A119" s="13" t="n">
        <v>43355</v>
      </c>
      <c r="B119" s="4" t="s">
        <v>21</v>
      </c>
      <c r="C119" s="5" t="s">
        <v>22</v>
      </c>
      <c r="D119" s="11" t="n">
        <v>8</v>
      </c>
      <c r="E119" s="11" t="n">
        <f aca="false">D119-F119</f>
        <v>7.08</v>
      </c>
      <c r="F119" s="11" t="n">
        <v>0.92</v>
      </c>
      <c r="G119" s="12" t="n">
        <v>440</v>
      </c>
      <c r="H119" s="12" t="n">
        <v>347.89</v>
      </c>
      <c r="I119" s="12" t="n">
        <v>12.44</v>
      </c>
      <c r="J119" s="12" t="n">
        <f aca="false">SUM(H119:I119)</f>
        <v>360.33</v>
      </c>
      <c r="K119" s="8" t="n">
        <f aca="false">(H119/G119)</f>
        <v>0.790659090909091</v>
      </c>
      <c r="L119" s="8" t="n">
        <f aca="false">H119/(E119*55)</f>
        <v>0.893400102722137</v>
      </c>
      <c r="M119" s="8" t="n">
        <f aca="false">(H119/J119)</f>
        <v>0.965476091360697</v>
      </c>
      <c r="N119" s="8" t="n">
        <f aca="false">I119/(H119+I119)</f>
        <v>0.0345239086393029</v>
      </c>
      <c r="O119" s="9" t="n">
        <f aca="false">Dados[[#This Row],[VolumePadrão]]/Dados[[#This Row],[Horas Disp]]</f>
        <v>55</v>
      </c>
      <c r="P119" s="10" t="n">
        <f aca="false" t="array" ref="P119:P119">SUM(Dados[[#This Row],[VolumeLíquido]:[VolumeRefugo]]/Dados[[#This Row],[Horas Ativas]])</f>
        <v>50.8940677966102</v>
      </c>
      <c r="Q119" s="8" t="n">
        <f aca="false">Dados[[#This Row],[Horas Ativas]]/Dados[[#This Row],[Horas Disp]]</f>
        <v>0.885</v>
      </c>
      <c r="R119" s="8" t="n">
        <f aca="false">Dados[[#This Row],[VolumeBruto]]/Dados[[#This Row],[VolumePadrão]]</f>
        <v>0.818931818181818</v>
      </c>
      <c r="S119" s="8" t="n">
        <f aca="false">Dados[[#This Row],[Disponibilidade]]*Dados[[#This Row],[Desempenho]]*Dados[[#This Row],[Qualidade]]</f>
        <v>0.699733295454546</v>
      </c>
      <c r="T119" s="9" t="n">
        <f aca="false">YEAR(Dados[[#This Row],[Período]])</f>
        <v>2018</v>
      </c>
      <c r="U119" s="9" t="n">
        <f aca="false">MONTH(Dados[[#This Row],[Período]])</f>
        <v>9</v>
      </c>
    </row>
    <row r="120" customFormat="false" ht="15" hidden="false" customHeight="false" outlineLevel="0" collapsed="false">
      <c r="A120" s="13" t="n">
        <v>43374</v>
      </c>
      <c r="B120" s="4" t="s">
        <v>23</v>
      </c>
      <c r="C120" s="5" t="s">
        <v>24</v>
      </c>
      <c r="D120" s="11" t="n">
        <v>8</v>
      </c>
      <c r="E120" s="11" t="n">
        <f aca="false">D120-F120</f>
        <v>7.75</v>
      </c>
      <c r="F120" s="11" t="n">
        <v>0.25</v>
      </c>
      <c r="G120" s="12" t="n">
        <v>440</v>
      </c>
      <c r="H120" s="12" t="n">
        <v>375.123</v>
      </c>
      <c r="I120" s="12" t="n">
        <v>15.32</v>
      </c>
      <c r="J120" s="12" t="n">
        <f aca="false">SUM(H120:I120)</f>
        <v>390.443</v>
      </c>
      <c r="K120" s="8" t="n">
        <f aca="false">(H120/G120)</f>
        <v>0.852552272727273</v>
      </c>
      <c r="L120" s="8" t="n">
        <f aca="false">H120/(E120*55)</f>
        <v>0.880053958944282</v>
      </c>
      <c r="M120" s="8" t="n">
        <f aca="false">(H120/J120)</f>
        <v>0.960762518472607</v>
      </c>
      <c r="N120" s="8" t="n">
        <f aca="false">I120/(H120+I120)</f>
        <v>0.0392374815273932</v>
      </c>
      <c r="O120" s="9" t="n">
        <f aca="false">Dados[[#This Row],[VolumePadrão]]/Dados[[#This Row],[Horas Disp]]</f>
        <v>55</v>
      </c>
      <c r="P120" s="10" t="n">
        <f aca="false" t="array" ref="P120:P120">SUM(Dados[[#This Row],[VolumeLíquido]:[VolumeRefugo]]/Dados[[#This Row],[Horas Ativas]])</f>
        <v>50.3797419354839</v>
      </c>
      <c r="Q120" s="8" t="n">
        <f aca="false">Dados[[#This Row],[Horas Ativas]]/Dados[[#This Row],[Horas Disp]]</f>
        <v>0.96875</v>
      </c>
      <c r="R120" s="8" t="n">
        <f aca="false">Dados[[#This Row],[VolumeBruto]]/Dados[[#This Row],[VolumePadrão]]</f>
        <v>0.887370454545455</v>
      </c>
      <c r="S120" s="8" t="n">
        <f aca="false">Dados[[#This Row],[Disponibilidade]]*Dados[[#This Row],[Desempenho]]*Dados[[#This Row],[Qualidade]]</f>
        <v>0.825910014204545</v>
      </c>
      <c r="T120" s="9" t="n">
        <f aca="false">YEAR(Dados[[#This Row],[Período]])</f>
        <v>2018</v>
      </c>
      <c r="U120" s="9" t="n">
        <f aca="false">MONTH(Dados[[#This Row],[Período]])</f>
        <v>10</v>
      </c>
    </row>
    <row r="121" customFormat="false" ht="15" hidden="false" customHeight="false" outlineLevel="0" collapsed="false">
      <c r="A121" s="13" t="n">
        <v>43375</v>
      </c>
      <c r="B121" s="4" t="s">
        <v>25</v>
      </c>
      <c r="C121" s="5" t="s">
        <v>31</v>
      </c>
      <c r="D121" s="11" t="n">
        <v>8</v>
      </c>
      <c r="E121" s="11" t="n">
        <f aca="false">D121-F121</f>
        <v>7.83</v>
      </c>
      <c r="F121" s="11" t="n">
        <v>0.17</v>
      </c>
      <c r="G121" s="12" t="n">
        <v>440</v>
      </c>
      <c r="H121" s="12" t="n">
        <v>413.5</v>
      </c>
      <c r="I121" s="12" t="n">
        <v>2.67</v>
      </c>
      <c r="J121" s="12" t="n">
        <f aca="false">SUM(H121:I121)</f>
        <v>416.17</v>
      </c>
      <c r="K121" s="8" t="n">
        <f aca="false">(H121/G121)</f>
        <v>0.939772727272727</v>
      </c>
      <c r="L121" s="8" t="n">
        <f aca="false">H121/(E121*55)</f>
        <v>0.960176477417857</v>
      </c>
      <c r="M121" s="8" t="n">
        <f aca="false">(H121/J121)</f>
        <v>0.993584352548237</v>
      </c>
      <c r="N121" s="8" t="n">
        <f aca="false">I121/(H121+I121)</f>
        <v>0.0064156474517625</v>
      </c>
      <c r="O121" s="9" t="n">
        <f aca="false">Dados[[#This Row],[VolumePadrão]]/Dados[[#This Row],[Horas Disp]]</f>
        <v>55</v>
      </c>
      <c r="P121" s="10" t="n">
        <f aca="false" t="array" ref="P121:P121">SUM(Dados[[#This Row],[VolumeLíquido]:[VolumeRefugo]]/Dados[[#This Row],[Horas Ativas]])</f>
        <v>53.1507024265645</v>
      </c>
      <c r="Q121" s="8" t="n">
        <f aca="false">Dados[[#This Row],[Horas Ativas]]/Dados[[#This Row],[Horas Disp]]</f>
        <v>0.97875</v>
      </c>
      <c r="R121" s="8" t="n">
        <f aca="false">Dados[[#This Row],[VolumeBruto]]/Dados[[#This Row],[VolumePadrão]]</f>
        <v>0.945840909090909</v>
      </c>
      <c r="S121" s="8" t="n">
        <f aca="false">Dados[[#This Row],[Disponibilidade]]*Dados[[#This Row],[Desempenho]]*Dados[[#This Row],[Qualidade]]</f>
        <v>0.919802556818182</v>
      </c>
      <c r="T121" s="9" t="n">
        <f aca="false">YEAR(Dados[[#This Row],[Período]])</f>
        <v>2018</v>
      </c>
      <c r="U121" s="9" t="n">
        <f aca="false">MONTH(Dados[[#This Row],[Período]])</f>
        <v>10</v>
      </c>
    </row>
    <row r="122" customFormat="false" ht="15" hidden="false" customHeight="false" outlineLevel="0" collapsed="false">
      <c r="A122" s="13" t="n">
        <v>43376</v>
      </c>
      <c r="B122" s="4" t="s">
        <v>27</v>
      </c>
      <c r="C122" s="5" t="s">
        <v>34</v>
      </c>
      <c r="D122" s="11" t="n">
        <v>8</v>
      </c>
      <c r="E122" s="11" t="n">
        <f aca="false">D122-F122</f>
        <v>7.58</v>
      </c>
      <c r="F122" s="11" t="n">
        <v>0.42</v>
      </c>
      <c r="G122" s="12" t="n">
        <v>440</v>
      </c>
      <c r="H122" s="12" t="n">
        <v>299.8</v>
      </c>
      <c r="I122" s="12" t="n">
        <v>19.777</v>
      </c>
      <c r="J122" s="12" t="n">
        <f aca="false">SUM(H122:I122)</f>
        <v>319.577</v>
      </c>
      <c r="K122" s="8" t="n">
        <f aca="false">(H122/G122)</f>
        <v>0.681363636363636</v>
      </c>
      <c r="L122" s="8" t="n">
        <f aca="false">H122/(E122*55)</f>
        <v>0.719117294315184</v>
      </c>
      <c r="M122" s="8" t="n">
        <f aca="false">(H122/J122)</f>
        <v>0.938115070859292</v>
      </c>
      <c r="N122" s="8" t="n">
        <f aca="false">I122/(H122+I122)</f>
        <v>0.0618849291407079</v>
      </c>
      <c r="O122" s="9" t="n">
        <f aca="false">Dados[[#This Row],[VolumePadrão]]/Dados[[#This Row],[Horas Disp]]</f>
        <v>55</v>
      </c>
      <c r="P122" s="10" t="n">
        <f aca="false" t="array" ref="P122:P122">SUM(Dados[[#This Row],[VolumeLíquido]:[VolumeRefugo]]/Dados[[#This Row],[Horas Ativas]])</f>
        <v>42.1605540897098</v>
      </c>
      <c r="Q122" s="8" t="n">
        <f aca="false">Dados[[#This Row],[Horas Ativas]]/Dados[[#This Row],[Horas Disp]]</f>
        <v>0.9475</v>
      </c>
      <c r="R122" s="8" t="n">
        <f aca="false">Dados[[#This Row],[VolumeBruto]]/Dados[[#This Row],[VolumePadrão]]</f>
        <v>0.726311363636364</v>
      </c>
      <c r="S122" s="8" t="n">
        <f aca="false">Dados[[#This Row],[Disponibilidade]]*Dados[[#This Row],[Desempenho]]*Dados[[#This Row],[Qualidade]]</f>
        <v>0.645592045454545</v>
      </c>
      <c r="T122" s="9" t="n">
        <f aca="false">YEAR(Dados[[#This Row],[Período]])</f>
        <v>2018</v>
      </c>
      <c r="U122" s="9" t="n">
        <f aca="false">MONTH(Dados[[#This Row],[Período]])</f>
        <v>10</v>
      </c>
    </row>
    <row r="123" customFormat="false" ht="15" hidden="false" customHeight="false" outlineLevel="0" collapsed="false">
      <c r="A123" s="13" t="n">
        <v>43377</v>
      </c>
      <c r="B123" s="4" t="s">
        <v>29</v>
      </c>
      <c r="C123" s="5" t="s">
        <v>35</v>
      </c>
      <c r="D123" s="11" t="n">
        <v>8</v>
      </c>
      <c r="E123" s="11" t="n">
        <f aca="false">D123-F123</f>
        <v>7.17</v>
      </c>
      <c r="F123" s="11" t="n">
        <v>0.83</v>
      </c>
      <c r="G123" s="12" t="n">
        <v>440</v>
      </c>
      <c r="H123" s="12" t="n">
        <v>350.2</v>
      </c>
      <c r="I123" s="12" t="n">
        <v>7.881</v>
      </c>
      <c r="J123" s="12" t="n">
        <f aca="false">SUM(H123:I123)</f>
        <v>358.081</v>
      </c>
      <c r="K123" s="8" t="n">
        <f aca="false">(H123/G123)</f>
        <v>0.795909090909091</v>
      </c>
      <c r="L123" s="8" t="n">
        <f aca="false">H123/(E123*55)</f>
        <v>0.888043616077089</v>
      </c>
      <c r="M123" s="8" t="n">
        <f aca="false">(H123/J123)</f>
        <v>0.977991013206509</v>
      </c>
      <c r="N123" s="8" t="n">
        <f aca="false">I123/(H123+I123)</f>
        <v>0.0220089867934909</v>
      </c>
      <c r="O123" s="9" t="n">
        <f aca="false">Dados[[#This Row],[VolumePadrão]]/Dados[[#This Row],[Horas Disp]]</f>
        <v>55</v>
      </c>
      <c r="P123" s="10" t="n">
        <f aca="false" t="array" ref="P123:P123">SUM(Dados[[#This Row],[VolumeLíquido]:[VolumeRefugo]]/Dados[[#This Row],[Horas Ativas]])</f>
        <v>49.9415620641562</v>
      </c>
      <c r="Q123" s="8" t="n">
        <f aca="false">Dados[[#This Row],[Horas Ativas]]/Dados[[#This Row],[Horas Disp]]</f>
        <v>0.89625</v>
      </c>
      <c r="R123" s="8" t="n">
        <f aca="false">Dados[[#This Row],[VolumeBruto]]/Dados[[#This Row],[VolumePadrão]]</f>
        <v>0.813820454545455</v>
      </c>
      <c r="S123" s="8" t="n">
        <f aca="false">Dados[[#This Row],[Disponibilidade]]*Dados[[#This Row],[Desempenho]]*Dados[[#This Row],[Qualidade]]</f>
        <v>0.713333522727273</v>
      </c>
      <c r="T123" s="9" t="n">
        <f aca="false">YEAR(Dados[[#This Row],[Período]])</f>
        <v>2018</v>
      </c>
      <c r="U123" s="9" t="n">
        <f aca="false">MONTH(Dados[[#This Row],[Período]])</f>
        <v>10</v>
      </c>
    </row>
    <row r="124" customFormat="false" ht="15" hidden="false" customHeight="false" outlineLevel="0" collapsed="false">
      <c r="A124" s="13" t="n">
        <v>43378</v>
      </c>
      <c r="B124" s="4" t="s">
        <v>21</v>
      </c>
      <c r="C124" s="5" t="s">
        <v>33</v>
      </c>
      <c r="D124" s="11" t="n">
        <v>8</v>
      </c>
      <c r="E124" s="11" t="n">
        <f aca="false">D124-F124</f>
        <v>7.25</v>
      </c>
      <c r="F124" s="11" t="n">
        <v>0.75</v>
      </c>
      <c r="G124" s="12" t="n">
        <v>440</v>
      </c>
      <c r="H124" s="12" t="n">
        <v>380.3</v>
      </c>
      <c r="I124" s="12" t="n">
        <v>8.34</v>
      </c>
      <c r="J124" s="12" t="n">
        <f aca="false">SUM(H124:I124)</f>
        <v>388.64</v>
      </c>
      <c r="K124" s="8" t="n">
        <f aca="false">(H124/G124)</f>
        <v>0.864318181818182</v>
      </c>
      <c r="L124" s="8" t="n">
        <f aca="false">H124/(E124*55)</f>
        <v>0.953730407523511</v>
      </c>
      <c r="M124" s="8" t="n">
        <f aca="false">(H124/J124)</f>
        <v>0.978540551667353</v>
      </c>
      <c r="N124" s="8" t="n">
        <f aca="false">I124/(H124+I124)</f>
        <v>0.0214594483326472</v>
      </c>
      <c r="O124" s="9" t="n">
        <f aca="false">Dados[[#This Row],[VolumePadrão]]/Dados[[#This Row],[Horas Disp]]</f>
        <v>55</v>
      </c>
      <c r="P124" s="10" t="n">
        <f aca="false" t="array" ref="P124:P124">SUM(Dados[[#This Row],[VolumeLíquido]:[VolumeRefugo]]/Dados[[#This Row],[Horas Ativas]])</f>
        <v>53.6055172413793</v>
      </c>
      <c r="Q124" s="8" t="n">
        <f aca="false">Dados[[#This Row],[Horas Ativas]]/Dados[[#This Row],[Horas Disp]]</f>
        <v>0.90625</v>
      </c>
      <c r="R124" s="8" t="n">
        <f aca="false">Dados[[#This Row],[VolumeBruto]]/Dados[[#This Row],[VolumePadrão]]</f>
        <v>0.883272727272727</v>
      </c>
      <c r="S124" s="8" t="n">
        <f aca="false">Dados[[#This Row],[Disponibilidade]]*Dados[[#This Row],[Desempenho]]*Dados[[#This Row],[Qualidade]]</f>
        <v>0.783288352272727</v>
      </c>
      <c r="T124" s="9" t="n">
        <f aca="false">YEAR(Dados[[#This Row],[Período]])</f>
        <v>2018</v>
      </c>
      <c r="U124" s="9" t="n">
        <f aca="false">MONTH(Dados[[#This Row],[Período]])</f>
        <v>10</v>
      </c>
    </row>
    <row r="125" customFormat="false" ht="15" hidden="false" customHeight="false" outlineLevel="0" collapsed="false">
      <c r="A125" s="13" t="n">
        <v>43379</v>
      </c>
      <c r="B125" s="4" t="s">
        <v>23</v>
      </c>
      <c r="C125" s="5" t="s">
        <v>32</v>
      </c>
      <c r="D125" s="11" t="n">
        <v>8</v>
      </c>
      <c r="E125" s="11" t="n">
        <f aca="false">D125-F125</f>
        <v>7.67</v>
      </c>
      <c r="F125" s="11" t="n">
        <v>0.33</v>
      </c>
      <c r="G125" s="12" t="n">
        <v>440</v>
      </c>
      <c r="H125" s="12" t="n">
        <v>401.6</v>
      </c>
      <c r="I125" s="12" t="n">
        <v>1.89</v>
      </c>
      <c r="J125" s="12" t="n">
        <f aca="false">SUM(H125:I125)</f>
        <v>403.49</v>
      </c>
      <c r="K125" s="8" t="n">
        <f aca="false">(H125/G125)</f>
        <v>0.912727272727273</v>
      </c>
      <c r="L125" s="8" t="n">
        <f aca="false">H125/(E125*55)</f>
        <v>0.951997155386986</v>
      </c>
      <c r="M125" s="8" t="n">
        <f aca="false">(H125/J125)</f>
        <v>0.995315869042603</v>
      </c>
      <c r="N125" s="8" t="n">
        <f aca="false">I125/(H125+I125)</f>
        <v>0.00468413095739671</v>
      </c>
      <c r="O125" s="9" t="n">
        <f aca="false">Dados[[#This Row],[VolumePadrão]]/Dados[[#This Row],[Horas Disp]]</f>
        <v>55</v>
      </c>
      <c r="P125" s="10" t="n">
        <f aca="false" t="array" ref="P125:P125">SUM(Dados[[#This Row],[VolumeLíquido]:[VolumeRefugo]]/Dados[[#This Row],[Horas Ativas]])</f>
        <v>52.606258148631</v>
      </c>
      <c r="Q125" s="8" t="n">
        <f aca="false">Dados[[#This Row],[Horas Ativas]]/Dados[[#This Row],[Horas Disp]]</f>
        <v>0.95875</v>
      </c>
      <c r="R125" s="8" t="n">
        <f aca="false">Dados[[#This Row],[VolumeBruto]]/Dados[[#This Row],[VolumePadrão]]</f>
        <v>0.917022727272727</v>
      </c>
      <c r="S125" s="8" t="n">
        <f aca="false">Dados[[#This Row],[Disponibilidade]]*Dados[[#This Row],[Desempenho]]*Dados[[#This Row],[Qualidade]]</f>
        <v>0.875077272727273</v>
      </c>
      <c r="T125" s="9" t="n">
        <f aca="false">YEAR(Dados[[#This Row],[Período]])</f>
        <v>2018</v>
      </c>
      <c r="U125" s="9" t="n">
        <f aca="false">MONTH(Dados[[#This Row],[Período]])</f>
        <v>10</v>
      </c>
    </row>
    <row r="126" customFormat="false" ht="15" hidden="false" customHeight="false" outlineLevel="0" collapsed="false">
      <c r="A126" s="13" t="n">
        <v>43380</v>
      </c>
      <c r="B126" s="4" t="s">
        <v>25</v>
      </c>
      <c r="C126" s="5" t="s">
        <v>26</v>
      </c>
      <c r="D126" s="11" t="n">
        <v>8</v>
      </c>
      <c r="E126" s="11" t="n">
        <f aca="false">D126-F126</f>
        <v>7.4</v>
      </c>
      <c r="F126" s="11" t="n">
        <v>0.6</v>
      </c>
      <c r="G126" s="12" t="n">
        <v>440</v>
      </c>
      <c r="H126" s="12" t="n">
        <v>425.45</v>
      </c>
      <c r="I126" s="12" t="n">
        <v>1.87</v>
      </c>
      <c r="J126" s="12" t="n">
        <f aca="false">SUM(H126:I126)</f>
        <v>427.32</v>
      </c>
      <c r="K126" s="8" t="n">
        <f aca="false">(H126/G126)</f>
        <v>0.966931818181818</v>
      </c>
      <c r="L126" s="8" t="n">
        <f aca="false">H126/(E126*55)</f>
        <v>1.0453316953317</v>
      </c>
      <c r="M126" s="8" t="n">
        <f aca="false">(H126/J126)</f>
        <v>0.995623888420856</v>
      </c>
      <c r="N126" s="8" t="n">
        <f aca="false">I126/(H126+I126)</f>
        <v>0.00437611157914444</v>
      </c>
      <c r="O126" s="9" t="n">
        <f aca="false">Dados[[#This Row],[VolumePadrão]]/Dados[[#This Row],[Horas Disp]]</f>
        <v>55</v>
      </c>
      <c r="P126" s="10" t="n">
        <f aca="false" t="array" ref="P126:P126">SUM(Dados[[#This Row],[VolumeLíquido]:[VolumeRefugo]]/Dados[[#This Row],[Horas Ativas]])</f>
        <v>57.7459459459459</v>
      </c>
      <c r="Q126" s="8" t="n">
        <f aca="false">Dados[[#This Row],[Horas Ativas]]/Dados[[#This Row],[Horas Disp]]</f>
        <v>0.925</v>
      </c>
      <c r="R126" s="8" t="n">
        <f aca="false">Dados[[#This Row],[VolumeBruto]]/Dados[[#This Row],[VolumePadrão]]</f>
        <v>0.971181818181818</v>
      </c>
      <c r="S126" s="8" t="n">
        <f aca="false">Dados[[#This Row],[Disponibilidade]]*Dados[[#This Row],[Desempenho]]*Dados[[#This Row],[Qualidade]]</f>
        <v>0.894411931818182</v>
      </c>
      <c r="T126" s="9" t="n">
        <f aca="false">YEAR(Dados[[#This Row],[Período]])</f>
        <v>2018</v>
      </c>
      <c r="U126" s="9" t="n">
        <f aca="false">MONTH(Dados[[#This Row],[Período]])</f>
        <v>10</v>
      </c>
    </row>
    <row r="127" customFormat="false" ht="15" hidden="false" customHeight="false" outlineLevel="0" collapsed="false">
      <c r="A127" s="13" t="n">
        <v>43381</v>
      </c>
      <c r="B127" s="4" t="s">
        <v>27</v>
      </c>
      <c r="C127" s="5" t="s">
        <v>28</v>
      </c>
      <c r="D127" s="11" t="n">
        <v>8</v>
      </c>
      <c r="E127" s="11" t="n">
        <f aca="false">D127-F127</f>
        <v>7.67</v>
      </c>
      <c r="F127" s="6" t="n">
        <v>0.33</v>
      </c>
      <c r="G127" s="12" t="n">
        <v>440</v>
      </c>
      <c r="H127" s="12" t="n">
        <v>380.7</v>
      </c>
      <c r="I127" s="12" t="n">
        <v>3.3</v>
      </c>
      <c r="J127" s="12" t="n">
        <f aca="false">SUM(H127:I127)</f>
        <v>384</v>
      </c>
      <c r="K127" s="8" t="n">
        <f aca="false">(H127/G127)</f>
        <v>0.865227272727273</v>
      </c>
      <c r="L127" s="8" t="n">
        <f aca="false">H127/(E127*55)</f>
        <v>0.902453478724665</v>
      </c>
      <c r="M127" s="8" t="n">
        <f aca="false">(H127/J127)</f>
        <v>0.99140625</v>
      </c>
      <c r="N127" s="8" t="n">
        <f aca="false">I127/(H127+I127)</f>
        <v>0.00859375</v>
      </c>
      <c r="O127" s="9" t="n">
        <f aca="false">Dados[[#This Row],[VolumePadrão]]/Dados[[#This Row],[Horas Disp]]</f>
        <v>55</v>
      </c>
      <c r="P127" s="10" t="n">
        <f aca="false" t="array" ref="P127:P127">SUM(Dados[[#This Row],[VolumeLíquido]:[VolumeRefugo]]/Dados[[#This Row],[Horas Ativas]])</f>
        <v>50.0651890482399</v>
      </c>
      <c r="Q127" s="8" t="n">
        <f aca="false">Dados[[#This Row],[Horas Ativas]]/Dados[[#This Row],[Horas Disp]]</f>
        <v>0.95875</v>
      </c>
      <c r="R127" s="8" t="n">
        <f aca="false">Dados[[#This Row],[VolumeBruto]]/Dados[[#This Row],[VolumePadrão]]</f>
        <v>0.872727272727273</v>
      </c>
      <c r="S127" s="8" t="n">
        <f aca="false">Dados[[#This Row],[Disponibilidade]]*Dados[[#This Row],[Desempenho]]*Dados[[#This Row],[Qualidade]]</f>
        <v>0.829536647727273</v>
      </c>
      <c r="T127" s="9" t="n">
        <f aca="false">YEAR(Dados[[#This Row],[Período]])</f>
        <v>2018</v>
      </c>
      <c r="U127" s="9" t="n">
        <f aca="false">MONTH(Dados[[#This Row],[Período]])</f>
        <v>10</v>
      </c>
    </row>
    <row r="128" customFormat="false" ht="15" hidden="false" customHeight="false" outlineLevel="0" collapsed="false">
      <c r="A128" s="13" t="n">
        <v>43382</v>
      </c>
      <c r="B128" s="4" t="s">
        <v>29</v>
      </c>
      <c r="C128" s="5" t="s">
        <v>30</v>
      </c>
      <c r="D128" s="11" t="n">
        <v>8</v>
      </c>
      <c r="E128" s="11" t="n">
        <f aca="false">D128-F128</f>
        <v>7.5</v>
      </c>
      <c r="F128" s="6" t="n">
        <v>0.5</v>
      </c>
      <c r="G128" s="12" t="n">
        <v>440</v>
      </c>
      <c r="H128" s="12" t="n">
        <v>390.8</v>
      </c>
      <c r="I128" s="12" t="n">
        <v>4.89</v>
      </c>
      <c r="J128" s="12" t="n">
        <f aca="false">SUM(H128:I128)</f>
        <v>395.69</v>
      </c>
      <c r="K128" s="8" t="n">
        <f aca="false">(H128/G128)</f>
        <v>0.888181818181818</v>
      </c>
      <c r="L128" s="8" t="n">
        <f aca="false">H128/(E128*55)</f>
        <v>0.947393939393939</v>
      </c>
      <c r="M128" s="8" t="n">
        <f aca="false">(H128/J128)</f>
        <v>0.987641840834997</v>
      </c>
      <c r="N128" s="8" t="n">
        <f aca="false">I128/(H128+I128)</f>
        <v>0.0123581591650029</v>
      </c>
      <c r="O128" s="9" t="n">
        <f aca="false">Dados[[#This Row],[VolumePadrão]]/Dados[[#This Row],[Horas Disp]]</f>
        <v>55</v>
      </c>
      <c r="P128" s="10" t="n">
        <f aca="false" t="array" ref="P128:P128">SUM(Dados[[#This Row],[VolumeLíquido]:[VolumeRefugo]]/Dados[[#This Row],[Horas Ativas]])</f>
        <v>52.7586666666667</v>
      </c>
      <c r="Q128" s="8" t="n">
        <f aca="false">Dados[[#This Row],[Horas Ativas]]/Dados[[#This Row],[Horas Disp]]</f>
        <v>0.9375</v>
      </c>
      <c r="R128" s="8" t="n">
        <f aca="false">Dados[[#This Row],[VolumeBruto]]/Dados[[#This Row],[VolumePadrão]]</f>
        <v>0.899295454545455</v>
      </c>
      <c r="S128" s="8" t="n">
        <f aca="false">Dados[[#This Row],[Disponibilidade]]*Dados[[#This Row],[Desempenho]]*Dados[[#This Row],[Qualidade]]</f>
        <v>0.832670454545455</v>
      </c>
      <c r="T128" s="9" t="n">
        <f aca="false">YEAR(Dados[[#This Row],[Período]])</f>
        <v>2018</v>
      </c>
      <c r="U128" s="9" t="n">
        <f aca="false">MONTH(Dados[[#This Row],[Período]])</f>
        <v>10</v>
      </c>
    </row>
    <row r="129" customFormat="false" ht="15" hidden="false" customHeight="false" outlineLevel="0" collapsed="false">
      <c r="A129" s="13" t="n">
        <v>43383</v>
      </c>
      <c r="B129" s="4" t="s">
        <v>21</v>
      </c>
      <c r="C129" s="5" t="s">
        <v>22</v>
      </c>
      <c r="D129" s="11" t="n">
        <v>8</v>
      </c>
      <c r="E129" s="11" t="n">
        <f aca="false">D129-F129</f>
        <v>7.58</v>
      </c>
      <c r="F129" s="6" t="n">
        <v>0.42</v>
      </c>
      <c r="G129" s="12" t="n">
        <v>440</v>
      </c>
      <c r="H129" s="12" t="n">
        <v>395.6</v>
      </c>
      <c r="I129" s="12" t="n">
        <v>5.6</v>
      </c>
      <c r="J129" s="12" t="n">
        <f aca="false">SUM(H129:I129)</f>
        <v>401.2</v>
      </c>
      <c r="K129" s="8" t="n">
        <f aca="false">(H129/G129)</f>
        <v>0.899090909090909</v>
      </c>
      <c r="L129" s="8" t="n">
        <f aca="false">H129/(E129*55)</f>
        <v>0.948908611177741</v>
      </c>
      <c r="M129" s="8" t="n">
        <f aca="false">(H129/J129)</f>
        <v>0.986041874376869</v>
      </c>
      <c r="N129" s="8" t="n">
        <f aca="false">I129/(H129+I129)</f>
        <v>0.0139581256231306</v>
      </c>
      <c r="O129" s="9" t="n">
        <f aca="false">Dados[[#This Row],[VolumePadrão]]/Dados[[#This Row],[Horas Disp]]</f>
        <v>55</v>
      </c>
      <c r="P129" s="10" t="n">
        <f aca="false" t="array" ref="P129:P129">SUM(Dados[[#This Row],[VolumeLíquido]:[VolumeRefugo]]/Dados[[#This Row],[Horas Ativas]])</f>
        <v>52.9287598944591</v>
      </c>
      <c r="Q129" s="8" t="n">
        <f aca="false">Dados[[#This Row],[Horas Ativas]]/Dados[[#This Row],[Horas Disp]]</f>
        <v>0.9475</v>
      </c>
      <c r="R129" s="8" t="n">
        <f aca="false">Dados[[#This Row],[VolumeBruto]]/Dados[[#This Row],[VolumePadrão]]</f>
        <v>0.911818181818182</v>
      </c>
      <c r="S129" s="8" t="n">
        <f aca="false">Dados[[#This Row],[Disponibilidade]]*Dados[[#This Row],[Desempenho]]*Dados[[#This Row],[Qualidade]]</f>
        <v>0.851888636363637</v>
      </c>
      <c r="T129" s="9" t="n">
        <f aca="false">YEAR(Dados[[#This Row],[Período]])</f>
        <v>2018</v>
      </c>
      <c r="U129" s="9" t="n">
        <f aca="false">MONTH(Dados[[#This Row],[Período]])</f>
        <v>10</v>
      </c>
    </row>
    <row r="130" customFormat="false" ht="15" hidden="false" customHeight="false" outlineLevel="0" collapsed="false">
      <c r="A130" s="13" t="n">
        <v>43405</v>
      </c>
      <c r="B130" s="4" t="s">
        <v>23</v>
      </c>
      <c r="C130" s="5" t="s">
        <v>24</v>
      </c>
      <c r="D130" s="11" t="n">
        <v>8</v>
      </c>
      <c r="E130" s="11" t="n">
        <f aca="false">D130-F130</f>
        <v>7.33</v>
      </c>
      <c r="F130" s="11" t="n">
        <v>0.67</v>
      </c>
      <c r="G130" s="12" t="n">
        <v>440</v>
      </c>
      <c r="H130" s="12" t="n">
        <v>309.799</v>
      </c>
      <c r="I130" s="12" t="n">
        <v>4.5</v>
      </c>
      <c r="J130" s="12" t="n">
        <f aca="false">SUM(H130:I130)</f>
        <v>314.299</v>
      </c>
      <c r="K130" s="8" t="n">
        <f aca="false">(H130/G130)</f>
        <v>0.704088636363636</v>
      </c>
      <c r="L130" s="8" t="n">
        <f aca="false">H130/(E130*55)</f>
        <v>0.768445987845715</v>
      </c>
      <c r="M130" s="8" t="n">
        <f aca="false">(H130/J130)</f>
        <v>0.985682423424828</v>
      </c>
      <c r="N130" s="8" t="n">
        <f aca="false">I130/(H130+I130)</f>
        <v>0.0143175765751721</v>
      </c>
      <c r="O130" s="9" t="n">
        <f aca="false">Dados[[#This Row],[VolumePadrão]]/Dados[[#This Row],[Horas Disp]]</f>
        <v>55</v>
      </c>
      <c r="P130" s="10" t="n">
        <f aca="false" t="array" ref="P130:P130">SUM(Dados[[#This Row],[VolumeLíquido]:[VolumeRefugo]]/Dados[[#This Row],[Horas Ativas]])</f>
        <v>42.8784447476125</v>
      </c>
      <c r="Q130" s="8" t="n">
        <f aca="false">Dados[[#This Row],[Horas Ativas]]/Dados[[#This Row],[Horas Disp]]</f>
        <v>0.91625</v>
      </c>
      <c r="R130" s="8" t="n">
        <f aca="false">Dados[[#This Row],[VolumeBruto]]/Dados[[#This Row],[VolumePadrão]]</f>
        <v>0.714315909090909</v>
      </c>
      <c r="S130" s="8" t="n">
        <f aca="false">Dados[[#This Row],[Disponibilidade]]*Dados[[#This Row],[Desempenho]]*Dados[[#This Row],[Qualidade]]</f>
        <v>0.645121213068182</v>
      </c>
      <c r="T130" s="9" t="n">
        <f aca="false">YEAR(Dados[[#This Row],[Período]])</f>
        <v>2018</v>
      </c>
      <c r="U130" s="9" t="n">
        <f aca="false">MONTH(Dados[[#This Row],[Período]])</f>
        <v>11</v>
      </c>
    </row>
    <row r="131" customFormat="false" ht="15" hidden="false" customHeight="false" outlineLevel="0" collapsed="false">
      <c r="A131" s="13" t="n">
        <v>43406</v>
      </c>
      <c r="B131" s="4" t="s">
        <v>25</v>
      </c>
      <c r="C131" s="5" t="s">
        <v>31</v>
      </c>
      <c r="D131" s="11" t="n">
        <v>8</v>
      </c>
      <c r="E131" s="11" t="n">
        <f aca="false">D131-F131</f>
        <v>7</v>
      </c>
      <c r="F131" s="11" t="n">
        <v>1</v>
      </c>
      <c r="G131" s="12" t="n">
        <v>440</v>
      </c>
      <c r="H131" s="12" t="n">
        <v>350</v>
      </c>
      <c r="I131" s="12" t="n">
        <v>3.4</v>
      </c>
      <c r="J131" s="12" t="n">
        <f aca="false">SUM(H131:I131)</f>
        <v>353.4</v>
      </c>
      <c r="K131" s="8" t="n">
        <f aca="false">(H131/G131)</f>
        <v>0.795454545454545</v>
      </c>
      <c r="L131" s="8" t="n">
        <f aca="false">H131/(E131*55)</f>
        <v>0.909090909090909</v>
      </c>
      <c r="M131" s="8" t="n">
        <f aca="false">(H131/J131)</f>
        <v>0.990379173740804</v>
      </c>
      <c r="N131" s="8" t="n">
        <f aca="false">I131/(H131+I131)</f>
        <v>0.00962082625919638</v>
      </c>
      <c r="O131" s="9" t="n">
        <f aca="false">Dados[[#This Row],[VolumePadrão]]/Dados[[#This Row],[Horas Disp]]</f>
        <v>55</v>
      </c>
      <c r="P131" s="10" t="n">
        <f aca="false" t="array" ref="P131:P131">SUM(Dados[[#This Row],[VolumeLíquido]:[VolumeRefugo]]/Dados[[#This Row],[Horas Ativas]])</f>
        <v>50.4857142857143</v>
      </c>
      <c r="Q131" s="8" t="n">
        <f aca="false">Dados[[#This Row],[Horas Ativas]]/Dados[[#This Row],[Horas Disp]]</f>
        <v>0.875</v>
      </c>
      <c r="R131" s="8" t="n">
        <f aca="false">Dados[[#This Row],[VolumeBruto]]/Dados[[#This Row],[VolumePadrão]]</f>
        <v>0.803181818181818</v>
      </c>
      <c r="S131" s="8" t="n">
        <f aca="false">Dados[[#This Row],[Disponibilidade]]*Dados[[#This Row],[Desempenho]]*Dados[[#This Row],[Qualidade]]</f>
        <v>0.696022727272727</v>
      </c>
      <c r="T131" s="9" t="n">
        <f aca="false">YEAR(Dados[[#This Row],[Período]])</f>
        <v>2018</v>
      </c>
      <c r="U131" s="9" t="n">
        <f aca="false">MONTH(Dados[[#This Row],[Período]])</f>
        <v>11</v>
      </c>
    </row>
    <row r="132" customFormat="false" ht="15" hidden="false" customHeight="false" outlineLevel="0" collapsed="false">
      <c r="A132" s="13" t="n">
        <v>43407</v>
      </c>
      <c r="B132" s="4" t="s">
        <v>27</v>
      </c>
      <c r="C132" s="5" t="s">
        <v>34</v>
      </c>
      <c r="D132" s="11" t="n">
        <v>8</v>
      </c>
      <c r="E132" s="11" t="n">
        <f aca="false">D132-F132</f>
        <v>7.5</v>
      </c>
      <c r="F132" s="11" t="n">
        <v>0.5</v>
      </c>
      <c r="G132" s="12" t="n">
        <v>440</v>
      </c>
      <c r="H132" s="12" t="n">
        <v>415.34</v>
      </c>
      <c r="I132" s="12" t="n">
        <v>8.9</v>
      </c>
      <c r="J132" s="12" t="n">
        <f aca="false">SUM(H132:I132)</f>
        <v>424.24</v>
      </c>
      <c r="K132" s="8" t="n">
        <f aca="false">(H132/G132)</f>
        <v>0.943954545454545</v>
      </c>
      <c r="L132" s="8" t="n">
        <f aca="false">H132/(E132*55)</f>
        <v>1.00688484848485</v>
      </c>
      <c r="M132" s="8" t="n">
        <f aca="false">(H132/J132)</f>
        <v>0.979021308693193</v>
      </c>
      <c r="N132" s="8" t="n">
        <f aca="false">I132/(H132+I132)</f>
        <v>0.0209786913068075</v>
      </c>
      <c r="O132" s="9" t="n">
        <f aca="false">Dados[[#This Row],[VolumePadrão]]/Dados[[#This Row],[Horas Disp]]</f>
        <v>55</v>
      </c>
      <c r="P132" s="10" t="n">
        <f aca="false" t="array" ref="P132:P132">SUM(Dados[[#This Row],[VolumeLíquido]:[VolumeRefugo]]/Dados[[#This Row],[Horas Ativas]])</f>
        <v>56.5653333333333</v>
      </c>
      <c r="Q132" s="8" t="n">
        <f aca="false">Dados[[#This Row],[Horas Ativas]]/Dados[[#This Row],[Horas Disp]]</f>
        <v>0.9375</v>
      </c>
      <c r="R132" s="8" t="n">
        <f aca="false">Dados[[#This Row],[VolumeBruto]]/Dados[[#This Row],[VolumePadrão]]</f>
        <v>0.964181818181818</v>
      </c>
      <c r="S132" s="8" t="n">
        <f aca="false">Dados[[#This Row],[Disponibilidade]]*Dados[[#This Row],[Desempenho]]*Dados[[#This Row],[Qualidade]]</f>
        <v>0.884957386363636</v>
      </c>
      <c r="T132" s="9" t="n">
        <f aca="false">YEAR(Dados[[#This Row],[Período]])</f>
        <v>2018</v>
      </c>
      <c r="U132" s="9" t="n">
        <f aca="false">MONTH(Dados[[#This Row],[Período]])</f>
        <v>11</v>
      </c>
    </row>
    <row r="133" customFormat="false" ht="15" hidden="false" customHeight="false" outlineLevel="0" collapsed="false">
      <c r="A133" s="13" t="n">
        <v>43408</v>
      </c>
      <c r="B133" s="4" t="s">
        <v>29</v>
      </c>
      <c r="C133" s="5" t="s">
        <v>35</v>
      </c>
      <c r="D133" s="11" t="n">
        <v>8</v>
      </c>
      <c r="E133" s="11" t="n">
        <f aca="false">D133-F133</f>
        <v>7.17</v>
      </c>
      <c r="F133" s="11" t="n">
        <v>0.83</v>
      </c>
      <c r="G133" s="12" t="n">
        <v>440</v>
      </c>
      <c r="H133" s="12" t="n">
        <v>278.85</v>
      </c>
      <c r="I133" s="12" t="n">
        <v>45.7</v>
      </c>
      <c r="J133" s="12" t="n">
        <f aca="false">SUM(H133:I133)</f>
        <v>324.55</v>
      </c>
      <c r="K133" s="8" t="n">
        <f aca="false">(H133/G133)</f>
        <v>0.63375</v>
      </c>
      <c r="L133" s="8" t="n">
        <f aca="false">H133/(E133*55)</f>
        <v>0.707112970711297</v>
      </c>
      <c r="M133" s="8" t="n">
        <f aca="false">(H133/J133)</f>
        <v>0.859189647203821</v>
      </c>
      <c r="N133" s="8" t="n">
        <f aca="false">I133/(H133+I133)</f>
        <v>0.140810352796179</v>
      </c>
      <c r="O133" s="9" t="n">
        <f aca="false">Dados[[#This Row],[VolumePadrão]]/Dados[[#This Row],[Horas Disp]]</f>
        <v>55</v>
      </c>
      <c r="P133" s="10" t="n">
        <f aca="false" t="array" ref="P133:P133">SUM(Dados[[#This Row],[VolumeLíquido]:[VolumeRefugo]]/Dados[[#This Row],[Horas Ativas]])</f>
        <v>45.2649930264993</v>
      </c>
      <c r="Q133" s="8" t="n">
        <f aca="false">Dados[[#This Row],[Horas Ativas]]/Dados[[#This Row],[Horas Disp]]</f>
        <v>0.89625</v>
      </c>
      <c r="R133" s="8" t="n">
        <f aca="false">Dados[[#This Row],[VolumeBruto]]/Dados[[#This Row],[VolumePadrão]]</f>
        <v>0.737613636363637</v>
      </c>
      <c r="S133" s="8" t="n">
        <f aca="false">Dados[[#This Row],[Disponibilidade]]*Dados[[#This Row],[Desempenho]]*Dados[[#This Row],[Qualidade]]</f>
        <v>0.5679984375</v>
      </c>
      <c r="T133" s="9" t="n">
        <f aca="false">YEAR(Dados[[#This Row],[Período]])</f>
        <v>2018</v>
      </c>
      <c r="U133" s="9" t="n">
        <f aca="false">MONTH(Dados[[#This Row],[Período]])</f>
        <v>11</v>
      </c>
    </row>
    <row r="134" customFormat="false" ht="15" hidden="false" customHeight="false" outlineLevel="0" collapsed="false">
      <c r="A134" s="13" t="n">
        <v>43409</v>
      </c>
      <c r="B134" s="4" t="s">
        <v>21</v>
      </c>
      <c r="C134" s="5" t="s">
        <v>33</v>
      </c>
      <c r="D134" s="11" t="n">
        <v>8</v>
      </c>
      <c r="E134" s="11" t="n">
        <f aca="false">D134-F134</f>
        <v>7.08</v>
      </c>
      <c r="F134" s="11" t="n">
        <v>0.92</v>
      </c>
      <c r="G134" s="12" t="n">
        <v>440</v>
      </c>
      <c r="H134" s="12" t="n">
        <v>347.89</v>
      </c>
      <c r="I134" s="12" t="n">
        <v>12.44</v>
      </c>
      <c r="J134" s="12" t="n">
        <f aca="false">SUM(H134:I134)</f>
        <v>360.33</v>
      </c>
      <c r="K134" s="8" t="n">
        <f aca="false">(H134/G134)</f>
        <v>0.790659090909091</v>
      </c>
      <c r="L134" s="8" t="n">
        <f aca="false">H134/(E134*55)</f>
        <v>0.893400102722137</v>
      </c>
      <c r="M134" s="8" t="n">
        <f aca="false">(H134/J134)</f>
        <v>0.965476091360697</v>
      </c>
      <c r="N134" s="8" t="n">
        <f aca="false">I134/(H134+I134)</f>
        <v>0.0345239086393029</v>
      </c>
      <c r="O134" s="9" t="n">
        <f aca="false">Dados[[#This Row],[VolumePadrão]]/Dados[[#This Row],[Horas Disp]]</f>
        <v>55</v>
      </c>
      <c r="P134" s="10" t="n">
        <f aca="false" t="array" ref="P134:P134">SUM(Dados[[#This Row],[VolumeLíquido]:[VolumeRefugo]]/Dados[[#This Row],[Horas Ativas]])</f>
        <v>50.8940677966102</v>
      </c>
      <c r="Q134" s="8" t="n">
        <f aca="false">Dados[[#This Row],[Horas Ativas]]/Dados[[#This Row],[Horas Disp]]</f>
        <v>0.885</v>
      </c>
      <c r="R134" s="8" t="n">
        <f aca="false">Dados[[#This Row],[VolumeBruto]]/Dados[[#This Row],[VolumePadrão]]</f>
        <v>0.818931818181818</v>
      </c>
      <c r="S134" s="8" t="n">
        <f aca="false">Dados[[#This Row],[Disponibilidade]]*Dados[[#This Row],[Desempenho]]*Dados[[#This Row],[Qualidade]]</f>
        <v>0.699733295454546</v>
      </c>
      <c r="T134" s="9" t="n">
        <f aca="false">YEAR(Dados[[#This Row],[Período]])</f>
        <v>2018</v>
      </c>
      <c r="U134" s="9" t="n">
        <f aca="false">MONTH(Dados[[#This Row],[Período]])</f>
        <v>11</v>
      </c>
    </row>
    <row r="135" customFormat="false" ht="15" hidden="false" customHeight="false" outlineLevel="0" collapsed="false">
      <c r="A135" s="13" t="n">
        <v>43410</v>
      </c>
      <c r="B135" s="4" t="s">
        <v>23</v>
      </c>
      <c r="C135" s="5" t="s">
        <v>32</v>
      </c>
      <c r="D135" s="11" t="n">
        <v>8</v>
      </c>
      <c r="E135" s="11" t="n">
        <f aca="false">D135-F135</f>
        <v>7.58</v>
      </c>
      <c r="F135" s="11" t="n">
        <v>0.42</v>
      </c>
      <c r="G135" s="12" t="n">
        <v>440</v>
      </c>
      <c r="H135" s="12" t="n">
        <v>380.098</v>
      </c>
      <c r="I135" s="12" t="n">
        <v>5.768</v>
      </c>
      <c r="J135" s="12" t="n">
        <f aca="false">SUM(H135:I135)</f>
        <v>385.866</v>
      </c>
      <c r="K135" s="8" t="n">
        <f aca="false">(H135/G135)</f>
        <v>0.863859090909091</v>
      </c>
      <c r="L135" s="8" t="n">
        <f aca="false">H135/(E135*55)</f>
        <v>0.911724634204845</v>
      </c>
      <c r="M135" s="8" t="n">
        <f aca="false">(H135/J135)</f>
        <v>0.985051805549077</v>
      </c>
      <c r="N135" s="8" t="n">
        <f aca="false">I135/(H135+I135)</f>
        <v>0.0149481944509234</v>
      </c>
      <c r="O135" s="9" t="n">
        <f aca="false">Dados[[#This Row],[VolumePadrão]]/Dados[[#This Row],[Horas Disp]]</f>
        <v>55</v>
      </c>
      <c r="P135" s="10" t="n">
        <f aca="false" t="array" ref="P135:P135">SUM(Dados[[#This Row],[VolumeLíquido]:[VolumeRefugo]]/Dados[[#This Row],[Horas Ativas]])</f>
        <v>50.9058047493404</v>
      </c>
      <c r="Q135" s="8" t="n">
        <f aca="false">Dados[[#This Row],[Horas Ativas]]/Dados[[#This Row],[Horas Disp]]</f>
        <v>0.9475</v>
      </c>
      <c r="R135" s="8" t="n">
        <f aca="false">Dados[[#This Row],[VolumeBruto]]/Dados[[#This Row],[VolumePadrão]]</f>
        <v>0.876968181818182</v>
      </c>
      <c r="S135" s="8" t="n">
        <f aca="false">Dados[[#This Row],[Disponibilidade]]*Dados[[#This Row],[Desempenho]]*Dados[[#This Row],[Qualidade]]</f>
        <v>0.818506488636364</v>
      </c>
      <c r="T135" s="9" t="n">
        <f aca="false">YEAR(Dados[[#This Row],[Período]])</f>
        <v>2018</v>
      </c>
      <c r="U135" s="9" t="n">
        <f aca="false">MONTH(Dados[[#This Row],[Período]])</f>
        <v>11</v>
      </c>
    </row>
    <row r="136" customFormat="false" ht="15" hidden="false" customHeight="false" outlineLevel="0" collapsed="false">
      <c r="A136" s="13" t="n">
        <v>43411</v>
      </c>
      <c r="B136" s="4" t="s">
        <v>25</v>
      </c>
      <c r="C136" s="5" t="s">
        <v>26</v>
      </c>
      <c r="D136" s="11" t="n">
        <v>8</v>
      </c>
      <c r="E136" s="11" t="n">
        <f aca="false">D136-F136</f>
        <v>6.5</v>
      </c>
      <c r="F136" s="11" t="n">
        <v>1.5</v>
      </c>
      <c r="G136" s="12" t="n">
        <v>440</v>
      </c>
      <c r="H136" s="12" t="n">
        <v>277.4</v>
      </c>
      <c r="I136" s="12" t="n">
        <v>12.3</v>
      </c>
      <c r="J136" s="12" t="n">
        <f aca="false">SUM(H136:I136)</f>
        <v>289.7</v>
      </c>
      <c r="K136" s="8" t="n">
        <f aca="false">(H136/G136)</f>
        <v>0.630454545454545</v>
      </c>
      <c r="L136" s="8" t="n">
        <f aca="false">H136/(E136*55)</f>
        <v>0.775944055944056</v>
      </c>
      <c r="M136" s="8" t="n">
        <f aca="false">(H136/J136)</f>
        <v>0.95754228512254</v>
      </c>
      <c r="N136" s="8" t="n">
        <f aca="false">I136/(H136+I136)</f>
        <v>0.0424577148774594</v>
      </c>
      <c r="O136" s="9" t="n">
        <f aca="false">Dados[[#This Row],[VolumePadrão]]/Dados[[#This Row],[Horas Disp]]</f>
        <v>55</v>
      </c>
      <c r="P136" s="10" t="n">
        <f aca="false" t="array" ref="P136:P136">SUM(Dados[[#This Row],[VolumeLíquido]:[VolumeRefugo]]/Dados[[#This Row],[Horas Ativas]])</f>
        <v>44.5692307692308</v>
      </c>
      <c r="Q136" s="8" t="n">
        <f aca="false">Dados[[#This Row],[Horas Ativas]]/Dados[[#This Row],[Horas Disp]]</f>
        <v>0.8125</v>
      </c>
      <c r="R136" s="8" t="n">
        <f aca="false">Dados[[#This Row],[VolumeBruto]]/Dados[[#This Row],[VolumePadrão]]</f>
        <v>0.658409090909091</v>
      </c>
      <c r="S136" s="8" t="n">
        <f aca="false">Dados[[#This Row],[Disponibilidade]]*Dados[[#This Row],[Desempenho]]*Dados[[#This Row],[Qualidade]]</f>
        <v>0.512244318181818</v>
      </c>
      <c r="T136" s="9" t="n">
        <f aca="false">YEAR(Dados[[#This Row],[Período]])</f>
        <v>2018</v>
      </c>
      <c r="U136" s="9" t="n">
        <f aca="false">MONTH(Dados[[#This Row],[Período]])</f>
        <v>11</v>
      </c>
    </row>
    <row r="137" customFormat="false" ht="15" hidden="false" customHeight="false" outlineLevel="0" collapsed="false">
      <c r="A137" s="13" t="n">
        <v>43412</v>
      </c>
      <c r="B137" s="4" t="s">
        <v>27</v>
      </c>
      <c r="C137" s="5" t="s">
        <v>28</v>
      </c>
      <c r="D137" s="11" t="n">
        <v>8</v>
      </c>
      <c r="E137" s="11" t="n">
        <f aca="false">D137-F137</f>
        <v>7.25</v>
      </c>
      <c r="F137" s="11" t="n">
        <v>0.75</v>
      </c>
      <c r="G137" s="12" t="n">
        <v>440</v>
      </c>
      <c r="H137" s="12" t="n">
        <v>369.87</v>
      </c>
      <c r="I137" s="12" t="n">
        <v>7.9</v>
      </c>
      <c r="J137" s="12" t="n">
        <f aca="false">SUM(H137:I137)</f>
        <v>377.77</v>
      </c>
      <c r="K137" s="8" t="n">
        <f aca="false">(H137/G137)</f>
        <v>0.840613636363636</v>
      </c>
      <c r="L137" s="8" t="n">
        <f aca="false">H137/(E137*55)</f>
        <v>0.927573667711599</v>
      </c>
      <c r="M137" s="8" t="n">
        <f aca="false">(H137/J137)</f>
        <v>0.979087804748921</v>
      </c>
      <c r="N137" s="8" t="n">
        <f aca="false">I137/(H137+I137)</f>
        <v>0.0209121952510787</v>
      </c>
      <c r="O137" s="9" t="n">
        <f aca="false">Dados[[#This Row],[VolumePadrão]]/Dados[[#This Row],[Horas Disp]]</f>
        <v>55</v>
      </c>
      <c r="P137" s="10" t="n">
        <f aca="false" t="array" ref="P137:P137">SUM(Dados[[#This Row],[VolumeLíquido]:[VolumeRefugo]]/Dados[[#This Row],[Horas Ativas]])</f>
        <v>52.1062068965517</v>
      </c>
      <c r="Q137" s="8" t="n">
        <f aca="false">Dados[[#This Row],[Horas Ativas]]/Dados[[#This Row],[Horas Disp]]</f>
        <v>0.90625</v>
      </c>
      <c r="R137" s="8" t="n">
        <f aca="false">Dados[[#This Row],[VolumeBruto]]/Dados[[#This Row],[VolumePadrão]]</f>
        <v>0.858568181818182</v>
      </c>
      <c r="S137" s="8" t="n">
        <f aca="false">Dados[[#This Row],[Disponibilidade]]*Dados[[#This Row],[Desempenho]]*Dados[[#This Row],[Qualidade]]</f>
        <v>0.761806107954545</v>
      </c>
      <c r="T137" s="9" t="n">
        <f aca="false">YEAR(Dados[[#This Row],[Período]])</f>
        <v>2018</v>
      </c>
      <c r="U137" s="9" t="n">
        <f aca="false">MONTH(Dados[[#This Row],[Período]])</f>
        <v>11</v>
      </c>
    </row>
    <row r="138" customFormat="false" ht="15" hidden="false" customHeight="false" outlineLevel="0" collapsed="false">
      <c r="A138" s="13" t="n">
        <v>43413</v>
      </c>
      <c r="B138" s="4" t="s">
        <v>29</v>
      </c>
      <c r="C138" s="5" t="s">
        <v>30</v>
      </c>
      <c r="D138" s="11" t="n">
        <v>8</v>
      </c>
      <c r="E138" s="11" t="n">
        <f aca="false">D138-F138</f>
        <v>5.5</v>
      </c>
      <c r="F138" s="11" t="n">
        <v>2.5</v>
      </c>
      <c r="G138" s="12" t="n">
        <v>440</v>
      </c>
      <c r="H138" s="12" t="n">
        <v>232.4</v>
      </c>
      <c r="I138" s="12" t="n">
        <v>6.765</v>
      </c>
      <c r="J138" s="12" t="n">
        <f aca="false">SUM(H138:I138)</f>
        <v>239.165</v>
      </c>
      <c r="K138" s="8" t="n">
        <f aca="false">(H138/G138)</f>
        <v>0.528181818181818</v>
      </c>
      <c r="L138" s="8" t="n">
        <f aca="false">H138/(E138*55)</f>
        <v>0.768264462809917</v>
      </c>
      <c r="M138" s="8" t="n">
        <f aca="false">(H138/J138)</f>
        <v>0.971714088599921</v>
      </c>
      <c r="N138" s="8" t="n">
        <f aca="false">I138/(H138+I138)</f>
        <v>0.0282859114000794</v>
      </c>
      <c r="O138" s="9" t="n">
        <f aca="false">Dados[[#This Row],[VolumePadrão]]/Dados[[#This Row],[Horas Disp]]</f>
        <v>55</v>
      </c>
      <c r="P138" s="10" t="n">
        <f aca="false" t="array" ref="P138:P138">SUM(Dados[[#This Row],[VolumeLíquido]:[VolumeRefugo]]/Dados[[#This Row],[Horas Ativas]])</f>
        <v>43.4845454545455</v>
      </c>
      <c r="Q138" s="8" t="n">
        <f aca="false">Dados[[#This Row],[Horas Ativas]]/Dados[[#This Row],[Horas Disp]]</f>
        <v>0.6875</v>
      </c>
      <c r="R138" s="8" t="n">
        <f aca="false">Dados[[#This Row],[VolumeBruto]]/Dados[[#This Row],[VolumePadrão]]</f>
        <v>0.543556818181818</v>
      </c>
      <c r="S138" s="8" t="n">
        <f aca="false">Dados[[#This Row],[Disponibilidade]]*Dados[[#This Row],[Desempenho]]*Dados[[#This Row],[Qualidade]]</f>
        <v>0.363125</v>
      </c>
      <c r="T138" s="9" t="n">
        <f aca="false">YEAR(Dados[[#This Row],[Período]])</f>
        <v>2018</v>
      </c>
      <c r="U138" s="9" t="n">
        <f aca="false">MONTH(Dados[[#This Row],[Período]])</f>
        <v>11</v>
      </c>
    </row>
    <row r="139" customFormat="false" ht="15" hidden="false" customHeight="false" outlineLevel="0" collapsed="false">
      <c r="A139" s="13" t="n">
        <v>43414</v>
      </c>
      <c r="B139" s="4" t="s">
        <v>21</v>
      </c>
      <c r="C139" s="5" t="s">
        <v>22</v>
      </c>
      <c r="D139" s="11" t="n">
        <v>8</v>
      </c>
      <c r="E139" s="11" t="n">
        <f aca="false">D139-F139</f>
        <v>7.8</v>
      </c>
      <c r="F139" s="11" t="n">
        <v>0.2</v>
      </c>
      <c r="G139" s="12" t="n">
        <v>440</v>
      </c>
      <c r="H139" s="12" t="n">
        <v>389.78</v>
      </c>
      <c r="I139" s="12" t="n">
        <v>8.789</v>
      </c>
      <c r="J139" s="12" t="n">
        <f aca="false">SUM(H139:I139)</f>
        <v>398.569</v>
      </c>
      <c r="K139" s="8" t="n">
        <f aca="false">(H139/G139)</f>
        <v>0.885863636363636</v>
      </c>
      <c r="L139" s="8" t="n">
        <f aca="false">H139/(E139*55)</f>
        <v>0.908578088578089</v>
      </c>
      <c r="M139" s="8" t="n">
        <f aca="false">(H139/J139)</f>
        <v>0.977948611156412</v>
      </c>
      <c r="N139" s="8" t="n">
        <f aca="false">I139/(H139+I139)</f>
        <v>0.0220513888435879</v>
      </c>
      <c r="O139" s="9" t="n">
        <f aca="false">Dados[[#This Row],[VolumePadrão]]/Dados[[#This Row],[Horas Disp]]</f>
        <v>55</v>
      </c>
      <c r="P139" s="10" t="n">
        <f aca="false" t="array" ref="P139:P139">SUM(Dados[[#This Row],[VolumeLíquido]:[VolumeRefugo]]/Dados[[#This Row],[Horas Ativas]])</f>
        <v>51.0985897435897</v>
      </c>
      <c r="Q139" s="8" t="n">
        <f aca="false">Dados[[#This Row],[Horas Ativas]]/Dados[[#This Row],[Horas Disp]]</f>
        <v>0.975</v>
      </c>
      <c r="R139" s="8" t="n">
        <f aca="false">Dados[[#This Row],[VolumeBruto]]/Dados[[#This Row],[VolumePadrão]]</f>
        <v>0.905838636363636</v>
      </c>
      <c r="S139" s="8" t="n">
        <f aca="false">Dados[[#This Row],[Disponibilidade]]*Dados[[#This Row],[Desempenho]]*Dados[[#This Row],[Qualidade]]</f>
        <v>0.863717045454545</v>
      </c>
      <c r="T139" s="9" t="n">
        <f aca="false">YEAR(Dados[[#This Row],[Período]])</f>
        <v>2018</v>
      </c>
      <c r="U139" s="9" t="n">
        <f aca="false">MONTH(Dados[[#This Row],[Período]])</f>
        <v>11</v>
      </c>
    </row>
    <row r="140" customFormat="false" ht="15" hidden="false" customHeight="false" outlineLevel="0" collapsed="false">
      <c r="A140" s="13" t="n">
        <v>43415</v>
      </c>
      <c r="B140" s="4" t="s">
        <v>27</v>
      </c>
      <c r="C140" s="5" t="s">
        <v>34</v>
      </c>
      <c r="D140" s="11" t="n">
        <v>8</v>
      </c>
      <c r="E140" s="11" t="n">
        <f aca="false">D140-F140</f>
        <v>7.64</v>
      </c>
      <c r="F140" s="11" t="n">
        <v>0.36</v>
      </c>
      <c r="G140" s="12" t="n">
        <v>440</v>
      </c>
      <c r="H140" s="12" t="n">
        <v>270.45</v>
      </c>
      <c r="I140" s="12" t="n">
        <v>17.34</v>
      </c>
      <c r="J140" s="12" t="n">
        <f aca="false">SUM(H140:I140)</f>
        <v>287.79</v>
      </c>
      <c r="K140" s="8" t="n">
        <f aca="false">(H140/G140)</f>
        <v>0.614659090909091</v>
      </c>
      <c r="L140" s="8" t="n">
        <f aca="false">H140/(E140*55)</f>
        <v>0.643622084721561</v>
      </c>
      <c r="M140" s="8" t="n">
        <f aca="false">(H140/J140)</f>
        <v>0.939747732721776</v>
      </c>
      <c r="N140" s="8" t="n">
        <f aca="false">I140/(H140+I140)</f>
        <v>0.0602522672782237</v>
      </c>
      <c r="O140" s="9" t="n">
        <f aca="false">Dados[[#This Row],[VolumePadrão]]/Dados[[#This Row],[Horas Disp]]</f>
        <v>55</v>
      </c>
      <c r="P140" s="10" t="n">
        <f aca="false" t="array" ref="P140:P140">SUM(Dados[[#This Row],[VolumeLíquido]:[VolumeRefugo]]/Dados[[#This Row],[Horas Ativas]])</f>
        <v>37.6688481675393</v>
      </c>
      <c r="Q140" s="8" t="n">
        <f aca="false">Dados[[#This Row],[Horas Ativas]]/Dados[[#This Row],[Horas Disp]]</f>
        <v>0.955</v>
      </c>
      <c r="R140" s="8" t="n">
        <f aca="false">Dados[[#This Row],[VolumeBruto]]/Dados[[#This Row],[VolumePadrão]]</f>
        <v>0.654068181818182</v>
      </c>
      <c r="S140" s="8" t="n">
        <f aca="false">Dados[[#This Row],[Disponibilidade]]*Dados[[#This Row],[Desempenho]]*Dados[[#This Row],[Qualidade]]</f>
        <v>0.586999431818182</v>
      </c>
      <c r="T140" s="9" t="n">
        <f aca="false">YEAR(Dados[[#This Row],[Período]])</f>
        <v>2018</v>
      </c>
      <c r="U140" s="9" t="n">
        <f aca="false">MONTH(Dados[[#This Row],[Período]])</f>
        <v>11</v>
      </c>
    </row>
    <row r="141" customFormat="false" ht="15" hidden="false" customHeight="false" outlineLevel="0" collapsed="false">
      <c r="A141" s="13" t="n">
        <v>43416</v>
      </c>
      <c r="B141" s="4" t="s">
        <v>29</v>
      </c>
      <c r="C141" s="5" t="s">
        <v>35</v>
      </c>
      <c r="D141" s="11" t="n">
        <v>8</v>
      </c>
      <c r="E141" s="11" t="n">
        <f aca="false">D141-F141</f>
        <v>7.45</v>
      </c>
      <c r="F141" s="11" t="n">
        <v>0.55</v>
      </c>
      <c r="G141" s="12" t="n">
        <v>440</v>
      </c>
      <c r="H141" s="12" t="n">
        <v>299.3</v>
      </c>
      <c r="I141" s="12" t="n">
        <v>3.654</v>
      </c>
      <c r="J141" s="12" t="n">
        <f aca="false">SUM(H141:I141)</f>
        <v>302.954</v>
      </c>
      <c r="K141" s="8" t="n">
        <f aca="false">(H141/G141)</f>
        <v>0.680227272727273</v>
      </c>
      <c r="L141" s="8" t="n">
        <f aca="false">H141/(E141*55)</f>
        <v>0.730445393532642</v>
      </c>
      <c r="M141" s="8" t="n">
        <f aca="false">(H141/J141)</f>
        <v>0.987938762980519</v>
      </c>
      <c r="N141" s="8" t="n">
        <f aca="false">I141/(H141+I141)</f>
        <v>0.0120612370194815</v>
      </c>
      <c r="O141" s="9" t="n">
        <f aca="false">Dados[[#This Row],[VolumePadrão]]/Dados[[#This Row],[Horas Disp]]</f>
        <v>55</v>
      </c>
      <c r="P141" s="10" t="n">
        <f aca="false" t="array" ref="P141:P141">SUM(Dados[[#This Row],[VolumeLíquido]:[VolumeRefugo]]/Dados[[#This Row],[Horas Ativas]])</f>
        <v>40.664966442953</v>
      </c>
      <c r="Q141" s="8" t="n">
        <f aca="false">Dados[[#This Row],[Horas Ativas]]/Dados[[#This Row],[Horas Disp]]</f>
        <v>0.93125</v>
      </c>
      <c r="R141" s="8" t="n">
        <f aca="false">Dados[[#This Row],[VolumeBruto]]/Dados[[#This Row],[VolumePadrão]]</f>
        <v>0.688531818181818</v>
      </c>
      <c r="S141" s="8" t="n">
        <f aca="false">Dados[[#This Row],[Disponibilidade]]*Dados[[#This Row],[Desempenho]]*Dados[[#This Row],[Qualidade]]</f>
        <v>0.633461647727273</v>
      </c>
      <c r="T141" s="9" t="n">
        <f aca="false">YEAR(Dados[[#This Row],[Período]])</f>
        <v>2018</v>
      </c>
      <c r="U141" s="9" t="n">
        <f aca="false">MONTH(Dados[[#This Row],[Período]])</f>
        <v>11</v>
      </c>
    </row>
    <row r="142" customFormat="false" ht="15" hidden="false" customHeight="false" outlineLevel="0" collapsed="false">
      <c r="A142" s="13" t="n">
        <v>43417</v>
      </c>
      <c r="B142" s="4" t="s">
        <v>21</v>
      </c>
      <c r="C142" s="5" t="s">
        <v>22</v>
      </c>
      <c r="D142" s="11" t="n">
        <v>8</v>
      </c>
      <c r="E142" s="11" t="n">
        <f aca="false">D142-F142</f>
        <v>7.4</v>
      </c>
      <c r="F142" s="11" t="n">
        <v>0.6</v>
      </c>
      <c r="G142" s="12" t="n">
        <v>440</v>
      </c>
      <c r="H142" s="12" t="n">
        <v>404.65</v>
      </c>
      <c r="I142" s="12" t="n">
        <v>2.347</v>
      </c>
      <c r="J142" s="12" t="n">
        <f aca="false">SUM(H142:I142)</f>
        <v>406.997</v>
      </c>
      <c r="K142" s="8" t="n">
        <f aca="false">(H142/G142)</f>
        <v>0.919659090909091</v>
      </c>
      <c r="L142" s="8" t="n">
        <f aca="false">H142/(E142*55)</f>
        <v>0.994226044226044</v>
      </c>
      <c r="M142" s="8" t="n">
        <f aca="false">(H142/J142)</f>
        <v>0.994233372727563</v>
      </c>
      <c r="N142" s="8" t="n">
        <f aca="false">I142/(H142+I142)</f>
        <v>0.0057666272724369</v>
      </c>
      <c r="O142" s="9" t="n">
        <f aca="false">Dados[[#This Row],[VolumePadrão]]/Dados[[#This Row],[Horas Disp]]</f>
        <v>55</v>
      </c>
      <c r="P142" s="10" t="n">
        <f aca="false" t="array" ref="P142:P142">SUM(Dados[[#This Row],[VolumeLíquido]:[VolumeRefugo]]/Dados[[#This Row],[Horas Ativas]])</f>
        <v>54.9995945945946</v>
      </c>
      <c r="Q142" s="8" t="n">
        <f aca="false">Dados[[#This Row],[Horas Ativas]]/Dados[[#This Row],[Horas Disp]]</f>
        <v>0.925</v>
      </c>
      <c r="R142" s="8" t="n">
        <f aca="false">Dados[[#This Row],[VolumeBruto]]/Dados[[#This Row],[VolumePadrão]]</f>
        <v>0.924993181818182</v>
      </c>
      <c r="S142" s="8" t="n">
        <f aca="false">Dados[[#This Row],[Disponibilidade]]*Dados[[#This Row],[Desempenho]]*Dados[[#This Row],[Qualidade]]</f>
        <v>0.850684659090909</v>
      </c>
      <c r="T142" s="9" t="n">
        <f aca="false">YEAR(Dados[[#This Row],[Período]])</f>
        <v>2018</v>
      </c>
      <c r="U142" s="9" t="n">
        <f aca="false">MONTH(Dados[[#This Row],[Período]])</f>
        <v>11</v>
      </c>
    </row>
    <row r="143" customFormat="false" ht="15" hidden="false" customHeight="false" outlineLevel="0" collapsed="false">
      <c r="A143" s="13" t="n">
        <v>43418</v>
      </c>
      <c r="B143" s="4" t="s">
        <v>23</v>
      </c>
      <c r="C143" s="5" t="s">
        <v>24</v>
      </c>
      <c r="D143" s="11" t="n">
        <v>8</v>
      </c>
      <c r="E143" s="11" t="n">
        <f aca="false">D143-F143</f>
        <v>7.67</v>
      </c>
      <c r="F143" s="11" t="n">
        <v>0.33</v>
      </c>
      <c r="G143" s="12" t="n">
        <v>440</v>
      </c>
      <c r="H143" s="12" t="n">
        <v>369.12</v>
      </c>
      <c r="I143" s="12" t="n">
        <v>8.798</v>
      </c>
      <c r="J143" s="12" t="n">
        <f aca="false">SUM(H143:I143)</f>
        <v>377.918</v>
      </c>
      <c r="K143" s="8" t="n">
        <f aca="false">(H143/G143)</f>
        <v>0.838909090909091</v>
      </c>
      <c r="L143" s="8" t="n">
        <f aca="false">H143/(E143*55)</f>
        <v>0.875002963138556</v>
      </c>
      <c r="M143" s="8" t="n">
        <f aca="false">(H143/J143)</f>
        <v>0.976719817526553</v>
      </c>
      <c r="N143" s="8" t="n">
        <f aca="false">I143/(H143+I143)</f>
        <v>0.0232801824734466</v>
      </c>
      <c r="O143" s="9" t="n">
        <f aca="false">Dados[[#This Row],[VolumePadrão]]/Dados[[#This Row],[Horas Disp]]</f>
        <v>55</v>
      </c>
      <c r="P143" s="10" t="n">
        <f aca="false" t="array" ref="P143:P143">SUM(Dados[[#This Row],[VolumeLíquido]:[VolumeRefugo]]/Dados[[#This Row],[Horas Ativas]])</f>
        <v>49.2722294654498</v>
      </c>
      <c r="Q143" s="8" t="n">
        <f aca="false">Dados[[#This Row],[Horas Ativas]]/Dados[[#This Row],[Horas Disp]]</f>
        <v>0.95875</v>
      </c>
      <c r="R143" s="8" t="n">
        <f aca="false">Dados[[#This Row],[VolumeBruto]]/Dados[[#This Row],[VolumePadrão]]</f>
        <v>0.858904545454545</v>
      </c>
      <c r="S143" s="8" t="n">
        <f aca="false">Dados[[#This Row],[Disponibilidade]]*Dados[[#This Row],[Desempenho]]*Dados[[#This Row],[Qualidade]]</f>
        <v>0.804304090909091</v>
      </c>
      <c r="T143" s="9" t="n">
        <f aca="false">YEAR(Dados[[#This Row],[Período]])</f>
        <v>2018</v>
      </c>
      <c r="U143" s="9" t="n">
        <f aca="false">MONTH(Dados[[#This Row],[Período]])</f>
        <v>11</v>
      </c>
    </row>
    <row r="144" customFormat="false" ht="15" hidden="false" customHeight="false" outlineLevel="0" collapsed="false">
      <c r="A144" s="13" t="n">
        <v>43419</v>
      </c>
      <c r="B144" s="4" t="s">
        <v>25</v>
      </c>
      <c r="C144" s="5" t="s">
        <v>31</v>
      </c>
      <c r="D144" s="11" t="n">
        <v>8</v>
      </c>
      <c r="E144" s="11" t="n">
        <f aca="false">D144-F144</f>
        <v>6.95</v>
      </c>
      <c r="F144" s="11" t="n">
        <v>1.05</v>
      </c>
      <c r="G144" s="12" t="n">
        <v>440</v>
      </c>
      <c r="H144" s="12" t="n">
        <v>370.345</v>
      </c>
      <c r="I144" s="12" t="n">
        <v>7.8</v>
      </c>
      <c r="J144" s="12" t="n">
        <f aca="false">SUM(H144:I144)</f>
        <v>378.145</v>
      </c>
      <c r="K144" s="8" t="n">
        <f aca="false">(H144/G144)</f>
        <v>0.841693181818182</v>
      </c>
      <c r="L144" s="8" t="n">
        <f aca="false">H144/(E144*55)</f>
        <v>0.968855461085677</v>
      </c>
      <c r="M144" s="8" t="n">
        <f aca="false">(H144/J144)</f>
        <v>0.979372991841754</v>
      </c>
      <c r="N144" s="8" t="n">
        <f aca="false">I144/(H144+I144)</f>
        <v>0.0206270081582462</v>
      </c>
      <c r="O144" s="9" t="n">
        <f aca="false">Dados[[#This Row],[VolumePadrão]]/Dados[[#This Row],[Horas Disp]]</f>
        <v>55</v>
      </c>
      <c r="P144" s="10" t="n">
        <f aca="false" t="array" ref="P144:P144">SUM(Dados[[#This Row],[VolumeLíquido]:[VolumeRefugo]]/Dados[[#This Row],[Horas Ativas]])</f>
        <v>54.4093525179856</v>
      </c>
      <c r="Q144" s="8" t="n">
        <f aca="false">Dados[[#This Row],[Horas Ativas]]/Dados[[#This Row],[Horas Disp]]</f>
        <v>0.86875</v>
      </c>
      <c r="R144" s="8" t="n">
        <f aca="false">Dados[[#This Row],[VolumeBruto]]/Dados[[#This Row],[VolumePadrão]]</f>
        <v>0.859420454545455</v>
      </c>
      <c r="S144" s="8" t="n">
        <f aca="false">Dados[[#This Row],[Disponibilidade]]*Dados[[#This Row],[Desempenho]]*Dados[[#This Row],[Qualidade]]</f>
        <v>0.731220951704546</v>
      </c>
      <c r="T144" s="9" t="n">
        <f aca="false">YEAR(Dados[[#This Row],[Período]])</f>
        <v>2018</v>
      </c>
      <c r="U144" s="9" t="n">
        <f aca="false">MONTH(Dados[[#This Row],[Período]])</f>
        <v>11</v>
      </c>
    </row>
    <row r="145" customFormat="false" ht="15" hidden="false" customHeight="false" outlineLevel="0" collapsed="false">
      <c r="A145" s="13" t="n">
        <v>43420</v>
      </c>
      <c r="B145" s="4" t="s">
        <v>27</v>
      </c>
      <c r="C145" s="5" t="s">
        <v>28</v>
      </c>
      <c r="D145" s="11" t="n">
        <v>8</v>
      </c>
      <c r="E145" s="11" t="n">
        <f aca="false">D145-F145</f>
        <v>7.33</v>
      </c>
      <c r="F145" s="11" t="n">
        <v>0.67</v>
      </c>
      <c r="G145" s="12" t="n">
        <v>440</v>
      </c>
      <c r="H145" s="12" t="n">
        <v>323.5</v>
      </c>
      <c r="I145" s="12" t="n">
        <v>34.123</v>
      </c>
      <c r="J145" s="12" t="n">
        <f aca="false">SUM(H145:I145)</f>
        <v>357.623</v>
      </c>
      <c r="K145" s="8" t="n">
        <f aca="false">(H145/G145)</f>
        <v>0.735227272727273</v>
      </c>
      <c r="L145" s="8" t="n">
        <f aca="false">H145/(E145*55)</f>
        <v>0.802430857001116</v>
      </c>
      <c r="M145" s="8" t="n">
        <f aca="false">(H145/J145)</f>
        <v>0.904583877435176</v>
      </c>
      <c r="N145" s="8" t="n">
        <f aca="false">I145/(H145+I145)</f>
        <v>0.0954161225648238</v>
      </c>
      <c r="O145" s="9" t="n">
        <f aca="false">Dados[[#This Row],[VolumePadrão]]/Dados[[#This Row],[Horas Disp]]</f>
        <v>55</v>
      </c>
      <c r="P145" s="10" t="n">
        <f aca="false" t="array" ref="P145:P145">SUM(Dados[[#This Row],[VolumeLíquido]:[VolumeRefugo]]/Dados[[#This Row],[Horas Ativas]])</f>
        <v>48.7889495225102</v>
      </c>
      <c r="Q145" s="8" t="n">
        <f aca="false">Dados[[#This Row],[Horas Ativas]]/Dados[[#This Row],[Horas Disp]]</f>
        <v>0.91625</v>
      </c>
      <c r="R145" s="8" t="n">
        <f aca="false">Dados[[#This Row],[VolumeBruto]]/Dados[[#This Row],[VolumePadrão]]</f>
        <v>0.812779545454545</v>
      </c>
      <c r="S145" s="8" t="n">
        <f aca="false">Dados[[#This Row],[Disponibilidade]]*Dados[[#This Row],[Desempenho]]*Dados[[#This Row],[Qualidade]]</f>
        <v>0.673651988636364</v>
      </c>
      <c r="T145" s="9" t="n">
        <f aca="false">YEAR(Dados[[#This Row],[Período]])</f>
        <v>2018</v>
      </c>
      <c r="U145" s="9" t="n">
        <f aca="false">MONTH(Dados[[#This Row],[Período]])</f>
        <v>11</v>
      </c>
    </row>
    <row r="146" customFormat="false" ht="15" hidden="false" customHeight="false" outlineLevel="0" collapsed="false">
      <c r="A146" s="13" t="n">
        <v>43421</v>
      </c>
      <c r="B146" s="4" t="s">
        <v>29</v>
      </c>
      <c r="C146" s="5" t="s">
        <v>30</v>
      </c>
      <c r="D146" s="11" t="n">
        <v>8</v>
      </c>
      <c r="E146" s="11" t="n">
        <f aca="false">D146-F146</f>
        <v>7.08</v>
      </c>
      <c r="F146" s="11" t="n">
        <v>0.92</v>
      </c>
      <c r="G146" s="12" t="n">
        <v>440</v>
      </c>
      <c r="H146" s="12" t="n">
        <v>390.47</v>
      </c>
      <c r="I146" s="12" t="n">
        <v>10.89</v>
      </c>
      <c r="J146" s="12" t="n">
        <f aca="false">SUM(H146:I146)</f>
        <v>401.36</v>
      </c>
      <c r="K146" s="8" t="n">
        <f aca="false">(H146/G146)</f>
        <v>0.887431818181818</v>
      </c>
      <c r="L146" s="8" t="n">
        <f aca="false">H146/(E146*55)</f>
        <v>1.0027478171546</v>
      </c>
      <c r="M146" s="8" t="n">
        <f aca="false">(H146/J146)</f>
        <v>0.972867251345426</v>
      </c>
      <c r="N146" s="8" t="n">
        <f aca="false">I146/(H146+I146)</f>
        <v>0.0271327486545744</v>
      </c>
      <c r="O146" s="9" t="n">
        <f aca="false">Dados[[#This Row],[VolumePadrão]]/Dados[[#This Row],[Horas Disp]]</f>
        <v>55</v>
      </c>
      <c r="P146" s="10" t="n">
        <f aca="false" t="array" ref="P146:P146">SUM(Dados[[#This Row],[VolumeLíquido]:[VolumeRefugo]]/Dados[[#This Row],[Horas Ativas]])</f>
        <v>56.6892655367232</v>
      </c>
      <c r="Q146" s="8" t="n">
        <f aca="false">Dados[[#This Row],[Horas Ativas]]/Dados[[#This Row],[Horas Disp]]</f>
        <v>0.885</v>
      </c>
      <c r="R146" s="8" t="n">
        <f aca="false">Dados[[#This Row],[VolumeBruto]]/Dados[[#This Row],[VolumePadrão]]</f>
        <v>0.912181818181818</v>
      </c>
      <c r="S146" s="8" t="n">
        <f aca="false">Dados[[#This Row],[Disponibilidade]]*Dados[[#This Row],[Desempenho]]*Dados[[#This Row],[Qualidade]]</f>
        <v>0.785377159090909</v>
      </c>
      <c r="T146" s="9" t="n">
        <f aca="false">YEAR(Dados[[#This Row],[Período]])</f>
        <v>2018</v>
      </c>
      <c r="U146" s="9" t="n">
        <f aca="false">MONTH(Dados[[#This Row],[Período]])</f>
        <v>11</v>
      </c>
    </row>
    <row r="147" customFormat="false" ht="15" hidden="false" customHeight="false" outlineLevel="0" collapsed="false">
      <c r="A147" s="13" t="n">
        <v>43435</v>
      </c>
      <c r="B147" s="4" t="s">
        <v>21</v>
      </c>
      <c r="C147" s="5" t="s">
        <v>22</v>
      </c>
      <c r="D147" s="11" t="n">
        <v>8</v>
      </c>
      <c r="E147" s="11" t="n">
        <f aca="false">D147-F147</f>
        <v>6.55</v>
      </c>
      <c r="F147" s="11" t="n">
        <v>1.45</v>
      </c>
      <c r="G147" s="12" t="n">
        <v>440</v>
      </c>
      <c r="H147" s="12" t="n">
        <v>275.76</v>
      </c>
      <c r="I147" s="12" t="n">
        <v>23.09</v>
      </c>
      <c r="J147" s="12" t="n">
        <f aca="false">SUM(H147:I147)</f>
        <v>298.85</v>
      </c>
      <c r="K147" s="8" t="n">
        <f aca="false">(H147/G147)</f>
        <v>0.626727272727273</v>
      </c>
      <c r="L147" s="8" t="n">
        <f aca="false">H147/(E147*55)</f>
        <v>0.765468424705066</v>
      </c>
      <c r="M147" s="8" t="n">
        <f aca="false">(H147/J147)</f>
        <v>0.922737159109921</v>
      </c>
      <c r="N147" s="8" t="n">
        <f aca="false">I147/(H147+I147)</f>
        <v>0.0772628408900787</v>
      </c>
      <c r="O147" s="9" t="n">
        <f aca="false">Dados[[#This Row],[VolumePadrão]]/Dados[[#This Row],[Horas Disp]]</f>
        <v>55</v>
      </c>
      <c r="P147" s="10" t="n">
        <f aca="false" t="array" ref="P147:P147">SUM(Dados[[#This Row],[VolumeLíquido]:[VolumeRefugo]]/Dados[[#This Row],[Horas Ativas]])</f>
        <v>45.6259541984733</v>
      </c>
      <c r="Q147" s="8" t="n">
        <f aca="false">Dados[[#This Row],[Horas Ativas]]/Dados[[#This Row],[Horas Disp]]</f>
        <v>0.81875</v>
      </c>
      <c r="R147" s="8" t="n">
        <f aca="false">Dados[[#This Row],[VolumeBruto]]/Dados[[#This Row],[VolumePadrão]]</f>
        <v>0.679204545454545</v>
      </c>
      <c r="S147" s="8" t="n">
        <f aca="false">Dados[[#This Row],[Disponibilidade]]*Dados[[#This Row],[Desempenho]]*Dados[[#This Row],[Qualidade]]</f>
        <v>0.513132954545455</v>
      </c>
      <c r="T147" s="9" t="n">
        <f aca="false">YEAR(Dados[[#This Row],[Período]])</f>
        <v>2018</v>
      </c>
      <c r="U147" s="9" t="n">
        <f aca="false">MONTH(Dados[[#This Row],[Período]])</f>
        <v>12</v>
      </c>
    </row>
    <row r="148" customFormat="false" ht="15" hidden="false" customHeight="false" outlineLevel="0" collapsed="false">
      <c r="A148" s="13" t="n">
        <v>43436</v>
      </c>
      <c r="B148" s="4" t="s">
        <v>23</v>
      </c>
      <c r="C148" s="5" t="s">
        <v>24</v>
      </c>
      <c r="D148" s="11" t="n">
        <v>8</v>
      </c>
      <c r="E148" s="11" t="n">
        <f aca="false">D148-F148</f>
        <v>7.8</v>
      </c>
      <c r="F148" s="11" t="n">
        <v>0.2</v>
      </c>
      <c r="G148" s="12" t="n">
        <v>440</v>
      </c>
      <c r="H148" s="12" t="n">
        <v>411.03</v>
      </c>
      <c r="I148" s="12" t="n">
        <v>3.2</v>
      </c>
      <c r="J148" s="12" t="n">
        <f aca="false">SUM(H148:I148)</f>
        <v>414.23</v>
      </c>
      <c r="K148" s="8" t="n">
        <f aca="false">(H148/G148)</f>
        <v>0.934159090909091</v>
      </c>
      <c r="L148" s="8" t="n">
        <f aca="false">H148/(E148*55)</f>
        <v>0.958111888111888</v>
      </c>
      <c r="M148" s="8" t="n">
        <f aca="false">(H148/J148)</f>
        <v>0.992274823165874</v>
      </c>
      <c r="N148" s="8" t="n">
        <f aca="false">I148/(H148+I148)</f>
        <v>0.00772517683412597</v>
      </c>
      <c r="O148" s="9" t="n">
        <f aca="false">Dados[[#This Row],[VolumePadrão]]/Dados[[#This Row],[Horas Disp]]</f>
        <v>55</v>
      </c>
      <c r="P148" s="10" t="n">
        <f aca="false" t="array" ref="P148:P148">SUM(Dados[[#This Row],[VolumeLíquido]:[VolumeRefugo]]/Dados[[#This Row],[Horas Ativas]])</f>
        <v>53.1064102564103</v>
      </c>
      <c r="Q148" s="8" t="n">
        <f aca="false">Dados[[#This Row],[Horas Ativas]]/Dados[[#This Row],[Horas Disp]]</f>
        <v>0.975</v>
      </c>
      <c r="R148" s="8" t="n">
        <f aca="false">Dados[[#This Row],[VolumeBruto]]/Dados[[#This Row],[VolumePadrão]]</f>
        <v>0.941431818181818</v>
      </c>
      <c r="S148" s="8" t="n">
        <f aca="false">Dados[[#This Row],[Disponibilidade]]*Dados[[#This Row],[Desempenho]]*Dados[[#This Row],[Qualidade]]</f>
        <v>0.910805113636364</v>
      </c>
      <c r="T148" s="9" t="n">
        <f aca="false">YEAR(Dados[[#This Row],[Período]])</f>
        <v>2018</v>
      </c>
      <c r="U148" s="9" t="n">
        <f aca="false">MONTH(Dados[[#This Row],[Período]])</f>
        <v>12</v>
      </c>
    </row>
    <row r="149" customFormat="false" ht="15" hidden="false" customHeight="false" outlineLevel="0" collapsed="false">
      <c r="A149" s="13" t="n">
        <v>43437</v>
      </c>
      <c r="B149" s="4" t="s">
        <v>25</v>
      </c>
      <c r="C149" s="5" t="s">
        <v>31</v>
      </c>
      <c r="D149" s="11" t="n">
        <v>8</v>
      </c>
      <c r="E149" s="11" t="n">
        <f aca="false">D149-F149</f>
        <v>7.12</v>
      </c>
      <c r="F149" s="11" t="n">
        <v>0.88</v>
      </c>
      <c r="G149" s="12" t="n">
        <v>440</v>
      </c>
      <c r="H149" s="12" t="n">
        <v>321.45</v>
      </c>
      <c r="I149" s="12" t="n">
        <v>7.87</v>
      </c>
      <c r="J149" s="12" t="n">
        <f aca="false">SUM(H149:I149)</f>
        <v>329.32</v>
      </c>
      <c r="K149" s="8" t="n">
        <f aca="false">(H149/G149)</f>
        <v>0.730568181818182</v>
      </c>
      <c r="L149" s="8" t="n">
        <f aca="false">H149/(E149*55)</f>
        <v>0.820863125638406</v>
      </c>
      <c r="M149" s="8" t="n">
        <f aca="false">(H149/J149)</f>
        <v>0.976102271347018</v>
      </c>
      <c r="N149" s="8" t="n">
        <f aca="false">I149/(H149+I149)</f>
        <v>0.0238977286529819</v>
      </c>
      <c r="O149" s="9" t="n">
        <f aca="false">Dados[[#This Row],[VolumePadrão]]/Dados[[#This Row],[Horas Disp]]</f>
        <v>55</v>
      </c>
      <c r="P149" s="10" t="n">
        <f aca="false" t="array" ref="P149:P149">SUM(Dados[[#This Row],[VolumeLíquido]:[VolumeRefugo]]/Dados[[#This Row],[Horas Ativas]])</f>
        <v>46.252808988764</v>
      </c>
      <c r="Q149" s="8" t="n">
        <f aca="false">Dados[[#This Row],[Horas Ativas]]/Dados[[#This Row],[Horas Disp]]</f>
        <v>0.89</v>
      </c>
      <c r="R149" s="8" t="n">
        <f aca="false">Dados[[#This Row],[VolumeBruto]]/Dados[[#This Row],[VolumePadrão]]</f>
        <v>0.748454545454546</v>
      </c>
      <c r="S149" s="8" t="n">
        <f aca="false">Dados[[#This Row],[Disponibilidade]]*Dados[[#This Row],[Desempenho]]*Dados[[#This Row],[Qualidade]]</f>
        <v>0.650205681818182</v>
      </c>
      <c r="T149" s="9" t="n">
        <f aca="false">YEAR(Dados[[#This Row],[Período]])</f>
        <v>2018</v>
      </c>
      <c r="U149" s="9" t="n">
        <f aca="false">MONTH(Dados[[#This Row],[Período]])</f>
        <v>12</v>
      </c>
    </row>
    <row r="150" customFormat="false" ht="15" hidden="false" customHeight="false" outlineLevel="0" collapsed="false">
      <c r="A150" s="13" t="n">
        <v>43438</v>
      </c>
      <c r="B150" s="4" t="s">
        <v>27</v>
      </c>
      <c r="C150" s="5" t="s">
        <v>34</v>
      </c>
      <c r="D150" s="11" t="n">
        <v>8</v>
      </c>
      <c r="E150" s="11" t="n">
        <f aca="false">D150-F150</f>
        <v>7.75</v>
      </c>
      <c r="F150" s="11" t="n">
        <v>0.25</v>
      </c>
      <c r="G150" s="12" t="n">
        <v>440</v>
      </c>
      <c r="H150" s="12" t="n">
        <v>379.5</v>
      </c>
      <c r="I150" s="12" t="n">
        <v>12.3</v>
      </c>
      <c r="J150" s="12" t="n">
        <f aca="false">SUM(H150:I150)</f>
        <v>391.8</v>
      </c>
      <c r="K150" s="8" t="n">
        <f aca="false">(H150/G150)</f>
        <v>0.8625</v>
      </c>
      <c r="L150" s="8" t="n">
        <f aca="false">H150/(E150*55)</f>
        <v>0.890322580645161</v>
      </c>
      <c r="M150" s="8" t="n">
        <f aca="false">(H150/J150)</f>
        <v>0.968606431852986</v>
      </c>
      <c r="N150" s="8" t="n">
        <f aca="false">I150/(H150+I150)</f>
        <v>0.0313935681470138</v>
      </c>
      <c r="O150" s="9" t="n">
        <f aca="false">Dados[[#This Row],[VolumePadrão]]/Dados[[#This Row],[Horas Disp]]</f>
        <v>55</v>
      </c>
      <c r="P150" s="10" t="n">
        <f aca="false" t="array" ref="P150:P150">SUM(Dados[[#This Row],[VolumeLíquido]:[VolumeRefugo]]/Dados[[#This Row],[Horas Ativas]])</f>
        <v>50.5548387096774</v>
      </c>
      <c r="Q150" s="8" t="n">
        <f aca="false">Dados[[#This Row],[Horas Ativas]]/Dados[[#This Row],[Horas Disp]]</f>
        <v>0.96875</v>
      </c>
      <c r="R150" s="8" t="n">
        <f aca="false">Dados[[#This Row],[VolumeBruto]]/Dados[[#This Row],[VolumePadrão]]</f>
        <v>0.890454545454545</v>
      </c>
      <c r="S150" s="8" t="n">
        <f aca="false">Dados[[#This Row],[Disponibilidade]]*Dados[[#This Row],[Desempenho]]*Dados[[#This Row],[Qualidade]]</f>
        <v>0.835546875</v>
      </c>
      <c r="T150" s="9" t="n">
        <f aca="false">YEAR(Dados[[#This Row],[Período]])</f>
        <v>2018</v>
      </c>
      <c r="U150" s="9" t="n">
        <f aca="false">MONTH(Dados[[#This Row],[Período]])</f>
        <v>12</v>
      </c>
    </row>
    <row r="151" customFormat="false" ht="15" hidden="false" customHeight="false" outlineLevel="0" collapsed="false">
      <c r="A151" s="13" t="n">
        <v>43439</v>
      </c>
      <c r="B151" s="4" t="s">
        <v>29</v>
      </c>
      <c r="C151" s="5" t="s">
        <v>35</v>
      </c>
      <c r="D151" s="11" t="n">
        <v>8</v>
      </c>
      <c r="E151" s="11" t="n">
        <f aca="false">D151-F151</f>
        <v>7.83</v>
      </c>
      <c r="F151" s="11" t="n">
        <v>0.17</v>
      </c>
      <c r="G151" s="12" t="n">
        <v>440</v>
      </c>
      <c r="H151" s="12" t="n">
        <v>430.6</v>
      </c>
      <c r="I151" s="12" t="n">
        <v>1.8</v>
      </c>
      <c r="J151" s="12" t="n">
        <f aca="false">SUM(H151:I151)</f>
        <v>432.4</v>
      </c>
      <c r="K151" s="8" t="n">
        <f aca="false">(H151/G151)</f>
        <v>0.978636363636364</v>
      </c>
      <c r="L151" s="8" t="n">
        <f aca="false">H151/(E151*55)</f>
        <v>0.999883896435621</v>
      </c>
      <c r="M151" s="8" t="n">
        <f aca="false">(H151/J151)</f>
        <v>0.995837187789084</v>
      </c>
      <c r="N151" s="8" t="n">
        <f aca="false">I151/(H151+I151)</f>
        <v>0.00416281221091582</v>
      </c>
      <c r="O151" s="9" t="n">
        <f aca="false">Dados[[#This Row],[VolumePadrão]]/Dados[[#This Row],[Horas Disp]]</f>
        <v>55</v>
      </c>
      <c r="P151" s="10" t="n">
        <f aca="false" t="array" ref="P151:P151">SUM(Dados[[#This Row],[VolumeLíquido]:[VolumeRefugo]]/Dados[[#This Row],[Horas Ativas]])</f>
        <v>55.2234993614304</v>
      </c>
      <c r="Q151" s="8" t="n">
        <f aca="false">Dados[[#This Row],[Horas Ativas]]/Dados[[#This Row],[Horas Disp]]</f>
        <v>0.97875</v>
      </c>
      <c r="R151" s="8" t="n">
        <f aca="false">Dados[[#This Row],[VolumeBruto]]/Dados[[#This Row],[VolumePadrão]]</f>
        <v>0.982727272727273</v>
      </c>
      <c r="S151" s="8" t="n">
        <f aca="false">Dados[[#This Row],[Disponibilidade]]*Dados[[#This Row],[Desempenho]]*Dados[[#This Row],[Qualidade]]</f>
        <v>0.957840340909091</v>
      </c>
      <c r="T151" s="9" t="n">
        <f aca="false">YEAR(Dados[[#This Row],[Período]])</f>
        <v>2018</v>
      </c>
      <c r="U151" s="9" t="n">
        <f aca="false">MONTH(Dados[[#This Row],[Período]])</f>
        <v>12</v>
      </c>
    </row>
    <row r="152" customFormat="false" ht="15" hidden="false" customHeight="false" outlineLevel="0" collapsed="false">
      <c r="A152" s="13" t="n">
        <v>43440</v>
      </c>
      <c r="B152" s="4" t="s">
        <v>21</v>
      </c>
      <c r="C152" s="5" t="s">
        <v>33</v>
      </c>
      <c r="D152" s="11" t="n">
        <v>8</v>
      </c>
      <c r="E152" s="11" t="n">
        <f aca="false">D152-F152</f>
        <v>7.67</v>
      </c>
      <c r="F152" s="11" t="n">
        <v>0.33</v>
      </c>
      <c r="G152" s="12" t="n">
        <v>440</v>
      </c>
      <c r="H152" s="12" t="n">
        <v>248.456</v>
      </c>
      <c r="I152" s="12" t="n">
        <v>23.4</v>
      </c>
      <c r="J152" s="12" t="n">
        <f aca="false">SUM(H152:I152)</f>
        <v>271.856</v>
      </c>
      <c r="K152" s="8" t="n">
        <f aca="false">(H152/G152)</f>
        <v>0.564672727272727</v>
      </c>
      <c r="L152" s="8" t="n">
        <f aca="false">H152/(E152*55)</f>
        <v>0.588967642526965</v>
      </c>
      <c r="M152" s="8" t="n">
        <f aca="false">(H152/J152)</f>
        <v>0.913925019127773</v>
      </c>
      <c r="N152" s="8" t="n">
        <f aca="false">I152/(H152+I152)</f>
        <v>0.0860749808722265</v>
      </c>
      <c r="O152" s="9" t="n">
        <f aca="false">Dados[[#This Row],[VolumePadrão]]/Dados[[#This Row],[Horas Disp]]</f>
        <v>55</v>
      </c>
      <c r="P152" s="10" t="n">
        <f aca="false" t="array" ref="P152:P152">SUM(Dados[[#This Row],[VolumeLíquido]:[VolumeRefugo]]/Dados[[#This Row],[Horas Ativas]])</f>
        <v>35.4440677966102</v>
      </c>
      <c r="Q152" s="8" t="n">
        <f aca="false">Dados[[#This Row],[Horas Ativas]]/Dados[[#This Row],[Horas Disp]]</f>
        <v>0.95875</v>
      </c>
      <c r="R152" s="8" t="n">
        <f aca="false">Dados[[#This Row],[VolumeBruto]]/Dados[[#This Row],[VolumePadrão]]</f>
        <v>0.617854545454545</v>
      </c>
      <c r="S152" s="8" t="n">
        <f aca="false">Dados[[#This Row],[Disponibilidade]]*Dados[[#This Row],[Desempenho]]*Dados[[#This Row],[Qualidade]]</f>
        <v>0.541379977272727</v>
      </c>
      <c r="T152" s="9" t="n">
        <f aca="false">YEAR(Dados[[#This Row],[Período]])</f>
        <v>2018</v>
      </c>
      <c r="U152" s="9" t="n">
        <f aca="false">MONTH(Dados[[#This Row],[Período]])</f>
        <v>12</v>
      </c>
    </row>
    <row r="153" customFormat="false" ht="15" hidden="false" customHeight="false" outlineLevel="0" collapsed="false">
      <c r="A153" s="13" t="n">
        <v>43441</v>
      </c>
      <c r="B153" s="4" t="s">
        <v>23</v>
      </c>
      <c r="C153" s="5" t="s">
        <v>32</v>
      </c>
      <c r="D153" s="11" t="n">
        <v>8</v>
      </c>
      <c r="E153" s="11" t="n">
        <f aca="false">D153-F153</f>
        <v>7.58</v>
      </c>
      <c r="F153" s="11" t="n">
        <v>0.42</v>
      </c>
      <c r="G153" s="12" t="n">
        <v>440</v>
      </c>
      <c r="H153" s="12" t="n">
        <v>352.321</v>
      </c>
      <c r="I153" s="12" t="n">
        <v>2.345</v>
      </c>
      <c r="J153" s="12" t="n">
        <f aca="false">SUM(H153:I153)</f>
        <v>354.666</v>
      </c>
      <c r="K153" s="8" t="n">
        <f aca="false">(H153/G153)</f>
        <v>0.800729545454545</v>
      </c>
      <c r="L153" s="8" t="n">
        <f aca="false">H153/(E153*55)</f>
        <v>0.845097145598465</v>
      </c>
      <c r="M153" s="8" t="n">
        <f aca="false">(H153/J153)</f>
        <v>0.993388145466439</v>
      </c>
      <c r="N153" s="8" t="n">
        <f aca="false">I153/(H153+I153)</f>
        <v>0.00661185453356115</v>
      </c>
      <c r="O153" s="9" t="n">
        <f aca="false">Dados[[#This Row],[VolumePadrão]]/Dados[[#This Row],[Horas Disp]]</f>
        <v>55</v>
      </c>
      <c r="P153" s="10" t="n">
        <f aca="false" t="array" ref="P153:P153">SUM(Dados[[#This Row],[VolumeLíquido]:[VolumeRefugo]]/Dados[[#This Row],[Horas Ativas]])</f>
        <v>46.789709762533</v>
      </c>
      <c r="Q153" s="8" t="n">
        <f aca="false">Dados[[#This Row],[Horas Ativas]]/Dados[[#This Row],[Horas Disp]]</f>
        <v>0.9475</v>
      </c>
      <c r="R153" s="8" t="n">
        <f aca="false">Dados[[#This Row],[VolumeBruto]]/Dados[[#This Row],[VolumePadrão]]</f>
        <v>0.806059090909091</v>
      </c>
      <c r="S153" s="8" t="n">
        <f aca="false">Dados[[#This Row],[Disponibilidade]]*Dados[[#This Row],[Desempenho]]*Dados[[#This Row],[Qualidade]]</f>
        <v>0.758691244318182</v>
      </c>
      <c r="T153" s="9" t="n">
        <f aca="false">YEAR(Dados[[#This Row],[Período]])</f>
        <v>2018</v>
      </c>
      <c r="U153" s="9" t="n">
        <f aca="false">MONTH(Dados[[#This Row],[Período]])</f>
        <v>12</v>
      </c>
    </row>
    <row r="154" customFormat="false" ht="15" hidden="false" customHeight="false" outlineLevel="0" collapsed="false">
      <c r="A154" s="13" t="n">
        <v>43442</v>
      </c>
      <c r="B154" s="4" t="s">
        <v>25</v>
      </c>
      <c r="C154" s="5" t="s">
        <v>26</v>
      </c>
      <c r="D154" s="11" t="n">
        <v>8</v>
      </c>
      <c r="E154" s="11" t="n">
        <f aca="false">D154-F154</f>
        <v>8</v>
      </c>
      <c r="F154" s="11" t="n">
        <v>0</v>
      </c>
      <c r="G154" s="12" t="n">
        <v>440</v>
      </c>
      <c r="H154" s="12" t="n">
        <v>395.134</v>
      </c>
      <c r="I154" s="12" t="n">
        <v>8.789</v>
      </c>
      <c r="J154" s="12" t="n">
        <f aca="false">SUM(H154:I154)</f>
        <v>403.923</v>
      </c>
      <c r="K154" s="8" t="n">
        <f aca="false">(H154/G154)</f>
        <v>0.898031818181818</v>
      </c>
      <c r="L154" s="8" t="n">
        <f aca="false">H154/(E154*55)</f>
        <v>0.898031818181818</v>
      </c>
      <c r="M154" s="8" t="n">
        <f aca="false">(H154/J154)</f>
        <v>0.9782409023502</v>
      </c>
      <c r="N154" s="8" t="n">
        <f aca="false">I154/(H154+I154)</f>
        <v>0.0217590976497996</v>
      </c>
      <c r="O154" s="9" t="n">
        <f aca="false">Dados[[#This Row],[VolumePadrão]]/Dados[[#This Row],[Horas Disp]]</f>
        <v>55</v>
      </c>
      <c r="P154" s="10" t="n">
        <f aca="false" t="array" ref="P154:P154">SUM(Dados[[#This Row],[VolumeLíquido]:[VolumeRefugo]]/Dados[[#This Row],[Horas Ativas]])</f>
        <v>50.490375</v>
      </c>
      <c r="Q154" s="8" t="n">
        <f aca="false">Dados[[#This Row],[Horas Ativas]]/Dados[[#This Row],[Horas Disp]]</f>
        <v>1</v>
      </c>
      <c r="R154" s="8" t="n">
        <f aca="false">Dados[[#This Row],[VolumeBruto]]/Dados[[#This Row],[VolumePadrão]]</f>
        <v>0.918006818181818</v>
      </c>
      <c r="S154" s="8" t="n">
        <f aca="false">Dados[[#This Row],[Disponibilidade]]*Dados[[#This Row],[Desempenho]]*Dados[[#This Row],[Qualidade]]</f>
        <v>0.898031818181818</v>
      </c>
      <c r="T154" s="9" t="n">
        <f aca="false">YEAR(Dados[[#This Row],[Período]])</f>
        <v>2018</v>
      </c>
      <c r="U154" s="9" t="n">
        <f aca="false">MONTH(Dados[[#This Row],[Período]])</f>
        <v>12</v>
      </c>
    </row>
    <row r="155" customFormat="false" ht="15" hidden="false" customHeight="false" outlineLevel="0" collapsed="false">
      <c r="A155" s="13" t="n">
        <v>43443</v>
      </c>
      <c r="B155" s="4" t="s">
        <v>27</v>
      </c>
      <c r="C155" s="5" t="s">
        <v>28</v>
      </c>
      <c r="D155" s="11" t="n">
        <v>8</v>
      </c>
      <c r="E155" s="11" t="n">
        <f aca="false">D155-F155</f>
        <v>6.75</v>
      </c>
      <c r="F155" s="11" t="n">
        <v>1.25</v>
      </c>
      <c r="G155" s="12" t="n">
        <v>440</v>
      </c>
      <c r="H155" s="12" t="n">
        <v>349.987</v>
      </c>
      <c r="I155" s="12" t="n">
        <v>12.432</v>
      </c>
      <c r="J155" s="12" t="n">
        <f aca="false">SUM(H155:I155)</f>
        <v>362.419</v>
      </c>
      <c r="K155" s="8" t="n">
        <f aca="false">(H155/G155)</f>
        <v>0.795425</v>
      </c>
      <c r="L155" s="8" t="n">
        <f aca="false">H155/(E155*55)</f>
        <v>0.942725925925926</v>
      </c>
      <c r="M155" s="8" t="n">
        <f aca="false">(H155/J155)</f>
        <v>0.96569716267635</v>
      </c>
      <c r="N155" s="8" t="n">
        <f aca="false">I155/(H155+I155)</f>
        <v>0.0343028373236502</v>
      </c>
      <c r="O155" s="9" t="n">
        <f aca="false">Dados[[#This Row],[VolumePadrão]]/Dados[[#This Row],[Horas Disp]]</f>
        <v>55</v>
      </c>
      <c r="P155" s="10" t="n">
        <f aca="false" t="array" ref="P155:P155">SUM(Dados[[#This Row],[VolumeLíquido]:[VolumeRefugo]]/Dados[[#This Row],[Horas Ativas]])</f>
        <v>53.6917037037037</v>
      </c>
      <c r="Q155" s="8" t="n">
        <f aca="false">Dados[[#This Row],[Horas Ativas]]/Dados[[#This Row],[Horas Disp]]</f>
        <v>0.84375</v>
      </c>
      <c r="R155" s="8" t="n">
        <f aca="false">Dados[[#This Row],[VolumeBruto]]/Dados[[#This Row],[VolumePadrão]]</f>
        <v>0.823679545454546</v>
      </c>
      <c r="S155" s="8" t="n">
        <f aca="false">Dados[[#This Row],[Disponibilidade]]*Dados[[#This Row],[Desempenho]]*Dados[[#This Row],[Qualidade]]</f>
        <v>0.67113984375</v>
      </c>
      <c r="T155" s="9" t="n">
        <f aca="false">YEAR(Dados[[#This Row],[Período]])</f>
        <v>2018</v>
      </c>
      <c r="U155" s="9" t="n">
        <f aca="false">MONTH(Dados[[#This Row],[Período]])</f>
        <v>12</v>
      </c>
    </row>
    <row r="156" customFormat="false" ht="15" hidden="false" customHeight="false" outlineLevel="0" collapsed="false">
      <c r="A156" s="13" t="n">
        <v>43444</v>
      </c>
      <c r="B156" s="4" t="s">
        <v>29</v>
      </c>
      <c r="C156" s="5" t="s">
        <v>30</v>
      </c>
      <c r="D156" s="11" t="n">
        <v>8</v>
      </c>
      <c r="E156" s="11" t="n">
        <f aca="false">D156-F156</f>
        <v>7.45</v>
      </c>
      <c r="F156" s="11" t="n">
        <v>0.55</v>
      </c>
      <c r="G156" s="12" t="n">
        <v>440</v>
      </c>
      <c r="H156" s="12" t="n">
        <v>369.12</v>
      </c>
      <c r="I156" s="12" t="n">
        <v>43.95</v>
      </c>
      <c r="J156" s="12" t="n">
        <f aca="false">SUM(H156:I156)</f>
        <v>413.07</v>
      </c>
      <c r="K156" s="8" t="n">
        <f aca="false">(H156/G156)</f>
        <v>0.838909090909091</v>
      </c>
      <c r="L156" s="8" t="n">
        <f aca="false">H156/(E156*55)</f>
        <v>0.900841976815131</v>
      </c>
      <c r="M156" s="8" t="n">
        <f aca="false">(H156/J156)</f>
        <v>0.893601568741376</v>
      </c>
      <c r="N156" s="8" t="n">
        <f aca="false">I156/(H156+I156)</f>
        <v>0.106398431258624</v>
      </c>
      <c r="O156" s="9" t="n">
        <f aca="false">Dados[[#This Row],[VolumePadrão]]/Dados[[#This Row],[Horas Disp]]</f>
        <v>55</v>
      </c>
      <c r="P156" s="10" t="n">
        <f aca="false" t="array" ref="P156:P156">SUM(Dados[[#This Row],[VolumeLíquido]:[VolumeRefugo]]/Dados[[#This Row],[Horas Ativas]])</f>
        <v>55.4456375838926</v>
      </c>
      <c r="Q156" s="8" t="n">
        <f aca="false">Dados[[#This Row],[Horas Ativas]]/Dados[[#This Row],[Horas Disp]]</f>
        <v>0.93125</v>
      </c>
      <c r="R156" s="8" t="n">
        <f aca="false">Dados[[#This Row],[VolumeBruto]]/Dados[[#This Row],[VolumePadrão]]</f>
        <v>0.938795454545454</v>
      </c>
      <c r="S156" s="8" t="n">
        <f aca="false">Dados[[#This Row],[Disponibilidade]]*Dados[[#This Row],[Desempenho]]*Dados[[#This Row],[Qualidade]]</f>
        <v>0.781234090909091</v>
      </c>
      <c r="T156" s="9" t="n">
        <f aca="false">YEAR(Dados[[#This Row],[Período]])</f>
        <v>2018</v>
      </c>
      <c r="U156" s="9" t="n">
        <f aca="false">MONTH(Dados[[#This Row],[Período]])</f>
        <v>12</v>
      </c>
    </row>
    <row r="157" customFormat="false" ht="15" hidden="false" customHeight="false" outlineLevel="0" collapsed="false">
      <c r="A157" s="13" t="n">
        <v>43445</v>
      </c>
      <c r="B157" s="4" t="s">
        <v>23</v>
      </c>
      <c r="C157" s="5" t="s">
        <v>24</v>
      </c>
      <c r="D157" s="11" t="n">
        <v>8</v>
      </c>
      <c r="E157" s="11" t="n">
        <f aca="false">D157-F157</f>
        <v>7.83</v>
      </c>
      <c r="F157" s="11" t="n">
        <v>0.17</v>
      </c>
      <c r="G157" s="12" t="n">
        <v>440</v>
      </c>
      <c r="H157" s="12" t="n">
        <v>288.33</v>
      </c>
      <c r="I157" s="12" t="n">
        <v>9.085</v>
      </c>
      <c r="J157" s="12" t="n">
        <f aca="false">SUM(H157:I157)</f>
        <v>297.415</v>
      </c>
      <c r="K157" s="8" t="n">
        <f aca="false">(H157/G157)</f>
        <v>0.655295454545454</v>
      </c>
      <c r="L157" s="8" t="n">
        <f aca="false">H157/(E157*55)</f>
        <v>0.6695228143504</v>
      </c>
      <c r="M157" s="8" t="n">
        <f aca="false">(H157/J157)</f>
        <v>0.969453457290318</v>
      </c>
      <c r="N157" s="8" t="n">
        <f aca="false">I157/(H157+I157)</f>
        <v>0.0305465427096818</v>
      </c>
      <c r="O157" s="9" t="n">
        <f aca="false">Dados[[#This Row],[VolumePadrão]]/Dados[[#This Row],[Horas Disp]]</f>
        <v>55</v>
      </c>
      <c r="P157" s="10" t="n">
        <f aca="false" t="array" ref="P157:P157">SUM(Dados[[#This Row],[VolumeLíquido]:[VolumeRefugo]]/Dados[[#This Row],[Horas Ativas]])</f>
        <v>37.9840357598978</v>
      </c>
      <c r="Q157" s="8" t="n">
        <f aca="false">Dados[[#This Row],[Horas Ativas]]/Dados[[#This Row],[Horas Disp]]</f>
        <v>0.97875</v>
      </c>
      <c r="R157" s="8" t="n">
        <f aca="false">Dados[[#This Row],[VolumeBruto]]/Dados[[#This Row],[VolumePadrão]]</f>
        <v>0.675943181818182</v>
      </c>
      <c r="S157" s="8" t="n">
        <f aca="false">Dados[[#This Row],[Disponibilidade]]*Dados[[#This Row],[Desempenho]]*Dados[[#This Row],[Qualidade]]</f>
        <v>0.641370426136364</v>
      </c>
      <c r="T157" s="9" t="n">
        <f aca="false">YEAR(Dados[[#This Row],[Período]])</f>
        <v>2018</v>
      </c>
      <c r="U157" s="9" t="n">
        <f aca="false">MONTH(Dados[[#This Row],[Período]])</f>
        <v>12</v>
      </c>
    </row>
    <row r="158" customFormat="false" ht="15" hidden="false" customHeight="false" outlineLevel="0" collapsed="false">
      <c r="A158" s="13" t="n">
        <v>43466</v>
      </c>
      <c r="B158" s="4" t="s">
        <v>29</v>
      </c>
      <c r="C158" s="5" t="s">
        <v>35</v>
      </c>
      <c r="D158" s="11" t="n">
        <v>8</v>
      </c>
      <c r="E158" s="11" t="n">
        <f aca="false">D158-F158</f>
        <v>7.33</v>
      </c>
      <c r="F158" s="11" t="n">
        <v>0.67</v>
      </c>
      <c r="G158" s="12" t="n">
        <v>440</v>
      </c>
      <c r="H158" s="12" t="n">
        <v>380.7</v>
      </c>
      <c r="I158" s="12" t="n">
        <v>3.3</v>
      </c>
      <c r="J158" s="12" t="n">
        <f aca="false">SUM(H158:I158)</f>
        <v>384</v>
      </c>
      <c r="K158" s="8" t="n">
        <f aca="false">(H158/G158)</f>
        <v>0.865227272727273</v>
      </c>
      <c r="L158" s="8" t="n">
        <f aca="false">H158/(E158*55)</f>
        <v>0.944313530943817</v>
      </c>
      <c r="M158" s="8" t="n">
        <f aca="false">(H158/J158)</f>
        <v>0.99140625</v>
      </c>
      <c r="N158" s="8" t="n">
        <f aca="false">I158/(H158+I158)</f>
        <v>0.00859375</v>
      </c>
      <c r="O158" s="9" t="n">
        <f aca="false">Dados[[#This Row],[VolumePadrão]]/Dados[[#This Row],[Horas Disp]]</f>
        <v>55</v>
      </c>
      <c r="P158" s="10" t="n">
        <f aca="false" t="array" ref="P158:P158">SUM(Dados[[#This Row],[VolumeLíquido]:[VolumeRefugo]]/Dados[[#This Row],[Horas Ativas]])</f>
        <v>52.387448840382</v>
      </c>
      <c r="Q158" s="8" t="n">
        <f aca="false">Dados[[#This Row],[Horas Ativas]]/Dados[[#This Row],[Horas Disp]]</f>
        <v>0.91625</v>
      </c>
      <c r="R158" s="8" t="n">
        <f aca="false">Dados[[#This Row],[VolumeBruto]]/Dados[[#This Row],[VolumePadrão]]</f>
        <v>0.872727272727273</v>
      </c>
      <c r="S158" s="8" t="n">
        <f aca="false">Dados[[#This Row],[Disponibilidade]]*Dados[[#This Row],[Desempenho]]*Dados[[#This Row],[Qualidade]]</f>
        <v>0.792764488636364</v>
      </c>
      <c r="T158" s="9" t="n">
        <f aca="false">YEAR(Dados[[#This Row],[Período]])</f>
        <v>2019</v>
      </c>
      <c r="U158" s="9" t="n">
        <f aca="false">MONTH(Dados[[#This Row],[Período]])</f>
        <v>1</v>
      </c>
    </row>
    <row r="159" customFormat="false" ht="15" hidden="false" customHeight="false" outlineLevel="0" collapsed="false">
      <c r="A159" s="13" t="n">
        <v>43467</v>
      </c>
      <c r="B159" s="4" t="s">
        <v>27</v>
      </c>
      <c r="C159" s="5" t="s">
        <v>34</v>
      </c>
      <c r="D159" s="11" t="n">
        <v>8</v>
      </c>
      <c r="E159" s="11" t="n">
        <f aca="false">D159-F159</f>
        <v>7</v>
      </c>
      <c r="F159" s="11" t="n">
        <v>1</v>
      </c>
      <c r="G159" s="12" t="n">
        <v>440</v>
      </c>
      <c r="H159" s="12" t="n">
        <v>370.8</v>
      </c>
      <c r="I159" s="12" t="n">
        <v>4.89</v>
      </c>
      <c r="J159" s="12" t="n">
        <f aca="false">SUM(H159:I159)</f>
        <v>375.69</v>
      </c>
      <c r="K159" s="8" t="n">
        <f aca="false">(H159/G159)</f>
        <v>0.842727272727273</v>
      </c>
      <c r="L159" s="8" t="n">
        <f aca="false">H159/(E159*55)</f>
        <v>0.963116883116883</v>
      </c>
      <c r="M159" s="8" t="n">
        <f aca="false">(H159/J159)</f>
        <v>0.98698394953286</v>
      </c>
      <c r="N159" s="8" t="n">
        <f aca="false">I159/(H159+I159)</f>
        <v>0.0130160504671405</v>
      </c>
      <c r="O159" s="9" t="n">
        <f aca="false">Dados[[#This Row],[VolumePadrão]]/Dados[[#This Row],[Horas Disp]]</f>
        <v>55</v>
      </c>
      <c r="P159" s="10" t="n">
        <f aca="false" t="array" ref="P159:P159">SUM(Dados[[#This Row],[VolumeLíquido]:[VolumeRefugo]]/Dados[[#This Row],[Horas Ativas]])</f>
        <v>53.67</v>
      </c>
      <c r="Q159" s="8" t="n">
        <f aca="false">Dados[[#This Row],[Horas Ativas]]/Dados[[#This Row],[Horas Disp]]</f>
        <v>0.875</v>
      </c>
      <c r="R159" s="8" t="n">
        <f aca="false">Dados[[#This Row],[VolumeBruto]]/Dados[[#This Row],[VolumePadrão]]</f>
        <v>0.853840909090909</v>
      </c>
      <c r="S159" s="8" t="n">
        <f aca="false">Dados[[#This Row],[Disponibilidade]]*Dados[[#This Row],[Desempenho]]*Dados[[#This Row],[Qualidade]]</f>
        <v>0.737386363636364</v>
      </c>
      <c r="T159" s="9" t="n">
        <f aca="false">YEAR(Dados[[#This Row],[Período]])</f>
        <v>2019</v>
      </c>
      <c r="U159" s="9" t="n">
        <f aca="false">MONTH(Dados[[#This Row],[Período]])</f>
        <v>1</v>
      </c>
    </row>
    <row r="160" customFormat="false" ht="15" hidden="false" customHeight="false" outlineLevel="0" collapsed="false">
      <c r="A160" s="13" t="n">
        <v>43468</v>
      </c>
      <c r="B160" s="4" t="s">
        <v>25</v>
      </c>
      <c r="C160" s="5" t="s">
        <v>31</v>
      </c>
      <c r="D160" s="11" t="n">
        <v>8</v>
      </c>
      <c r="E160" s="11" t="n">
        <f aca="false">D160-F160</f>
        <v>7.08</v>
      </c>
      <c r="F160" s="11" t="n">
        <v>0.92</v>
      </c>
      <c r="G160" s="12" t="n">
        <v>440</v>
      </c>
      <c r="H160" s="12" t="n">
        <v>385.6</v>
      </c>
      <c r="I160" s="12" t="n">
        <v>5.6</v>
      </c>
      <c r="J160" s="12" t="n">
        <f aca="false">SUM(H160:I160)</f>
        <v>391.2</v>
      </c>
      <c r="K160" s="8" t="n">
        <f aca="false">(H160/G160)</f>
        <v>0.876363636363636</v>
      </c>
      <c r="L160" s="8" t="n">
        <f aca="false">H160/(E160*55)</f>
        <v>0.990241397021058</v>
      </c>
      <c r="M160" s="8" t="n">
        <f aca="false">(H160/J160)</f>
        <v>0.985685071574642</v>
      </c>
      <c r="N160" s="8" t="n">
        <f aca="false">I160/(H160+I160)</f>
        <v>0.0143149284253579</v>
      </c>
      <c r="O160" s="9" t="n">
        <f aca="false">Dados[[#This Row],[VolumePadrão]]/Dados[[#This Row],[Horas Disp]]</f>
        <v>55</v>
      </c>
      <c r="P160" s="10" t="n">
        <f aca="false" t="array" ref="P160:P160">SUM(Dados[[#This Row],[VolumeLíquido]:[VolumeRefugo]]/Dados[[#This Row],[Horas Ativas]])</f>
        <v>55.2542372881356</v>
      </c>
      <c r="Q160" s="8" t="n">
        <f aca="false">Dados[[#This Row],[Horas Ativas]]/Dados[[#This Row],[Horas Disp]]</f>
        <v>0.885</v>
      </c>
      <c r="R160" s="8" t="n">
        <f aca="false">Dados[[#This Row],[VolumeBruto]]/Dados[[#This Row],[VolumePadrão]]</f>
        <v>0.889090909090909</v>
      </c>
      <c r="S160" s="8" t="n">
        <f aca="false">Dados[[#This Row],[Disponibilidade]]*Dados[[#This Row],[Desempenho]]*Dados[[#This Row],[Qualidade]]</f>
        <v>0.775581818181818</v>
      </c>
      <c r="T160" s="9" t="n">
        <f aca="false">YEAR(Dados[[#This Row],[Período]])</f>
        <v>2019</v>
      </c>
      <c r="U160" s="9" t="n">
        <f aca="false">MONTH(Dados[[#This Row],[Período]])</f>
        <v>1</v>
      </c>
    </row>
    <row r="161" customFormat="false" ht="15" hidden="false" customHeight="false" outlineLevel="0" collapsed="false">
      <c r="A161" s="13" t="n">
        <v>43469</v>
      </c>
      <c r="B161" s="4" t="s">
        <v>23</v>
      </c>
      <c r="C161" s="5" t="s">
        <v>24</v>
      </c>
      <c r="D161" s="11" t="n">
        <v>8</v>
      </c>
      <c r="E161" s="11" t="n">
        <f aca="false">D161-F161</f>
        <v>7.55</v>
      </c>
      <c r="F161" s="11" t="n">
        <v>0.45</v>
      </c>
      <c r="G161" s="12" t="n">
        <v>440</v>
      </c>
      <c r="H161" s="12" t="n">
        <v>407.9</v>
      </c>
      <c r="I161" s="12" t="n">
        <v>6.7</v>
      </c>
      <c r="J161" s="12" t="n">
        <f aca="false">SUM(H161:I161)</f>
        <v>414.6</v>
      </c>
      <c r="K161" s="8" t="n">
        <f aca="false">(H161/G161)</f>
        <v>0.927045454545454</v>
      </c>
      <c r="L161" s="8" t="n">
        <f aca="false">H161/(E161*55)</f>
        <v>0.982299819385912</v>
      </c>
      <c r="M161" s="8" t="n">
        <f aca="false">(H161/J161)</f>
        <v>0.983839845634346</v>
      </c>
      <c r="N161" s="8" t="n">
        <f aca="false">I161/(H161+I161)</f>
        <v>0.0161601543656536</v>
      </c>
      <c r="O161" s="9" t="n">
        <f aca="false">Dados[[#This Row],[VolumePadrão]]/Dados[[#This Row],[Horas Disp]]</f>
        <v>55</v>
      </c>
      <c r="P161" s="10" t="n">
        <f aca="false" t="array" ref="P161:P161">SUM(Dados[[#This Row],[VolumeLíquido]:[VolumeRefugo]]/Dados[[#This Row],[Horas Ativas]])</f>
        <v>54.9139072847682</v>
      </c>
      <c r="Q161" s="8" t="n">
        <f aca="false">Dados[[#This Row],[Horas Ativas]]/Dados[[#This Row],[Horas Disp]]</f>
        <v>0.94375</v>
      </c>
      <c r="R161" s="8" t="n">
        <f aca="false">Dados[[#This Row],[VolumeBruto]]/Dados[[#This Row],[VolumePadrão]]</f>
        <v>0.942272727272727</v>
      </c>
      <c r="S161" s="8" t="n">
        <f aca="false">Dados[[#This Row],[Disponibilidade]]*Dados[[#This Row],[Desempenho]]*Dados[[#This Row],[Qualidade]]</f>
        <v>0.874899147727273</v>
      </c>
      <c r="T161" s="9" t="n">
        <f aca="false">YEAR(Dados[[#This Row],[Período]])</f>
        <v>2019</v>
      </c>
      <c r="U161" s="9" t="n">
        <f aca="false">MONTH(Dados[[#This Row],[Período]])</f>
        <v>1</v>
      </c>
    </row>
    <row r="162" customFormat="false" ht="15" hidden="false" customHeight="false" outlineLevel="0" collapsed="false">
      <c r="A162" s="13" t="n">
        <v>43470</v>
      </c>
      <c r="B162" s="4" t="s">
        <v>21</v>
      </c>
      <c r="C162" s="5" t="s">
        <v>22</v>
      </c>
      <c r="D162" s="11" t="n">
        <v>8</v>
      </c>
      <c r="E162" s="11" t="n">
        <f aca="false">D162-F162</f>
        <v>7.45</v>
      </c>
      <c r="F162" s="11" t="n">
        <v>0.55</v>
      </c>
      <c r="G162" s="12" t="n">
        <v>440</v>
      </c>
      <c r="H162" s="12" t="n">
        <v>378.4</v>
      </c>
      <c r="I162" s="12" t="n">
        <v>9.2</v>
      </c>
      <c r="J162" s="12" t="n">
        <f aca="false">SUM(H162:I162)</f>
        <v>387.6</v>
      </c>
      <c r="K162" s="8" t="n">
        <f aca="false">(H162/G162)</f>
        <v>0.86</v>
      </c>
      <c r="L162" s="8" t="n">
        <f aca="false">H162/(E162*55)</f>
        <v>0.923489932885906</v>
      </c>
      <c r="M162" s="8" t="n">
        <f aca="false">(H162/J162)</f>
        <v>0.976264189886481</v>
      </c>
      <c r="N162" s="8" t="n">
        <f aca="false">I162/(H162+I162)</f>
        <v>0.0237358101135191</v>
      </c>
      <c r="O162" s="9" t="n">
        <f aca="false">Dados[[#This Row],[VolumePadrão]]/Dados[[#This Row],[Horas Disp]]</f>
        <v>55</v>
      </c>
      <c r="P162" s="10" t="n">
        <f aca="false" t="array" ref="P162:P162">SUM(Dados[[#This Row],[VolumeLíquido]:[VolumeRefugo]]/Dados[[#This Row],[Horas Ativas]])</f>
        <v>52.0268456375839</v>
      </c>
      <c r="Q162" s="8" t="n">
        <f aca="false">Dados[[#This Row],[Horas Ativas]]/Dados[[#This Row],[Horas Disp]]</f>
        <v>0.93125</v>
      </c>
      <c r="R162" s="8" t="n">
        <f aca="false">Dados[[#This Row],[VolumeBruto]]/Dados[[#This Row],[VolumePadrão]]</f>
        <v>0.880909090909091</v>
      </c>
      <c r="S162" s="8" t="n">
        <f aca="false">Dados[[#This Row],[Disponibilidade]]*Dados[[#This Row],[Desempenho]]*Dados[[#This Row],[Qualidade]]</f>
        <v>0.800875</v>
      </c>
      <c r="T162" s="9" t="n">
        <f aca="false">YEAR(Dados[[#This Row],[Período]])</f>
        <v>2019</v>
      </c>
      <c r="U162" s="9" t="n">
        <f aca="false">MONTH(Dados[[#This Row],[Período]])</f>
        <v>1</v>
      </c>
    </row>
    <row r="163" customFormat="false" ht="15" hidden="false" customHeight="false" outlineLevel="0" collapsed="false">
      <c r="A163" s="13" t="n">
        <v>43471</v>
      </c>
      <c r="B163" s="4" t="s">
        <v>29</v>
      </c>
      <c r="C163" s="5" t="s">
        <v>30</v>
      </c>
      <c r="D163" s="11" t="n">
        <v>8</v>
      </c>
      <c r="E163" s="11" t="n">
        <f aca="false">D163-F163</f>
        <v>7.7</v>
      </c>
      <c r="F163" s="11" t="n">
        <v>0.3</v>
      </c>
      <c r="G163" s="12" t="n">
        <v>440</v>
      </c>
      <c r="H163" s="12" t="n">
        <v>401.55</v>
      </c>
      <c r="I163" s="12" t="n">
        <v>4.321</v>
      </c>
      <c r="J163" s="12" t="n">
        <f aca="false">SUM(H163:I163)</f>
        <v>405.871</v>
      </c>
      <c r="K163" s="8" t="n">
        <f aca="false">(H163/G163)</f>
        <v>0.912613636363636</v>
      </c>
      <c r="L163" s="8" t="n">
        <f aca="false">H163/(E163*55)</f>
        <v>0.948170011806375</v>
      </c>
      <c r="M163" s="8" t="n">
        <f aca="false">(H163/J163)</f>
        <v>0.989353760184886</v>
      </c>
      <c r="N163" s="8" t="n">
        <f aca="false">I163/(H163+I163)</f>
        <v>0.0106462398151137</v>
      </c>
      <c r="O163" s="9" t="n">
        <f aca="false">Dados[[#This Row],[VolumePadrão]]/Dados[[#This Row],[Horas Disp]]</f>
        <v>55</v>
      </c>
      <c r="P163" s="10" t="n">
        <f aca="false" t="array" ref="P163:P163">SUM(Dados[[#This Row],[VolumeLíquido]:[VolumeRefugo]]/Dados[[#This Row],[Horas Ativas]])</f>
        <v>52.7105194805195</v>
      </c>
      <c r="Q163" s="8" t="n">
        <f aca="false">Dados[[#This Row],[Horas Ativas]]/Dados[[#This Row],[Horas Disp]]</f>
        <v>0.9625</v>
      </c>
      <c r="R163" s="8" t="n">
        <f aca="false">Dados[[#This Row],[VolumeBruto]]/Dados[[#This Row],[VolumePadrão]]</f>
        <v>0.922434090909091</v>
      </c>
      <c r="S163" s="8" t="n">
        <f aca="false">Dados[[#This Row],[Disponibilidade]]*Dados[[#This Row],[Desempenho]]*Dados[[#This Row],[Qualidade]]</f>
        <v>0.878390625</v>
      </c>
      <c r="T163" s="9" t="n">
        <f aca="false">YEAR(Dados[[#This Row],[Período]])</f>
        <v>2019</v>
      </c>
      <c r="U163" s="9" t="n">
        <f aca="false">MONTH(Dados[[#This Row],[Período]])</f>
        <v>1</v>
      </c>
    </row>
    <row r="164" customFormat="false" ht="15" hidden="false" customHeight="false" outlineLevel="0" collapsed="false">
      <c r="A164" s="13" t="n">
        <v>43472</v>
      </c>
      <c r="B164" s="4" t="s">
        <v>27</v>
      </c>
      <c r="C164" s="5" t="s">
        <v>28</v>
      </c>
      <c r="D164" s="11" t="n">
        <v>8</v>
      </c>
      <c r="E164" s="11" t="n">
        <f aca="false">D164-F164</f>
        <v>7.33</v>
      </c>
      <c r="F164" s="11" t="n">
        <v>0.67</v>
      </c>
      <c r="G164" s="12" t="n">
        <v>440</v>
      </c>
      <c r="H164" s="12" t="n">
        <v>248.9</v>
      </c>
      <c r="I164" s="12" t="n">
        <v>65.4</v>
      </c>
      <c r="J164" s="12" t="n">
        <f aca="false">SUM(H164:I164)</f>
        <v>314.3</v>
      </c>
      <c r="K164" s="8" t="n">
        <f aca="false">(H164/G164)</f>
        <v>0.565681818181818</v>
      </c>
      <c r="L164" s="8" t="n">
        <f aca="false">H164/(E164*55)</f>
        <v>0.617388068956964</v>
      </c>
      <c r="M164" s="8" t="n">
        <f aca="false">(H164/J164)</f>
        <v>0.791918549156856</v>
      </c>
      <c r="N164" s="8" t="n">
        <f aca="false">I164/(H164+I164)</f>
        <v>0.208081450843143</v>
      </c>
      <c r="O164" s="9" t="n">
        <f aca="false">Dados[[#This Row],[VolumePadrão]]/Dados[[#This Row],[Horas Disp]]</f>
        <v>55</v>
      </c>
      <c r="P164" s="10" t="n">
        <f aca="false" t="array" ref="P164:P164">SUM(Dados[[#This Row],[VolumeLíquido]:[VolumeRefugo]]/Dados[[#This Row],[Horas Ativas]])</f>
        <v>42.8785811732606</v>
      </c>
      <c r="Q164" s="8" t="n">
        <f aca="false">Dados[[#This Row],[Horas Ativas]]/Dados[[#This Row],[Horas Disp]]</f>
        <v>0.91625</v>
      </c>
      <c r="R164" s="8" t="n">
        <f aca="false">Dados[[#This Row],[VolumeBruto]]/Dados[[#This Row],[VolumePadrão]]</f>
        <v>0.714318181818182</v>
      </c>
      <c r="S164" s="8" t="n">
        <f aca="false">Dados[[#This Row],[Disponibilidade]]*Dados[[#This Row],[Desempenho]]*Dados[[#This Row],[Qualidade]]</f>
        <v>0.518305965909091</v>
      </c>
      <c r="T164" s="9" t="n">
        <f aca="false">YEAR(Dados[[#This Row],[Período]])</f>
        <v>2019</v>
      </c>
      <c r="U164" s="9" t="n">
        <f aca="false">MONTH(Dados[[#This Row],[Período]])</f>
        <v>1</v>
      </c>
    </row>
    <row r="165" customFormat="false" ht="15" hidden="false" customHeight="false" outlineLevel="0" collapsed="false">
      <c r="A165" s="13" t="n">
        <v>43473</v>
      </c>
      <c r="B165" s="4" t="s">
        <v>25</v>
      </c>
      <c r="C165" s="5" t="s">
        <v>26</v>
      </c>
      <c r="D165" s="11" t="n">
        <v>8</v>
      </c>
      <c r="E165" s="11" t="n">
        <f aca="false">D165-F165</f>
        <v>6.55</v>
      </c>
      <c r="F165" s="11" t="n">
        <v>1.45</v>
      </c>
      <c r="G165" s="12" t="n">
        <v>440</v>
      </c>
      <c r="H165" s="12" t="n">
        <v>349.67</v>
      </c>
      <c r="I165" s="12" t="n">
        <v>28.67</v>
      </c>
      <c r="J165" s="12" t="n">
        <f aca="false">SUM(H165:I165)</f>
        <v>378.34</v>
      </c>
      <c r="K165" s="8" t="n">
        <f aca="false">(H165/G165)</f>
        <v>0.794704545454546</v>
      </c>
      <c r="L165" s="8" t="n">
        <f aca="false">H165/(E165*55)</f>
        <v>0.970631505898682</v>
      </c>
      <c r="M165" s="8" t="n">
        <f aca="false">(H165/J165)</f>
        <v>0.92422159961939</v>
      </c>
      <c r="N165" s="8" t="n">
        <f aca="false">I165/(H165+I165)</f>
        <v>0.07577840038061</v>
      </c>
      <c r="O165" s="9" t="n">
        <f aca="false">Dados[[#This Row],[VolumePadrão]]/Dados[[#This Row],[Horas Disp]]</f>
        <v>55</v>
      </c>
      <c r="P165" s="10" t="n">
        <f aca="false" t="array" ref="P165:P165">SUM(Dados[[#This Row],[VolumeLíquido]:[VolumeRefugo]]/Dados[[#This Row],[Horas Ativas]])</f>
        <v>57.7618320610687</v>
      </c>
      <c r="Q165" s="8" t="n">
        <f aca="false">Dados[[#This Row],[Horas Ativas]]/Dados[[#This Row],[Horas Disp]]</f>
        <v>0.81875</v>
      </c>
      <c r="R165" s="8" t="n">
        <f aca="false">Dados[[#This Row],[VolumeBruto]]/Dados[[#This Row],[VolumePadrão]]</f>
        <v>0.859863636363636</v>
      </c>
      <c r="S165" s="8" t="n">
        <f aca="false">Dados[[#This Row],[Disponibilidade]]*Dados[[#This Row],[Desempenho]]*Dados[[#This Row],[Qualidade]]</f>
        <v>0.650664346590909</v>
      </c>
      <c r="T165" s="9" t="n">
        <f aca="false">YEAR(Dados[[#This Row],[Período]])</f>
        <v>2019</v>
      </c>
      <c r="U165" s="9" t="n">
        <f aca="false">MONTH(Dados[[#This Row],[Período]])</f>
        <v>1</v>
      </c>
    </row>
    <row r="166" customFormat="false" ht="15" hidden="false" customHeight="false" outlineLevel="0" collapsed="false">
      <c r="A166" s="13" t="n">
        <v>43474</v>
      </c>
      <c r="B166" s="4" t="s">
        <v>23</v>
      </c>
      <c r="C166" s="5" t="s">
        <v>32</v>
      </c>
      <c r="D166" s="11" t="n">
        <v>8</v>
      </c>
      <c r="E166" s="11" t="n">
        <f aca="false">D166-F166</f>
        <v>7.8</v>
      </c>
      <c r="F166" s="11" t="n">
        <v>0.2</v>
      </c>
      <c r="G166" s="12" t="n">
        <v>440</v>
      </c>
      <c r="H166" s="12" t="n">
        <v>410.3</v>
      </c>
      <c r="I166" s="12" t="n">
        <v>2.45</v>
      </c>
      <c r="J166" s="12" t="n">
        <f aca="false">SUM(H166:I166)</f>
        <v>412.75</v>
      </c>
      <c r="K166" s="8" t="n">
        <f aca="false">(H166/G166)</f>
        <v>0.9325</v>
      </c>
      <c r="L166" s="8" t="n">
        <f aca="false">H166/(E166*55)</f>
        <v>0.956410256410256</v>
      </c>
      <c r="M166" s="8" t="n">
        <f aca="false">(H166/J166)</f>
        <v>0.994064203513022</v>
      </c>
      <c r="N166" s="8" t="n">
        <f aca="false">I166/(H166+I166)</f>
        <v>0.00593579648697759</v>
      </c>
      <c r="O166" s="9" t="n">
        <f aca="false">Dados[[#This Row],[VolumePadrão]]/Dados[[#This Row],[Horas Disp]]</f>
        <v>55</v>
      </c>
      <c r="P166" s="10" t="n">
        <f aca="false" t="array" ref="P166:P166">SUM(Dados[[#This Row],[VolumeLíquido]:[VolumeRefugo]]/Dados[[#This Row],[Horas Ativas]])</f>
        <v>52.9166666666667</v>
      </c>
      <c r="Q166" s="8" t="n">
        <f aca="false">Dados[[#This Row],[Horas Ativas]]/Dados[[#This Row],[Horas Disp]]</f>
        <v>0.975</v>
      </c>
      <c r="R166" s="8" t="n">
        <f aca="false">Dados[[#This Row],[VolumeBruto]]/Dados[[#This Row],[VolumePadrão]]</f>
        <v>0.938068181818182</v>
      </c>
      <c r="S166" s="8" t="n">
        <f aca="false">Dados[[#This Row],[Disponibilidade]]*Dados[[#This Row],[Desempenho]]*Dados[[#This Row],[Qualidade]]</f>
        <v>0.9091875</v>
      </c>
      <c r="T166" s="9" t="n">
        <f aca="false">YEAR(Dados[[#This Row],[Período]])</f>
        <v>2019</v>
      </c>
      <c r="U166" s="9" t="n">
        <f aca="false">MONTH(Dados[[#This Row],[Período]])</f>
        <v>1</v>
      </c>
    </row>
    <row r="167" customFormat="false" ht="15" hidden="false" customHeight="false" outlineLevel="0" collapsed="false">
      <c r="A167" s="13" t="n">
        <v>43475</v>
      </c>
      <c r="B167" s="4" t="s">
        <v>21</v>
      </c>
      <c r="C167" s="5" t="s">
        <v>33</v>
      </c>
      <c r="D167" s="11" t="n">
        <v>8</v>
      </c>
      <c r="E167" s="11" t="n">
        <f aca="false">D167-F167</f>
        <v>7.12</v>
      </c>
      <c r="F167" s="11" t="n">
        <v>0.88</v>
      </c>
      <c r="G167" s="12" t="n">
        <v>440</v>
      </c>
      <c r="H167" s="12" t="n">
        <v>370.5</v>
      </c>
      <c r="I167" s="12" t="n">
        <v>1.23</v>
      </c>
      <c r="J167" s="12" t="n">
        <f aca="false">SUM(H167:I167)</f>
        <v>371.73</v>
      </c>
      <c r="K167" s="8" t="n">
        <f aca="false">(H167/G167)</f>
        <v>0.842045454545455</v>
      </c>
      <c r="L167" s="8" t="n">
        <f aca="false">H167/(E167*55)</f>
        <v>0.94611848825332</v>
      </c>
      <c r="M167" s="8" t="n">
        <f aca="false">(H167/J167)</f>
        <v>0.996691146800097</v>
      </c>
      <c r="N167" s="8" t="n">
        <f aca="false">I167/(H167+I167)</f>
        <v>0.00330885319990316</v>
      </c>
      <c r="O167" s="9" t="n">
        <f aca="false">Dados[[#This Row],[VolumePadrão]]/Dados[[#This Row],[Horas Disp]]</f>
        <v>55</v>
      </c>
      <c r="P167" s="10" t="n">
        <f aca="false" t="array" ref="P167:P167">SUM(Dados[[#This Row],[VolumeLíquido]:[VolumeRefugo]]/Dados[[#This Row],[Horas Ativas]])</f>
        <v>52.2092696629214</v>
      </c>
      <c r="Q167" s="8" t="n">
        <f aca="false">Dados[[#This Row],[Horas Ativas]]/Dados[[#This Row],[Horas Disp]]</f>
        <v>0.89</v>
      </c>
      <c r="R167" s="8" t="n">
        <f aca="false">Dados[[#This Row],[VolumeBruto]]/Dados[[#This Row],[VolumePadrão]]</f>
        <v>0.844840909090909</v>
      </c>
      <c r="S167" s="8" t="n">
        <f aca="false">Dados[[#This Row],[Disponibilidade]]*Dados[[#This Row],[Desempenho]]*Dados[[#This Row],[Qualidade]]</f>
        <v>0.749420454545455</v>
      </c>
      <c r="T167" s="9" t="n">
        <f aca="false">YEAR(Dados[[#This Row],[Período]])</f>
        <v>2019</v>
      </c>
      <c r="U167" s="9" t="n">
        <f aca="false">MONTH(Dados[[#This Row],[Período]])</f>
        <v>1</v>
      </c>
    </row>
    <row r="168" customFormat="false" ht="15" hidden="false" customHeight="false" outlineLevel="0" collapsed="false">
      <c r="A168" s="13" t="n">
        <v>43476</v>
      </c>
      <c r="B168" s="4" t="s">
        <v>27</v>
      </c>
      <c r="C168" s="5" t="s">
        <v>34</v>
      </c>
      <c r="D168" s="11" t="n">
        <v>8</v>
      </c>
      <c r="E168" s="11" t="n">
        <f aca="false">D168-F168</f>
        <v>7.75</v>
      </c>
      <c r="F168" s="11" t="n">
        <v>0.25</v>
      </c>
      <c r="G168" s="12" t="n">
        <v>440</v>
      </c>
      <c r="H168" s="12" t="n">
        <v>402.043</v>
      </c>
      <c r="I168" s="7" t="n">
        <v>4.181</v>
      </c>
      <c r="J168" s="12" t="n">
        <f aca="false">SUM(H168:I168)</f>
        <v>406.224</v>
      </c>
      <c r="K168" s="8" t="n">
        <f aca="false">(H168/G168)</f>
        <v>0.913734090909091</v>
      </c>
      <c r="L168" s="8" t="n">
        <f aca="false">H168/(E168*55)</f>
        <v>0.943209384164223</v>
      </c>
      <c r="M168" s="8" t="n">
        <f aca="false">(H168/J168)</f>
        <v>0.989707648981843</v>
      </c>
      <c r="N168" s="8" t="n">
        <f aca="false">I168/(H168+I168)</f>
        <v>0.0102923510181575</v>
      </c>
      <c r="O168" s="9" t="n">
        <f aca="false">Dados[[#This Row],[VolumePadrão]]/Dados[[#This Row],[Horas Disp]]</f>
        <v>55</v>
      </c>
      <c r="P168" s="10" t="n">
        <f aca="false" t="array" ref="P168:P168">SUM(Dados[[#This Row],[VolumeLíquido]:[VolumeRefugo]]/Dados[[#This Row],[Horas Ativas]])</f>
        <v>52.416</v>
      </c>
      <c r="Q168" s="8" t="n">
        <f aca="false">Dados[[#This Row],[Horas Ativas]]/Dados[[#This Row],[Horas Disp]]</f>
        <v>0.96875</v>
      </c>
      <c r="R168" s="8" t="n">
        <f aca="false">Dados[[#This Row],[VolumeBruto]]/Dados[[#This Row],[VolumePadrão]]</f>
        <v>0.923236363636364</v>
      </c>
      <c r="S168" s="8" t="n">
        <f aca="false">Dados[[#This Row],[Disponibilidade]]*Dados[[#This Row],[Desempenho]]*Dados[[#This Row],[Qualidade]]</f>
        <v>0.885179900568182</v>
      </c>
      <c r="T168" s="9" t="n">
        <f aca="false">YEAR(Dados[[#This Row],[Período]])</f>
        <v>2019</v>
      </c>
      <c r="U168" s="9" t="n">
        <f aca="false">MONTH(Dados[[#This Row],[Período]])</f>
        <v>1</v>
      </c>
    </row>
    <row r="169" customFormat="false" ht="15" hidden="false" customHeight="false" outlineLevel="0" collapsed="false">
      <c r="A169" s="13" t="n">
        <v>43477</v>
      </c>
      <c r="B169" s="4" t="s">
        <v>27</v>
      </c>
      <c r="C169" s="5" t="s">
        <v>28</v>
      </c>
      <c r="D169" s="11" t="n">
        <v>8</v>
      </c>
      <c r="E169" s="11" t="n">
        <f aca="false">D169-F169</f>
        <v>7.83</v>
      </c>
      <c r="F169" s="11" t="n">
        <v>0.17</v>
      </c>
      <c r="G169" s="12" t="n">
        <v>440</v>
      </c>
      <c r="H169" s="12" t="n">
        <v>296.7</v>
      </c>
      <c r="I169" s="7" t="n">
        <v>15.323</v>
      </c>
      <c r="J169" s="12" t="n">
        <f aca="false">SUM(H169:I169)</f>
        <v>312.023</v>
      </c>
      <c r="K169" s="8" t="n">
        <f aca="false">(H169/G169)</f>
        <v>0.674318181818182</v>
      </c>
      <c r="L169" s="8" t="n">
        <f aca="false">H169/(E169*55)</f>
        <v>0.688958551027517</v>
      </c>
      <c r="M169" s="8" t="n">
        <f aca="false">(H169/J169)</f>
        <v>0.950891440695077</v>
      </c>
      <c r="N169" s="8" t="n">
        <f aca="false">I169/(H169+I169)</f>
        <v>0.049108559304923</v>
      </c>
      <c r="O169" s="9" t="n">
        <f aca="false">Dados[[#This Row],[VolumePadrão]]/Dados[[#This Row],[Horas Disp]]</f>
        <v>55</v>
      </c>
      <c r="P169" s="10" t="n">
        <f aca="false" t="array" ref="P169:P169">SUM(Dados[[#This Row],[VolumeLíquido]:[VolumeRefugo]]/Dados[[#This Row],[Horas Ativas]])</f>
        <v>39.849680715198</v>
      </c>
      <c r="Q169" s="8" t="n">
        <f aca="false">Dados[[#This Row],[Horas Ativas]]/Dados[[#This Row],[Horas Disp]]</f>
        <v>0.97875</v>
      </c>
      <c r="R169" s="8" t="n">
        <f aca="false">Dados[[#This Row],[VolumeBruto]]/Dados[[#This Row],[VolumePadrão]]</f>
        <v>0.709143181818182</v>
      </c>
      <c r="S169" s="8" t="n">
        <f aca="false">Dados[[#This Row],[Disponibilidade]]*Dados[[#This Row],[Desempenho]]*Dados[[#This Row],[Qualidade]]</f>
        <v>0.659988920454545</v>
      </c>
      <c r="T169" s="9" t="n">
        <f aca="false">YEAR(Dados[[#This Row],[Período]])</f>
        <v>2019</v>
      </c>
      <c r="U169" s="9" t="n">
        <f aca="false">MONTH(Dados[[#This Row],[Período]])</f>
        <v>1</v>
      </c>
    </row>
    <row r="170" customFormat="false" ht="15" hidden="false" customHeight="false" outlineLevel="0" collapsed="false">
      <c r="A170" s="13" t="n">
        <v>43478</v>
      </c>
      <c r="B170" s="4" t="s">
        <v>25</v>
      </c>
      <c r="C170" s="5" t="s">
        <v>31</v>
      </c>
      <c r="D170" s="11" t="n">
        <v>8</v>
      </c>
      <c r="E170" s="11" t="n">
        <f aca="false">D170-F170</f>
        <v>7.67</v>
      </c>
      <c r="F170" s="11" t="n">
        <v>0.33</v>
      </c>
      <c r="G170" s="12" t="n">
        <v>440</v>
      </c>
      <c r="H170" s="12" t="n">
        <v>350.4</v>
      </c>
      <c r="I170" s="7" t="n">
        <v>21.545</v>
      </c>
      <c r="J170" s="12" t="n">
        <f aca="false">SUM(H170:I170)</f>
        <v>371.945</v>
      </c>
      <c r="K170" s="8" t="n">
        <f aca="false">(H170/G170)</f>
        <v>0.796363636363636</v>
      </c>
      <c r="L170" s="8" t="n">
        <f aca="false">H170/(E170*55)</f>
        <v>0.830627000118525</v>
      </c>
      <c r="M170" s="8" t="n">
        <f aca="false">(H170/J170)</f>
        <v>0.94207476911909</v>
      </c>
      <c r="N170" s="8" t="n">
        <f aca="false">I170/(H170+I170)</f>
        <v>0.0579252308809098</v>
      </c>
      <c r="O170" s="9" t="n">
        <f aca="false">Dados[[#This Row],[VolumePadrão]]/Dados[[#This Row],[Horas Disp]]</f>
        <v>55</v>
      </c>
      <c r="P170" s="10" t="n">
        <f aca="false" t="array" ref="P170:P170">SUM(Dados[[#This Row],[VolumeLíquido]:[VolumeRefugo]]/Dados[[#This Row],[Horas Ativas]])</f>
        <v>48.493481095176</v>
      </c>
      <c r="Q170" s="8" t="n">
        <f aca="false">Dados[[#This Row],[Horas Ativas]]/Dados[[#This Row],[Horas Disp]]</f>
        <v>0.95875</v>
      </c>
      <c r="R170" s="8" t="n">
        <f aca="false">Dados[[#This Row],[VolumeBruto]]/Dados[[#This Row],[VolumePadrão]]</f>
        <v>0.845329545454545</v>
      </c>
      <c r="S170" s="8" t="n">
        <f aca="false">Dados[[#This Row],[Disponibilidade]]*Dados[[#This Row],[Desempenho]]*Dados[[#This Row],[Qualidade]]</f>
        <v>0.763513636363636</v>
      </c>
      <c r="T170" s="9" t="n">
        <f aca="false">YEAR(Dados[[#This Row],[Período]])</f>
        <v>2019</v>
      </c>
      <c r="U170" s="9" t="n">
        <f aca="false">MONTH(Dados[[#This Row],[Período]])</f>
        <v>1</v>
      </c>
    </row>
    <row r="171" customFormat="false" ht="15" hidden="false" customHeight="false" outlineLevel="0" collapsed="false">
      <c r="A171" s="13" t="n">
        <v>43497</v>
      </c>
      <c r="B171" s="4" t="s">
        <v>21</v>
      </c>
      <c r="C171" s="5" t="s">
        <v>22</v>
      </c>
      <c r="D171" s="11" t="n">
        <v>8</v>
      </c>
      <c r="E171" s="11" t="n">
        <f aca="false">D171-F171</f>
        <v>7.67</v>
      </c>
      <c r="F171" s="6" t="n">
        <v>0.33</v>
      </c>
      <c r="G171" s="12" t="n">
        <v>440</v>
      </c>
      <c r="H171" s="7" t="n">
        <v>346.507</v>
      </c>
      <c r="I171" s="7" t="n">
        <v>13.754</v>
      </c>
      <c r="J171" s="12" t="n">
        <f aca="false">SUM(H171:I171)</f>
        <v>360.261</v>
      </c>
      <c r="K171" s="8" t="n">
        <f aca="false">(H171/G171)</f>
        <v>0.787515909090909</v>
      </c>
      <c r="L171" s="8" t="n">
        <f aca="false">H171/(E171*55)</f>
        <v>0.821398601398601</v>
      </c>
      <c r="M171" s="8" t="n">
        <f aca="false">(H171/J171)</f>
        <v>0.961822123404976</v>
      </c>
      <c r="N171" s="8" t="n">
        <f aca="false">I171/(H171+I171)</f>
        <v>0.0381778765950242</v>
      </c>
      <c r="O171" s="9" t="n">
        <f aca="false">Dados[[#This Row],[VolumePadrão]]/Dados[[#This Row],[Horas Disp]]</f>
        <v>55</v>
      </c>
      <c r="P171" s="10" t="n">
        <f aca="false" t="array" ref="P171:P171">SUM(Dados[[#This Row],[VolumeLíquido]:[VolumeRefugo]]/Dados[[#This Row],[Horas Ativas]])</f>
        <v>46.9701434159061</v>
      </c>
      <c r="Q171" s="8" t="n">
        <f aca="false">Dados[[#This Row],[Horas Ativas]]/Dados[[#This Row],[Horas Disp]]</f>
        <v>0.95875</v>
      </c>
      <c r="R171" s="8" t="n">
        <f aca="false">Dados[[#This Row],[VolumeBruto]]/Dados[[#This Row],[VolumePadrão]]</f>
        <v>0.818775</v>
      </c>
      <c r="S171" s="8" t="n">
        <f aca="false">Dados[[#This Row],[Disponibilidade]]*Dados[[#This Row],[Desempenho]]*Dados[[#This Row],[Qualidade]]</f>
        <v>0.755030877840909</v>
      </c>
      <c r="T171" s="9" t="n">
        <f aca="false">YEAR(Dados[[#This Row],[Período]])</f>
        <v>2019</v>
      </c>
      <c r="U171" s="9" t="n">
        <f aca="false">MONTH(Dados[[#This Row],[Período]])</f>
        <v>2</v>
      </c>
    </row>
    <row r="172" customFormat="false" ht="15" hidden="false" customHeight="false" outlineLevel="0" collapsed="false">
      <c r="A172" s="13" t="n">
        <v>43498</v>
      </c>
      <c r="B172" s="4" t="s">
        <v>23</v>
      </c>
      <c r="C172" s="5" t="s">
        <v>24</v>
      </c>
      <c r="D172" s="11" t="n">
        <v>8</v>
      </c>
      <c r="E172" s="11" t="n">
        <f aca="false">D172-F172</f>
        <v>7.5</v>
      </c>
      <c r="F172" s="6" t="n">
        <v>0.5</v>
      </c>
      <c r="G172" s="12" t="n">
        <v>440</v>
      </c>
      <c r="H172" s="7" t="n">
        <v>324.492</v>
      </c>
      <c r="I172" s="7" t="n">
        <v>17.912</v>
      </c>
      <c r="J172" s="12" t="n">
        <f aca="false">SUM(H172:I172)</f>
        <v>342.404</v>
      </c>
      <c r="K172" s="8" t="n">
        <f aca="false">(H172/G172)</f>
        <v>0.737481818181818</v>
      </c>
      <c r="L172" s="8" t="n">
        <f aca="false">H172/(E172*55)</f>
        <v>0.786647272727273</v>
      </c>
      <c r="M172" s="8" t="n">
        <f aca="false">(H172/J172)</f>
        <v>0.947687527014871</v>
      </c>
      <c r="N172" s="8" t="n">
        <f aca="false">I172/(H172+I172)</f>
        <v>0.0523124729851287</v>
      </c>
      <c r="O172" s="9" t="n">
        <f aca="false">Dados[[#This Row],[VolumePadrão]]/Dados[[#This Row],[Horas Disp]]</f>
        <v>55</v>
      </c>
      <c r="P172" s="10" t="n">
        <f aca="false" t="array" ref="P172:P172">SUM(Dados[[#This Row],[VolumeLíquido]:[VolumeRefugo]]/Dados[[#This Row],[Horas Ativas]])</f>
        <v>45.6538666666667</v>
      </c>
      <c r="Q172" s="8" t="n">
        <f aca="false">Dados[[#This Row],[Horas Ativas]]/Dados[[#This Row],[Horas Disp]]</f>
        <v>0.9375</v>
      </c>
      <c r="R172" s="8" t="n">
        <f aca="false">Dados[[#This Row],[VolumeBruto]]/Dados[[#This Row],[VolumePadrão]]</f>
        <v>0.778190909090909</v>
      </c>
      <c r="S172" s="8" t="n">
        <f aca="false">Dados[[#This Row],[Disponibilidade]]*Dados[[#This Row],[Desempenho]]*Dados[[#This Row],[Qualidade]]</f>
        <v>0.691389204545455</v>
      </c>
      <c r="T172" s="9" t="n">
        <f aca="false">YEAR(Dados[[#This Row],[Período]])</f>
        <v>2019</v>
      </c>
      <c r="U172" s="9" t="n">
        <f aca="false">MONTH(Dados[[#This Row],[Período]])</f>
        <v>2</v>
      </c>
    </row>
    <row r="173" customFormat="false" ht="15" hidden="false" customHeight="false" outlineLevel="0" collapsed="false">
      <c r="A173" s="13" t="n">
        <v>43499</v>
      </c>
      <c r="B173" s="4" t="s">
        <v>25</v>
      </c>
      <c r="C173" s="5" t="s">
        <v>31</v>
      </c>
      <c r="D173" s="11" t="n">
        <v>8</v>
      </c>
      <c r="E173" s="11" t="n">
        <f aca="false">D173-F173</f>
        <v>7.58</v>
      </c>
      <c r="F173" s="6" t="n">
        <v>0.42</v>
      </c>
      <c r="G173" s="12" t="n">
        <v>440</v>
      </c>
      <c r="H173" s="7" t="n">
        <v>287.816</v>
      </c>
      <c r="I173" s="7" t="n">
        <v>21.375</v>
      </c>
      <c r="J173" s="12" t="n">
        <f aca="false">SUM(H173:I173)</f>
        <v>309.191</v>
      </c>
      <c r="K173" s="8" t="n">
        <f aca="false">(H173/G173)</f>
        <v>0.654127272727273</v>
      </c>
      <c r="L173" s="8" t="n">
        <f aca="false">H173/(E173*55)</f>
        <v>0.690371791796594</v>
      </c>
      <c r="M173" s="8" t="n">
        <f aca="false">(H173/J173)</f>
        <v>0.930867974811686</v>
      </c>
      <c r="N173" s="8" t="n">
        <f aca="false">I173/(H173+I173)</f>
        <v>0.069132025188314</v>
      </c>
      <c r="O173" s="9" t="n">
        <f aca="false">Dados[[#This Row],[VolumePadrão]]/Dados[[#This Row],[Horas Disp]]</f>
        <v>55</v>
      </c>
      <c r="P173" s="10" t="n">
        <f aca="false" t="array" ref="P173:P173">SUM(Dados[[#This Row],[VolumeLíquido]:[VolumeRefugo]]/Dados[[#This Row],[Horas Ativas]])</f>
        <v>40.7903693931398</v>
      </c>
      <c r="Q173" s="8" t="n">
        <f aca="false">Dados[[#This Row],[Horas Ativas]]/Dados[[#This Row],[Horas Disp]]</f>
        <v>0.9475</v>
      </c>
      <c r="R173" s="8" t="n">
        <f aca="false">Dados[[#This Row],[VolumeBruto]]/Dados[[#This Row],[VolumePadrão]]</f>
        <v>0.702706818181818</v>
      </c>
      <c r="S173" s="8" t="n">
        <f aca="false">Dados[[#This Row],[Disponibilidade]]*Dados[[#This Row],[Desempenho]]*Dados[[#This Row],[Qualidade]]</f>
        <v>0.619785590909091</v>
      </c>
      <c r="T173" s="9" t="n">
        <f aca="false">YEAR(Dados[[#This Row],[Período]])</f>
        <v>2019</v>
      </c>
      <c r="U173" s="9" t="n">
        <f aca="false">MONTH(Dados[[#This Row],[Período]])</f>
        <v>2</v>
      </c>
    </row>
    <row r="174" customFormat="false" ht="15" hidden="false" customHeight="false" outlineLevel="0" collapsed="false">
      <c r="A174" s="13" t="n">
        <v>43500</v>
      </c>
      <c r="B174" s="4" t="s">
        <v>27</v>
      </c>
      <c r="C174" s="5" t="s">
        <v>34</v>
      </c>
      <c r="D174" s="11" t="n">
        <v>8</v>
      </c>
      <c r="E174" s="11" t="n">
        <f aca="false">D174-F174</f>
        <v>7.75</v>
      </c>
      <c r="F174" s="6" t="n">
        <v>0.25</v>
      </c>
      <c r="G174" s="12" t="n">
        <v>440</v>
      </c>
      <c r="H174" s="7" t="n">
        <v>402.115</v>
      </c>
      <c r="I174" s="7" t="n">
        <v>25.519</v>
      </c>
      <c r="J174" s="12" t="n">
        <f aca="false">SUM(H174:I174)</f>
        <v>427.634</v>
      </c>
      <c r="K174" s="8" t="n">
        <f aca="false">(H174/G174)</f>
        <v>0.913897727272727</v>
      </c>
      <c r="L174" s="8" t="n">
        <f aca="false">H174/(E174*55)</f>
        <v>0.943378299120235</v>
      </c>
      <c r="M174" s="8" t="n">
        <f aca="false">(H174/J174)</f>
        <v>0.940325137851527</v>
      </c>
      <c r="N174" s="8" t="n">
        <f aca="false">I174/(H174+I174)</f>
        <v>0.0596748621484728</v>
      </c>
      <c r="O174" s="9" t="n">
        <f aca="false">Dados[[#This Row],[VolumePadrão]]/Dados[[#This Row],[Horas Disp]]</f>
        <v>55</v>
      </c>
      <c r="P174" s="10" t="n">
        <f aca="false" t="array" ref="P174:P174">SUM(Dados[[#This Row],[VolumeLíquido]:[VolumeRefugo]]/Dados[[#This Row],[Horas Ativas]])</f>
        <v>55.1785806451613</v>
      </c>
      <c r="Q174" s="8" t="n">
        <f aca="false">Dados[[#This Row],[Horas Ativas]]/Dados[[#This Row],[Horas Disp]]</f>
        <v>0.96875</v>
      </c>
      <c r="R174" s="8" t="n">
        <f aca="false">Dados[[#This Row],[VolumeBruto]]/Dados[[#This Row],[VolumePadrão]]</f>
        <v>0.971895454545454</v>
      </c>
      <c r="S174" s="8" t="n">
        <f aca="false">Dados[[#This Row],[Disponibilidade]]*Dados[[#This Row],[Desempenho]]*Dados[[#This Row],[Qualidade]]</f>
        <v>0.885338423295455</v>
      </c>
      <c r="T174" s="9" t="n">
        <f aca="false">YEAR(Dados[[#This Row],[Período]])</f>
        <v>2019</v>
      </c>
      <c r="U174" s="9" t="n">
        <f aca="false">MONTH(Dados[[#This Row],[Período]])</f>
        <v>2</v>
      </c>
    </row>
    <row r="175" customFormat="false" ht="15" hidden="false" customHeight="false" outlineLevel="0" collapsed="false">
      <c r="A175" s="13" t="n">
        <v>43501</v>
      </c>
      <c r="B175" s="4" t="s">
        <v>29</v>
      </c>
      <c r="C175" s="5" t="s">
        <v>35</v>
      </c>
      <c r="D175" s="11" t="n">
        <v>8</v>
      </c>
      <c r="E175" s="11" t="n">
        <f aca="false">D175-F175</f>
        <v>7.17</v>
      </c>
      <c r="F175" s="6" t="n">
        <v>0.83</v>
      </c>
      <c r="G175" s="12" t="n">
        <v>440</v>
      </c>
      <c r="H175" s="7" t="n">
        <v>279.115</v>
      </c>
      <c r="I175" s="7" t="n">
        <v>11.598</v>
      </c>
      <c r="J175" s="12" t="n">
        <f aca="false">SUM(H175:I175)</f>
        <v>290.713</v>
      </c>
      <c r="K175" s="8" t="n">
        <f aca="false">(H175/G175)</f>
        <v>0.634352272727273</v>
      </c>
      <c r="L175" s="8" t="n">
        <f aca="false">H175/(E175*55)</f>
        <v>0.707784962596678</v>
      </c>
      <c r="M175" s="8" t="n">
        <f aca="false">(H175/J175)</f>
        <v>0.960104983265282</v>
      </c>
      <c r="N175" s="8" t="n">
        <f aca="false">I175/(H175+I175)</f>
        <v>0.0398950167347177</v>
      </c>
      <c r="O175" s="9" t="n">
        <f aca="false">Dados[[#This Row],[VolumePadrão]]/Dados[[#This Row],[Horas Disp]]</f>
        <v>55</v>
      </c>
      <c r="P175" s="10" t="n">
        <f aca="false" t="array" ref="P175:P175">SUM(Dados[[#This Row],[VolumeLíquido]:[VolumeRefugo]]/Dados[[#This Row],[Horas Ativas]])</f>
        <v>40.5457461645746</v>
      </c>
      <c r="Q175" s="8" t="n">
        <f aca="false">Dados[[#This Row],[Horas Ativas]]/Dados[[#This Row],[Horas Disp]]</f>
        <v>0.89625</v>
      </c>
      <c r="R175" s="8" t="n">
        <f aca="false">Dados[[#This Row],[VolumeBruto]]/Dados[[#This Row],[VolumePadrão]]</f>
        <v>0.660711363636364</v>
      </c>
      <c r="S175" s="8" t="n">
        <f aca="false">Dados[[#This Row],[Disponibilidade]]*Dados[[#This Row],[Desempenho]]*Dados[[#This Row],[Qualidade]]</f>
        <v>0.568538224431818</v>
      </c>
      <c r="T175" s="9" t="n">
        <f aca="false">YEAR(Dados[[#This Row],[Período]])</f>
        <v>2019</v>
      </c>
      <c r="U175" s="9" t="n">
        <f aca="false">MONTH(Dados[[#This Row],[Período]])</f>
        <v>2</v>
      </c>
    </row>
    <row r="176" customFormat="false" ht="15" hidden="false" customHeight="false" outlineLevel="0" collapsed="false">
      <c r="A176" s="13" t="n">
        <v>43502</v>
      </c>
      <c r="B176" s="4" t="s">
        <v>21</v>
      </c>
      <c r="C176" s="5" t="s">
        <v>33</v>
      </c>
      <c r="D176" s="11" t="n">
        <v>8</v>
      </c>
      <c r="E176" s="11" t="n">
        <f aca="false">D176-F176</f>
        <v>7.33</v>
      </c>
      <c r="F176" s="6" t="n">
        <v>0.67</v>
      </c>
      <c r="G176" s="12" t="n">
        <v>440</v>
      </c>
      <c r="H176" s="7" t="n">
        <v>377.79</v>
      </c>
      <c r="I176" s="7" t="n">
        <v>48.181</v>
      </c>
      <c r="J176" s="12" t="n">
        <f aca="false">SUM(H176:I176)</f>
        <v>425.971</v>
      </c>
      <c r="K176" s="8" t="n">
        <f aca="false">(H176/G176)</f>
        <v>0.858613636363636</v>
      </c>
      <c r="L176" s="8" t="n">
        <f aca="false">H176/(E176*55)</f>
        <v>0.937095373930299</v>
      </c>
      <c r="M176" s="8" t="n">
        <f aca="false">(H176/J176)</f>
        <v>0.886891361148999</v>
      </c>
      <c r="N176" s="8" t="n">
        <f aca="false">I176/(H176+I176)</f>
        <v>0.113108638851002</v>
      </c>
      <c r="O176" s="9" t="n">
        <f aca="false">Dados[[#This Row],[VolumePadrão]]/Dados[[#This Row],[Horas Disp]]</f>
        <v>55</v>
      </c>
      <c r="P176" s="10" t="n">
        <f aca="false" t="array" ref="P176:P176">SUM(Dados[[#This Row],[VolumeLíquido]:[VolumeRefugo]]/Dados[[#This Row],[Horas Ativas]])</f>
        <v>58.1133697135061</v>
      </c>
      <c r="Q176" s="8" t="n">
        <f aca="false">Dados[[#This Row],[Horas Ativas]]/Dados[[#This Row],[Horas Disp]]</f>
        <v>0.91625</v>
      </c>
      <c r="R176" s="8" t="n">
        <f aca="false">Dados[[#This Row],[VolumeBruto]]/Dados[[#This Row],[VolumePadrão]]</f>
        <v>0.968115909090909</v>
      </c>
      <c r="S176" s="8" t="n">
        <f aca="false">Dados[[#This Row],[Disponibilidade]]*Dados[[#This Row],[Desempenho]]*Dados[[#This Row],[Qualidade]]</f>
        <v>0.786704744318182</v>
      </c>
      <c r="T176" s="9" t="n">
        <f aca="false">YEAR(Dados[[#This Row],[Período]])</f>
        <v>2019</v>
      </c>
      <c r="U176" s="9" t="n">
        <f aca="false">MONTH(Dados[[#This Row],[Período]])</f>
        <v>2</v>
      </c>
    </row>
    <row r="177" customFormat="false" ht="15" hidden="false" customHeight="false" outlineLevel="0" collapsed="false">
      <c r="A177" s="13" t="n">
        <v>43503</v>
      </c>
      <c r="B177" s="4" t="s">
        <v>23</v>
      </c>
      <c r="C177" s="5" t="s">
        <v>32</v>
      </c>
      <c r="D177" s="11" t="n">
        <v>8</v>
      </c>
      <c r="E177" s="11" t="n">
        <f aca="false">D177-F177</f>
        <v>6.67</v>
      </c>
      <c r="F177" s="6" t="n">
        <v>1.33</v>
      </c>
      <c r="G177" s="12" t="n">
        <v>440</v>
      </c>
      <c r="H177" s="7" t="n">
        <v>265.083</v>
      </c>
      <c r="I177" s="7" t="n">
        <v>15.323</v>
      </c>
      <c r="J177" s="12" t="n">
        <f aca="false">SUM(H177:I177)</f>
        <v>280.406</v>
      </c>
      <c r="K177" s="8" t="n">
        <f aca="false">(H177/G177)</f>
        <v>0.602461363636364</v>
      </c>
      <c r="L177" s="8" t="n">
        <f aca="false">H177/(E177*55)</f>
        <v>0.72259234019354</v>
      </c>
      <c r="M177" s="8" t="n">
        <f aca="false">(H177/J177)</f>
        <v>0.945354236357282</v>
      </c>
      <c r="N177" s="8" t="n">
        <f aca="false">I177/(H177+I177)</f>
        <v>0.0546457636427181</v>
      </c>
      <c r="O177" s="9" t="n">
        <f aca="false">Dados[[#This Row],[VolumePadrão]]/Dados[[#This Row],[Horas Disp]]</f>
        <v>55</v>
      </c>
      <c r="P177" s="10" t="n">
        <f aca="false" t="array" ref="P177:P177">SUM(Dados[[#This Row],[VolumeLíquido]:[VolumeRefugo]]/Dados[[#This Row],[Horas Ativas]])</f>
        <v>42.03988005997</v>
      </c>
      <c r="Q177" s="8" t="n">
        <f aca="false">Dados[[#This Row],[Horas Ativas]]/Dados[[#This Row],[Horas Disp]]</f>
        <v>0.83375</v>
      </c>
      <c r="R177" s="8" t="n">
        <f aca="false">Dados[[#This Row],[VolumeBruto]]/Dados[[#This Row],[VolumePadrão]]</f>
        <v>0.637286363636364</v>
      </c>
      <c r="S177" s="8" t="n">
        <f aca="false">Dados[[#This Row],[Disponibilidade]]*Dados[[#This Row],[Desempenho]]*Dados[[#This Row],[Qualidade]]</f>
        <v>0.502302161931818</v>
      </c>
      <c r="T177" s="9" t="n">
        <f aca="false">YEAR(Dados[[#This Row],[Período]])</f>
        <v>2019</v>
      </c>
      <c r="U177" s="9" t="n">
        <f aca="false">MONTH(Dados[[#This Row],[Período]])</f>
        <v>2</v>
      </c>
    </row>
    <row r="178" customFormat="false" ht="15" hidden="false" customHeight="false" outlineLevel="0" collapsed="false">
      <c r="A178" s="13" t="n">
        <v>43504</v>
      </c>
      <c r="B178" s="4" t="s">
        <v>25</v>
      </c>
      <c r="C178" s="5" t="s">
        <v>26</v>
      </c>
      <c r="D178" s="11" t="n">
        <v>8</v>
      </c>
      <c r="E178" s="11" t="n">
        <f aca="false">D178-F178</f>
        <v>7.3</v>
      </c>
      <c r="F178" s="6" t="n">
        <v>0.7</v>
      </c>
      <c r="G178" s="12" t="n">
        <v>440</v>
      </c>
      <c r="H178" s="7" t="n">
        <v>378.405</v>
      </c>
      <c r="I178" s="7" t="n">
        <v>21.545</v>
      </c>
      <c r="J178" s="12" t="n">
        <f aca="false">SUM(H178:I178)</f>
        <v>399.95</v>
      </c>
      <c r="K178" s="8" t="n">
        <f aca="false">(H178/G178)</f>
        <v>0.860011363636363</v>
      </c>
      <c r="L178" s="8" t="n">
        <f aca="false">H178/(E178*55)</f>
        <v>0.942478206724782</v>
      </c>
      <c r="M178" s="8" t="n">
        <f aca="false">(H178/J178)</f>
        <v>0.946130766345793</v>
      </c>
      <c r="N178" s="8" t="n">
        <f aca="false">I178/(H178+I178)</f>
        <v>0.0538692336542068</v>
      </c>
      <c r="O178" s="9" t="n">
        <f aca="false">Dados[[#This Row],[VolumePadrão]]/Dados[[#This Row],[Horas Disp]]</f>
        <v>55</v>
      </c>
      <c r="P178" s="10" t="n">
        <f aca="false" t="array" ref="P178:P178">SUM(Dados[[#This Row],[VolumeLíquido]:[VolumeRefugo]]/Dados[[#This Row],[Horas Ativas]])</f>
        <v>54.7876712328767</v>
      </c>
      <c r="Q178" s="8" t="n">
        <f aca="false">Dados[[#This Row],[Horas Ativas]]/Dados[[#This Row],[Horas Disp]]</f>
        <v>0.9125</v>
      </c>
      <c r="R178" s="8" t="n">
        <f aca="false">Dados[[#This Row],[VolumeBruto]]/Dados[[#This Row],[VolumePadrão]]</f>
        <v>0.908977272727273</v>
      </c>
      <c r="S178" s="8" t="n">
        <f aca="false">Dados[[#This Row],[Disponibilidade]]*Dados[[#This Row],[Desempenho]]*Dados[[#This Row],[Qualidade]]</f>
        <v>0.784760369318182</v>
      </c>
      <c r="T178" s="9" t="n">
        <f aca="false">YEAR(Dados[[#This Row],[Período]])</f>
        <v>2019</v>
      </c>
      <c r="U178" s="9" t="n">
        <f aca="false">MONTH(Dados[[#This Row],[Período]])</f>
        <v>2</v>
      </c>
    </row>
    <row r="179" customFormat="false" ht="15" hidden="false" customHeight="false" outlineLevel="0" collapsed="false">
      <c r="A179" s="13" t="n">
        <v>43505</v>
      </c>
      <c r="B179" s="4" t="s">
        <v>27</v>
      </c>
      <c r="C179" s="5" t="s">
        <v>28</v>
      </c>
      <c r="D179" s="11" t="n">
        <v>8</v>
      </c>
      <c r="E179" s="11" t="n">
        <f aca="false">D179-F179</f>
        <v>7.67</v>
      </c>
      <c r="F179" s="6" t="n">
        <v>0.33</v>
      </c>
      <c r="G179" s="12" t="n">
        <v>440</v>
      </c>
      <c r="H179" s="7" t="n">
        <v>367.993</v>
      </c>
      <c r="I179" s="7" t="n">
        <v>24.735</v>
      </c>
      <c r="J179" s="12" t="n">
        <f aca="false">SUM(H179:I179)</f>
        <v>392.728</v>
      </c>
      <c r="K179" s="8" t="n">
        <f aca="false">(H179/G179)</f>
        <v>0.836347727272727</v>
      </c>
      <c r="L179" s="8" t="n">
        <f aca="false">H179/(E179*55)</f>
        <v>0.872331397416143</v>
      </c>
      <c r="M179" s="8" t="n">
        <f aca="false">(H179/J179)</f>
        <v>0.937017477745412</v>
      </c>
      <c r="N179" s="8" t="n">
        <f aca="false">I179/(H179+I179)</f>
        <v>0.0629825222545884</v>
      </c>
      <c r="O179" s="9" t="n">
        <f aca="false">Dados[[#This Row],[VolumePadrão]]/Dados[[#This Row],[Horas Disp]]</f>
        <v>55</v>
      </c>
      <c r="P179" s="10" t="n">
        <f aca="false" t="array" ref="P179:P179">SUM(Dados[[#This Row],[VolumeLíquido]:[VolumeRefugo]]/Dados[[#This Row],[Horas Ativas]])</f>
        <v>51.2031290743155</v>
      </c>
      <c r="Q179" s="8" t="n">
        <f aca="false">Dados[[#This Row],[Horas Ativas]]/Dados[[#This Row],[Horas Disp]]</f>
        <v>0.95875</v>
      </c>
      <c r="R179" s="8" t="n">
        <f aca="false">Dados[[#This Row],[VolumeBruto]]/Dados[[#This Row],[VolumePadrão]]</f>
        <v>0.892563636363636</v>
      </c>
      <c r="S179" s="8" t="n">
        <f aca="false">Dados[[#This Row],[Disponibilidade]]*Dados[[#This Row],[Desempenho]]*Dados[[#This Row],[Qualidade]]</f>
        <v>0.801848383522727</v>
      </c>
      <c r="T179" s="9" t="n">
        <f aca="false">YEAR(Dados[[#This Row],[Período]])</f>
        <v>2019</v>
      </c>
      <c r="U179" s="9" t="n">
        <f aca="false">MONTH(Dados[[#This Row],[Período]])</f>
        <v>2</v>
      </c>
    </row>
    <row r="180" customFormat="false" ht="15" hidden="false" customHeight="false" outlineLevel="0" collapsed="false">
      <c r="A180" s="13" t="n">
        <v>43506</v>
      </c>
      <c r="B180" s="4" t="s">
        <v>29</v>
      </c>
      <c r="C180" s="5" t="s">
        <v>30</v>
      </c>
      <c r="D180" s="11" t="n">
        <v>8</v>
      </c>
      <c r="E180" s="11" t="n">
        <f aca="false">D180-F180</f>
        <v>7.42</v>
      </c>
      <c r="F180" s="6" t="n">
        <v>0.58</v>
      </c>
      <c r="G180" s="12" t="n">
        <v>440</v>
      </c>
      <c r="H180" s="7" t="n">
        <v>395.322</v>
      </c>
      <c r="I180" s="7" t="n">
        <v>30.087</v>
      </c>
      <c r="J180" s="12" t="n">
        <f aca="false">SUM(H180:I180)</f>
        <v>425.409</v>
      </c>
      <c r="K180" s="8" t="n">
        <f aca="false">(H180/G180)</f>
        <v>0.898459090909091</v>
      </c>
      <c r="L180" s="8" t="n">
        <f aca="false">H180/(E180*55)</f>
        <v>0.968689046802254</v>
      </c>
      <c r="M180" s="8" t="n">
        <f aca="false">(H180/J180)</f>
        <v>0.929275121118735</v>
      </c>
      <c r="N180" s="8" t="n">
        <f aca="false">I180/(H180+I180)</f>
        <v>0.0707248788812649</v>
      </c>
      <c r="O180" s="9" t="n">
        <f aca="false">Dados[[#This Row],[VolumePadrão]]/Dados[[#This Row],[Horas Disp]]</f>
        <v>55</v>
      </c>
      <c r="P180" s="10" t="n">
        <f aca="false" t="array" ref="P180:P180">SUM(Dados[[#This Row],[VolumeLíquido]:[VolumeRefugo]]/Dados[[#This Row],[Horas Ativas]])</f>
        <v>57.3327493261456</v>
      </c>
      <c r="Q180" s="8" t="n">
        <f aca="false">Dados[[#This Row],[Horas Ativas]]/Dados[[#This Row],[Horas Disp]]</f>
        <v>0.9275</v>
      </c>
      <c r="R180" s="8" t="n">
        <f aca="false">Dados[[#This Row],[VolumeBruto]]/Dados[[#This Row],[VolumePadrão]]</f>
        <v>0.966838636363637</v>
      </c>
      <c r="S180" s="8" t="n">
        <f aca="false">Dados[[#This Row],[Disponibilidade]]*Dados[[#This Row],[Desempenho]]*Dados[[#This Row],[Qualidade]]</f>
        <v>0.833320806818182</v>
      </c>
      <c r="T180" s="9" t="n">
        <f aca="false">YEAR(Dados[[#This Row],[Período]])</f>
        <v>2019</v>
      </c>
      <c r="U180" s="9" t="n">
        <f aca="false">MONTH(Dados[[#This Row],[Período]])</f>
        <v>2</v>
      </c>
    </row>
    <row r="181" customFormat="false" ht="15" hidden="false" customHeight="false" outlineLevel="0" collapsed="false">
      <c r="A181" s="13" t="n">
        <v>43525</v>
      </c>
      <c r="B181" s="4" t="s">
        <v>23</v>
      </c>
      <c r="C181" s="5" t="s">
        <v>24</v>
      </c>
      <c r="D181" s="11" t="n">
        <v>8</v>
      </c>
      <c r="E181" s="11" t="n">
        <f aca="false">D181-F181</f>
        <v>7.67</v>
      </c>
      <c r="F181" s="11" t="n">
        <v>0.33</v>
      </c>
      <c r="G181" s="12" t="n">
        <v>440</v>
      </c>
      <c r="H181" s="12" t="n">
        <v>348.456</v>
      </c>
      <c r="I181" s="12" t="n">
        <v>23.4</v>
      </c>
      <c r="J181" s="12" t="n">
        <f aca="false">SUM(H181:I181)</f>
        <v>371.856</v>
      </c>
      <c r="K181" s="8" t="n">
        <f aca="false">(H181/G181)</f>
        <v>0.791945454545455</v>
      </c>
      <c r="L181" s="8" t="n">
        <f aca="false">H181/(E181*55)</f>
        <v>0.826018727035676</v>
      </c>
      <c r="M181" s="8" t="n">
        <f aca="false">(H181/J181)</f>
        <v>0.937072415128437</v>
      </c>
      <c r="N181" s="8" t="n">
        <f aca="false">I181/(H181+I181)</f>
        <v>0.0629275848715632</v>
      </c>
      <c r="O181" s="9" t="n">
        <f aca="false">Dados[[#This Row],[VolumePadrão]]/Dados[[#This Row],[Horas Disp]]</f>
        <v>55</v>
      </c>
      <c r="P181" s="10" t="n">
        <f aca="false" t="array" ref="P181:P181">SUM(Dados[[#This Row],[VolumeLíquido]:[VolumeRefugo]]/Dados[[#This Row],[Horas Ativas]])</f>
        <v>48.4818774445893</v>
      </c>
      <c r="Q181" s="8" t="n">
        <f aca="false">Dados[[#This Row],[Horas Ativas]]/Dados[[#This Row],[Horas Disp]]</f>
        <v>0.95875</v>
      </c>
      <c r="R181" s="8" t="n">
        <f aca="false">Dados[[#This Row],[VolumeBruto]]/Dados[[#This Row],[VolumePadrão]]</f>
        <v>0.845127272727273</v>
      </c>
      <c r="S181" s="8" t="n">
        <f aca="false">Dados[[#This Row],[Disponibilidade]]*Dados[[#This Row],[Desempenho]]*Dados[[#This Row],[Qualidade]]</f>
        <v>0.759277704545455</v>
      </c>
      <c r="T181" s="9" t="n">
        <f aca="false">YEAR(Dados[[#This Row],[Período]])</f>
        <v>2019</v>
      </c>
      <c r="U181" s="9" t="n">
        <f aca="false">MONTH(Dados[[#This Row],[Período]])</f>
        <v>3</v>
      </c>
    </row>
    <row r="182" customFormat="false" ht="15" hidden="false" customHeight="false" outlineLevel="0" collapsed="false">
      <c r="A182" s="13" t="n">
        <v>43526</v>
      </c>
      <c r="B182" s="4" t="s">
        <v>25</v>
      </c>
      <c r="C182" s="5" t="s">
        <v>31</v>
      </c>
      <c r="D182" s="11" t="n">
        <v>8</v>
      </c>
      <c r="E182" s="11" t="n">
        <f aca="false">D182-F182</f>
        <v>7</v>
      </c>
      <c r="F182" s="11" t="n">
        <v>1</v>
      </c>
      <c r="G182" s="12" t="n">
        <v>440</v>
      </c>
      <c r="H182" s="12" t="n">
        <v>352.321</v>
      </c>
      <c r="I182" s="12" t="n">
        <v>2.345</v>
      </c>
      <c r="J182" s="12" t="n">
        <f aca="false">SUM(H182:I182)</f>
        <v>354.666</v>
      </c>
      <c r="K182" s="8" t="n">
        <f aca="false">(H182/G182)</f>
        <v>0.800729545454545</v>
      </c>
      <c r="L182" s="8" t="n">
        <f aca="false">H182/(E182*55)</f>
        <v>0.915119480519481</v>
      </c>
      <c r="M182" s="8" t="n">
        <f aca="false">(H182/J182)</f>
        <v>0.993388145466439</v>
      </c>
      <c r="N182" s="8" t="n">
        <f aca="false">I182/(H182+I182)</f>
        <v>0.00661185453356115</v>
      </c>
      <c r="O182" s="9" t="n">
        <f aca="false">Dados[[#This Row],[VolumePadrão]]/Dados[[#This Row],[Horas Disp]]</f>
        <v>55</v>
      </c>
      <c r="P182" s="10" t="n">
        <f aca="false" t="array" ref="P182:P182">SUM(Dados[[#This Row],[VolumeLíquido]:[VolumeRefugo]]/Dados[[#This Row],[Horas Ativas]])</f>
        <v>50.6665714285714</v>
      </c>
      <c r="Q182" s="8" t="n">
        <f aca="false">Dados[[#This Row],[Horas Ativas]]/Dados[[#This Row],[Horas Disp]]</f>
        <v>0.875</v>
      </c>
      <c r="R182" s="8" t="n">
        <f aca="false">Dados[[#This Row],[VolumeBruto]]/Dados[[#This Row],[VolumePadrão]]</f>
        <v>0.806059090909091</v>
      </c>
      <c r="S182" s="8" t="n">
        <f aca="false">Dados[[#This Row],[Disponibilidade]]*Dados[[#This Row],[Desempenho]]*Dados[[#This Row],[Qualidade]]</f>
        <v>0.700638352272727</v>
      </c>
      <c r="T182" s="9" t="n">
        <f aca="false">YEAR(Dados[[#This Row],[Período]])</f>
        <v>2019</v>
      </c>
      <c r="U182" s="9" t="n">
        <f aca="false">MONTH(Dados[[#This Row],[Período]])</f>
        <v>3</v>
      </c>
    </row>
    <row r="183" customFormat="false" ht="15" hidden="false" customHeight="false" outlineLevel="0" collapsed="false">
      <c r="A183" s="13" t="n">
        <v>43527</v>
      </c>
      <c r="B183" s="4" t="s">
        <v>27</v>
      </c>
      <c r="C183" s="5" t="s">
        <v>34</v>
      </c>
      <c r="D183" s="11" t="n">
        <v>8</v>
      </c>
      <c r="E183" s="11" t="n">
        <f aca="false">D183-F183</f>
        <v>7.5</v>
      </c>
      <c r="F183" s="11" t="n">
        <v>0.5</v>
      </c>
      <c r="G183" s="12" t="n">
        <v>440</v>
      </c>
      <c r="H183" s="12" t="n">
        <v>390.134</v>
      </c>
      <c r="I183" s="12" t="n">
        <v>8.789</v>
      </c>
      <c r="J183" s="12" t="n">
        <f aca="false">SUM(H183:I183)</f>
        <v>398.923</v>
      </c>
      <c r="K183" s="8" t="n">
        <f aca="false">(H183/G183)</f>
        <v>0.886668181818182</v>
      </c>
      <c r="L183" s="8" t="n">
        <f aca="false">H183/(E183*55)</f>
        <v>0.945779393939394</v>
      </c>
      <c r="M183" s="8" t="n">
        <f aca="false">(H183/J183)</f>
        <v>0.977968179322827</v>
      </c>
      <c r="N183" s="8" t="n">
        <f aca="false">I183/(H183+I183)</f>
        <v>0.0220318206771733</v>
      </c>
      <c r="O183" s="9" t="n">
        <f aca="false">Dados[[#This Row],[VolumePadrão]]/Dados[[#This Row],[Horas Disp]]</f>
        <v>55</v>
      </c>
      <c r="P183" s="10" t="n">
        <f aca="false" t="array" ref="P183:P183">SUM(Dados[[#This Row],[VolumeLíquido]:[VolumeRefugo]]/Dados[[#This Row],[Horas Ativas]])</f>
        <v>53.1897333333333</v>
      </c>
      <c r="Q183" s="8" t="n">
        <f aca="false">Dados[[#This Row],[Horas Ativas]]/Dados[[#This Row],[Horas Disp]]</f>
        <v>0.9375</v>
      </c>
      <c r="R183" s="8" t="n">
        <f aca="false">Dados[[#This Row],[VolumeBruto]]/Dados[[#This Row],[VolumePadrão]]</f>
        <v>0.906643181818182</v>
      </c>
      <c r="S183" s="8" t="n">
        <f aca="false">Dados[[#This Row],[Disponibilidade]]*Dados[[#This Row],[Desempenho]]*Dados[[#This Row],[Qualidade]]</f>
        <v>0.831251420454546</v>
      </c>
      <c r="T183" s="9" t="n">
        <f aca="false">YEAR(Dados[[#This Row],[Período]])</f>
        <v>2019</v>
      </c>
      <c r="U183" s="9" t="n">
        <f aca="false">MONTH(Dados[[#This Row],[Período]])</f>
        <v>3</v>
      </c>
    </row>
    <row r="184" customFormat="false" ht="15" hidden="false" customHeight="false" outlineLevel="0" collapsed="false">
      <c r="A184" s="13" t="n">
        <v>43528</v>
      </c>
      <c r="B184" s="4" t="s">
        <v>29</v>
      </c>
      <c r="C184" s="5" t="s">
        <v>35</v>
      </c>
      <c r="D184" s="11" t="n">
        <v>8</v>
      </c>
      <c r="E184" s="11" t="n">
        <f aca="false">D184-F184</f>
        <v>7.75</v>
      </c>
      <c r="F184" s="11" t="n">
        <v>0.25</v>
      </c>
      <c r="G184" s="12" t="n">
        <v>440</v>
      </c>
      <c r="H184" s="12" t="n">
        <v>344.987</v>
      </c>
      <c r="I184" s="12" t="n">
        <v>12.432</v>
      </c>
      <c r="J184" s="12" t="n">
        <f aca="false">SUM(H184:I184)</f>
        <v>357.419</v>
      </c>
      <c r="K184" s="8" t="n">
        <f aca="false">(H184/G184)</f>
        <v>0.784061363636364</v>
      </c>
      <c r="L184" s="8" t="n">
        <f aca="false">H184/(E184*55)</f>
        <v>0.809353665689149</v>
      </c>
      <c r="M184" s="8" t="n">
        <f aca="false">(H184/J184)</f>
        <v>0.965217293988288</v>
      </c>
      <c r="N184" s="8" t="n">
        <f aca="false">I184/(H184+I184)</f>
        <v>0.0347827060117117</v>
      </c>
      <c r="O184" s="9" t="n">
        <f aca="false">Dados[[#This Row],[VolumePadrão]]/Dados[[#This Row],[Horas Disp]]</f>
        <v>55</v>
      </c>
      <c r="P184" s="10" t="n">
        <f aca="false" t="array" ref="P184:P184">SUM(Dados[[#This Row],[VolumeLíquido]:[VolumeRefugo]]/Dados[[#This Row],[Horas Ativas]])</f>
        <v>46.1185806451613</v>
      </c>
      <c r="Q184" s="8" t="n">
        <f aca="false">Dados[[#This Row],[Horas Ativas]]/Dados[[#This Row],[Horas Disp]]</f>
        <v>0.96875</v>
      </c>
      <c r="R184" s="8" t="n">
        <f aca="false">Dados[[#This Row],[VolumeBruto]]/Dados[[#This Row],[VolumePadrão]]</f>
        <v>0.812315909090909</v>
      </c>
      <c r="S184" s="8" t="n">
        <f aca="false">Dados[[#This Row],[Disponibilidade]]*Dados[[#This Row],[Desempenho]]*Dados[[#This Row],[Qualidade]]</f>
        <v>0.759559446022727</v>
      </c>
      <c r="T184" s="9" t="n">
        <f aca="false">YEAR(Dados[[#This Row],[Período]])</f>
        <v>2019</v>
      </c>
      <c r="U184" s="9" t="n">
        <f aca="false">MONTH(Dados[[#This Row],[Período]])</f>
        <v>3</v>
      </c>
    </row>
    <row r="185" customFormat="false" ht="15" hidden="false" customHeight="false" outlineLevel="0" collapsed="false">
      <c r="A185" s="13" t="n">
        <v>43529</v>
      </c>
      <c r="B185" s="4" t="s">
        <v>21</v>
      </c>
      <c r="C185" s="5" t="s">
        <v>22</v>
      </c>
      <c r="D185" s="11" t="n">
        <v>8</v>
      </c>
      <c r="E185" s="11" t="n">
        <f aca="false">D185-F185</f>
        <v>7.12</v>
      </c>
      <c r="F185" s="11" t="n">
        <v>0.88</v>
      </c>
      <c r="G185" s="12" t="n">
        <v>440</v>
      </c>
      <c r="H185" s="12" t="n">
        <v>389.12</v>
      </c>
      <c r="I185" s="12" t="n">
        <v>13.95</v>
      </c>
      <c r="J185" s="12" t="n">
        <f aca="false">SUM(H185:I185)</f>
        <v>403.07</v>
      </c>
      <c r="K185" s="8" t="n">
        <f aca="false">(H185/G185)</f>
        <v>0.884363636363636</v>
      </c>
      <c r="L185" s="8" t="n">
        <f aca="false">H185/(E185*55)</f>
        <v>0.993667007150153</v>
      </c>
      <c r="M185" s="8" t="n">
        <f aca="false">(H185/J185)</f>
        <v>0.965390626938249</v>
      </c>
      <c r="N185" s="8" t="n">
        <f aca="false">I185/(H185+I185)</f>
        <v>0.0346093730617511</v>
      </c>
      <c r="O185" s="9" t="n">
        <f aca="false">Dados[[#This Row],[VolumePadrão]]/Dados[[#This Row],[Horas Disp]]</f>
        <v>55</v>
      </c>
      <c r="P185" s="10" t="n">
        <f aca="false" t="array" ref="P185:P185">SUM(Dados[[#This Row],[VolumeLíquido]:[VolumeRefugo]]/Dados[[#This Row],[Horas Ativas]])</f>
        <v>56.6109550561798</v>
      </c>
      <c r="Q185" s="8" t="n">
        <f aca="false">Dados[[#This Row],[Horas Ativas]]/Dados[[#This Row],[Horas Disp]]</f>
        <v>0.89</v>
      </c>
      <c r="R185" s="8" t="n">
        <f aca="false">Dados[[#This Row],[VolumeBruto]]/Dados[[#This Row],[VolumePadrão]]</f>
        <v>0.916068181818182</v>
      </c>
      <c r="S185" s="8" t="n">
        <f aca="false">Dados[[#This Row],[Disponibilidade]]*Dados[[#This Row],[Desempenho]]*Dados[[#This Row],[Qualidade]]</f>
        <v>0.787083636363637</v>
      </c>
      <c r="T185" s="9" t="n">
        <f aca="false">YEAR(Dados[[#This Row],[Período]])</f>
        <v>2019</v>
      </c>
      <c r="U185" s="9" t="n">
        <f aca="false">MONTH(Dados[[#This Row],[Período]])</f>
        <v>3</v>
      </c>
    </row>
    <row r="186" customFormat="false" ht="15" hidden="false" customHeight="false" outlineLevel="0" collapsed="false">
      <c r="A186" s="13" t="n">
        <v>43530</v>
      </c>
      <c r="B186" s="4" t="s">
        <v>23</v>
      </c>
      <c r="C186" s="5" t="s">
        <v>32</v>
      </c>
      <c r="D186" s="11" t="n">
        <v>8</v>
      </c>
      <c r="E186" s="11" t="n">
        <f aca="false">D186-F186</f>
        <v>7.08</v>
      </c>
      <c r="F186" s="11" t="n">
        <v>0.92</v>
      </c>
      <c r="G186" s="12" t="n">
        <v>440</v>
      </c>
      <c r="H186" s="12" t="n">
        <v>288.33</v>
      </c>
      <c r="I186" s="12" t="n">
        <v>9.085</v>
      </c>
      <c r="J186" s="12" t="n">
        <f aca="false">SUM(H186:I186)</f>
        <v>297.415</v>
      </c>
      <c r="K186" s="8" t="n">
        <f aca="false">(H186/G186)</f>
        <v>0.655295454545454</v>
      </c>
      <c r="L186" s="8" t="n">
        <f aca="false">H186/(E186*55)</f>
        <v>0.740446841294299</v>
      </c>
      <c r="M186" s="8" t="n">
        <f aca="false">(H186/J186)</f>
        <v>0.969453457290318</v>
      </c>
      <c r="N186" s="8" t="n">
        <f aca="false">I186/(H186+I186)</f>
        <v>0.0305465427096818</v>
      </c>
      <c r="O186" s="9" t="n">
        <f aca="false">Dados[[#This Row],[VolumePadrão]]/Dados[[#This Row],[Horas Disp]]</f>
        <v>55</v>
      </c>
      <c r="P186" s="10" t="n">
        <f aca="false" t="array" ref="P186:P186">SUM(Dados[[#This Row],[VolumeLíquido]:[VolumeRefugo]]/Dados[[#This Row],[Horas Ativas]])</f>
        <v>42.0077683615819</v>
      </c>
      <c r="Q186" s="8" t="n">
        <f aca="false">Dados[[#This Row],[Horas Ativas]]/Dados[[#This Row],[Horas Disp]]</f>
        <v>0.885</v>
      </c>
      <c r="R186" s="8" t="n">
        <f aca="false">Dados[[#This Row],[VolumeBruto]]/Dados[[#This Row],[VolumePadrão]]</f>
        <v>0.675943181818182</v>
      </c>
      <c r="S186" s="8" t="n">
        <f aca="false">Dados[[#This Row],[Disponibilidade]]*Dados[[#This Row],[Desempenho]]*Dados[[#This Row],[Qualidade]]</f>
        <v>0.579936477272727</v>
      </c>
      <c r="T186" s="9" t="n">
        <f aca="false">YEAR(Dados[[#This Row],[Período]])</f>
        <v>2019</v>
      </c>
      <c r="U186" s="9" t="n">
        <f aca="false">MONTH(Dados[[#This Row],[Período]])</f>
        <v>3</v>
      </c>
    </row>
    <row r="187" customFormat="false" ht="15" hidden="false" customHeight="false" outlineLevel="0" collapsed="false">
      <c r="A187" s="13" t="n">
        <v>43531</v>
      </c>
      <c r="B187" s="4" t="s">
        <v>25</v>
      </c>
      <c r="C187" s="5" t="s">
        <v>26</v>
      </c>
      <c r="D187" s="11" t="n">
        <v>8</v>
      </c>
      <c r="E187" s="11" t="n">
        <f aca="false">D187-F187</f>
        <v>6.67</v>
      </c>
      <c r="F187" s="11" t="n">
        <v>1.33</v>
      </c>
      <c r="G187" s="12" t="n">
        <v>440</v>
      </c>
      <c r="H187" s="12" t="n">
        <v>340.7</v>
      </c>
      <c r="I187" s="12" t="n">
        <v>3.3</v>
      </c>
      <c r="J187" s="12" t="n">
        <f aca="false">SUM(H187:I187)</f>
        <v>344</v>
      </c>
      <c r="K187" s="8" t="n">
        <f aca="false">(H187/G187)</f>
        <v>0.774318181818182</v>
      </c>
      <c r="L187" s="8" t="n">
        <f aca="false">H187/(E187*55)</f>
        <v>0.928717459452092</v>
      </c>
      <c r="M187" s="8" t="n">
        <f aca="false">(H187/J187)</f>
        <v>0.990406976744186</v>
      </c>
      <c r="N187" s="8" t="n">
        <f aca="false">I187/(H187+I187)</f>
        <v>0.00959302325581395</v>
      </c>
      <c r="O187" s="9" t="n">
        <f aca="false">Dados[[#This Row],[VolumePadrão]]/Dados[[#This Row],[Horas Disp]]</f>
        <v>55</v>
      </c>
      <c r="P187" s="10" t="n">
        <f aca="false" t="array" ref="P187:P187">SUM(Dados[[#This Row],[VolumeLíquido]:[VolumeRefugo]]/Dados[[#This Row],[Horas Ativas]])</f>
        <v>51.5742128935532</v>
      </c>
      <c r="Q187" s="8" t="n">
        <f aca="false">Dados[[#This Row],[Horas Ativas]]/Dados[[#This Row],[Horas Disp]]</f>
        <v>0.83375</v>
      </c>
      <c r="R187" s="8" t="n">
        <f aca="false">Dados[[#This Row],[VolumeBruto]]/Dados[[#This Row],[VolumePadrão]]</f>
        <v>0.781818181818182</v>
      </c>
      <c r="S187" s="8" t="n">
        <f aca="false">Dados[[#This Row],[Disponibilidade]]*Dados[[#This Row],[Desempenho]]*Dados[[#This Row],[Qualidade]]</f>
        <v>0.645587784090909</v>
      </c>
      <c r="T187" s="9" t="n">
        <f aca="false">YEAR(Dados[[#This Row],[Período]])</f>
        <v>2019</v>
      </c>
      <c r="U187" s="9" t="n">
        <f aca="false">MONTH(Dados[[#This Row],[Período]])</f>
        <v>3</v>
      </c>
    </row>
    <row r="188" customFormat="false" ht="15" hidden="false" customHeight="false" outlineLevel="0" collapsed="false">
      <c r="A188" s="13" t="n">
        <v>43532</v>
      </c>
      <c r="B188" s="4" t="s">
        <v>27</v>
      </c>
      <c r="C188" s="5" t="s">
        <v>28</v>
      </c>
      <c r="D188" s="11" t="n">
        <v>8</v>
      </c>
      <c r="E188" s="11" t="n">
        <f aca="false">D188-F188</f>
        <v>7.58</v>
      </c>
      <c r="F188" s="11" t="n">
        <v>0.42</v>
      </c>
      <c r="G188" s="12" t="n">
        <v>440</v>
      </c>
      <c r="H188" s="12" t="n">
        <v>369.8</v>
      </c>
      <c r="I188" s="12" t="n">
        <v>4.89</v>
      </c>
      <c r="J188" s="12" t="n">
        <f aca="false">SUM(H188:I188)</f>
        <v>374.69</v>
      </c>
      <c r="K188" s="8" t="n">
        <f aca="false">(H188/G188)</f>
        <v>0.840454545454545</v>
      </c>
      <c r="L188" s="8" t="n">
        <f aca="false">H188/(E188*55)</f>
        <v>0.887023266970497</v>
      </c>
      <c r="M188" s="8" t="n">
        <f aca="false">(H188/J188)</f>
        <v>0.986949211348048</v>
      </c>
      <c r="N188" s="8" t="n">
        <f aca="false">I188/(H188+I188)</f>
        <v>0.0130507886519523</v>
      </c>
      <c r="O188" s="9" t="n">
        <f aca="false">Dados[[#This Row],[VolumePadrão]]/Dados[[#This Row],[Horas Disp]]</f>
        <v>55</v>
      </c>
      <c r="P188" s="10" t="n">
        <f aca="false" t="array" ref="P188:P188">SUM(Dados[[#This Row],[VolumeLíquido]:[VolumeRefugo]]/Dados[[#This Row],[Horas Ativas]])</f>
        <v>49.4313984168865</v>
      </c>
      <c r="Q188" s="8" t="n">
        <f aca="false">Dados[[#This Row],[Horas Ativas]]/Dados[[#This Row],[Horas Disp]]</f>
        <v>0.9475</v>
      </c>
      <c r="R188" s="8" t="n">
        <f aca="false">Dados[[#This Row],[VolumeBruto]]/Dados[[#This Row],[VolumePadrão]]</f>
        <v>0.851568181818182</v>
      </c>
      <c r="S188" s="8" t="n">
        <f aca="false">Dados[[#This Row],[Disponibilidade]]*Dados[[#This Row],[Desempenho]]*Dados[[#This Row],[Qualidade]]</f>
        <v>0.796330681818182</v>
      </c>
      <c r="T188" s="9" t="n">
        <f aca="false">YEAR(Dados[[#This Row],[Período]])</f>
        <v>2019</v>
      </c>
      <c r="U188" s="9" t="n">
        <f aca="false">MONTH(Dados[[#This Row],[Período]])</f>
        <v>3</v>
      </c>
    </row>
    <row r="189" customFormat="false" ht="15" hidden="false" customHeight="false" outlineLevel="0" collapsed="false">
      <c r="A189" s="13" t="n">
        <v>43533</v>
      </c>
      <c r="B189" s="4" t="s">
        <v>29</v>
      </c>
      <c r="C189" s="5" t="s">
        <v>30</v>
      </c>
      <c r="D189" s="11" t="n">
        <v>8</v>
      </c>
      <c r="E189" s="11" t="n">
        <f aca="false">D189-F189</f>
        <v>7.64</v>
      </c>
      <c r="F189" s="11" t="n">
        <v>0.36</v>
      </c>
      <c r="G189" s="12" t="n">
        <v>440</v>
      </c>
      <c r="H189" s="12" t="n">
        <v>382.6</v>
      </c>
      <c r="I189" s="12" t="n">
        <v>5.6</v>
      </c>
      <c r="J189" s="12" t="n">
        <f aca="false">SUM(H189:I189)</f>
        <v>388.2</v>
      </c>
      <c r="K189" s="8" t="n">
        <f aca="false">(H189/G189)</f>
        <v>0.869545454545455</v>
      </c>
      <c r="L189" s="8" t="n">
        <f aca="false">H189/(E189*55)</f>
        <v>0.910518800571157</v>
      </c>
      <c r="M189" s="8" t="n">
        <f aca="false">(H189/J189)</f>
        <v>0.985574446161772</v>
      </c>
      <c r="N189" s="8" t="n">
        <f aca="false">I189/(H189+I189)</f>
        <v>0.0144255538382277</v>
      </c>
      <c r="O189" s="9" t="n">
        <f aca="false">Dados[[#This Row],[VolumePadrão]]/Dados[[#This Row],[Horas Disp]]</f>
        <v>55</v>
      </c>
      <c r="P189" s="10" t="n">
        <f aca="false" t="array" ref="P189:P189">SUM(Dados[[#This Row],[VolumeLíquido]:[VolumeRefugo]]/Dados[[#This Row],[Horas Ativas]])</f>
        <v>50.8115183246073</v>
      </c>
      <c r="Q189" s="8" t="n">
        <f aca="false">Dados[[#This Row],[Horas Ativas]]/Dados[[#This Row],[Horas Disp]]</f>
        <v>0.955</v>
      </c>
      <c r="R189" s="8" t="n">
        <f aca="false">Dados[[#This Row],[VolumeBruto]]/Dados[[#This Row],[VolumePadrão]]</f>
        <v>0.882272727272727</v>
      </c>
      <c r="S189" s="8" t="n">
        <f aca="false">Dados[[#This Row],[Disponibilidade]]*Dados[[#This Row],[Desempenho]]*Dados[[#This Row],[Qualidade]]</f>
        <v>0.830415909090909</v>
      </c>
      <c r="T189" s="9" t="n">
        <f aca="false">YEAR(Dados[[#This Row],[Período]])</f>
        <v>2019</v>
      </c>
      <c r="U189" s="9" t="n">
        <f aca="false">MONTH(Dados[[#This Row],[Período]])</f>
        <v>3</v>
      </c>
    </row>
    <row r="190" customFormat="false" ht="15" hidden="false" customHeight="false" outlineLevel="0" collapsed="false">
      <c r="A190" s="13" t="n">
        <v>43534</v>
      </c>
      <c r="B190" s="4" t="s">
        <v>21</v>
      </c>
      <c r="C190" s="5" t="s">
        <v>33</v>
      </c>
      <c r="D190" s="11" t="n">
        <v>8</v>
      </c>
      <c r="E190" s="11" t="n">
        <f aca="false">D190-F190</f>
        <v>7.45</v>
      </c>
      <c r="F190" s="11" t="n">
        <v>0.55</v>
      </c>
      <c r="G190" s="12" t="n">
        <v>440</v>
      </c>
      <c r="H190" s="12" t="n">
        <v>403.9</v>
      </c>
      <c r="I190" s="12" t="n">
        <v>6.7</v>
      </c>
      <c r="J190" s="12" t="n">
        <f aca="false">SUM(H190:I190)</f>
        <v>410.6</v>
      </c>
      <c r="K190" s="8" t="n">
        <f aca="false">(H190/G190)</f>
        <v>0.917954545454545</v>
      </c>
      <c r="L190" s="8" t="n">
        <f aca="false">H190/(E190*55)</f>
        <v>0.985723001830384</v>
      </c>
      <c r="M190" s="8" t="n">
        <f aca="false">(H190/J190)</f>
        <v>0.98368241597662</v>
      </c>
      <c r="N190" s="8" t="n">
        <f aca="false">I190/(H190+I190)</f>
        <v>0.0163175840233804</v>
      </c>
      <c r="O190" s="9" t="n">
        <f aca="false">Dados[[#This Row],[VolumePadrão]]/Dados[[#This Row],[Horas Disp]]</f>
        <v>55</v>
      </c>
      <c r="P190" s="10" t="n">
        <f aca="false" t="array" ref="P190:P190">SUM(Dados[[#This Row],[VolumeLíquido]:[VolumeRefugo]]/Dados[[#This Row],[Horas Ativas]])</f>
        <v>55.1140939597315</v>
      </c>
      <c r="Q190" s="8" t="n">
        <f aca="false">Dados[[#This Row],[Horas Ativas]]/Dados[[#This Row],[Horas Disp]]</f>
        <v>0.93125</v>
      </c>
      <c r="R190" s="8" t="n">
        <f aca="false">Dados[[#This Row],[VolumeBruto]]/Dados[[#This Row],[VolumePadrão]]</f>
        <v>0.933181818181818</v>
      </c>
      <c r="S190" s="8" t="n">
        <f aca="false">Dados[[#This Row],[Disponibilidade]]*Dados[[#This Row],[Desempenho]]*Dados[[#This Row],[Qualidade]]</f>
        <v>0.854845170454546</v>
      </c>
      <c r="T190" s="9" t="n">
        <f aca="false">YEAR(Dados[[#This Row],[Período]])</f>
        <v>2019</v>
      </c>
      <c r="U190" s="9" t="n">
        <f aca="false">MONTH(Dados[[#This Row],[Período]])</f>
        <v>3</v>
      </c>
    </row>
    <row r="191" customFormat="false" ht="15" hidden="false" customHeight="false" outlineLevel="0" collapsed="false">
      <c r="A191" s="13" t="n">
        <v>43535</v>
      </c>
      <c r="B191" s="4" t="s">
        <v>27</v>
      </c>
      <c r="C191" s="5" t="s">
        <v>34</v>
      </c>
      <c r="D191" s="11" t="n">
        <v>8</v>
      </c>
      <c r="E191" s="11" t="n">
        <f aca="false">D191-F191</f>
        <v>7.2</v>
      </c>
      <c r="F191" s="11" t="n">
        <v>0.8</v>
      </c>
      <c r="G191" s="12" t="n">
        <v>440</v>
      </c>
      <c r="H191" s="12" t="n">
        <v>358.4</v>
      </c>
      <c r="I191" s="12" t="n">
        <v>9.2</v>
      </c>
      <c r="J191" s="12" t="n">
        <f aca="false">SUM(H191:I191)</f>
        <v>367.6</v>
      </c>
      <c r="K191" s="8" t="n">
        <f aca="false">(H191/G191)</f>
        <v>0.814545454545454</v>
      </c>
      <c r="L191" s="8" t="n">
        <f aca="false">H191/(E191*55)</f>
        <v>0.905050505050505</v>
      </c>
      <c r="M191" s="8" t="n">
        <f aca="false">(H191/J191)</f>
        <v>0.974972796517954</v>
      </c>
      <c r="N191" s="8" t="n">
        <f aca="false">I191/(H191+I191)</f>
        <v>0.0250272034820457</v>
      </c>
      <c r="O191" s="9" t="n">
        <f aca="false">Dados[[#This Row],[VolumePadrão]]/Dados[[#This Row],[Horas Disp]]</f>
        <v>55</v>
      </c>
      <c r="P191" s="10" t="n">
        <f aca="false" t="array" ref="P191:P191">SUM(Dados[[#This Row],[VolumeLíquido]:[VolumeRefugo]]/Dados[[#This Row],[Horas Ativas]])</f>
        <v>51.0555555555556</v>
      </c>
      <c r="Q191" s="8" t="n">
        <f aca="false">Dados[[#This Row],[Horas Ativas]]/Dados[[#This Row],[Horas Disp]]</f>
        <v>0.9</v>
      </c>
      <c r="R191" s="8" t="n">
        <f aca="false">Dados[[#This Row],[VolumeBruto]]/Dados[[#This Row],[VolumePadrão]]</f>
        <v>0.835454545454545</v>
      </c>
      <c r="S191" s="8" t="n">
        <f aca="false">Dados[[#This Row],[Disponibilidade]]*Dados[[#This Row],[Desempenho]]*Dados[[#This Row],[Qualidade]]</f>
        <v>0.733090909090909</v>
      </c>
      <c r="T191" s="9" t="n">
        <f aca="false">YEAR(Dados[[#This Row],[Período]])</f>
        <v>2019</v>
      </c>
      <c r="U191" s="9" t="n">
        <f aca="false">MONTH(Dados[[#This Row],[Período]])</f>
        <v>3</v>
      </c>
    </row>
    <row r="192" customFormat="false" ht="15" hidden="false" customHeight="false" outlineLevel="0" collapsed="false">
      <c r="A192" s="13" t="n">
        <v>43536</v>
      </c>
      <c r="B192" s="4" t="s">
        <v>23</v>
      </c>
      <c r="C192" s="5" t="s">
        <v>32</v>
      </c>
      <c r="D192" s="11" t="n">
        <v>8</v>
      </c>
      <c r="E192" s="11" t="n">
        <f aca="false">D192-F192</f>
        <v>7.25</v>
      </c>
      <c r="F192" s="11" t="n">
        <v>0.75</v>
      </c>
      <c r="G192" s="12" t="n">
        <v>440</v>
      </c>
      <c r="H192" s="12" t="n">
        <v>301.55</v>
      </c>
      <c r="I192" s="12" t="n">
        <v>4.321</v>
      </c>
      <c r="J192" s="12" t="n">
        <f aca="false">SUM(H192:I192)</f>
        <v>305.871</v>
      </c>
      <c r="K192" s="8" t="n">
        <f aca="false">(H192/G192)</f>
        <v>0.685340909090909</v>
      </c>
      <c r="L192" s="8" t="n">
        <f aca="false">H192/(E192*55)</f>
        <v>0.756238244514107</v>
      </c>
      <c r="M192" s="8" t="n">
        <f aca="false">(H192/J192)</f>
        <v>0.985873129521922</v>
      </c>
      <c r="N192" s="8" t="n">
        <f aca="false">I192/(H192+I192)</f>
        <v>0.0141268704780774</v>
      </c>
      <c r="O192" s="9" t="n">
        <f aca="false">Dados[[#This Row],[VolumePadrão]]/Dados[[#This Row],[Horas Disp]]</f>
        <v>55</v>
      </c>
      <c r="P192" s="10" t="n">
        <f aca="false" t="array" ref="P192:P192">SUM(Dados[[#This Row],[VolumeLíquido]:[VolumeRefugo]]/Dados[[#This Row],[Horas Ativas]])</f>
        <v>42.1891034482759</v>
      </c>
      <c r="Q192" s="8" t="n">
        <f aca="false">Dados[[#This Row],[Horas Ativas]]/Dados[[#This Row],[Horas Disp]]</f>
        <v>0.90625</v>
      </c>
      <c r="R192" s="8" t="n">
        <f aca="false">Dados[[#This Row],[VolumeBruto]]/Dados[[#This Row],[VolumePadrão]]</f>
        <v>0.695161363636364</v>
      </c>
      <c r="S192" s="8" t="n">
        <f aca="false">Dados[[#This Row],[Disponibilidade]]*Dados[[#This Row],[Desempenho]]*Dados[[#This Row],[Qualidade]]</f>
        <v>0.621090198863636</v>
      </c>
      <c r="T192" s="9" t="n">
        <f aca="false">YEAR(Dados[[#This Row],[Período]])</f>
        <v>2019</v>
      </c>
      <c r="U192" s="9" t="n">
        <f aca="false">MONTH(Dados[[#This Row],[Período]])</f>
        <v>3</v>
      </c>
    </row>
    <row r="193" customFormat="false" ht="15" hidden="false" customHeight="false" outlineLevel="0" collapsed="false">
      <c r="A193" s="13" t="n">
        <v>43537</v>
      </c>
      <c r="B193" s="4" t="s">
        <v>25</v>
      </c>
      <c r="C193" s="5" t="s">
        <v>31</v>
      </c>
      <c r="D193" s="11" t="n">
        <v>8</v>
      </c>
      <c r="E193" s="11" t="n">
        <f aca="false">D193-F193</f>
        <v>7.33</v>
      </c>
      <c r="F193" s="11" t="n">
        <v>0.67</v>
      </c>
      <c r="G193" s="12" t="n">
        <v>440</v>
      </c>
      <c r="H193" s="12" t="n">
        <v>448.9</v>
      </c>
      <c r="I193" s="12" t="n">
        <v>2.4</v>
      </c>
      <c r="J193" s="12" t="n">
        <f aca="false">SUM(H193:I193)</f>
        <v>451.3</v>
      </c>
      <c r="K193" s="8" t="n">
        <f aca="false">(H193/G193)</f>
        <v>1.02022727272727</v>
      </c>
      <c r="L193" s="8" t="n">
        <f aca="false">H193/(E193*55)</f>
        <v>1.11348133449088</v>
      </c>
      <c r="M193" s="8" t="n">
        <f aca="false">(H193/J193)</f>
        <v>0.994682029692001</v>
      </c>
      <c r="N193" s="8" t="n">
        <f aca="false">I193/(H193+I193)</f>
        <v>0.00531797030799911</v>
      </c>
      <c r="O193" s="9" t="n">
        <f aca="false">Dados[[#This Row],[VolumePadrão]]/Dados[[#This Row],[Horas Disp]]</f>
        <v>55</v>
      </c>
      <c r="P193" s="10" t="n">
        <f aca="false" t="array" ref="P193:P193">SUM(Dados[[#This Row],[VolumeLíquido]:[VolumeRefugo]]/Dados[[#This Row],[Horas Ativas]])</f>
        <v>61.568894952251</v>
      </c>
      <c r="Q193" s="8" t="n">
        <f aca="false">Dados[[#This Row],[Horas Ativas]]/Dados[[#This Row],[Horas Disp]]</f>
        <v>0.91625</v>
      </c>
      <c r="R193" s="8" t="n">
        <f aca="false">Dados[[#This Row],[VolumeBruto]]/Dados[[#This Row],[VolumePadrão]]</f>
        <v>1.02568181818182</v>
      </c>
      <c r="S193" s="8" t="n">
        <f aca="false">Dados[[#This Row],[Disponibilidade]]*Dados[[#This Row],[Desempenho]]*Dados[[#This Row],[Qualidade]]</f>
        <v>0.934783238636364</v>
      </c>
      <c r="T193" s="9" t="n">
        <f aca="false">YEAR(Dados[[#This Row],[Período]])</f>
        <v>2019</v>
      </c>
      <c r="U193" s="9" t="n">
        <f aca="false">MONTH(Dados[[#This Row],[Período]])</f>
        <v>3</v>
      </c>
    </row>
    <row r="194" customFormat="false" ht="15" hidden="false" customHeight="false" outlineLevel="0" collapsed="false">
      <c r="A194" s="13" t="n">
        <v>43556</v>
      </c>
      <c r="B194" s="4" t="s">
        <v>21</v>
      </c>
      <c r="C194" s="5" t="s">
        <v>22</v>
      </c>
      <c r="D194" s="11" t="n">
        <v>8</v>
      </c>
      <c r="E194" s="11" t="n">
        <f aca="false">D194-F194</f>
        <v>7.75</v>
      </c>
      <c r="F194" s="11" t="n">
        <v>0.25</v>
      </c>
      <c r="G194" s="12" t="n">
        <v>440</v>
      </c>
      <c r="H194" s="12" t="n">
        <v>330.47</v>
      </c>
      <c r="I194" s="12" t="n">
        <v>10.89</v>
      </c>
      <c r="J194" s="12" t="n">
        <f aca="false">SUM(H194:I194)</f>
        <v>341.36</v>
      </c>
      <c r="K194" s="8" t="n">
        <f aca="false">(H194/G194)</f>
        <v>0.751068181818182</v>
      </c>
      <c r="L194" s="8" t="n">
        <f aca="false">H194/(E194*55)</f>
        <v>0.775296187683285</v>
      </c>
      <c r="M194" s="8" t="n">
        <f aca="false">(H194/J194)</f>
        <v>0.96809819545348</v>
      </c>
      <c r="N194" s="8" t="n">
        <f aca="false">I194/(H194+I194)</f>
        <v>0.0319018045465198</v>
      </c>
      <c r="O194" s="9" t="n">
        <f aca="false">Dados[[#This Row],[VolumePadrão]]/Dados[[#This Row],[Horas Disp]]</f>
        <v>55</v>
      </c>
      <c r="P194" s="10" t="n">
        <f aca="false" t="array" ref="P194:P194">SUM(Dados[[#This Row],[VolumeLíquido]:[VolumeRefugo]]/Dados[[#This Row],[Horas Ativas]])</f>
        <v>44.0464516129032</v>
      </c>
      <c r="Q194" s="8" t="n">
        <f aca="false">Dados[[#This Row],[Horas Ativas]]/Dados[[#This Row],[Horas Disp]]</f>
        <v>0.96875</v>
      </c>
      <c r="R194" s="8" t="n">
        <f aca="false">Dados[[#This Row],[VolumeBruto]]/Dados[[#This Row],[VolumePadrão]]</f>
        <v>0.775818181818182</v>
      </c>
      <c r="S194" s="8" t="n">
        <f aca="false">Dados[[#This Row],[Disponibilidade]]*Dados[[#This Row],[Desempenho]]*Dados[[#This Row],[Qualidade]]</f>
        <v>0.727597301136364</v>
      </c>
      <c r="T194" s="9" t="n">
        <f aca="false">YEAR(Dados[[#This Row],[Período]])</f>
        <v>2019</v>
      </c>
      <c r="U194" s="9" t="n">
        <f aca="false">MONTH(Dados[[#This Row],[Período]])</f>
        <v>4</v>
      </c>
    </row>
    <row r="195" customFormat="false" ht="15" hidden="false" customHeight="false" outlineLevel="0" collapsed="false">
      <c r="A195" s="13" t="n">
        <v>43557</v>
      </c>
      <c r="B195" s="4" t="s">
        <v>23</v>
      </c>
      <c r="C195" s="5" t="s">
        <v>24</v>
      </c>
      <c r="D195" s="11" t="n">
        <v>8</v>
      </c>
      <c r="E195" s="11" t="n">
        <f aca="false">D195-F195</f>
        <v>7.58</v>
      </c>
      <c r="F195" s="6" t="n">
        <v>0.42</v>
      </c>
      <c r="G195" s="12" t="n">
        <v>440</v>
      </c>
      <c r="H195" s="12" t="n">
        <v>375.76</v>
      </c>
      <c r="I195" s="12" t="n">
        <v>23.09</v>
      </c>
      <c r="J195" s="12" t="n">
        <f aca="false">SUM(H195:I195)</f>
        <v>398.85</v>
      </c>
      <c r="K195" s="8" t="n">
        <f aca="false">(H195/G195)</f>
        <v>0.854</v>
      </c>
      <c r="L195" s="8" t="n">
        <f aca="false">H195/(E195*55)</f>
        <v>0.90131926121372</v>
      </c>
      <c r="M195" s="8" t="n">
        <f aca="false">(H195/J195)</f>
        <v>0.942108562116084</v>
      </c>
      <c r="N195" s="8" t="n">
        <f aca="false">I195/(H195+I195)</f>
        <v>0.0578914378839163</v>
      </c>
      <c r="O195" s="9" t="n">
        <f aca="false">Dados[[#This Row],[VolumePadrão]]/Dados[[#This Row],[Horas Disp]]</f>
        <v>55</v>
      </c>
      <c r="P195" s="10" t="n">
        <f aca="false" t="array" ref="P195:P195">SUM(Dados[[#This Row],[VolumeLíquido]:[VolumeRefugo]]/Dados[[#This Row],[Horas Ativas]])</f>
        <v>52.6187335092348</v>
      </c>
      <c r="Q195" s="8" t="n">
        <f aca="false">Dados[[#This Row],[Horas Ativas]]/Dados[[#This Row],[Horas Disp]]</f>
        <v>0.9475</v>
      </c>
      <c r="R195" s="8" t="n">
        <f aca="false">Dados[[#This Row],[VolumeBruto]]/Dados[[#This Row],[VolumePadrão]]</f>
        <v>0.906477272727273</v>
      </c>
      <c r="S195" s="8" t="n">
        <f aca="false">Dados[[#This Row],[Disponibilidade]]*Dados[[#This Row],[Desempenho]]*Dados[[#This Row],[Qualidade]]</f>
        <v>0.809165</v>
      </c>
      <c r="T195" s="9" t="n">
        <f aca="false">YEAR(Dados[[#This Row],[Período]])</f>
        <v>2019</v>
      </c>
      <c r="U195" s="9" t="n">
        <f aca="false">MONTH(Dados[[#This Row],[Período]])</f>
        <v>4</v>
      </c>
    </row>
    <row r="196" customFormat="false" ht="15" hidden="false" customHeight="false" outlineLevel="0" collapsed="false">
      <c r="A196" s="13" t="n">
        <v>43558</v>
      </c>
      <c r="B196" s="4" t="s">
        <v>25</v>
      </c>
      <c r="C196" s="5" t="s">
        <v>26</v>
      </c>
      <c r="D196" s="11" t="n">
        <v>8</v>
      </c>
      <c r="E196" s="11" t="n">
        <f aca="false">D196-F196</f>
        <v>7.45</v>
      </c>
      <c r="F196" s="6" t="n">
        <v>0.55</v>
      </c>
      <c r="G196" s="12" t="n">
        <v>440</v>
      </c>
      <c r="H196" s="12" t="n">
        <v>361.03</v>
      </c>
      <c r="I196" s="12" t="n">
        <v>3.2</v>
      </c>
      <c r="J196" s="12" t="n">
        <f aca="false">SUM(H196:I196)</f>
        <v>364.23</v>
      </c>
      <c r="K196" s="8" t="n">
        <f aca="false">(H196/G196)</f>
        <v>0.820522727272727</v>
      </c>
      <c r="L196" s="8" t="n">
        <f aca="false">H196/(E196*55)</f>
        <v>0.881098230628432</v>
      </c>
      <c r="M196" s="8" t="n">
        <f aca="false">(H196/J196)</f>
        <v>0.991214342585729</v>
      </c>
      <c r="N196" s="8" t="n">
        <f aca="false">I196/(H196+I196)</f>
        <v>0.0087856574142712</v>
      </c>
      <c r="O196" s="9" t="n">
        <f aca="false">Dados[[#This Row],[VolumePadrão]]/Dados[[#This Row],[Horas Disp]]</f>
        <v>55</v>
      </c>
      <c r="P196" s="10" t="n">
        <f aca="false" t="array" ref="P196:P196">SUM(Dados[[#This Row],[VolumeLíquido]:[VolumeRefugo]]/Dados[[#This Row],[Horas Ativas]])</f>
        <v>48.889932885906</v>
      </c>
      <c r="Q196" s="8" t="n">
        <f aca="false">Dados[[#This Row],[Horas Ativas]]/Dados[[#This Row],[Horas Disp]]</f>
        <v>0.93125</v>
      </c>
      <c r="R196" s="8" t="n">
        <f aca="false">Dados[[#This Row],[VolumeBruto]]/Dados[[#This Row],[VolumePadrão]]</f>
        <v>0.827795454545454</v>
      </c>
      <c r="S196" s="8" t="n">
        <f aca="false">Dados[[#This Row],[Disponibilidade]]*Dados[[#This Row],[Desempenho]]*Dados[[#This Row],[Qualidade]]</f>
        <v>0.764111789772727</v>
      </c>
      <c r="T196" s="9" t="n">
        <f aca="false">YEAR(Dados[[#This Row],[Período]])</f>
        <v>2019</v>
      </c>
      <c r="U196" s="9" t="n">
        <f aca="false">MONTH(Dados[[#This Row],[Período]])</f>
        <v>4</v>
      </c>
    </row>
    <row r="197" customFormat="false" ht="15" hidden="false" customHeight="false" outlineLevel="0" collapsed="false">
      <c r="A197" s="13" t="n">
        <v>43559</v>
      </c>
      <c r="B197" s="4" t="s">
        <v>27</v>
      </c>
      <c r="C197" s="5" t="s">
        <v>28</v>
      </c>
      <c r="D197" s="11" t="n">
        <v>8</v>
      </c>
      <c r="E197" s="11" t="n">
        <f aca="false">D197-F197</f>
        <v>7.55</v>
      </c>
      <c r="F197" s="6" t="n">
        <v>0.45</v>
      </c>
      <c r="G197" s="12" t="n">
        <v>440</v>
      </c>
      <c r="H197" s="12" t="n">
        <v>341.45</v>
      </c>
      <c r="I197" s="12" t="n">
        <v>7.87</v>
      </c>
      <c r="J197" s="12" t="n">
        <f aca="false">SUM(H197:I197)</f>
        <v>349.32</v>
      </c>
      <c r="K197" s="8" t="n">
        <f aca="false">(H197/G197)</f>
        <v>0.776022727272727</v>
      </c>
      <c r="L197" s="8" t="n">
        <f aca="false">H197/(E197*55)</f>
        <v>0.822275737507526</v>
      </c>
      <c r="M197" s="8" t="n">
        <f aca="false">(H197/J197)</f>
        <v>0.977470514141761</v>
      </c>
      <c r="N197" s="8" t="n">
        <f aca="false">I197/(H197+I197)</f>
        <v>0.0225294858582389</v>
      </c>
      <c r="O197" s="9" t="n">
        <f aca="false">Dados[[#This Row],[VolumePadrão]]/Dados[[#This Row],[Horas Disp]]</f>
        <v>55</v>
      </c>
      <c r="P197" s="10" t="n">
        <f aca="false" t="array" ref="P197:P197">SUM(Dados[[#This Row],[VolumeLíquido]:[VolumeRefugo]]/Dados[[#This Row],[Horas Ativas]])</f>
        <v>46.2675496688742</v>
      </c>
      <c r="Q197" s="8" t="n">
        <f aca="false">Dados[[#This Row],[Horas Ativas]]/Dados[[#This Row],[Horas Disp]]</f>
        <v>0.94375</v>
      </c>
      <c r="R197" s="8" t="n">
        <f aca="false">Dados[[#This Row],[VolumeBruto]]/Dados[[#This Row],[VolumePadrão]]</f>
        <v>0.793909090909091</v>
      </c>
      <c r="S197" s="8" t="n">
        <f aca="false">Dados[[#This Row],[Disponibilidade]]*Dados[[#This Row],[Desempenho]]*Dados[[#This Row],[Qualidade]]</f>
        <v>0.732371448863636</v>
      </c>
      <c r="T197" s="9" t="n">
        <f aca="false">YEAR(Dados[[#This Row],[Período]])</f>
        <v>2019</v>
      </c>
      <c r="U197" s="9" t="n">
        <f aca="false">MONTH(Dados[[#This Row],[Período]])</f>
        <v>4</v>
      </c>
    </row>
    <row r="198" customFormat="false" ht="15" hidden="false" customHeight="false" outlineLevel="0" collapsed="false">
      <c r="A198" s="13" t="n">
        <v>43560</v>
      </c>
      <c r="B198" s="4" t="s">
        <v>29</v>
      </c>
      <c r="C198" s="5" t="s">
        <v>30</v>
      </c>
      <c r="D198" s="11" t="n">
        <v>8</v>
      </c>
      <c r="E198" s="11" t="n">
        <f aca="false">D198-F198</f>
        <v>7.7</v>
      </c>
      <c r="F198" s="6" t="n">
        <v>0.3</v>
      </c>
      <c r="G198" s="12" t="n">
        <v>440</v>
      </c>
      <c r="H198" s="12" t="n">
        <v>339.5</v>
      </c>
      <c r="I198" s="12" t="n">
        <v>5.3</v>
      </c>
      <c r="J198" s="12" t="n">
        <f aca="false">SUM(H198:I198)</f>
        <v>344.8</v>
      </c>
      <c r="K198" s="8" t="n">
        <f aca="false">(H198/G198)</f>
        <v>0.771590909090909</v>
      </c>
      <c r="L198" s="8" t="n">
        <f aca="false">H198/(E198*55)</f>
        <v>0.801652892561983</v>
      </c>
      <c r="M198" s="8" t="n">
        <f aca="false">(H198/J198)</f>
        <v>0.984628770301624</v>
      </c>
      <c r="N198" s="8" t="n">
        <f aca="false">I198/(H198+I198)</f>
        <v>0.0153712296983759</v>
      </c>
      <c r="O198" s="9" t="n">
        <f aca="false">Dados[[#This Row],[VolumePadrão]]/Dados[[#This Row],[Horas Disp]]</f>
        <v>55</v>
      </c>
      <c r="P198" s="10" t="n">
        <f aca="false" t="array" ref="P198:P198">SUM(Dados[[#This Row],[VolumeLíquido]:[VolumeRefugo]]/Dados[[#This Row],[Horas Ativas]])</f>
        <v>44.7792207792208</v>
      </c>
      <c r="Q198" s="8" t="n">
        <f aca="false">Dados[[#This Row],[Horas Ativas]]/Dados[[#This Row],[Horas Disp]]</f>
        <v>0.9625</v>
      </c>
      <c r="R198" s="8" t="n">
        <f aca="false">Dados[[#This Row],[VolumeBruto]]/Dados[[#This Row],[VolumePadrão]]</f>
        <v>0.783636363636364</v>
      </c>
      <c r="S198" s="8" t="n">
        <f aca="false">Dados[[#This Row],[Disponibilidade]]*Dados[[#This Row],[Desempenho]]*Dados[[#This Row],[Qualidade]]</f>
        <v>0.74265625</v>
      </c>
      <c r="T198" s="9" t="n">
        <f aca="false">YEAR(Dados[[#This Row],[Período]])</f>
        <v>2019</v>
      </c>
      <c r="U198" s="9" t="n">
        <f aca="false">MONTH(Dados[[#This Row],[Período]])</f>
        <v>4</v>
      </c>
    </row>
    <row r="199" customFormat="false" ht="15" hidden="false" customHeight="false" outlineLevel="0" collapsed="false">
      <c r="A199" s="13" t="n">
        <v>43561</v>
      </c>
      <c r="B199" s="4" t="s">
        <v>21</v>
      </c>
      <c r="C199" s="5" t="s">
        <v>33</v>
      </c>
      <c r="D199" s="11" t="n">
        <v>8</v>
      </c>
      <c r="E199" s="11" t="n">
        <f aca="false">D199-F199</f>
        <v>7.82</v>
      </c>
      <c r="F199" s="6" t="n">
        <v>0.18</v>
      </c>
      <c r="G199" s="12" t="n">
        <v>440</v>
      </c>
      <c r="H199" s="12" t="n">
        <v>410.6</v>
      </c>
      <c r="I199" s="12" t="n">
        <v>1.8</v>
      </c>
      <c r="J199" s="12" t="n">
        <f aca="false">SUM(H199:I199)</f>
        <v>412.4</v>
      </c>
      <c r="K199" s="8" t="n">
        <f aca="false">(H199/G199)</f>
        <v>0.933181818181818</v>
      </c>
      <c r="L199" s="8" t="n">
        <f aca="false">H199/(E199*55)</f>
        <v>0.954661706579865</v>
      </c>
      <c r="M199" s="8" t="n">
        <f aca="false">(H199/J199)</f>
        <v>0.995635305528613</v>
      </c>
      <c r="N199" s="8" t="n">
        <f aca="false">I199/(H199+I199)</f>
        <v>0.004364694471387</v>
      </c>
      <c r="O199" s="9" t="n">
        <f aca="false">Dados[[#This Row],[VolumePadrão]]/Dados[[#This Row],[Horas Disp]]</f>
        <v>55</v>
      </c>
      <c r="P199" s="10" t="n">
        <f aca="false" t="array" ref="P199:P199">SUM(Dados[[#This Row],[VolumeLíquido]:[VolumeRefugo]]/Dados[[#This Row],[Horas Ativas]])</f>
        <v>52.7365728900256</v>
      </c>
      <c r="Q199" s="8" t="n">
        <f aca="false">Dados[[#This Row],[Horas Ativas]]/Dados[[#This Row],[Horas Disp]]</f>
        <v>0.9775</v>
      </c>
      <c r="R199" s="8" t="n">
        <f aca="false">Dados[[#This Row],[VolumeBruto]]/Dados[[#This Row],[VolumePadrão]]</f>
        <v>0.937272727272727</v>
      </c>
      <c r="S199" s="8" t="n">
        <f aca="false">Dados[[#This Row],[Disponibilidade]]*Dados[[#This Row],[Desempenho]]*Dados[[#This Row],[Qualidade]]</f>
        <v>0.912185227272727</v>
      </c>
      <c r="T199" s="9" t="n">
        <f aca="false">YEAR(Dados[[#This Row],[Período]])</f>
        <v>2019</v>
      </c>
      <c r="U199" s="9" t="n">
        <f aca="false">MONTH(Dados[[#This Row],[Período]])</f>
        <v>4</v>
      </c>
    </row>
    <row r="200" customFormat="false" ht="15" hidden="false" customHeight="false" outlineLevel="0" collapsed="false">
      <c r="A200" s="13" t="n">
        <v>43562</v>
      </c>
      <c r="B200" s="4" t="s">
        <v>23</v>
      </c>
      <c r="C200" s="5" t="s">
        <v>32</v>
      </c>
      <c r="D200" s="11" t="n">
        <v>8</v>
      </c>
      <c r="E200" s="11" t="n">
        <f aca="false">D200-F200</f>
        <v>7.33</v>
      </c>
      <c r="F200" s="6" t="n">
        <v>0.67</v>
      </c>
      <c r="G200" s="12" t="n">
        <v>440</v>
      </c>
      <c r="H200" s="12" t="n">
        <v>348.456</v>
      </c>
      <c r="I200" s="12" t="n">
        <v>23.4</v>
      </c>
      <c r="J200" s="12" t="n">
        <f aca="false">SUM(H200:I200)</f>
        <v>371.856</v>
      </c>
      <c r="K200" s="8" t="n">
        <f aca="false">(H200/G200)</f>
        <v>0.791945454545455</v>
      </c>
      <c r="L200" s="8" t="n">
        <f aca="false">H200/(E200*55)</f>
        <v>0.864333374674439</v>
      </c>
      <c r="M200" s="8" t="n">
        <f aca="false">(H200/J200)</f>
        <v>0.937072415128437</v>
      </c>
      <c r="N200" s="8" t="n">
        <f aca="false">I200/(H200+I200)</f>
        <v>0.0629275848715632</v>
      </c>
      <c r="O200" s="9" t="n">
        <f aca="false">Dados[[#This Row],[VolumePadrão]]/Dados[[#This Row],[Horas Disp]]</f>
        <v>55</v>
      </c>
      <c r="P200" s="10" t="n">
        <f aca="false" t="array" ref="P200:P200">SUM(Dados[[#This Row],[VolumeLíquido]:[VolumeRefugo]]/Dados[[#This Row],[Horas Ativas]])</f>
        <v>50.7306957708049</v>
      </c>
      <c r="Q200" s="8" t="n">
        <f aca="false">Dados[[#This Row],[Horas Ativas]]/Dados[[#This Row],[Horas Disp]]</f>
        <v>0.91625</v>
      </c>
      <c r="R200" s="8" t="n">
        <f aca="false">Dados[[#This Row],[VolumeBruto]]/Dados[[#This Row],[VolumePadrão]]</f>
        <v>0.845127272727273</v>
      </c>
      <c r="S200" s="8" t="n">
        <f aca="false">Dados[[#This Row],[Disponibilidade]]*Dados[[#This Row],[Desempenho]]*Dados[[#This Row],[Qualidade]]</f>
        <v>0.725620022727273</v>
      </c>
      <c r="T200" s="9" t="n">
        <f aca="false">YEAR(Dados[[#This Row],[Período]])</f>
        <v>2019</v>
      </c>
      <c r="U200" s="9" t="n">
        <f aca="false">MONTH(Dados[[#This Row],[Período]])</f>
        <v>4</v>
      </c>
    </row>
    <row r="201" customFormat="false" ht="15" hidden="false" customHeight="false" outlineLevel="0" collapsed="false">
      <c r="A201" s="13" t="n">
        <v>43563</v>
      </c>
      <c r="B201" s="4" t="s">
        <v>25</v>
      </c>
      <c r="C201" s="5" t="s">
        <v>31</v>
      </c>
      <c r="D201" s="11" t="n">
        <v>8</v>
      </c>
      <c r="E201" s="11" t="n">
        <f aca="false">D201-F201</f>
        <v>6.83</v>
      </c>
      <c r="F201" s="6" t="n">
        <v>1.17</v>
      </c>
      <c r="G201" s="12" t="n">
        <v>440</v>
      </c>
      <c r="H201" s="12" t="n">
        <v>362.321</v>
      </c>
      <c r="I201" s="12" t="n">
        <v>2.345</v>
      </c>
      <c r="J201" s="12" t="n">
        <f aca="false">SUM(H201:I201)</f>
        <v>364.666</v>
      </c>
      <c r="K201" s="8" t="n">
        <f aca="false">(H201/G201)</f>
        <v>0.823456818181818</v>
      </c>
      <c r="L201" s="8" t="n">
        <f aca="false">H201/(E201*55)</f>
        <v>0.964517502994809</v>
      </c>
      <c r="M201" s="8" t="n">
        <f aca="false">(H201/J201)</f>
        <v>0.993569458079448</v>
      </c>
      <c r="N201" s="8" t="n">
        <f aca="false">I201/(H201+I201)</f>
        <v>0.00643054192055196</v>
      </c>
      <c r="O201" s="9" t="n">
        <f aca="false">Dados[[#This Row],[VolumePadrão]]/Dados[[#This Row],[Horas Disp]]</f>
        <v>55</v>
      </c>
      <c r="P201" s="10" t="n">
        <f aca="false" t="array" ref="P201:P201">SUM(Dados[[#This Row],[VolumeLíquido]:[VolumeRefugo]]/Dados[[#This Row],[Horas Ativas]])</f>
        <v>53.3918008784773</v>
      </c>
      <c r="Q201" s="8" t="n">
        <f aca="false">Dados[[#This Row],[Horas Ativas]]/Dados[[#This Row],[Horas Disp]]</f>
        <v>0.85375</v>
      </c>
      <c r="R201" s="8" t="n">
        <f aca="false">Dados[[#This Row],[VolumeBruto]]/Dados[[#This Row],[VolumePadrão]]</f>
        <v>0.828786363636364</v>
      </c>
      <c r="S201" s="8" t="n">
        <f aca="false">Dados[[#This Row],[Disponibilidade]]*Dados[[#This Row],[Desempenho]]*Dados[[#This Row],[Qualidade]]</f>
        <v>0.703026258522727</v>
      </c>
      <c r="T201" s="9" t="n">
        <f aca="false">YEAR(Dados[[#This Row],[Período]])</f>
        <v>2019</v>
      </c>
      <c r="U201" s="9" t="n">
        <f aca="false">MONTH(Dados[[#This Row],[Período]])</f>
        <v>4</v>
      </c>
    </row>
    <row r="202" customFormat="false" ht="15" hidden="false" customHeight="false" outlineLevel="0" collapsed="false">
      <c r="A202" s="13" t="n">
        <v>43564</v>
      </c>
      <c r="B202" s="4" t="s">
        <v>27</v>
      </c>
      <c r="C202" s="5" t="s">
        <v>34</v>
      </c>
      <c r="D202" s="11" t="n">
        <v>8</v>
      </c>
      <c r="E202" s="11" t="n">
        <f aca="false">D202-F202</f>
        <v>7.67</v>
      </c>
      <c r="F202" s="6" t="n">
        <v>0.33</v>
      </c>
      <c r="G202" s="12" t="n">
        <v>440</v>
      </c>
      <c r="H202" s="12" t="n">
        <v>345.134</v>
      </c>
      <c r="I202" s="12" t="n">
        <v>8.789</v>
      </c>
      <c r="J202" s="12" t="n">
        <f aca="false">SUM(H202:I202)</f>
        <v>353.923</v>
      </c>
      <c r="K202" s="8" t="n">
        <f aca="false">(H202/G202)</f>
        <v>0.784395454545455</v>
      </c>
      <c r="L202" s="8" t="n">
        <f aca="false">H202/(E202*55)</f>
        <v>0.818143890008297</v>
      </c>
      <c r="M202" s="8" t="n">
        <f aca="false">(H202/J202)</f>
        <v>0.975166914837408</v>
      </c>
      <c r="N202" s="8" t="n">
        <f aca="false">I202/(H202+I202)</f>
        <v>0.0248330851625919</v>
      </c>
      <c r="O202" s="9" t="n">
        <f aca="false">Dados[[#This Row],[VolumePadrão]]/Dados[[#This Row],[Horas Disp]]</f>
        <v>55</v>
      </c>
      <c r="P202" s="10" t="n">
        <f aca="false" t="array" ref="P202:P202">SUM(Dados[[#This Row],[VolumeLíquido]:[VolumeRefugo]]/Dados[[#This Row],[Horas Ativas]])</f>
        <v>46.1438070404172</v>
      </c>
      <c r="Q202" s="8" t="n">
        <f aca="false">Dados[[#This Row],[Horas Ativas]]/Dados[[#This Row],[Horas Disp]]</f>
        <v>0.95875</v>
      </c>
      <c r="R202" s="8" t="n">
        <f aca="false">Dados[[#This Row],[VolumeBruto]]/Dados[[#This Row],[VolumePadrão]]</f>
        <v>0.804370454545455</v>
      </c>
      <c r="S202" s="8" t="n">
        <f aca="false">Dados[[#This Row],[Disponibilidade]]*Dados[[#This Row],[Desempenho]]*Dados[[#This Row],[Qualidade]]</f>
        <v>0.752039142045455</v>
      </c>
      <c r="T202" s="9" t="n">
        <f aca="false">YEAR(Dados[[#This Row],[Período]])</f>
        <v>2019</v>
      </c>
      <c r="U202" s="9" t="n">
        <f aca="false">MONTH(Dados[[#This Row],[Período]])</f>
        <v>4</v>
      </c>
    </row>
    <row r="203" customFormat="false" ht="15" hidden="false" customHeight="false" outlineLevel="0" collapsed="false">
      <c r="A203" s="13" t="n">
        <v>43565</v>
      </c>
      <c r="B203" s="4" t="s">
        <v>29</v>
      </c>
      <c r="C203" s="5" t="s">
        <v>35</v>
      </c>
      <c r="D203" s="11" t="n">
        <v>8</v>
      </c>
      <c r="E203" s="11" t="n">
        <f aca="false">D203-F203</f>
        <v>7.62</v>
      </c>
      <c r="F203" s="6" t="n">
        <v>0.38</v>
      </c>
      <c r="G203" s="12" t="n">
        <v>440</v>
      </c>
      <c r="H203" s="12" t="n">
        <v>343.98</v>
      </c>
      <c r="I203" s="12" t="n">
        <v>12.432</v>
      </c>
      <c r="J203" s="12" t="n">
        <f aca="false">SUM(H203:I203)</f>
        <v>356.412</v>
      </c>
      <c r="K203" s="8" t="n">
        <f aca="false">(H203/G203)</f>
        <v>0.781772727272727</v>
      </c>
      <c r="L203" s="8" t="n">
        <f aca="false">H203/(E203*55)</f>
        <v>0.820758768790265</v>
      </c>
      <c r="M203" s="8" t="n">
        <f aca="false">(H203/J203)</f>
        <v>0.965119019561631</v>
      </c>
      <c r="N203" s="8" t="n">
        <f aca="false">I203/(H203+I203)</f>
        <v>0.0348809804383691</v>
      </c>
      <c r="O203" s="9" t="n">
        <f aca="false">Dados[[#This Row],[VolumePadrão]]/Dados[[#This Row],[Horas Disp]]</f>
        <v>55</v>
      </c>
      <c r="P203" s="10" t="n">
        <f aca="false" t="array" ref="P203:P203">SUM(Dados[[#This Row],[VolumeLíquido]:[VolumeRefugo]]/Dados[[#This Row],[Horas Ativas]])</f>
        <v>46.7732283464567</v>
      </c>
      <c r="Q203" s="8" t="n">
        <f aca="false">Dados[[#This Row],[Horas Ativas]]/Dados[[#This Row],[Horas Disp]]</f>
        <v>0.9525</v>
      </c>
      <c r="R203" s="8" t="n">
        <f aca="false">Dados[[#This Row],[VolumeBruto]]/Dados[[#This Row],[VolumePadrão]]</f>
        <v>0.810027272727273</v>
      </c>
      <c r="S203" s="8" t="n">
        <f aca="false">Dados[[#This Row],[Disponibilidade]]*Dados[[#This Row],[Desempenho]]*Dados[[#This Row],[Qualidade]]</f>
        <v>0.744638522727273</v>
      </c>
      <c r="T203" s="9" t="n">
        <f aca="false">YEAR(Dados[[#This Row],[Período]])</f>
        <v>2019</v>
      </c>
      <c r="U203" s="9" t="n">
        <f aca="false">MONTH(Dados[[#This Row],[Período]])</f>
        <v>4</v>
      </c>
    </row>
    <row r="204" customFormat="false" ht="15" hidden="false" customHeight="false" outlineLevel="0" collapsed="false">
      <c r="A204" s="13" t="n">
        <v>43566</v>
      </c>
      <c r="B204" s="4" t="s">
        <v>23</v>
      </c>
      <c r="C204" s="5" t="s">
        <v>24</v>
      </c>
      <c r="D204" s="11" t="n">
        <v>8</v>
      </c>
      <c r="E204" s="11" t="n">
        <f aca="false">D204-F204</f>
        <v>7.42</v>
      </c>
      <c r="F204" s="6" t="n">
        <v>0.58</v>
      </c>
      <c r="G204" s="12" t="n">
        <v>440</v>
      </c>
      <c r="H204" s="12" t="n">
        <v>379.12</v>
      </c>
      <c r="I204" s="12" t="n">
        <v>11.23</v>
      </c>
      <c r="J204" s="12" t="n">
        <f aca="false">SUM(H204:I204)</f>
        <v>390.35</v>
      </c>
      <c r="K204" s="8" t="n">
        <f aca="false">(H204/G204)</f>
        <v>0.861636363636364</v>
      </c>
      <c r="L204" s="8" t="n">
        <f aca="false">H204/(E204*55)</f>
        <v>0.928987993138937</v>
      </c>
      <c r="M204" s="8" t="n">
        <f aca="false">(H204/J204)</f>
        <v>0.971230946586397</v>
      </c>
      <c r="N204" s="8" t="n">
        <f aca="false">I204/(H204+I204)</f>
        <v>0.0287690534136032</v>
      </c>
      <c r="O204" s="9" t="n">
        <f aca="false">Dados[[#This Row],[VolumePadrão]]/Dados[[#This Row],[Horas Disp]]</f>
        <v>55</v>
      </c>
      <c r="P204" s="10" t="n">
        <f aca="false" t="array" ref="P204:P204">SUM(Dados[[#This Row],[VolumeLíquido]:[VolumeRefugo]]/Dados[[#This Row],[Horas Ativas]])</f>
        <v>52.6078167115903</v>
      </c>
      <c r="Q204" s="8" t="n">
        <f aca="false">Dados[[#This Row],[Horas Ativas]]/Dados[[#This Row],[Horas Disp]]</f>
        <v>0.9275</v>
      </c>
      <c r="R204" s="8" t="n">
        <f aca="false">Dados[[#This Row],[VolumeBruto]]/Dados[[#This Row],[VolumePadrão]]</f>
        <v>0.887159090909091</v>
      </c>
      <c r="S204" s="8" t="n">
        <f aca="false">Dados[[#This Row],[Disponibilidade]]*Dados[[#This Row],[Desempenho]]*Dados[[#This Row],[Qualidade]]</f>
        <v>0.799167727272727</v>
      </c>
      <c r="T204" s="9" t="n">
        <f aca="false">YEAR(Dados[[#This Row],[Período]])</f>
        <v>2019</v>
      </c>
      <c r="U204" s="9" t="n">
        <f aca="false">MONTH(Dados[[#This Row],[Período]])</f>
        <v>4</v>
      </c>
    </row>
    <row r="205" customFormat="false" ht="15" hidden="false" customHeight="false" outlineLevel="0" collapsed="false">
      <c r="A205" s="13" t="n">
        <v>43567</v>
      </c>
      <c r="B205" s="4" t="s">
        <v>27</v>
      </c>
      <c r="C205" s="5" t="s">
        <v>34</v>
      </c>
      <c r="D205" s="11" t="n">
        <v>8</v>
      </c>
      <c r="E205" s="11" t="n">
        <f aca="false">D205-F205</f>
        <v>7.33</v>
      </c>
      <c r="F205" s="11" t="n">
        <v>0.67</v>
      </c>
      <c r="G205" s="12" t="n">
        <v>440</v>
      </c>
      <c r="H205" s="12" t="n">
        <v>388.33</v>
      </c>
      <c r="I205" s="12" t="n">
        <v>9.085</v>
      </c>
      <c r="J205" s="12" t="n">
        <f aca="false">SUM(H205:I205)</f>
        <v>397.415</v>
      </c>
      <c r="K205" s="8" t="n">
        <f aca="false">(H205/G205)</f>
        <v>0.882568181818182</v>
      </c>
      <c r="L205" s="8" t="n">
        <f aca="false">H205/(E205*55)</f>
        <v>0.963239489023936</v>
      </c>
      <c r="M205" s="8" t="n">
        <f aca="false">(H205/J205)</f>
        <v>0.977139765736069</v>
      </c>
      <c r="N205" s="8" t="n">
        <f aca="false">I205/(H205+I205)</f>
        <v>0.0228602342639307</v>
      </c>
      <c r="O205" s="9" t="n">
        <f aca="false">Dados[[#This Row],[VolumePadrão]]/Dados[[#This Row],[Horas Disp]]</f>
        <v>55</v>
      </c>
      <c r="P205" s="10" t="n">
        <f aca="false" t="array" ref="P205:P205">SUM(Dados[[#This Row],[VolumeLíquido]:[VolumeRefugo]]/Dados[[#This Row],[Horas Ativas]])</f>
        <v>54.2175989085948</v>
      </c>
      <c r="Q205" s="8" t="n">
        <f aca="false">Dados[[#This Row],[Horas Ativas]]/Dados[[#This Row],[Horas Disp]]</f>
        <v>0.91625</v>
      </c>
      <c r="R205" s="8" t="n">
        <f aca="false">Dados[[#This Row],[VolumeBruto]]/Dados[[#This Row],[VolumePadrão]]</f>
        <v>0.903215909090909</v>
      </c>
      <c r="S205" s="8" t="n">
        <f aca="false">Dados[[#This Row],[Disponibilidade]]*Dados[[#This Row],[Desempenho]]*Dados[[#This Row],[Qualidade]]</f>
        <v>0.808653096590909</v>
      </c>
      <c r="T205" s="9" t="n">
        <f aca="false">YEAR(Dados[[#This Row],[Período]])</f>
        <v>2019</v>
      </c>
      <c r="U205" s="9" t="n">
        <f aca="false">MONTH(Dados[[#This Row],[Período]])</f>
        <v>4</v>
      </c>
    </row>
    <row r="206" customFormat="false" ht="15" hidden="false" customHeight="false" outlineLevel="0" collapsed="false">
      <c r="A206" s="14" t="n">
        <v>43586</v>
      </c>
      <c r="B206" s="14" t="s">
        <v>21</v>
      </c>
      <c r="C206" s="15" t="s">
        <v>22</v>
      </c>
      <c r="D206" s="11" t="n">
        <v>8</v>
      </c>
      <c r="E206" s="11" t="n">
        <f aca="false">D206-F206</f>
        <v>7.84661015693762</v>
      </c>
      <c r="F206" s="11" t="n">
        <v>0.153389843062381</v>
      </c>
      <c r="G206" s="12" t="n">
        <v>440</v>
      </c>
      <c r="H206" s="12" t="n">
        <v>391.148</v>
      </c>
      <c r="I206" s="12" t="n">
        <v>13.754</v>
      </c>
      <c r="J206" s="12" t="n">
        <f aca="false">SUM(H206:I206)</f>
        <v>404.902</v>
      </c>
      <c r="K206" s="8" t="n">
        <f aca="false">(H206/G206)</f>
        <v>0.888972727272727</v>
      </c>
      <c r="L206" s="8" t="n">
        <f aca="false">H206/(E206*55)</f>
        <v>0.906350854183052</v>
      </c>
      <c r="M206" s="8" t="n">
        <f aca="false">(H206/J206)</f>
        <v>0.966031286582926</v>
      </c>
      <c r="N206" s="8" t="n">
        <f aca="false">I206/(H206+I206)</f>
        <v>0.0339687134170738</v>
      </c>
      <c r="O206" s="9" t="n">
        <f aca="false">Dados[[#This Row],[VolumePadrão]]/Dados[[#This Row],[Horas Disp]]</f>
        <v>55</v>
      </c>
      <c r="P206" s="10" t="n">
        <f aca="false" t="array" ref="P206:P206">SUM(Dados[[#This Row],[VolumeLíquido]:[VolumeRefugo]]/Dados[[#This Row],[Horas Ativas]])</f>
        <v>51.6021558229198</v>
      </c>
      <c r="Q206" s="8" t="n">
        <f aca="false">Dados[[#This Row],[Horas Ativas]]/Dados[[#This Row],[Horas Disp]]</f>
        <v>0.980826269617202</v>
      </c>
      <c r="R206" s="8" t="n">
        <f aca="false">Dados[[#This Row],[VolumeBruto]]/Dados[[#This Row],[VolumePadrão]]</f>
        <v>0.920231818181818</v>
      </c>
      <c r="S206" s="8" t="n">
        <f aca="false">Dados[[#This Row],[Disponibilidade]]*Dados[[#This Row],[Desempenho]]*Dados[[#This Row],[Qualidade]]</f>
        <v>0.87192780388234</v>
      </c>
      <c r="T206" s="9" t="n">
        <f aca="false">YEAR(Dados[[#This Row],[Período]])</f>
        <v>2019</v>
      </c>
      <c r="U206" s="9" t="n">
        <f aca="false">MONTH(Dados[[#This Row],[Período]])</f>
        <v>5</v>
      </c>
    </row>
    <row r="207" customFormat="false" ht="15" hidden="false" customHeight="false" outlineLevel="0" collapsed="false">
      <c r="A207" s="14" t="n">
        <v>43587</v>
      </c>
      <c r="B207" s="14" t="s">
        <v>23</v>
      </c>
      <c r="C207" s="15" t="s">
        <v>24</v>
      </c>
      <c r="D207" s="11" t="n">
        <v>8</v>
      </c>
      <c r="E207" s="11" t="n">
        <f aca="false">D207-F207</f>
        <v>7.57755769846717</v>
      </c>
      <c r="F207" s="11" t="n">
        <v>0.422442301532833</v>
      </c>
      <c r="G207" s="12" t="n">
        <v>440</v>
      </c>
      <c r="H207" s="12" t="n">
        <v>310.174</v>
      </c>
      <c r="I207" s="12" t="n">
        <v>17.912</v>
      </c>
      <c r="J207" s="12" t="n">
        <f aca="false">SUM(H207:I207)</f>
        <v>328.086</v>
      </c>
      <c r="K207" s="8" t="n">
        <f aca="false">(H207/G207)</f>
        <v>0.704940909090909</v>
      </c>
      <c r="L207" s="8" t="n">
        <f aca="false">H207/(E207*55)</f>
        <v>0.74424075634133</v>
      </c>
      <c r="M207" s="8" t="n">
        <f aca="false">(H207/J207)</f>
        <v>0.945404558560865</v>
      </c>
      <c r="N207" s="8" t="n">
        <f aca="false">I207/(H207+I207)</f>
        <v>0.0545954414391349</v>
      </c>
      <c r="O207" s="9" t="n">
        <f aca="false">Dados[[#This Row],[VolumePadrão]]/Dados[[#This Row],[Horas Disp]]</f>
        <v>55</v>
      </c>
      <c r="P207" s="10" t="n">
        <f aca="false" t="array" ref="P207:P207">SUM(Dados[[#This Row],[VolumeLíquido]:[VolumeRefugo]]/Dados[[#This Row],[Horas Ativas]])</f>
        <v>43.2970639163021</v>
      </c>
      <c r="Q207" s="8" t="n">
        <f aca="false">Dados[[#This Row],[Horas Ativas]]/Dados[[#This Row],[Horas Disp]]</f>
        <v>0.947194712308396</v>
      </c>
      <c r="R207" s="8" t="n">
        <f aca="false">Dados[[#This Row],[VolumeBruto]]/Dados[[#This Row],[VolumePadrão]]</f>
        <v>0.74565</v>
      </c>
      <c r="S207" s="8" t="n">
        <f aca="false">Dados[[#This Row],[Disponibilidade]]*Dados[[#This Row],[Desempenho]]*Dados[[#This Row],[Qualidade]]</f>
        <v>0.667716301580783</v>
      </c>
      <c r="T207" s="9" t="n">
        <f aca="false">YEAR(Dados[[#This Row],[Período]])</f>
        <v>2019</v>
      </c>
      <c r="U207" s="9" t="n">
        <f aca="false">MONTH(Dados[[#This Row],[Período]])</f>
        <v>5</v>
      </c>
    </row>
    <row r="208" customFormat="false" ht="15" hidden="false" customHeight="false" outlineLevel="0" collapsed="false">
      <c r="A208" s="14" t="n">
        <v>43588</v>
      </c>
      <c r="B208" s="14" t="s">
        <v>25</v>
      </c>
      <c r="C208" s="15" t="s">
        <v>26</v>
      </c>
      <c r="D208" s="11" t="n">
        <v>8</v>
      </c>
      <c r="E208" s="11" t="n">
        <f aca="false">D208-F208</f>
        <v>7.5729967243641</v>
      </c>
      <c r="F208" s="11" t="n">
        <v>0.427003275635899</v>
      </c>
      <c r="G208" s="12" t="n">
        <v>440</v>
      </c>
      <c r="H208" s="12" t="n">
        <v>295.654</v>
      </c>
      <c r="I208" s="12" t="n">
        <v>21.375</v>
      </c>
      <c r="J208" s="12" t="n">
        <f aca="false">SUM(H208:I208)</f>
        <v>317.029</v>
      </c>
      <c r="K208" s="8" t="n">
        <f aca="false">(H208/G208)</f>
        <v>0.671940909090909</v>
      </c>
      <c r="L208" s="8" t="n">
        <f aca="false">H208/(E208*55)</f>
        <v>0.709828284413876</v>
      </c>
      <c r="M208" s="8" t="n">
        <f aca="false">(H208/J208)</f>
        <v>0.932577145939331</v>
      </c>
      <c r="N208" s="8" t="n">
        <f aca="false">I208/(H208+I208)</f>
        <v>0.0674228540606695</v>
      </c>
      <c r="O208" s="9" t="n">
        <f aca="false">Dados[[#This Row],[VolumePadrão]]/Dados[[#This Row],[Horas Disp]]</f>
        <v>55</v>
      </c>
      <c r="P208" s="10" t="n">
        <f aca="false" t="array" ref="P208:P208">SUM(Dados[[#This Row],[VolumeLíquido]:[VolumeRefugo]]/Dados[[#This Row],[Horas Ativas]])</f>
        <v>41.8630842635972</v>
      </c>
      <c r="Q208" s="8" t="n">
        <f aca="false">Dados[[#This Row],[Horas Ativas]]/Dados[[#This Row],[Horas Disp]]</f>
        <v>0.946624590545513</v>
      </c>
      <c r="R208" s="8" t="n">
        <f aca="false">Dados[[#This Row],[VolumeBruto]]/Dados[[#This Row],[VolumePadrão]]</f>
        <v>0.720520454545455</v>
      </c>
      <c r="S208" s="8" t="n">
        <f aca="false">Dados[[#This Row],[Disponibilidade]]*Dados[[#This Row],[Desempenho]]*Dados[[#This Row],[Qualidade]]</f>
        <v>0.636075787938961</v>
      </c>
      <c r="T208" s="9" t="n">
        <f aca="false">YEAR(Dados[[#This Row],[Período]])</f>
        <v>2019</v>
      </c>
      <c r="U208" s="9" t="n">
        <f aca="false">MONTH(Dados[[#This Row],[Período]])</f>
        <v>5</v>
      </c>
    </row>
    <row r="209" customFormat="false" ht="15" hidden="false" customHeight="false" outlineLevel="0" collapsed="false">
      <c r="A209" s="14" t="n">
        <v>43589</v>
      </c>
      <c r="B209" s="14" t="s">
        <v>27</v>
      </c>
      <c r="C209" s="15" t="s">
        <v>28</v>
      </c>
      <c r="D209" s="11" t="n">
        <v>8</v>
      </c>
      <c r="E209" s="11" t="n">
        <f aca="false">D209-F209</f>
        <v>7.20553489683896</v>
      </c>
      <c r="F209" s="11" t="n">
        <v>0.794465103161043</v>
      </c>
      <c r="G209" s="12" t="n">
        <v>440</v>
      </c>
      <c r="H209" s="12" t="n">
        <v>404.158</v>
      </c>
      <c r="I209" s="12" t="n">
        <v>25.519</v>
      </c>
      <c r="J209" s="12" t="n">
        <f aca="false">SUM(H209:I209)</f>
        <v>429.677</v>
      </c>
      <c r="K209" s="8" t="n">
        <f aca="false">(H209/G209)</f>
        <v>0.918540909090909</v>
      </c>
      <c r="L209" s="8" t="n">
        <f aca="false">H209/(E209*55)</f>
        <v>1.01981704036309</v>
      </c>
      <c r="M209" s="8" t="n">
        <f aca="false">(H209/J209)</f>
        <v>0.940608875969624</v>
      </c>
      <c r="N209" s="8" t="n">
        <f aca="false">I209/(H209+I209)</f>
        <v>0.0593911240303763</v>
      </c>
      <c r="O209" s="9" t="n">
        <f aca="false">Dados[[#This Row],[VolumePadrão]]/Dados[[#This Row],[Horas Disp]]</f>
        <v>55</v>
      </c>
      <c r="P209" s="10" t="n">
        <f aca="false" t="array" ref="P209:P209">SUM(Dados[[#This Row],[VolumeLíquido]:[VolumeRefugo]]/Dados[[#This Row],[Horas Ativas]])</f>
        <v>59.6315202343268</v>
      </c>
      <c r="Q209" s="8" t="n">
        <f aca="false">Dados[[#This Row],[Horas Ativas]]/Dados[[#This Row],[Horas Disp]]</f>
        <v>0.90069186210487</v>
      </c>
      <c r="R209" s="8" t="n">
        <f aca="false">Dados[[#This Row],[VolumeBruto]]/Dados[[#This Row],[VolumePadrão]]</f>
        <v>0.976538636363637</v>
      </c>
      <c r="S209" s="8" t="n">
        <f aca="false">Dados[[#This Row],[Disponibilidade]]*Dados[[#This Row],[Desempenho]]*Dados[[#This Row],[Qualidade]]</f>
        <v>0.827322321828591</v>
      </c>
      <c r="T209" s="9" t="n">
        <f aca="false">YEAR(Dados[[#This Row],[Período]])</f>
        <v>2019</v>
      </c>
      <c r="U209" s="9" t="n">
        <f aca="false">MONTH(Dados[[#This Row],[Período]])</f>
        <v>5</v>
      </c>
    </row>
    <row r="210" customFormat="false" ht="15" hidden="false" customHeight="false" outlineLevel="0" collapsed="false">
      <c r="A210" s="14" t="n">
        <v>43590</v>
      </c>
      <c r="B210" s="14" t="s">
        <v>29</v>
      </c>
      <c r="C210" s="15" t="s">
        <v>30</v>
      </c>
      <c r="D210" s="11" t="n">
        <v>8</v>
      </c>
      <c r="E210" s="11" t="n">
        <f aca="false">D210-F210</f>
        <v>7.34274741178305</v>
      </c>
      <c r="F210" s="11" t="n">
        <v>0.657252588216953</v>
      </c>
      <c r="G210" s="12" t="n">
        <v>440</v>
      </c>
      <c r="H210" s="12" t="n">
        <v>333</v>
      </c>
      <c r="I210" s="12" t="n">
        <v>11.598</v>
      </c>
      <c r="J210" s="12" t="n">
        <f aca="false">SUM(H210:I210)</f>
        <v>344.598</v>
      </c>
      <c r="K210" s="8" t="n">
        <f aca="false">(H210/G210)</f>
        <v>0.756818181818182</v>
      </c>
      <c r="L210" s="8" t="n">
        <f aca="false">H210/(E210*55)</f>
        <v>0.824561314042971</v>
      </c>
      <c r="M210" s="8" t="n">
        <f aca="false">(H210/J210)</f>
        <v>0.966343391430014</v>
      </c>
      <c r="N210" s="8" t="n">
        <f aca="false">I210/(H210+I210)</f>
        <v>0.0336566085699859</v>
      </c>
      <c r="O210" s="9" t="n">
        <f aca="false">Dados[[#This Row],[VolumePadrão]]/Dados[[#This Row],[Horas Disp]]</f>
        <v>55</v>
      </c>
      <c r="P210" s="10" t="n">
        <f aca="false" t="array" ref="P210:P210">SUM(Dados[[#This Row],[VolumeLíquido]:[VolumeRefugo]]/Dados[[#This Row],[Horas Ativas]])</f>
        <v>46.9303900399756</v>
      </c>
      <c r="Q210" s="8" t="n">
        <f aca="false">Dados[[#This Row],[Horas Ativas]]/Dados[[#This Row],[Horas Disp]]</f>
        <v>0.917843426472881</v>
      </c>
      <c r="R210" s="8" t="n">
        <f aca="false">Dados[[#This Row],[VolumeBruto]]/Dados[[#This Row],[VolumePadrão]]</f>
        <v>0.783177272727273</v>
      </c>
      <c r="S210" s="8" t="n">
        <f aca="false">Dados[[#This Row],[Disponibilidade]]*Dados[[#This Row],[Desempenho]]*Dados[[#This Row],[Qualidade]]</f>
        <v>0.694640593216976</v>
      </c>
      <c r="T210" s="9" t="n">
        <f aca="false">YEAR(Dados[[#This Row],[Período]])</f>
        <v>2019</v>
      </c>
      <c r="U210" s="9" t="n">
        <f aca="false">MONTH(Dados[[#This Row],[Período]])</f>
        <v>5</v>
      </c>
    </row>
    <row r="211" customFormat="false" ht="15" hidden="false" customHeight="false" outlineLevel="0" collapsed="false">
      <c r="A211" s="14" t="n">
        <v>43591</v>
      </c>
      <c r="B211" s="14" t="s">
        <v>25</v>
      </c>
      <c r="C211" s="15" t="s">
        <v>31</v>
      </c>
      <c r="D211" s="11" t="n">
        <v>8</v>
      </c>
      <c r="E211" s="11" t="n">
        <f aca="false">D211-F211</f>
        <v>7.16154059334717</v>
      </c>
      <c r="F211" s="11" t="n">
        <v>0.838459406652826</v>
      </c>
      <c r="G211" s="12" t="n">
        <v>440</v>
      </c>
      <c r="H211" s="12" t="n">
        <v>366</v>
      </c>
      <c r="I211" s="12" t="n">
        <v>48.181</v>
      </c>
      <c r="J211" s="12" t="n">
        <f aca="false">SUM(H211:I211)</f>
        <v>414.181</v>
      </c>
      <c r="K211" s="8" t="n">
        <f aca="false">(H211/G211)</f>
        <v>0.831818181818182</v>
      </c>
      <c r="L211" s="8" t="n">
        <f aca="false">H211/(E211*55)</f>
        <v>0.92920585561259</v>
      </c>
      <c r="M211" s="8" t="n">
        <f aca="false">(H211/J211)</f>
        <v>0.883671631484786</v>
      </c>
      <c r="N211" s="8" t="n">
        <f aca="false">I211/(H211+I211)</f>
        <v>0.116328368515214</v>
      </c>
      <c r="O211" s="9" t="n">
        <f aca="false">Dados[[#This Row],[VolumePadrão]]/Dados[[#This Row],[Horas Disp]]</f>
        <v>55</v>
      </c>
      <c r="P211" s="10" t="n">
        <f aca="false" t="array" ref="P211:P211">SUM(Dados[[#This Row],[VolumeLíquido]:[VolumeRefugo]]/Dados[[#This Row],[Horas Ativas]])</f>
        <v>57.8340644169161</v>
      </c>
      <c r="Q211" s="8" t="n">
        <f aca="false">Dados[[#This Row],[Horas Ativas]]/Dados[[#This Row],[Horas Disp]]</f>
        <v>0.895192574168397</v>
      </c>
      <c r="R211" s="8" t="n">
        <f aca="false">Dados[[#This Row],[VolumeBruto]]/Dados[[#This Row],[VolumePadrão]]</f>
        <v>0.941320454545454</v>
      </c>
      <c r="S211" s="8" t="n">
        <f aca="false">Dados[[#This Row],[Disponibilidade]]*Dados[[#This Row],[Desempenho]]*Dados[[#This Row],[Qualidade]]</f>
        <v>0.744637459421894</v>
      </c>
      <c r="T211" s="9" t="n">
        <f aca="false">YEAR(Dados[[#This Row],[Período]])</f>
        <v>2019</v>
      </c>
      <c r="U211" s="9" t="n">
        <f aca="false">MONTH(Dados[[#This Row],[Período]])</f>
        <v>5</v>
      </c>
    </row>
    <row r="212" customFormat="false" ht="15" hidden="false" customHeight="false" outlineLevel="0" collapsed="false">
      <c r="A212" s="14" t="n">
        <v>43592</v>
      </c>
      <c r="B212" s="14" t="s">
        <v>23</v>
      </c>
      <c r="C212" s="15" t="s">
        <v>32</v>
      </c>
      <c r="D212" s="11" t="n">
        <v>8</v>
      </c>
      <c r="E212" s="11" t="n">
        <f aca="false">D212-F212</f>
        <v>7.72752904226271</v>
      </c>
      <c r="F212" s="11" t="n">
        <v>0.272470957737287</v>
      </c>
      <c r="G212" s="12" t="n">
        <v>440</v>
      </c>
      <c r="H212" s="12" t="n">
        <v>358</v>
      </c>
      <c r="I212" s="12" t="n">
        <v>15.323</v>
      </c>
      <c r="J212" s="12" t="n">
        <f aca="false">SUM(H212:I212)</f>
        <v>373.323</v>
      </c>
      <c r="K212" s="8" t="n">
        <f aca="false">(H212/G212)</f>
        <v>0.813636363636364</v>
      </c>
      <c r="L212" s="8" t="n">
        <f aca="false">H212/(E212*55)</f>
        <v>0.84232500110863</v>
      </c>
      <c r="M212" s="8" t="n">
        <f aca="false">(H212/J212)</f>
        <v>0.958955113936189</v>
      </c>
      <c r="N212" s="8" t="n">
        <f aca="false">I212/(H212+I212)</f>
        <v>0.0410448860638107</v>
      </c>
      <c r="O212" s="9" t="n">
        <f aca="false">Dados[[#This Row],[VolumePadrão]]/Dados[[#This Row],[Horas Disp]]</f>
        <v>55</v>
      </c>
      <c r="P212" s="10" t="n">
        <f aca="false" t="array" ref="P212:P212">SUM(Dados[[#This Row],[VolumeLíquido]:[VolumeRefugo]]/Dados[[#This Row],[Horas Ativas]])</f>
        <v>48.3107857580677</v>
      </c>
      <c r="Q212" s="8" t="n">
        <f aca="false">Dados[[#This Row],[Horas Ativas]]/Dados[[#This Row],[Horas Disp]]</f>
        <v>0.965941130282839</v>
      </c>
      <c r="R212" s="8" t="n">
        <f aca="false">Dados[[#This Row],[VolumeBruto]]/Dados[[#This Row],[VolumePadrão]]</f>
        <v>0.848461363636364</v>
      </c>
      <c r="S212" s="8" t="n">
        <f aca="false">Dados[[#This Row],[Disponibilidade]]*Dados[[#This Row],[Desempenho]]*Dados[[#This Row],[Qualidade]]</f>
        <v>0.785924828730128</v>
      </c>
      <c r="T212" s="9" t="n">
        <f aca="false">YEAR(Dados[[#This Row],[Período]])</f>
        <v>2019</v>
      </c>
      <c r="U212" s="9" t="n">
        <f aca="false">MONTH(Dados[[#This Row],[Período]])</f>
        <v>5</v>
      </c>
    </row>
    <row r="213" customFormat="false" ht="15" hidden="false" customHeight="false" outlineLevel="0" collapsed="false">
      <c r="A213" s="14" t="n">
        <v>43593</v>
      </c>
      <c r="B213" s="14" t="s">
        <v>21</v>
      </c>
      <c r="C213" s="15" t="s">
        <v>33</v>
      </c>
      <c r="D213" s="11" t="n">
        <v>8</v>
      </c>
      <c r="E213" s="11" t="n">
        <f aca="false">D213-F213</f>
        <v>7.08556709825825</v>
      </c>
      <c r="F213" s="11" t="n">
        <v>0.914432901741747</v>
      </c>
      <c r="G213" s="12" t="n">
        <v>440</v>
      </c>
      <c r="H213" s="12" t="n">
        <v>407</v>
      </c>
      <c r="I213" s="12" t="n">
        <v>21.545</v>
      </c>
      <c r="J213" s="12" t="n">
        <f aca="false">SUM(H213:I213)</f>
        <v>428.545</v>
      </c>
      <c r="K213" s="8" t="n">
        <f aca="false">(H213/G213)</f>
        <v>0.925</v>
      </c>
      <c r="L213" s="8" t="n">
        <f aca="false">H213/(E213*55)</f>
        <v>1.04437653294103</v>
      </c>
      <c r="M213" s="8" t="n">
        <f aca="false">(H213/J213)</f>
        <v>0.949725233056038</v>
      </c>
      <c r="N213" s="8" t="n">
        <f aca="false">I213/(H213+I213)</f>
        <v>0.0502747669439616</v>
      </c>
      <c r="O213" s="9" t="n">
        <f aca="false">Dados[[#This Row],[VolumePadrão]]/Dados[[#This Row],[Horas Disp]]</f>
        <v>55</v>
      </c>
      <c r="P213" s="10" t="n">
        <f aca="false" t="array" ref="P213:P213">SUM(Dados[[#This Row],[VolumeLíquido]:[VolumeRefugo]]/Dados[[#This Row],[Horas Ativas]])</f>
        <v>60.4813974742182</v>
      </c>
      <c r="Q213" s="8" t="n">
        <f aca="false">Dados[[#This Row],[Horas Ativas]]/Dados[[#This Row],[Horas Disp]]</f>
        <v>0.885695887282282</v>
      </c>
      <c r="R213" s="8" t="n">
        <f aca="false">Dados[[#This Row],[VolumeBruto]]/Dados[[#This Row],[VolumePadrão]]</f>
        <v>0.973965909090909</v>
      </c>
      <c r="S213" s="8" t="n">
        <f aca="false">Dados[[#This Row],[Disponibilidade]]*Dados[[#This Row],[Desempenho]]*Dados[[#This Row],[Qualidade]]</f>
        <v>0.81926869573611</v>
      </c>
      <c r="T213" s="9" t="n">
        <f aca="false">YEAR(Dados[[#This Row],[Período]])</f>
        <v>2019</v>
      </c>
      <c r="U213" s="9" t="n">
        <f aca="false">MONTH(Dados[[#This Row],[Período]])</f>
        <v>5</v>
      </c>
    </row>
    <row r="214" customFormat="false" ht="15" hidden="false" customHeight="false" outlineLevel="0" collapsed="false">
      <c r="A214" s="14" t="n">
        <v>43594</v>
      </c>
      <c r="B214" s="14" t="s">
        <v>27</v>
      </c>
      <c r="C214" s="15" t="s">
        <v>34</v>
      </c>
      <c r="D214" s="11" t="n">
        <v>8</v>
      </c>
      <c r="E214" s="11" t="n">
        <f aca="false">D214-F214</f>
        <v>7.57491956693098</v>
      </c>
      <c r="F214" s="11" t="n">
        <v>0.425080433069018</v>
      </c>
      <c r="G214" s="12" t="n">
        <v>440</v>
      </c>
      <c r="H214" s="12" t="n">
        <v>412</v>
      </c>
      <c r="I214" s="12" t="n">
        <v>24.735</v>
      </c>
      <c r="J214" s="12" t="n">
        <f aca="false">SUM(H214:I214)</f>
        <v>436.735</v>
      </c>
      <c r="K214" s="8" t="n">
        <f aca="false">(H214/G214)</f>
        <v>0.936363636363636</v>
      </c>
      <c r="L214" s="8" t="n">
        <f aca="false">H214/(E214*55)</f>
        <v>0.988909390353312</v>
      </c>
      <c r="M214" s="8" t="n">
        <f aca="false">(H214/J214)</f>
        <v>0.943363824744983</v>
      </c>
      <c r="N214" s="8" t="n">
        <f aca="false">I214/(H214+I214)</f>
        <v>0.0566361752550173</v>
      </c>
      <c r="O214" s="9" t="n">
        <f aca="false">Dados[[#This Row],[VolumePadrão]]/Dados[[#This Row],[Horas Disp]]</f>
        <v>55</v>
      </c>
      <c r="P214" s="10" t="n">
        <f aca="false" t="array" ref="P214:P214">SUM(Dados[[#This Row],[VolumeLíquido]:[VolumeRefugo]]/Dados[[#This Row],[Horas Ativas]])</f>
        <v>57.6553976766443</v>
      </c>
      <c r="Q214" s="8" t="n">
        <f aca="false">Dados[[#This Row],[Horas Ativas]]/Dados[[#This Row],[Horas Disp]]</f>
        <v>0.946864945866373</v>
      </c>
      <c r="R214" s="8" t="n">
        <f aca="false">Dados[[#This Row],[VolumeBruto]]/Dados[[#This Row],[VolumePadrão]]</f>
        <v>0.992579545454546</v>
      </c>
      <c r="S214" s="8" t="n">
        <f aca="false">Dados[[#This Row],[Disponibilidade]]*Dados[[#This Row],[Desempenho]]*Dados[[#This Row],[Qualidade]]</f>
        <v>0.886609903856695</v>
      </c>
      <c r="T214" s="9" t="n">
        <f aca="false">YEAR(Dados[[#This Row],[Período]])</f>
        <v>2019</v>
      </c>
      <c r="U214" s="9" t="n">
        <f aca="false">MONTH(Dados[[#This Row],[Período]])</f>
        <v>5</v>
      </c>
    </row>
    <row r="215" customFormat="false" ht="15" hidden="false" customHeight="false" outlineLevel="0" collapsed="false">
      <c r="A215" s="14" t="n">
        <v>43595</v>
      </c>
      <c r="B215" s="14" t="s">
        <v>29</v>
      </c>
      <c r="C215" s="15" t="s">
        <v>35</v>
      </c>
      <c r="D215" s="11" t="n">
        <v>8</v>
      </c>
      <c r="E215" s="11" t="n">
        <f aca="false">D215-F215</f>
        <v>7.20668724099296</v>
      </c>
      <c r="F215" s="11" t="n">
        <v>0.793312759007045</v>
      </c>
      <c r="G215" s="12" t="n">
        <v>440</v>
      </c>
      <c r="H215" s="12" t="n">
        <v>406</v>
      </c>
      <c r="I215" s="12" t="n">
        <v>30.087</v>
      </c>
      <c r="J215" s="12" t="n">
        <f aca="false">SUM(H215:I215)</f>
        <v>436.087</v>
      </c>
      <c r="K215" s="8" t="n">
        <f aca="false">(H215/G215)</f>
        <v>0.922727272727273</v>
      </c>
      <c r="L215" s="8" t="n">
        <f aca="false">H215/(E215*55)</f>
        <v>1.02430117125509</v>
      </c>
      <c r="M215" s="8" t="n">
        <f aca="false">(H215/J215)</f>
        <v>0.93100688624059</v>
      </c>
      <c r="N215" s="8" t="n">
        <f aca="false">I215/(H215+I215)</f>
        <v>0.0689931137594104</v>
      </c>
      <c r="O215" s="9" t="n">
        <f aca="false">Dados[[#This Row],[VolumePadrão]]/Dados[[#This Row],[Horas Disp]]</f>
        <v>55</v>
      </c>
      <c r="P215" s="10" t="n">
        <f aca="false" t="array" ref="P215:P215">SUM(Dados[[#This Row],[VolumeLíquido]:[VolumeRefugo]]/Dados[[#This Row],[Horas Ativas]])</f>
        <v>60.511436866506</v>
      </c>
      <c r="Q215" s="8" t="n">
        <f aca="false">Dados[[#This Row],[Horas Ativas]]/Dados[[#This Row],[Horas Disp]]</f>
        <v>0.900835905124119</v>
      </c>
      <c r="R215" s="8" t="n">
        <f aca="false">Dados[[#This Row],[VolumeBruto]]/Dados[[#This Row],[VolumePadrão]]</f>
        <v>0.991106818181818</v>
      </c>
      <c r="S215" s="8" t="n">
        <f aca="false">Dados[[#This Row],[Disponibilidade]]*Dados[[#This Row],[Desempenho]]*Dados[[#This Row],[Qualidade]]</f>
        <v>0.831225857909983</v>
      </c>
      <c r="T215" s="9" t="n">
        <f aca="false">YEAR(Dados[[#This Row],[Período]])</f>
        <v>2019</v>
      </c>
      <c r="U215" s="9" t="n">
        <f aca="false">MONTH(Dados[[#This Row],[Período]])</f>
        <v>5</v>
      </c>
    </row>
    <row r="216" customFormat="false" ht="15" hidden="false" customHeight="false" outlineLevel="0" collapsed="false">
      <c r="A216" s="14" t="n">
        <v>43617</v>
      </c>
      <c r="B216" s="14" t="s">
        <v>25</v>
      </c>
      <c r="C216" s="15" t="s">
        <v>31</v>
      </c>
      <c r="D216" s="11" t="n">
        <v>8</v>
      </c>
      <c r="E216" s="11" t="n">
        <f aca="false">D216-F216</f>
        <v>7.66556817259477</v>
      </c>
      <c r="F216" s="11" t="n">
        <v>0.334431827405228</v>
      </c>
      <c r="G216" s="12" t="n">
        <v>440</v>
      </c>
      <c r="H216" s="12" t="n">
        <v>315.987</v>
      </c>
      <c r="I216" s="12" t="n">
        <v>18.32</v>
      </c>
      <c r="J216" s="12" t="n">
        <f aca="false">SUM(H216:I216)</f>
        <v>334.307</v>
      </c>
      <c r="K216" s="8" t="n">
        <f aca="false">(H216/G216)</f>
        <v>0.718152272727273</v>
      </c>
      <c r="L216" s="8" t="n">
        <f aca="false">H216/(E216*55)</f>
        <v>0.749483671981152</v>
      </c>
      <c r="M216" s="8" t="n">
        <f aca="false">(H216/J216)</f>
        <v>0.945200070593796</v>
      </c>
      <c r="N216" s="8" t="n">
        <f aca="false">I216/(H216+I216)</f>
        <v>0.0547999294062045</v>
      </c>
      <c r="O216" s="9" t="n">
        <f aca="false">Dados[[#This Row],[VolumePadrão]]/Dados[[#This Row],[Horas Disp]]</f>
        <v>55</v>
      </c>
      <c r="P216" s="10" t="n">
        <f aca="false" t="array" ref="P216:P216">SUM(Dados[[#This Row],[VolumeLíquido]:[VolumeRefugo]]/Dados[[#This Row],[Horas Ativas]])</f>
        <v>43.6115096067091</v>
      </c>
      <c r="Q216" s="8" t="n">
        <f aca="false">Dados[[#This Row],[Horas Ativas]]/Dados[[#This Row],[Horas Disp]]</f>
        <v>0.958196021574346</v>
      </c>
      <c r="R216" s="8" t="n">
        <f aca="false">Dados[[#This Row],[VolumeBruto]]/Dados[[#This Row],[VolumePadrão]]</f>
        <v>0.759788636363636</v>
      </c>
      <c r="S216" s="8" t="n">
        <f aca="false">Dados[[#This Row],[Disponibilidade]]*Dados[[#This Row],[Desempenho]]*Dados[[#This Row],[Qualidade]]</f>
        <v>0.688130650611848</v>
      </c>
      <c r="T216" s="9" t="n">
        <f aca="false">YEAR(Dados[[#This Row],[Período]])</f>
        <v>2019</v>
      </c>
      <c r="U216" s="9" t="n">
        <f aca="false">MONTH(Dados[[#This Row],[Período]])</f>
        <v>6</v>
      </c>
    </row>
    <row r="217" customFormat="false" ht="15" hidden="false" customHeight="false" outlineLevel="0" collapsed="false">
      <c r="A217" s="14" t="n">
        <v>43618</v>
      </c>
      <c r="B217" s="14" t="s">
        <v>29</v>
      </c>
      <c r="C217" s="15" t="s">
        <v>30</v>
      </c>
      <c r="D217" s="11" t="n">
        <v>8</v>
      </c>
      <c r="E217" s="11" t="n">
        <f aca="false">D217-F217</f>
        <v>7.07148305664708</v>
      </c>
      <c r="F217" s="11" t="n">
        <v>0.928516943352924</v>
      </c>
      <c r="G217" s="12" t="n">
        <v>440</v>
      </c>
      <c r="H217" s="12" t="n">
        <v>313.456</v>
      </c>
      <c r="I217" s="12" t="n">
        <v>5.567</v>
      </c>
      <c r="J217" s="12" t="n">
        <f aca="false">SUM(H217:I217)</f>
        <v>319.023</v>
      </c>
      <c r="K217" s="8" t="n">
        <f aca="false">(H217/G217)</f>
        <v>0.7124</v>
      </c>
      <c r="L217" s="8" t="n">
        <f aca="false">H217/(E217*55)</f>
        <v>0.805941264985829</v>
      </c>
      <c r="M217" s="8" t="n">
        <f aca="false">(H217/J217)</f>
        <v>0.982549847503158</v>
      </c>
      <c r="N217" s="8" t="n">
        <f aca="false">I217/(H217+I217)</f>
        <v>0.0174501524968419</v>
      </c>
      <c r="O217" s="9" t="n">
        <f aca="false">Dados[[#This Row],[VolumePadrão]]/Dados[[#This Row],[Horas Disp]]</f>
        <v>55</v>
      </c>
      <c r="P217" s="10" t="n">
        <f aca="false" t="array" ref="P217:P217">SUM(Dados[[#This Row],[VolumeLíquido]:[VolumeRefugo]]/Dados[[#This Row],[Horas Ativas]])</f>
        <v>45.1140160337546</v>
      </c>
      <c r="Q217" s="8" t="n">
        <f aca="false">Dados[[#This Row],[Horas Ativas]]/Dados[[#This Row],[Horas Disp]]</f>
        <v>0.883935382080884</v>
      </c>
      <c r="R217" s="8" t="n">
        <f aca="false">Dados[[#This Row],[VolumeBruto]]/Dados[[#This Row],[VolumePadrão]]</f>
        <v>0.725052272727273</v>
      </c>
      <c r="S217" s="8" t="n">
        <f aca="false">Dados[[#This Row],[Disponibilidade]]*Dados[[#This Row],[Desempenho]]*Dados[[#This Row],[Qualidade]]</f>
        <v>0.629715566194422</v>
      </c>
      <c r="T217" s="9" t="n">
        <f aca="false">YEAR(Dados[[#This Row],[Período]])</f>
        <v>2019</v>
      </c>
      <c r="U217" s="9" t="n">
        <f aca="false">MONTH(Dados[[#This Row],[Período]])</f>
        <v>6</v>
      </c>
    </row>
    <row r="218" customFormat="false" ht="15" hidden="false" customHeight="false" outlineLevel="0" collapsed="false">
      <c r="A218" s="14" t="n">
        <v>43619</v>
      </c>
      <c r="B218" s="14" t="s">
        <v>21</v>
      </c>
      <c r="C218" s="15" t="s">
        <v>33</v>
      </c>
      <c r="D218" s="11" t="n">
        <v>8</v>
      </c>
      <c r="E218" s="11" t="n">
        <f aca="false">D218-F218</f>
        <v>7.05051089818539</v>
      </c>
      <c r="F218" s="11" t="n">
        <v>0.949489101814605</v>
      </c>
      <c r="G218" s="12" t="n">
        <v>440</v>
      </c>
      <c r="H218" s="12" t="n">
        <v>269.451</v>
      </c>
      <c r="I218" s="12" t="n">
        <v>23.4</v>
      </c>
      <c r="J218" s="12" t="n">
        <f aca="false">SUM(H218:I218)</f>
        <v>292.851</v>
      </c>
      <c r="K218" s="8" t="n">
        <f aca="false">(H218/G218)</f>
        <v>0.612388636363636</v>
      </c>
      <c r="L218" s="8" t="n">
        <f aca="false">H218/(E218*55)</f>
        <v>0.694858736005923</v>
      </c>
      <c r="M218" s="8" t="n">
        <f aca="false">(H218/J218)</f>
        <v>0.920095884938074</v>
      </c>
      <c r="N218" s="8" t="n">
        <f aca="false">I218/(H218+I218)</f>
        <v>0.0799041150619257</v>
      </c>
      <c r="O218" s="9" t="n">
        <f aca="false">Dados[[#This Row],[VolumePadrão]]/Dados[[#This Row],[Horas Disp]]</f>
        <v>55</v>
      </c>
      <c r="P218" s="10" t="n">
        <f aca="false" t="array" ref="P218:P218">SUM(Dados[[#This Row],[VolumeLíquido]:[VolumeRefugo]]/Dados[[#This Row],[Horas Ativas]])</f>
        <v>41.5361389024123</v>
      </c>
      <c r="Q218" s="8" t="n">
        <f aca="false">Dados[[#This Row],[Horas Ativas]]/Dados[[#This Row],[Horas Disp]]</f>
        <v>0.881313862273174</v>
      </c>
      <c r="R218" s="8" t="n">
        <f aca="false">Dados[[#This Row],[VolumeBruto]]/Dados[[#This Row],[VolumePadrão]]</f>
        <v>0.665570454545455</v>
      </c>
      <c r="S218" s="8" t="n">
        <f aca="false">Dados[[#This Row],[Disponibilidade]]*Dados[[#This Row],[Desempenho]]*Dados[[#This Row],[Qualidade]]</f>
        <v>0.539706594325839</v>
      </c>
      <c r="T218" s="9" t="n">
        <f aca="false">YEAR(Dados[[#This Row],[Período]])</f>
        <v>2019</v>
      </c>
      <c r="U218" s="9" t="n">
        <f aca="false">MONTH(Dados[[#This Row],[Período]])</f>
        <v>6</v>
      </c>
    </row>
    <row r="219" customFormat="false" ht="15" hidden="false" customHeight="false" outlineLevel="0" collapsed="false">
      <c r="A219" s="14" t="n">
        <v>43620</v>
      </c>
      <c r="B219" s="14" t="s">
        <v>27</v>
      </c>
      <c r="C219" s="15" t="s">
        <v>34</v>
      </c>
      <c r="D219" s="11" t="n">
        <v>8</v>
      </c>
      <c r="E219" s="11" t="n">
        <f aca="false">D219-F219</f>
        <v>7.41713464736993</v>
      </c>
      <c r="F219" s="11" t="n">
        <v>0.582865352630075</v>
      </c>
      <c r="G219" s="12" t="n">
        <v>440</v>
      </c>
      <c r="H219" s="12" t="n">
        <v>412.192</v>
      </c>
      <c r="I219" s="12" t="n">
        <v>2.345</v>
      </c>
      <c r="J219" s="12" t="n">
        <f aca="false">SUM(H219:I219)</f>
        <v>414.537</v>
      </c>
      <c r="K219" s="8" t="n">
        <f aca="false">(H219/G219)</f>
        <v>0.9368</v>
      </c>
      <c r="L219" s="8" t="n">
        <f aca="false">H219/(E219*55)</f>
        <v>1.01041714304829</v>
      </c>
      <c r="M219" s="8" t="n">
        <f aca="false">(H219/J219)</f>
        <v>0.994343086383121</v>
      </c>
      <c r="N219" s="8" t="n">
        <f aca="false">I219/(H219+I219)</f>
        <v>0.00565691361687859</v>
      </c>
      <c r="O219" s="9" t="n">
        <f aca="false">Dados[[#This Row],[VolumePadrão]]/Dados[[#This Row],[Horas Disp]]</f>
        <v>55</v>
      </c>
      <c r="P219" s="10" t="n">
        <f aca="false" t="array" ref="P219:P219">SUM(Dados[[#This Row],[VolumeLíquido]:[VolumeRefugo]]/Dados[[#This Row],[Horas Ativas]])</f>
        <v>55.8891026937191</v>
      </c>
      <c r="Q219" s="8" t="n">
        <f aca="false">Dados[[#This Row],[Horas Ativas]]/Dados[[#This Row],[Horas Disp]]</f>
        <v>0.92714183092124</v>
      </c>
      <c r="R219" s="8" t="n">
        <f aca="false">Dados[[#This Row],[VolumeBruto]]/Dados[[#This Row],[VolumePadrão]]</f>
        <v>0.942129545454546</v>
      </c>
      <c r="S219" s="8" t="n">
        <f aca="false">Dados[[#This Row],[Disponibilidade]]*Dados[[#This Row],[Desempenho]]*Dados[[#This Row],[Qualidade]]</f>
        <v>0.868546467207018</v>
      </c>
      <c r="T219" s="9" t="n">
        <f aca="false">YEAR(Dados[[#This Row],[Período]])</f>
        <v>2019</v>
      </c>
      <c r="U219" s="9" t="n">
        <f aca="false">MONTH(Dados[[#This Row],[Período]])</f>
        <v>6</v>
      </c>
    </row>
    <row r="220" customFormat="false" ht="15" hidden="false" customHeight="false" outlineLevel="0" collapsed="false">
      <c r="A220" s="14" t="n">
        <v>43621</v>
      </c>
      <c r="B220" s="14" t="s">
        <v>23</v>
      </c>
      <c r="C220" s="15" t="s">
        <v>24</v>
      </c>
      <c r="D220" s="11" t="n">
        <v>8</v>
      </c>
      <c r="E220" s="11" t="n">
        <f aca="false">D220-F220</f>
        <v>7.89433389572266</v>
      </c>
      <c r="F220" s="11" t="n">
        <v>0.105666104277345</v>
      </c>
      <c r="G220" s="12" t="n">
        <v>440</v>
      </c>
      <c r="H220" s="12" t="n">
        <v>322.874</v>
      </c>
      <c r="I220" s="12" t="n">
        <v>8.789</v>
      </c>
      <c r="J220" s="12" t="n">
        <f aca="false">SUM(H220:I220)</f>
        <v>331.663</v>
      </c>
      <c r="K220" s="8" t="n">
        <f aca="false">(H220/G220)</f>
        <v>0.733804545454546</v>
      </c>
      <c r="L220" s="8" t="n">
        <f aca="false">H220/(E220*55)</f>
        <v>0.743626560667406</v>
      </c>
      <c r="M220" s="8" t="n">
        <f aca="false">(H220/J220)</f>
        <v>0.973500209550055</v>
      </c>
      <c r="N220" s="8" t="n">
        <f aca="false">I220/(H220+I220)</f>
        <v>0.0264997904499447</v>
      </c>
      <c r="O220" s="9" t="n">
        <f aca="false">Dados[[#This Row],[VolumePadrão]]/Dados[[#This Row],[Horas Disp]]</f>
        <v>55</v>
      </c>
      <c r="P220" s="10" t="n">
        <f aca="false" t="array" ref="P220:P220">SUM(Dados[[#This Row],[VolumeLíquido]:[VolumeRefugo]]/Dados[[#This Row],[Horas Ativas]])</f>
        <v>42.0127909942729</v>
      </c>
      <c r="Q220" s="8" t="n">
        <f aca="false">Dados[[#This Row],[Horas Ativas]]/Dados[[#This Row],[Horas Disp]]</f>
        <v>0.986791736965332</v>
      </c>
      <c r="R220" s="8" t="n">
        <f aca="false">Dados[[#This Row],[VolumeBruto]]/Dados[[#This Row],[VolumePadrão]]</f>
        <v>0.753779545454545</v>
      </c>
      <c r="S220" s="8" t="n">
        <f aca="false">Dados[[#This Row],[Disponibilidade]]*Dados[[#This Row],[Desempenho]]*Dados[[#This Row],[Qualidade]]</f>
        <v>0.724112262002147</v>
      </c>
      <c r="T220" s="9" t="n">
        <f aca="false">YEAR(Dados[[#This Row],[Período]])</f>
        <v>2019</v>
      </c>
      <c r="U220" s="9" t="n">
        <f aca="false">MONTH(Dados[[#This Row],[Período]])</f>
        <v>6</v>
      </c>
    </row>
    <row r="221" customFormat="false" ht="15" hidden="false" customHeight="false" outlineLevel="0" collapsed="false">
      <c r="A221" s="14" t="n">
        <v>43622</v>
      </c>
      <c r="B221" s="14" t="s">
        <v>21</v>
      </c>
      <c r="C221" s="15" t="s">
        <v>22</v>
      </c>
      <c r="D221" s="11" t="n">
        <v>8</v>
      </c>
      <c r="E221" s="11" t="n">
        <f aca="false">D221-F221</f>
        <v>7.31767233012531</v>
      </c>
      <c r="F221" s="11" t="n">
        <v>0.682327669874695</v>
      </c>
      <c r="G221" s="12" t="n">
        <v>440</v>
      </c>
      <c r="H221" s="12" t="n">
        <v>346.548</v>
      </c>
      <c r="I221" s="12" t="n">
        <v>12.432</v>
      </c>
      <c r="J221" s="12" t="n">
        <f aca="false">SUM(H221:I221)</f>
        <v>358.98</v>
      </c>
      <c r="K221" s="8" t="n">
        <f aca="false">(H221/G221)</f>
        <v>0.787609090909091</v>
      </c>
      <c r="L221" s="8" t="n">
        <f aca="false">H221/(E221*55)</f>
        <v>0.861048765648247</v>
      </c>
      <c r="M221" s="8" t="n">
        <f aca="false">(H221/J221)</f>
        <v>0.965368544208591</v>
      </c>
      <c r="N221" s="8" t="n">
        <f aca="false">I221/(H221+I221)</f>
        <v>0.034631455791409</v>
      </c>
      <c r="O221" s="9" t="n">
        <f aca="false">Dados[[#This Row],[VolumePadrão]]/Dados[[#This Row],[Horas Disp]]</f>
        <v>55</v>
      </c>
      <c r="P221" s="10" t="n">
        <f aca="false" t="array" ref="P221:P221">SUM(Dados[[#This Row],[VolumeLíquido]:[VolumeRefugo]]/Dados[[#This Row],[Horas Ativas]])</f>
        <v>49.0565829959556</v>
      </c>
      <c r="Q221" s="8" t="n">
        <f aca="false">Dados[[#This Row],[Horas Ativas]]/Dados[[#This Row],[Horas Disp]]</f>
        <v>0.914709041265663</v>
      </c>
      <c r="R221" s="8" t="n">
        <f aca="false">Dados[[#This Row],[VolumeBruto]]/Dados[[#This Row],[VolumePadrão]]</f>
        <v>0.815863636363637</v>
      </c>
      <c r="S221" s="8" t="n">
        <f aca="false">Dados[[#This Row],[Disponibilidade]]*Dados[[#This Row],[Desempenho]]*Dados[[#This Row],[Qualidade]]</f>
        <v>0.720433156437575</v>
      </c>
      <c r="T221" s="9" t="n">
        <f aca="false">YEAR(Dados[[#This Row],[Período]])</f>
        <v>2019</v>
      </c>
      <c r="U221" s="9" t="n">
        <f aca="false">MONTH(Dados[[#This Row],[Período]])</f>
        <v>6</v>
      </c>
    </row>
    <row r="222" customFormat="false" ht="15" hidden="false" customHeight="false" outlineLevel="0" collapsed="false">
      <c r="A222" s="14" t="n">
        <v>43623</v>
      </c>
      <c r="B222" s="14" t="s">
        <v>25</v>
      </c>
      <c r="C222" s="15" t="s">
        <v>26</v>
      </c>
      <c r="D222" s="11" t="n">
        <v>8</v>
      </c>
      <c r="E222" s="11" t="n">
        <f aca="false">D222-F222</f>
        <v>7.98467836012394</v>
      </c>
      <c r="F222" s="11" t="n">
        <v>0.0153216398760594</v>
      </c>
      <c r="G222" s="12" t="n">
        <v>440</v>
      </c>
      <c r="H222" s="12" t="n">
        <v>346</v>
      </c>
      <c r="I222" s="12" t="n">
        <v>43.95</v>
      </c>
      <c r="J222" s="12" t="n">
        <f aca="false">SUM(H222:I222)</f>
        <v>389.95</v>
      </c>
      <c r="K222" s="8" t="n">
        <f aca="false">(H222/G222)</f>
        <v>0.786363636363636</v>
      </c>
      <c r="L222" s="8" t="n">
        <f aca="false">H222/(E222*55)</f>
        <v>0.78787257384422</v>
      </c>
      <c r="M222" s="8" t="n">
        <f aca="false">(H222/J222)</f>
        <v>0.887293242723426</v>
      </c>
      <c r="N222" s="8" t="n">
        <f aca="false">I222/(H222+I222)</f>
        <v>0.112706757276574</v>
      </c>
      <c r="O222" s="9" t="n">
        <f aca="false">Dados[[#This Row],[VolumePadrão]]/Dados[[#This Row],[Horas Disp]]</f>
        <v>55</v>
      </c>
      <c r="P222" s="10" t="n">
        <f aca="false" t="array" ref="P222:P222">SUM(Dados[[#This Row],[VolumeLíquido]:[VolumeRefugo]]/Dados[[#This Row],[Horas Ativas]])</f>
        <v>48.837283408614</v>
      </c>
      <c r="Q222" s="8" t="n">
        <f aca="false">Dados[[#This Row],[Horas Ativas]]/Dados[[#This Row],[Horas Disp]]</f>
        <v>0.998084795015492</v>
      </c>
      <c r="R222" s="8" t="n">
        <f aca="false">Dados[[#This Row],[VolumeBruto]]/Dados[[#This Row],[VolumePadrão]]</f>
        <v>0.88625</v>
      </c>
      <c r="S222" s="8" t="n">
        <f aca="false">Dados[[#This Row],[Disponibilidade]]*Dados[[#This Row],[Desempenho]]*Dados[[#This Row],[Qualidade]]</f>
        <v>0.784857588807637</v>
      </c>
      <c r="T222" s="9" t="n">
        <f aca="false">YEAR(Dados[[#This Row],[Período]])</f>
        <v>2019</v>
      </c>
      <c r="U222" s="9" t="n">
        <f aca="false">MONTH(Dados[[#This Row],[Período]])</f>
        <v>6</v>
      </c>
    </row>
    <row r="223" customFormat="false" ht="15" hidden="false" customHeight="false" outlineLevel="0" collapsed="false">
      <c r="A223" s="14" t="n">
        <v>43624</v>
      </c>
      <c r="B223" s="14" t="s">
        <v>23</v>
      </c>
      <c r="C223" s="15" t="s">
        <v>32</v>
      </c>
      <c r="D223" s="11" t="n">
        <v>8</v>
      </c>
      <c r="E223" s="11" t="n">
        <f aca="false">D223-F223</f>
        <v>7.82352947823214</v>
      </c>
      <c r="F223" s="11" t="n">
        <v>0.176470521767856</v>
      </c>
      <c r="G223" s="12" t="n">
        <v>440</v>
      </c>
      <c r="H223" s="12" t="n">
        <v>265</v>
      </c>
      <c r="I223" s="12" t="n">
        <v>9.085</v>
      </c>
      <c r="J223" s="12" t="n">
        <f aca="false">SUM(H223:I223)</f>
        <v>274.085</v>
      </c>
      <c r="K223" s="8" t="n">
        <f aca="false">(H223/G223)</f>
        <v>0.602272727272727</v>
      </c>
      <c r="L223" s="8" t="n">
        <f aca="false">H223/(E223*55)</f>
        <v>0.615857821151914</v>
      </c>
      <c r="M223" s="8" t="n">
        <f aca="false">(H223/J223)</f>
        <v>0.966853348413813</v>
      </c>
      <c r="N223" s="8" t="n">
        <f aca="false">I223/(H223+I223)</f>
        <v>0.0331466515861868</v>
      </c>
      <c r="O223" s="9" t="n">
        <f aca="false">Dados[[#This Row],[VolumePadrão]]/Dados[[#This Row],[Horas Disp]]</f>
        <v>55</v>
      </c>
      <c r="P223" s="10" t="n">
        <f aca="false" t="array" ref="P223:P223">SUM(Dados[[#This Row],[VolumeLíquido]:[VolumeRefugo]]/Dados[[#This Row],[Horas Ativas]])</f>
        <v>35.0334207549933</v>
      </c>
      <c r="Q223" s="8" t="n">
        <f aca="false">Dados[[#This Row],[Horas Ativas]]/Dados[[#This Row],[Horas Disp]]</f>
        <v>0.977941184779018</v>
      </c>
      <c r="R223" s="8" t="n">
        <f aca="false">Dados[[#This Row],[VolumeBruto]]/Dados[[#This Row],[VolumePadrão]]</f>
        <v>0.622920454545455</v>
      </c>
      <c r="S223" s="8" t="n">
        <f aca="false">Dados[[#This Row],[Disponibilidade]]*Dados[[#This Row],[Desempenho]]*Dados[[#This Row],[Qualidade]]</f>
        <v>0.588987304469181</v>
      </c>
      <c r="T223" s="9" t="n">
        <f aca="false">YEAR(Dados[[#This Row],[Período]])</f>
        <v>2019</v>
      </c>
      <c r="U223" s="9" t="n">
        <f aca="false">MONTH(Dados[[#This Row],[Período]])</f>
        <v>6</v>
      </c>
    </row>
    <row r="224" customFormat="false" ht="15" hidden="false" customHeight="false" outlineLevel="0" collapsed="false">
      <c r="A224" s="14" t="n">
        <v>43625</v>
      </c>
      <c r="B224" s="14" t="s">
        <v>27</v>
      </c>
      <c r="C224" s="15" t="s">
        <v>28</v>
      </c>
      <c r="D224" s="11" t="n">
        <v>8</v>
      </c>
      <c r="E224" s="11" t="n">
        <f aca="false">D224-F224</f>
        <v>7.39932968252992</v>
      </c>
      <c r="F224" s="11" t="n">
        <v>0.600670317470077</v>
      </c>
      <c r="G224" s="12" t="n">
        <v>440</v>
      </c>
      <c r="H224" s="12" t="n">
        <v>337</v>
      </c>
      <c r="I224" s="12" t="n">
        <v>1.245</v>
      </c>
      <c r="J224" s="12" t="n">
        <f aca="false">SUM(H224:I224)</f>
        <v>338.245</v>
      </c>
      <c r="K224" s="8" t="n">
        <f aca="false">(H224/G224)</f>
        <v>0.765909090909091</v>
      </c>
      <c r="L224" s="8" t="n">
        <f aca="false">H224/(E224*55)</f>
        <v>0.828084838784712</v>
      </c>
      <c r="M224" s="8" t="n">
        <f aca="false">(H224/J224)</f>
        <v>0.996319236056704</v>
      </c>
      <c r="N224" s="8" t="n">
        <f aca="false">I224/(H224+I224)</f>
        <v>0.00368076394329554</v>
      </c>
      <c r="O224" s="9" t="n">
        <f aca="false">Dados[[#This Row],[VolumePadrão]]/Dados[[#This Row],[Horas Disp]]</f>
        <v>55</v>
      </c>
      <c r="P224" s="10" t="n">
        <f aca="false" t="array" ref="P224:P224">SUM(Dados[[#This Row],[VolumeLíquido]:[VolumeRefugo]]/Dados[[#This Row],[Horas Ativas]])</f>
        <v>45.7129246178351</v>
      </c>
      <c r="Q224" s="8" t="n">
        <f aca="false">Dados[[#This Row],[Horas Ativas]]/Dados[[#This Row],[Horas Disp]]</f>
        <v>0.92491621031624</v>
      </c>
      <c r="R224" s="8" t="n">
        <f aca="false">Dados[[#This Row],[VolumeBruto]]/Dados[[#This Row],[VolumePadrão]]</f>
        <v>0.768738636363636</v>
      </c>
      <c r="S224" s="8" t="n">
        <f aca="false">Dados[[#This Row],[Disponibilidade]]*Dados[[#This Row],[Desempenho]]*Dados[[#This Row],[Qualidade]]</f>
        <v>0.708401733810393</v>
      </c>
      <c r="T224" s="9" t="n">
        <f aca="false">YEAR(Dados[[#This Row],[Período]])</f>
        <v>2019</v>
      </c>
      <c r="U224" s="9" t="n">
        <f aca="false">MONTH(Dados[[#This Row],[Período]])</f>
        <v>6</v>
      </c>
    </row>
    <row r="225" customFormat="false" ht="15" hidden="false" customHeight="false" outlineLevel="0" collapsed="false">
      <c r="A225" s="14" t="n">
        <v>43626</v>
      </c>
      <c r="B225" s="14" t="s">
        <v>29</v>
      </c>
      <c r="C225" s="15" t="s">
        <v>35</v>
      </c>
      <c r="D225" s="11" t="n">
        <v>8</v>
      </c>
      <c r="E225" s="11" t="n">
        <f aca="false">D225-F225</f>
        <v>7.59335484460672</v>
      </c>
      <c r="F225" s="11" t="n">
        <v>0.406645155393276</v>
      </c>
      <c r="G225" s="12" t="n">
        <v>440</v>
      </c>
      <c r="H225" s="12" t="n">
        <v>403</v>
      </c>
      <c r="I225" s="12" t="n">
        <v>4.5</v>
      </c>
      <c r="J225" s="12" t="n">
        <f aca="false">SUM(H225:I225)</f>
        <v>407.5</v>
      </c>
      <c r="K225" s="8" t="n">
        <f aca="false">(H225/G225)</f>
        <v>0.915909090909091</v>
      </c>
      <c r="L225" s="8" t="n">
        <f aca="false">H225/(E225*55)</f>
        <v>0.96495855616138</v>
      </c>
      <c r="M225" s="8" t="n">
        <f aca="false">(H225/J225)</f>
        <v>0.988957055214724</v>
      </c>
      <c r="N225" s="8" t="n">
        <f aca="false">I225/(H225+I225)</f>
        <v>0.0110429447852761</v>
      </c>
      <c r="O225" s="9" t="n">
        <f aca="false">Dados[[#This Row],[VolumePadrão]]/Dados[[#This Row],[Horas Disp]]</f>
        <v>55</v>
      </c>
      <c r="P225" s="10" t="n">
        <f aca="false" t="array" ref="P225:P225">SUM(Dados[[#This Row],[VolumeLíquido]:[VolumeRefugo]]/Dados[[#This Row],[Horas Ativas]])</f>
        <v>53.6653440197691</v>
      </c>
      <c r="Q225" s="8" t="n">
        <f aca="false">Dados[[#This Row],[Horas Ativas]]/Dados[[#This Row],[Horas Disp]]</f>
        <v>0.94916935557584</v>
      </c>
      <c r="R225" s="8" t="n">
        <f aca="false">Dados[[#This Row],[VolumeBruto]]/Dados[[#This Row],[VolumePadrão]]</f>
        <v>0.926136363636364</v>
      </c>
      <c r="S225" s="8" t="n">
        <f aca="false">Dados[[#This Row],[Disponibilidade]]*Dados[[#This Row],[Desempenho]]*Dados[[#This Row],[Qualidade]]</f>
        <v>0.869352841584236</v>
      </c>
      <c r="T225" s="9" t="n">
        <f aca="false">YEAR(Dados[[#This Row],[Período]])</f>
        <v>2019</v>
      </c>
      <c r="U225" s="9" t="n">
        <f aca="false">MONTH(Dados[[#This Row],[Período]])</f>
        <v>6</v>
      </c>
    </row>
    <row r="226" customFormat="false" ht="15" hidden="false" customHeight="false" outlineLevel="0" collapsed="false">
      <c r="A226" s="14" t="n">
        <v>43647</v>
      </c>
      <c r="B226" s="14" t="s">
        <v>23</v>
      </c>
      <c r="C226" s="15" t="s">
        <v>24</v>
      </c>
      <c r="D226" s="11" t="n">
        <v>8</v>
      </c>
      <c r="E226" s="11" t="n">
        <f aca="false">D226-F226</f>
        <v>7.83929786085531</v>
      </c>
      <c r="F226" s="11" t="n">
        <v>0.160702139144695</v>
      </c>
      <c r="G226" s="12" t="n">
        <v>440</v>
      </c>
      <c r="H226" s="12" t="n">
        <v>303.54</v>
      </c>
      <c r="I226" s="12" t="n">
        <v>23.4</v>
      </c>
      <c r="J226" s="12" t="n">
        <f aca="false">SUM(H226:I226)</f>
        <v>326.94</v>
      </c>
      <c r="K226" s="8" t="n">
        <f aca="false">(H226/G226)</f>
        <v>0.689863636363636</v>
      </c>
      <c r="L226" s="8" t="n">
        <f aca="false">H226/(E226*55)</f>
        <v>0.704005535810442</v>
      </c>
      <c r="M226" s="8" t="n">
        <f aca="false">(H226/J226)</f>
        <v>0.928427234354928</v>
      </c>
      <c r="N226" s="8" t="n">
        <f aca="false">I226/(H226+I226)</f>
        <v>0.0715727656450725</v>
      </c>
      <c r="O226" s="9" t="n">
        <f aca="false">Dados[[#This Row],[VolumePadrão]]/Dados[[#This Row],[Horas Disp]]</f>
        <v>55</v>
      </c>
      <c r="P226" s="10" t="n">
        <f aca="false" t="array" ref="P226:P226">SUM(Dados[[#This Row],[VolumeLíquido]:[VolumeRefugo]]/Dados[[#This Row],[Horas Ativas]])</f>
        <v>41.7052656759657</v>
      </c>
      <c r="Q226" s="8" t="n">
        <f aca="false">Dados[[#This Row],[Horas Ativas]]/Dados[[#This Row],[Horas Disp]]</f>
        <v>0.979912232606913</v>
      </c>
      <c r="R226" s="8" t="n">
        <f aca="false">Dados[[#This Row],[VolumeBruto]]/Dados[[#This Row],[VolumePadrão]]</f>
        <v>0.743045454545455</v>
      </c>
      <c r="S226" s="8" t="n">
        <f aca="false">Dados[[#This Row],[Disponibilidade]]*Dados[[#This Row],[Desempenho]]*Dados[[#This Row],[Qualidade]]</f>
        <v>0.676005816103415</v>
      </c>
      <c r="T226" s="9" t="n">
        <f aca="false">YEAR(Dados[[#This Row],[Período]])</f>
        <v>2019</v>
      </c>
      <c r="U226" s="9" t="n">
        <f aca="false">MONTH(Dados[[#This Row],[Período]])</f>
        <v>7</v>
      </c>
    </row>
    <row r="227" customFormat="false" ht="15" hidden="false" customHeight="false" outlineLevel="0" collapsed="false">
      <c r="A227" s="14" t="n">
        <v>43648</v>
      </c>
      <c r="B227" s="14" t="s">
        <v>25</v>
      </c>
      <c r="C227" s="15" t="s">
        <v>31</v>
      </c>
      <c r="D227" s="11" t="n">
        <v>8</v>
      </c>
      <c r="E227" s="11" t="n">
        <f aca="false">D227-F227</f>
        <v>7.49566432326386</v>
      </c>
      <c r="F227" s="11" t="n">
        <v>0.504335676736137</v>
      </c>
      <c r="G227" s="12" t="n">
        <v>440</v>
      </c>
      <c r="H227" s="12" t="n">
        <v>339.188</v>
      </c>
      <c r="I227" s="12" t="n">
        <v>2.345</v>
      </c>
      <c r="J227" s="12" t="n">
        <f aca="false">SUM(H227:I227)</f>
        <v>341.533</v>
      </c>
      <c r="K227" s="8" t="n">
        <f aca="false">(H227/G227)</f>
        <v>0.770881818181818</v>
      </c>
      <c r="L227" s="8" t="n">
        <f aca="false">H227/(E227*55)</f>
        <v>0.822749562879198</v>
      </c>
      <c r="M227" s="8" t="n">
        <f aca="false">(H227/J227)</f>
        <v>0.993133899213253</v>
      </c>
      <c r="N227" s="8" t="n">
        <f aca="false">I227/(H227+I227)</f>
        <v>0.00686610078674682</v>
      </c>
      <c r="O227" s="9" t="n">
        <f aca="false">Dados[[#This Row],[VolumePadrão]]/Dados[[#This Row],[Horas Disp]]</f>
        <v>55</v>
      </c>
      <c r="P227" s="10" t="n">
        <f aca="false" t="array" ref="P227:P227">SUM(Dados[[#This Row],[VolumeLíquido]:[VolumeRefugo]]/Dados[[#This Row],[Horas Ativas]])</f>
        <v>45.5640734791183</v>
      </c>
      <c r="Q227" s="8" t="n">
        <f aca="false">Dados[[#This Row],[Horas Ativas]]/Dados[[#This Row],[Horas Disp]]</f>
        <v>0.936958040407983</v>
      </c>
      <c r="R227" s="8" t="n">
        <f aca="false">Dados[[#This Row],[VolumeBruto]]/Dados[[#This Row],[VolumePadrão]]</f>
        <v>0.776211363636364</v>
      </c>
      <c r="S227" s="8" t="n">
        <f aca="false">Dados[[#This Row],[Disponibilidade]]*Dados[[#This Row],[Desempenho]]*Dados[[#This Row],[Qualidade]]</f>
        <v>0.722283917749779</v>
      </c>
      <c r="T227" s="9" t="n">
        <f aca="false">YEAR(Dados[[#This Row],[Período]])</f>
        <v>2019</v>
      </c>
      <c r="U227" s="9" t="n">
        <f aca="false">MONTH(Dados[[#This Row],[Período]])</f>
        <v>7</v>
      </c>
    </row>
    <row r="228" customFormat="false" ht="15" hidden="false" customHeight="false" outlineLevel="0" collapsed="false">
      <c r="A228" s="14" t="n">
        <v>43649</v>
      </c>
      <c r="B228" s="14" t="s">
        <v>27</v>
      </c>
      <c r="C228" s="15" t="s">
        <v>34</v>
      </c>
      <c r="D228" s="11" t="n">
        <v>8</v>
      </c>
      <c r="E228" s="11" t="n">
        <f aca="false">D228-F228</f>
        <v>7.94320802415946</v>
      </c>
      <c r="F228" s="11" t="n">
        <v>0.0567919758405452</v>
      </c>
      <c r="G228" s="12" t="n">
        <v>440</v>
      </c>
      <c r="H228" s="12" t="n">
        <v>331.657</v>
      </c>
      <c r="I228" s="12" t="n">
        <v>8.789</v>
      </c>
      <c r="J228" s="12" t="n">
        <f aca="false">SUM(H228:I228)</f>
        <v>340.446</v>
      </c>
      <c r="K228" s="8" t="n">
        <f aca="false">(H228/G228)</f>
        <v>0.753765909090909</v>
      </c>
      <c r="L228" s="8" t="n">
        <f aca="false">H228/(E228*55)</f>
        <v>0.759155149202501</v>
      </c>
      <c r="M228" s="8" t="n">
        <f aca="false">(H228/J228)</f>
        <v>0.974183864695135</v>
      </c>
      <c r="N228" s="8" t="n">
        <f aca="false">I228/(H228+I228)</f>
        <v>0.0258161353048648</v>
      </c>
      <c r="O228" s="9" t="n">
        <f aca="false">Dados[[#This Row],[VolumePadrão]]/Dados[[#This Row],[Horas Disp]]</f>
        <v>55</v>
      </c>
      <c r="P228" s="10" t="n">
        <f aca="false" t="array" ref="P228:P228">SUM(Dados[[#This Row],[VolumeLíquido]:[VolumeRefugo]]/Dados[[#This Row],[Horas Ativas]])</f>
        <v>42.860013103588</v>
      </c>
      <c r="Q228" s="8" t="n">
        <f aca="false">Dados[[#This Row],[Horas Ativas]]/Dados[[#This Row],[Horas Disp]]</f>
        <v>0.992901003019932</v>
      </c>
      <c r="R228" s="8" t="n">
        <f aca="false">Dados[[#This Row],[VolumeBruto]]/Dados[[#This Row],[VolumePadrão]]</f>
        <v>0.773740909090909</v>
      </c>
      <c r="S228" s="8" t="n">
        <f aca="false">Dados[[#This Row],[Disponibilidade]]*Dados[[#This Row],[Desempenho]]*Dados[[#This Row],[Qualidade]]</f>
        <v>0.748414927178594</v>
      </c>
      <c r="T228" s="9" t="n">
        <f aca="false">YEAR(Dados[[#This Row],[Período]])</f>
        <v>2019</v>
      </c>
      <c r="U228" s="9" t="n">
        <f aca="false">MONTH(Dados[[#This Row],[Período]])</f>
        <v>7</v>
      </c>
    </row>
    <row r="229" customFormat="false" ht="15" hidden="false" customHeight="false" outlineLevel="0" collapsed="false">
      <c r="A229" s="14" t="n">
        <v>43650</v>
      </c>
      <c r="B229" s="14" t="s">
        <v>29</v>
      </c>
      <c r="C229" s="15" t="s">
        <v>35</v>
      </c>
      <c r="D229" s="11" t="n">
        <v>8</v>
      </c>
      <c r="E229" s="11" t="n">
        <f aca="false">D229-F229</f>
        <v>7.78115195426794</v>
      </c>
      <c r="F229" s="11" t="n">
        <v>0.218848045732061</v>
      </c>
      <c r="G229" s="12" t="n">
        <v>440</v>
      </c>
      <c r="H229" s="12" t="n">
        <v>279.889</v>
      </c>
      <c r="I229" s="12" t="n">
        <v>12.432</v>
      </c>
      <c r="J229" s="12" t="n">
        <f aca="false">SUM(H229:I229)</f>
        <v>292.321</v>
      </c>
      <c r="K229" s="8" t="n">
        <f aca="false">(H229/G229)</f>
        <v>0.636111363636364</v>
      </c>
      <c r="L229" s="8" t="n">
        <f aca="false">H229/(E229*55)</f>
        <v>0.654002253008267</v>
      </c>
      <c r="M229" s="8" t="n">
        <f aca="false">(H229/J229)</f>
        <v>0.957471409854236</v>
      </c>
      <c r="N229" s="8" t="n">
        <f aca="false">I229/(H229+I229)</f>
        <v>0.0425285901457644</v>
      </c>
      <c r="O229" s="9" t="n">
        <f aca="false">Dados[[#This Row],[VolumePadrão]]/Dados[[#This Row],[Horas Disp]]</f>
        <v>55</v>
      </c>
      <c r="P229" s="10" t="n">
        <f aca="false" t="array" ref="P229:P229">SUM(Dados[[#This Row],[VolumeLíquido]:[VolumeRefugo]]/Dados[[#This Row],[Horas Ativas]])</f>
        <v>37.5678307939563</v>
      </c>
      <c r="Q229" s="8" t="n">
        <f aca="false">Dados[[#This Row],[Horas Ativas]]/Dados[[#This Row],[Horas Disp]]</f>
        <v>0.972643994283493</v>
      </c>
      <c r="R229" s="8" t="n">
        <f aca="false">Dados[[#This Row],[VolumeBruto]]/Dados[[#This Row],[VolumePadrão]]</f>
        <v>0.664365909090909</v>
      </c>
      <c r="S229" s="8" t="n">
        <f aca="false">Dados[[#This Row],[Disponibilidade]]*Dados[[#This Row],[Desempenho]]*Dados[[#This Row],[Qualidade]]</f>
        <v>0.618709897536392</v>
      </c>
      <c r="T229" s="9" t="n">
        <f aca="false">YEAR(Dados[[#This Row],[Período]])</f>
        <v>2019</v>
      </c>
      <c r="U229" s="9" t="n">
        <f aca="false">MONTH(Dados[[#This Row],[Período]])</f>
        <v>7</v>
      </c>
    </row>
    <row r="230" customFormat="false" ht="15" hidden="false" customHeight="false" outlineLevel="0" collapsed="false">
      <c r="A230" s="14" t="n">
        <v>43651</v>
      </c>
      <c r="B230" s="14" t="s">
        <v>21</v>
      </c>
      <c r="C230" s="15" t="s">
        <v>22</v>
      </c>
      <c r="D230" s="11" t="n">
        <v>8</v>
      </c>
      <c r="E230" s="11" t="n">
        <f aca="false">D230-F230</f>
        <v>7.46036364729531</v>
      </c>
      <c r="F230" s="11" t="n">
        <v>0.539636352704687</v>
      </c>
      <c r="G230" s="12" t="n">
        <v>440</v>
      </c>
      <c r="H230" s="12" t="n">
        <v>302</v>
      </c>
      <c r="I230" s="12" t="n">
        <v>13.95</v>
      </c>
      <c r="J230" s="12" t="n">
        <f aca="false">SUM(H230:I230)</f>
        <v>315.95</v>
      </c>
      <c r="K230" s="8" t="n">
        <f aca="false">(H230/G230)</f>
        <v>0.686363636363636</v>
      </c>
      <c r="L230" s="8" t="n">
        <f aca="false">H230/(E230*55)</f>
        <v>0.736010917229185</v>
      </c>
      <c r="M230" s="8" t="n">
        <f aca="false">(H230/J230)</f>
        <v>0.955847444215857</v>
      </c>
      <c r="N230" s="8" t="n">
        <f aca="false">I230/(H230+I230)</f>
        <v>0.0441525557841431</v>
      </c>
      <c r="O230" s="9" t="n">
        <f aca="false">Dados[[#This Row],[VolumePadrão]]/Dados[[#This Row],[Horas Disp]]</f>
        <v>55</v>
      </c>
      <c r="P230" s="10" t="n">
        <f aca="false" t="array" ref="P230:P230">SUM(Dados[[#This Row],[VolumeLíquido]:[VolumeRefugo]]/Dados[[#This Row],[Horas Ativas]])</f>
        <v>42.3504824881485</v>
      </c>
      <c r="Q230" s="8" t="n">
        <f aca="false">Dados[[#This Row],[Horas Ativas]]/Dados[[#This Row],[Horas Disp]]</f>
        <v>0.932545455911914</v>
      </c>
      <c r="R230" s="8" t="n">
        <f aca="false">Dados[[#This Row],[VolumeBruto]]/Dados[[#This Row],[VolumePadrão]]</f>
        <v>0.718068181818182</v>
      </c>
      <c r="S230" s="8" t="n">
        <f aca="false">Dados[[#This Row],[Disponibilidade]]*Dados[[#This Row],[Desempenho]]*Dados[[#This Row],[Qualidade]]</f>
        <v>0.640065290194086</v>
      </c>
      <c r="T230" s="9" t="n">
        <f aca="false">YEAR(Dados[[#This Row],[Período]])</f>
        <v>2019</v>
      </c>
      <c r="U230" s="9" t="n">
        <f aca="false">MONTH(Dados[[#This Row],[Período]])</f>
        <v>7</v>
      </c>
    </row>
    <row r="231" customFormat="false" ht="15" hidden="false" customHeight="false" outlineLevel="0" collapsed="false">
      <c r="A231" s="14" t="n">
        <v>43652</v>
      </c>
      <c r="B231" s="14" t="s">
        <v>23</v>
      </c>
      <c r="C231" s="15" t="s">
        <v>32</v>
      </c>
      <c r="D231" s="11" t="n">
        <v>8</v>
      </c>
      <c r="E231" s="11" t="n">
        <f aca="false">D231-F231</f>
        <v>7.98711742206023</v>
      </c>
      <c r="F231" s="11" t="n">
        <v>0.0128825779397729</v>
      </c>
      <c r="G231" s="12" t="n">
        <v>440</v>
      </c>
      <c r="H231" s="12" t="n">
        <v>410</v>
      </c>
      <c r="I231" s="12" t="n">
        <v>9.085</v>
      </c>
      <c r="J231" s="12" t="n">
        <f aca="false">SUM(H231:I231)</f>
        <v>419.085</v>
      </c>
      <c r="K231" s="8" t="n">
        <f aca="false">(H231/G231)</f>
        <v>0.931818181818182</v>
      </c>
      <c r="L231" s="8" t="n">
        <f aca="false">H231/(E231*55)</f>
        <v>0.933321129592533</v>
      </c>
      <c r="M231" s="8" t="n">
        <f aca="false">(H231/J231)</f>
        <v>0.978321820155816</v>
      </c>
      <c r="N231" s="8" t="n">
        <f aca="false">I231/(H231+I231)</f>
        <v>0.0216781798441844</v>
      </c>
      <c r="O231" s="9" t="n">
        <f aca="false">Dados[[#This Row],[VolumePadrão]]/Dados[[#This Row],[Horas Disp]]</f>
        <v>55</v>
      </c>
      <c r="P231" s="10" t="n">
        <f aca="false" t="array" ref="P231:P231">SUM(Dados[[#This Row],[VolumeLíquido]:[VolumeRefugo]]/Dados[[#This Row],[Horas Ativas]])</f>
        <v>52.4701187993677</v>
      </c>
      <c r="Q231" s="8" t="n">
        <f aca="false">Dados[[#This Row],[Horas Ativas]]/Dados[[#This Row],[Horas Disp]]</f>
        <v>0.998389677757528</v>
      </c>
      <c r="R231" s="8" t="n">
        <f aca="false">Dados[[#This Row],[VolumeBruto]]/Dados[[#This Row],[VolumePadrão]]</f>
        <v>0.952465909090909</v>
      </c>
      <c r="S231" s="8" t="n">
        <f aca="false">Dados[[#This Row],[Disponibilidade]]*Dados[[#This Row],[Desempenho]]*Dados[[#This Row],[Qualidade]]</f>
        <v>0.930317654274061</v>
      </c>
      <c r="T231" s="9" t="n">
        <f aca="false">YEAR(Dados[[#This Row],[Período]])</f>
        <v>2019</v>
      </c>
      <c r="U231" s="9" t="n">
        <f aca="false">MONTH(Dados[[#This Row],[Período]])</f>
        <v>7</v>
      </c>
    </row>
    <row r="232" customFormat="false" ht="15" hidden="false" customHeight="false" outlineLevel="0" collapsed="false">
      <c r="A232" s="14" t="n">
        <v>43653</v>
      </c>
      <c r="B232" s="14" t="s">
        <v>25</v>
      </c>
      <c r="C232" s="15" t="s">
        <v>26</v>
      </c>
      <c r="D232" s="11" t="n">
        <v>8</v>
      </c>
      <c r="E232" s="11" t="n">
        <f aca="false">D232-F232</f>
        <v>7.53811352924394</v>
      </c>
      <c r="F232" s="11" t="n">
        <v>0.461886470756063</v>
      </c>
      <c r="G232" s="12" t="n">
        <v>440</v>
      </c>
      <c r="H232" s="12" t="n">
        <v>298</v>
      </c>
      <c r="I232" s="12" t="n">
        <v>3.3</v>
      </c>
      <c r="J232" s="12" t="n">
        <f aca="false">SUM(H232:I232)</f>
        <v>301.3</v>
      </c>
      <c r="K232" s="8" t="n">
        <f aca="false">(H232/G232)</f>
        <v>0.677272727272727</v>
      </c>
      <c r="L232" s="8" t="n">
        <f aca="false">H232/(E232*55)</f>
        <v>0.71877158617499</v>
      </c>
      <c r="M232" s="8" t="n">
        <f aca="false">(H232/J232)</f>
        <v>0.989047461002323</v>
      </c>
      <c r="N232" s="8" t="n">
        <f aca="false">I232/(H232+I232)</f>
        <v>0.0109525389976767</v>
      </c>
      <c r="O232" s="9" t="n">
        <f aca="false">Dados[[#This Row],[VolumePadrão]]/Dados[[#This Row],[Horas Disp]]</f>
        <v>55</v>
      </c>
      <c r="P232" s="10" t="n">
        <f aca="false" t="array" ref="P232:P232">SUM(Dados[[#This Row],[VolumeLíquido]:[VolumeRefugo]]/Dados[[#This Row],[Horas Ativas]])</f>
        <v>39.9702125513384</v>
      </c>
      <c r="Q232" s="8" t="n">
        <f aca="false">Dados[[#This Row],[Horas Ativas]]/Dados[[#This Row],[Horas Disp]]</f>
        <v>0.942264191155492</v>
      </c>
      <c r="R232" s="8" t="n">
        <f aca="false">Dados[[#This Row],[VolumeBruto]]/Dados[[#This Row],[VolumePadrão]]</f>
        <v>0.684772727272727</v>
      </c>
      <c r="S232" s="8" t="n">
        <f aca="false">Dados[[#This Row],[Disponibilidade]]*Dados[[#This Row],[Desempenho]]*Dados[[#This Row],[Qualidade]]</f>
        <v>0.638169838555311</v>
      </c>
      <c r="T232" s="9" t="n">
        <f aca="false">YEAR(Dados[[#This Row],[Período]])</f>
        <v>2019</v>
      </c>
      <c r="U232" s="9" t="n">
        <f aca="false">MONTH(Dados[[#This Row],[Período]])</f>
        <v>7</v>
      </c>
    </row>
    <row r="233" customFormat="false" ht="15" hidden="false" customHeight="false" outlineLevel="0" collapsed="false">
      <c r="A233" s="14" t="n">
        <v>43654</v>
      </c>
      <c r="B233" s="14" t="s">
        <v>27</v>
      </c>
      <c r="C233" s="15" t="s">
        <v>28</v>
      </c>
      <c r="D233" s="11" t="n">
        <v>8</v>
      </c>
      <c r="E233" s="11" t="n">
        <f aca="false">D233-F233</f>
        <v>7.64294433272364</v>
      </c>
      <c r="F233" s="11" t="n">
        <v>0.357055667276365</v>
      </c>
      <c r="G233" s="12" t="n">
        <v>440</v>
      </c>
      <c r="H233" s="12" t="n">
        <v>362</v>
      </c>
      <c r="I233" s="12" t="n">
        <v>4.89</v>
      </c>
      <c r="J233" s="12" t="n">
        <f aca="false">SUM(H233:I233)</f>
        <v>366.89</v>
      </c>
      <c r="K233" s="8" t="n">
        <f aca="false">(H233/G233)</f>
        <v>0.822727272727273</v>
      </c>
      <c r="L233" s="8" t="n">
        <f aca="false">H233/(E233*55)</f>
        <v>0.861162648226785</v>
      </c>
      <c r="M233" s="8" t="n">
        <f aca="false">(H233/J233)</f>
        <v>0.986671754476819</v>
      </c>
      <c r="N233" s="8" t="n">
        <f aca="false">I233/(H233+I233)</f>
        <v>0.0133282455231813</v>
      </c>
      <c r="O233" s="9" t="n">
        <f aca="false">Dados[[#This Row],[VolumePadrão]]/Dados[[#This Row],[Horas Disp]]</f>
        <v>55</v>
      </c>
      <c r="P233" s="10" t="n">
        <f aca="false" t="array" ref="P233:P233">SUM(Dados[[#This Row],[VolumeLíquido]:[VolumeRefugo]]/Dados[[#This Row],[Horas Ativas]])</f>
        <v>48.0037514376681</v>
      </c>
      <c r="Q233" s="8" t="n">
        <f aca="false">Dados[[#This Row],[Horas Ativas]]/Dados[[#This Row],[Horas Disp]]</f>
        <v>0.955368041590454</v>
      </c>
      <c r="R233" s="8" t="n">
        <f aca="false">Dados[[#This Row],[VolumeBruto]]/Dados[[#This Row],[VolumePadrão]]</f>
        <v>0.833840909090909</v>
      </c>
      <c r="S233" s="8" t="n">
        <f aca="false">Dados[[#This Row],[Disponibilidade]]*Dados[[#This Row],[Desempenho]]*Dados[[#This Row],[Qualidade]]</f>
        <v>0.78600734330851</v>
      </c>
      <c r="T233" s="9" t="n">
        <f aca="false">YEAR(Dados[[#This Row],[Período]])</f>
        <v>2019</v>
      </c>
      <c r="U233" s="9" t="n">
        <f aca="false">MONTH(Dados[[#This Row],[Período]])</f>
        <v>7</v>
      </c>
    </row>
    <row r="234" customFormat="false" ht="15" hidden="false" customHeight="false" outlineLevel="0" collapsed="false">
      <c r="A234" s="14" t="n">
        <v>43655</v>
      </c>
      <c r="B234" s="14" t="s">
        <v>29</v>
      </c>
      <c r="C234" s="15" t="s">
        <v>30</v>
      </c>
      <c r="D234" s="11" t="n">
        <v>8</v>
      </c>
      <c r="E234" s="11" t="n">
        <f aca="false">D234-F234</f>
        <v>7.40757642524581</v>
      </c>
      <c r="F234" s="11" t="n">
        <v>0.59242357475419</v>
      </c>
      <c r="G234" s="12" t="n">
        <v>440</v>
      </c>
      <c r="H234" s="12" t="n">
        <v>316</v>
      </c>
      <c r="I234" s="12" t="n">
        <v>5.6</v>
      </c>
      <c r="J234" s="12" t="n">
        <f aca="false">SUM(H234:I234)</f>
        <v>321.6</v>
      </c>
      <c r="K234" s="8" t="n">
        <f aca="false">(H234/G234)</f>
        <v>0.718181818181818</v>
      </c>
      <c r="L234" s="8" t="n">
        <f aca="false">H234/(E234*55)</f>
        <v>0.775618666028665</v>
      </c>
      <c r="M234" s="8" t="n">
        <f aca="false">(H234/J234)</f>
        <v>0.982587064676617</v>
      </c>
      <c r="N234" s="8" t="n">
        <f aca="false">I234/(H234+I234)</f>
        <v>0.0174129353233831</v>
      </c>
      <c r="O234" s="9" t="n">
        <f aca="false">Dados[[#This Row],[VolumePadrão]]/Dados[[#This Row],[Horas Disp]]</f>
        <v>55</v>
      </c>
      <c r="P234" s="10" t="n">
        <f aca="false" t="array" ref="P234:P234">SUM(Dados[[#This Row],[VolumeLíquido]:[VolumeRefugo]]/Dados[[#This Row],[Horas Ativas]])</f>
        <v>43.4150093820096</v>
      </c>
      <c r="Q234" s="8" t="n">
        <f aca="false">Dados[[#This Row],[Horas Ativas]]/Dados[[#This Row],[Horas Disp]]</f>
        <v>0.925947053155726</v>
      </c>
      <c r="R234" s="8" t="n">
        <f aca="false">Dados[[#This Row],[VolumeBruto]]/Dados[[#This Row],[VolumePadrão]]</f>
        <v>0.730909090909091</v>
      </c>
      <c r="S234" s="8" t="n">
        <f aca="false">Dados[[#This Row],[Disponibilidade]]*Dados[[#This Row],[Desempenho]]*Dados[[#This Row],[Qualidade]]</f>
        <v>0.664998338175476</v>
      </c>
      <c r="T234" s="9" t="n">
        <f aca="false">YEAR(Dados[[#This Row],[Período]])</f>
        <v>2019</v>
      </c>
      <c r="U234" s="9" t="n">
        <f aca="false">MONTH(Dados[[#This Row],[Período]])</f>
        <v>7</v>
      </c>
    </row>
    <row r="235" customFormat="false" ht="15" hidden="false" customHeight="false" outlineLevel="0" collapsed="false">
      <c r="A235" s="14" t="n">
        <v>43656</v>
      </c>
      <c r="B235" s="14" t="s">
        <v>21</v>
      </c>
      <c r="C235" s="15" t="s">
        <v>33</v>
      </c>
      <c r="D235" s="11" t="n">
        <v>8</v>
      </c>
      <c r="E235" s="11" t="n">
        <f aca="false">D235-F235</f>
        <v>7.70593312006567</v>
      </c>
      <c r="F235" s="11" t="n">
        <v>0.294066879934331</v>
      </c>
      <c r="G235" s="12" t="n">
        <v>440</v>
      </c>
      <c r="H235" s="12" t="n">
        <v>335</v>
      </c>
      <c r="I235" s="12" t="n">
        <v>6.7</v>
      </c>
      <c r="J235" s="12" t="n">
        <f aca="false">SUM(H235:I235)</f>
        <v>341.7</v>
      </c>
      <c r="K235" s="8" t="n">
        <f aca="false">(H235/G235)</f>
        <v>0.761363636363636</v>
      </c>
      <c r="L235" s="8" t="n">
        <f aca="false">H235/(E235*55)</f>
        <v>0.790418109787227</v>
      </c>
      <c r="M235" s="8" t="n">
        <f aca="false">(H235/J235)</f>
        <v>0.980392156862745</v>
      </c>
      <c r="N235" s="8" t="n">
        <f aca="false">I235/(H235+I235)</f>
        <v>0.0196078431372549</v>
      </c>
      <c r="O235" s="9" t="n">
        <f aca="false">Dados[[#This Row],[VolumePadrão]]/Dados[[#This Row],[Horas Disp]]</f>
        <v>55</v>
      </c>
      <c r="P235" s="10" t="n">
        <f aca="false" t="array" ref="P235:P235">SUM(Dados[[#This Row],[VolumeLíquido]:[VolumeRefugo]]/Dados[[#This Row],[Horas Ativas]])</f>
        <v>44.3424559590634</v>
      </c>
      <c r="Q235" s="8" t="n">
        <f aca="false">Dados[[#This Row],[Horas Ativas]]/Dados[[#This Row],[Horas Disp]]</f>
        <v>0.963241640008208</v>
      </c>
      <c r="R235" s="8" t="n">
        <f aca="false">Dados[[#This Row],[VolumeBruto]]/Dados[[#This Row],[VolumePadrão]]</f>
        <v>0.776590909090909</v>
      </c>
      <c r="S235" s="8" t="n">
        <f aca="false">Dados[[#This Row],[Disponibilidade]]*Dados[[#This Row],[Desempenho]]*Dados[[#This Row],[Qualidade]]</f>
        <v>0.733377157733522</v>
      </c>
      <c r="T235" s="9" t="n">
        <f aca="false">YEAR(Dados[[#This Row],[Período]])</f>
        <v>2019</v>
      </c>
      <c r="U235" s="9" t="n">
        <f aca="false">MONTH(Dados[[#This Row],[Período]])</f>
        <v>7</v>
      </c>
    </row>
    <row r="236" customFormat="false" ht="15" hidden="false" customHeight="false" outlineLevel="0" collapsed="false">
      <c r="A236" s="14" t="n">
        <v>43657</v>
      </c>
      <c r="B236" s="14" t="s">
        <v>27</v>
      </c>
      <c r="C236" s="15" t="s">
        <v>34</v>
      </c>
      <c r="D236" s="11" t="n">
        <v>8</v>
      </c>
      <c r="E236" s="11" t="n">
        <f aca="false">D236-F236</f>
        <v>7.37676725722479</v>
      </c>
      <c r="F236" s="11" t="n">
        <v>0.623232742775206</v>
      </c>
      <c r="G236" s="12" t="n">
        <v>440</v>
      </c>
      <c r="H236" s="12" t="n">
        <v>325</v>
      </c>
      <c r="I236" s="12" t="n">
        <v>9.2</v>
      </c>
      <c r="J236" s="12" t="n">
        <f aca="false">SUM(H236:I236)</f>
        <v>334.2</v>
      </c>
      <c r="K236" s="8" t="n">
        <f aca="false">(H236/G236)</f>
        <v>0.738636363636364</v>
      </c>
      <c r="L236" s="8" t="n">
        <f aca="false">H236/(E236*55)</f>
        <v>0.80104071377656</v>
      </c>
      <c r="M236" s="8" t="n">
        <f aca="false">(H236/J236)</f>
        <v>0.97247157390784</v>
      </c>
      <c r="N236" s="8" t="n">
        <f aca="false">I236/(H236+I236)</f>
        <v>0.0275284260921604</v>
      </c>
      <c r="O236" s="9" t="n">
        <f aca="false">Dados[[#This Row],[VolumePadrão]]/Dados[[#This Row],[Horas Disp]]</f>
        <v>55</v>
      </c>
      <c r="P236" s="10" t="n">
        <f aca="false" t="array" ref="P236:P236">SUM(Dados[[#This Row],[VolumeLíquido]:[VolumeRefugo]]/Dados[[#This Row],[Horas Ativas]])</f>
        <v>45.3043980305445</v>
      </c>
      <c r="Q236" s="8" t="n">
        <f aca="false">Dados[[#This Row],[Horas Ativas]]/Dados[[#This Row],[Horas Disp]]</f>
        <v>0.922095907153099</v>
      </c>
      <c r="R236" s="8" t="n">
        <f aca="false">Dados[[#This Row],[VolumeBruto]]/Dados[[#This Row],[VolumePadrão]]</f>
        <v>0.759545454545455</v>
      </c>
      <c r="S236" s="8" t="n">
        <f aca="false">Dados[[#This Row],[Disponibilidade]]*Dados[[#This Row],[Desempenho]]*Dados[[#This Row],[Qualidade]]</f>
        <v>0.681093567783539</v>
      </c>
      <c r="T236" s="9" t="n">
        <f aca="false">YEAR(Dados[[#This Row],[Período]])</f>
        <v>2019</v>
      </c>
      <c r="U236" s="9" t="n">
        <f aca="false">MONTH(Dados[[#This Row],[Período]])</f>
        <v>7</v>
      </c>
    </row>
    <row r="237" customFormat="false" ht="15" hidden="false" customHeight="false" outlineLevel="0" collapsed="false">
      <c r="A237" s="14" t="n">
        <v>43658</v>
      </c>
      <c r="B237" s="14" t="s">
        <v>23</v>
      </c>
      <c r="C237" s="15" t="s">
        <v>32</v>
      </c>
      <c r="D237" s="11" t="n">
        <v>8</v>
      </c>
      <c r="E237" s="11" t="n">
        <f aca="false">D237-F237</f>
        <v>7.84975729395439</v>
      </c>
      <c r="F237" s="11" t="n">
        <v>0.150242706045606</v>
      </c>
      <c r="G237" s="12" t="n">
        <v>440</v>
      </c>
      <c r="H237" s="12" t="n">
        <v>262</v>
      </c>
      <c r="I237" s="12" t="n">
        <v>4.321</v>
      </c>
      <c r="J237" s="12" t="n">
        <f aca="false">SUM(H237:I237)</f>
        <v>266.321</v>
      </c>
      <c r="K237" s="8" t="n">
        <f aca="false">(H237/G237)</f>
        <v>0.595454545454545</v>
      </c>
      <c r="L237" s="8" t="n">
        <f aca="false">H237/(E237*55)</f>
        <v>0.606851420400622</v>
      </c>
      <c r="M237" s="8" t="n">
        <f aca="false">(H237/J237)</f>
        <v>0.983775218627145</v>
      </c>
      <c r="N237" s="8" t="n">
        <f aca="false">I237/(H237+I237)</f>
        <v>0.0162247813728546</v>
      </c>
      <c r="O237" s="9" t="n">
        <f aca="false">Dados[[#This Row],[VolumePadrão]]/Dados[[#This Row],[Horas Disp]]</f>
        <v>55</v>
      </c>
      <c r="P237" s="10" t="n">
        <f aca="false" t="array" ref="P237:P237">SUM(Dados[[#This Row],[VolumeLíquido]:[VolumeRefugo]]/Dados[[#This Row],[Horas Ativas]])</f>
        <v>33.9272910011003</v>
      </c>
      <c r="Q237" s="8" t="n">
        <f aca="false">Dados[[#This Row],[Horas Ativas]]/Dados[[#This Row],[Horas Disp]]</f>
        <v>0.981219661744299</v>
      </c>
      <c r="R237" s="8" t="n">
        <f aca="false">Dados[[#This Row],[VolumeBruto]]/Dados[[#This Row],[VolumePadrão]]</f>
        <v>0.605275</v>
      </c>
      <c r="S237" s="8" t="n">
        <f aca="false">Dados[[#This Row],[Disponibilidade]]*Dados[[#This Row],[Desempenho]]*Dados[[#This Row],[Qualidade]]</f>
        <v>0.584271707675015</v>
      </c>
      <c r="T237" s="9" t="n">
        <f aca="false">YEAR(Dados[[#This Row],[Período]])</f>
        <v>2019</v>
      </c>
      <c r="U237" s="9" t="n">
        <f aca="false">MONTH(Dados[[#This Row],[Período]])</f>
        <v>7</v>
      </c>
    </row>
    <row r="238" customFormat="false" ht="15" hidden="false" customHeight="false" outlineLevel="0" collapsed="false">
      <c r="A238" s="14" t="n">
        <v>43659</v>
      </c>
      <c r="B238" s="14" t="s">
        <v>25</v>
      </c>
      <c r="C238" s="15" t="s">
        <v>31</v>
      </c>
      <c r="D238" s="11" t="n">
        <v>8</v>
      </c>
      <c r="E238" s="11" t="n">
        <f aca="false">D238-F238</f>
        <v>7.07438628836648</v>
      </c>
      <c r="F238" s="11" t="n">
        <v>0.925613711633517</v>
      </c>
      <c r="G238" s="12" t="n">
        <v>440</v>
      </c>
      <c r="H238" s="12" t="n">
        <v>251</v>
      </c>
      <c r="I238" s="12" t="n">
        <v>2.4</v>
      </c>
      <c r="J238" s="12" t="n">
        <f aca="false">SUM(H238:I238)</f>
        <v>253.4</v>
      </c>
      <c r="K238" s="8" t="n">
        <f aca="false">(H238/G238)</f>
        <v>0.570454545454545</v>
      </c>
      <c r="L238" s="8" t="n">
        <f aca="false">H238/(E238*55)</f>
        <v>0.645092899597674</v>
      </c>
      <c r="M238" s="8" t="n">
        <f aca="false">(H238/J238)</f>
        <v>0.990528808208366</v>
      </c>
      <c r="N238" s="8" t="n">
        <f aca="false">I238/(H238+I238)</f>
        <v>0.00947119179163378</v>
      </c>
      <c r="O238" s="9" t="n">
        <f aca="false">Dados[[#This Row],[VolumePadrão]]/Dados[[#This Row],[Horas Disp]]</f>
        <v>55</v>
      </c>
      <c r="P238" s="10" t="n">
        <f aca="false" t="array" ref="P238:P238">SUM(Dados[[#This Row],[VolumeLíquido]:[VolumeRefugo]]/Dados[[#This Row],[Horas Ativas]])</f>
        <v>35.8193615206884</v>
      </c>
      <c r="Q238" s="8" t="n">
        <f aca="false">Dados[[#This Row],[Horas Ativas]]/Dados[[#This Row],[Horas Disp]]</f>
        <v>0.88429828604581</v>
      </c>
      <c r="R238" s="8" t="n">
        <f aca="false">Dados[[#This Row],[VolumeBruto]]/Dados[[#This Row],[VolumePadrão]]</f>
        <v>0.575909090909091</v>
      </c>
      <c r="S238" s="8" t="n">
        <f aca="false">Dados[[#This Row],[Disponibilidade]]*Dados[[#This Row],[Desempenho]]*Dados[[#This Row],[Qualidade]]</f>
        <v>0.504451976812496</v>
      </c>
      <c r="T238" s="9" t="n">
        <f aca="false">YEAR(Dados[[#This Row],[Período]])</f>
        <v>2019</v>
      </c>
      <c r="U238" s="9" t="n">
        <f aca="false">MONTH(Dados[[#This Row],[Período]])</f>
        <v>7</v>
      </c>
    </row>
    <row r="239" customFormat="false" ht="15" hidden="false" customHeight="false" outlineLevel="0" collapsed="false">
      <c r="A239" s="14" t="n">
        <v>43678</v>
      </c>
      <c r="B239" s="14" t="s">
        <v>21</v>
      </c>
      <c r="C239" s="15" t="s">
        <v>22</v>
      </c>
      <c r="D239" s="11" t="n">
        <v>8</v>
      </c>
      <c r="E239" s="11" t="n">
        <f aca="false">D239-F239</f>
        <v>7.85318241774287</v>
      </c>
      <c r="F239" s="11" t="n">
        <v>0.146817582257134</v>
      </c>
      <c r="G239" s="12" t="n">
        <v>440</v>
      </c>
      <c r="H239" s="12" t="n">
        <v>396</v>
      </c>
      <c r="I239" s="12" t="n">
        <v>10.89</v>
      </c>
      <c r="J239" s="12" t="n">
        <f aca="false">SUM(H239:I239)</f>
        <v>406.89</v>
      </c>
      <c r="K239" s="8" t="n">
        <f aca="false">(H239/G239)</f>
        <v>0.9</v>
      </c>
      <c r="L239" s="8" t="n">
        <f aca="false">H239/(E239*55)</f>
        <v>0.916825767822849</v>
      </c>
      <c r="M239" s="8" t="n">
        <f aca="false">(H239/J239)</f>
        <v>0.97323600973236</v>
      </c>
      <c r="N239" s="8" t="n">
        <f aca="false">I239/(H239+I239)</f>
        <v>0.0267639902676399</v>
      </c>
      <c r="O239" s="9" t="n">
        <f aca="false">Dados[[#This Row],[VolumePadrão]]/Dados[[#This Row],[Horas Disp]]</f>
        <v>55</v>
      </c>
      <c r="P239" s="10" t="n">
        <f aca="false" t="array" ref="P239:P239">SUM(Dados[[#This Row],[VolumeLíquido]:[VolumeRefugo]]/Dados[[#This Row],[Horas Ativas]])</f>
        <v>51.8121162040887</v>
      </c>
      <c r="Q239" s="8" t="n">
        <f aca="false">Dados[[#This Row],[Horas Ativas]]/Dados[[#This Row],[Horas Disp]]</f>
        <v>0.981647802217858</v>
      </c>
      <c r="R239" s="8" t="n">
        <f aca="false">Dados[[#This Row],[VolumeBruto]]/Dados[[#This Row],[VolumePadrão]]</f>
        <v>0.92475</v>
      </c>
      <c r="S239" s="8" t="n">
        <f aca="false">Dados[[#This Row],[Disponibilidade]]*Dados[[#This Row],[Desempenho]]*Dados[[#This Row],[Qualidade]]</f>
        <v>0.883483021996072</v>
      </c>
      <c r="T239" s="9" t="n">
        <f aca="false">YEAR(Dados[[#This Row],[Período]])</f>
        <v>2019</v>
      </c>
      <c r="U239" s="9" t="n">
        <f aca="false">MONTH(Dados[[#This Row],[Período]])</f>
        <v>8</v>
      </c>
    </row>
    <row r="240" customFormat="false" ht="15" hidden="false" customHeight="false" outlineLevel="0" collapsed="false">
      <c r="A240" s="14" t="n">
        <v>43679</v>
      </c>
      <c r="B240" s="14" t="s">
        <v>23</v>
      </c>
      <c r="C240" s="15" t="s">
        <v>24</v>
      </c>
      <c r="D240" s="11" t="n">
        <v>8</v>
      </c>
      <c r="E240" s="11" t="n">
        <f aca="false">D240-F240</f>
        <v>7.85247952547175</v>
      </c>
      <c r="F240" s="11" t="n">
        <v>0.147520474528251</v>
      </c>
      <c r="G240" s="12" t="n">
        <v>440</v>
      </c>
      <c r="H240" s="12" t="n">
        <v>297.774</v>
      </c>
      <c r="I240" s="12" t="n">
        <v>23.09</v>
      </c>
      <c r="J240" s="12" t="n">
        <f aca="false">SUM(H240:I240)</f>
        <v>320.864</v>
      </c>
      <c r="K240" s="8" t="n">
        <f aca="false">(H240/G240)</f>
        <v>0.676759090909091</v>
      </c>
      <c r="L240" s="8" t="n">
        <f aca="false">H240/(E240*55)</f>
        <v>0.689473014187512</v>
      </c>
      <c r="M240" s="8" t="n">
        <f aca="false">(H240/J240)</f>
        <v>0.928038047272365</v>
      </c>
      <c r="N240" s="8" t="n">
        <f aca="false">I240/(H240+I240)</f>
        <v>0.0719619527276354</v>
      </c>
      <c r="O240" s="9" t="n">
        <f aca="false">Dados[[#This Row],[VolumePadrão]]/Dados[[#This Row],[Horas Disp]]</f>
        <v>55</v>
      </c>
      <c r="P240" s="10" t="n">
        <f aca="false" t="array" ref="P240:P240">SUM(Dados[[#This Row],[VolumeLíquido]:[VolumeRefugo]]/Dados[[#This Row],[Horas Ativas]])</f>
        <v>40.861488267392</v>
      </c>
      <c r="Q240" s="8" t="n">
        <f aca="false">Dados[[#This Row],[Horas Ativas]]/Dados[[#This Row],[Horas Disp]]</f>
        <v>0.981559940683968</v>
      </c>
      <c r="R240" s="8" t="n">
        <f aca="false">Dados[[#This Row],[VolumeBruto]]/Dados[[#This Row],[VolumePadrão]]</f>
        <v>0.729236363636364</v>
      </c>
      <c r="S240" s="8" t="n">
        <f aca="false">Dados[[#This Row],[Disponibilidade]]*Dados[[#This Row],[Desempenho]]*Dados[[#This Row],[Qualidade]]</f>
        <v>0.664279613130064</v>
      </c>
      <c r="T240" s="9" t="n">
        <f aca="false">YEAR(Dados[[#This Row],[Período]])</f>
        <v>2019</v>
      </c>
      <c r="U240" s="9" t="n">
        <f aca="false">MONTH(Dados[[#This Row],[Período]])</f>
        <v>8</v>
      </c>
    </row>
    <row r="241" customFormat="false" ht="15" hidden="false" customHeight="false" outlineLevel="0" collapsed="false">
      <c r="A241" s="14" t="n">
        <v>43680</v>
      </c>
      <c r="B241" s="14" t="s">
        <v>25</v>
      </c>
      <c r="C241" s="15" t="s">
        <v>26</v>
      </c>
      <c r="D241" s="11" t="n">
        <v>8</v>
      </c>
      <c r="E241" s="11" t="n">
        <f aca="false">D241-F241</f>
        <v>7.53250328455207</v>
      </c>
      <c r="F241" s="11" t="n">
        <v>0.467496715447931</v>
      </c>
      <c r="G241" s="12" t="n">
        <v>440</v>
      </c>
      <c r="H241" s="12" t="n">
        <v>344.332</v>
      </c>
      <c r="I241" s="12" t="n">
        <v>3.2</v>
      </c>
      <c r="J241" s="12" t="n">
        <f aca="false">SUM(H241:I241)</f>
        <v>347.532</v>
      </c>
      <c r="K241" s="8" t="n">
        <f aca="false">(H241/G241)</f>
        <v>0.782572727272727</v>
      </c>
      <c r="L241" s="8" t="n">
        <f aca="false">H241/(E241*55)</f>
        <v>0.831142261965056</v>
      </c>
      <c r="M241" s="8" t="n">
        <f aca="false">(H241/J241)</f>
        <v>0.990792214817628</v>
      </c>
      <c r="N241" s="8" t="n">
        <f aca="false">I241/(H241+I241)</f>
        <v>0.0092077851823717</v>
      </c>
      <c r="O241" s="9" t="n">
        <f aca="false">Dados[[#This Row],[VolumePadrão]]/Dados[[#This Row],[Horas Disp]]</f>
        <v>55</v>
      </c>
      <c r="P241" s="10" t="n">
        <f aca="false" t="array" ref="P241:P241">SUM(Dados[[#This Row],[VolumeLíquido]:[VolumeRefugo]]/Dados[[#This Row],[Horas Ativas]])</f>
        <v>46.137649977894</v>
      </c>
      <c r="Q241" s="8" t="n">
        <f aca="false">Dados[[#This Row],[Horas Ativas]]/Dados[[#This Row],[Horas Disp]]</f>
        <v>0.941562910569009</v>
      </c>
      <c r="R241" s="8" t="n">
        <f aca="false">Dados[[#This Row],[VolumeBruto]]/Dados[[#This Row],[VolumePadrão]]</f>
        <v>0.789845454545455</v>
      </c>
      <c r="S241" s="8" t="n">
        <f aca="false">Dados[[#This Row],[Disponibilidade]]*Dados[[#This Row],[Desempenho]]*Dados[[#This Row],[Qualidade]]</f>
        <v>0.736841454822836</v>
      </c>
      <c r="T241" s="9" t="n">
        <f aca="false">YEAR(Dados[[#This Row],[Período]])</f>
        <v>2019</v>
      </c>
      <c r="U241" s="9" t="n">
        <f aca="false">MONTH(Dados[[#This Row],[Período]])</f>
        <v>8</v>
      </c>
    </row>
    <row r="242" customFormat="false" ht="15" hidden="false" customHeight="false" outlineLevel="0" collapsed="false">
      <c r="A242" s="14" t="n">
        <v>43681</v>
      </c>
      <c r="B242" s="14" t="s">
        <v>27</v>
      </c>
      <c r="C242" s="15" t="s">
        <v>28</v>
      </c>
      <c r="D242" s="11" t="n">
        <v>8</v>
      </c>
      <c r="E242" s="11" t="n">
        <f aca="false">D242-F242</f>
        <v>7.2614198012177</v>
      </c>
      <c r="F242" s="11" t="n">
        <v>0.738580198782303</v>
      </c>
      <c r="G242" s="12" t="n">
        <v>440</v>
      </c>
      <c r="H242" s="12" t="n">
        <v>294.789</v>
      </c>
      <c r="I242" s="12" t="n">
        <v>7.87</v>
      </c>
      <c r="J242" s="12" t="n">
        <f aca="false">SUM(H242:I242)</f>
        <v>302.659</v>
      </c>
      <c r="K242" s="8" t="n">
        <f aca="false">(H242/G242)</f>
        <v>0.669975</v>
      </c>
      <c r="L242" s="8" t="n">
        <f aca="false">H242/(E242*55)</f>
        <v>0.738120112419501</v>
      </c>
      <c r="M242" s="8" t="n">
        <f aca="false">(H242/J242)</f>
        <v>0.973997138694042</v>
      </c>
      <c r="N242" s="8" t="n">
        <f aca="false">I242/(H242+I242)</f>
        <v>0.0260028613059582</v>
      </c>
      <c r="O242" s="9" t="n">
        <f aca="false">Dados[[#This Row],[VolumePadrão]]/Dados[[#This Row],[Horas Disp]]</f>
        <v>55</v>
      </c>
      <c r="P242" s="10" t="n">
        <f aca="false" t="array" ref="P242:P242">SUM(Dados[[#This Row],[VolumeLíquido]:[VolumeRefugo]]/Dados[[#This Row],[Horas Ativas]])</f>
        <v>41.680416266423</v>
      </c>
      <c r="Q242" s="8" t="n">
        <f aca="false">Dados[[#This Row],[Horas Ativas]]/Dados[[#This Row],[Horas Disp]]</f>
        <v>0.907677475152212</v>
      </c>
      <c r="R242" s="8" t="n">
        <f aca="false">Dados[[#This Row],[VolumeBruto]]/Dados[[#This Row],[VolumePadrão]]</f>
        <v>0.687861363636364</v>
      </c>
      <c r="S242" s="8" t="n">
        <f aca="false">Dados[[#This Row],[Disponibilidade]]*Dados[[#This Row],[Desempenho]]*Dados[[#This Row],[Qualidade]]</f>
        <v>0.608121216415103</v>
      </c>
      <c r="T242" s="9" t="n">
        <f aca="false">YEAR(Dados[[#This Row],[Período]])</f>
        <v>2019</v>
      </c>
      <c r="U242" s="9" t="n">
        <f aca="false">MONTH(Dados[[#This Row],[Período]])</f>
        <v>8</v>
      </c>
    </row>
    <row r="243" customFormat="false" ht="15" hidden="false" customHeight="false" outlineLevel="0" collapsed="false">
      <c r="A243" s="14" t="n">
        <v>43682</v>
      </c>
      <c r="B243" s="14" t="s">
        <v>29</v>
      </c>
      <c r="C243" s="15" t="s">
        <v>30</v>
      </c>
      <c r="D243" s="11" t="n">
        <v>8</v>
      </c>
      <c r="E243" s="11" t="n">
        <f aca="false">D243-F243</f>
        <v>7.07995966502681</v>
      </c>
      <c r="F243" s="11" t="n">
        <v>0.920040334973193</v>
      </c>
      <c r="G243" s="12" t="n">
        <v>440</v>
      </c>
      <c r="H243" s="12" t="n">
        <v>403</v>
      </c>
      <c r="I243" s="12" t="n">
        <v>5.3</v>
      </c>
      <c r="J243" s="12" t="n">
        <f aca="false">SUM(H243:I243)</f>
        <v>408.3</v>
      </c>
      <c r="K243" s="8" t="n">
        <f aca="false">(H243/G243)</f>
        <v>0.915909090909091</v>
      </c>
      <c r="L243" s="8" t="n">
        <f aca="false">H243/(E243*55)</f>
        <v>1.03493142248643</v>
      </c>
      <c r="M243" s="8" t="n">
        <f aca="false">(H243/J243)</f>
        <v>0.987019348518246</v>
      </c>
      <c r="N243" s="8" t="n">
        <f aca="false">I243/(H243+I243)</f>
        <v>0.0129806514817536</v>
      </c>
      <c r="O243" s="9" t="n">
        <f aca="false">Dados[[#This Row],[VolumePadrão]]/Dados[[#This Row],[Horas Disp]]</f>
        <v>55</v>
      </c>
      <c r="P243" s="10" t="n">
        <f aca="false" t="array" ref="P243:P243">SUM(Dados[[#This Row],[VolumeLíquido]:[VolumeRefugo]]/Dados[[#This Row],[Horas Ativas]])</f>
        <v>57.6698200721252</v>
      </c>
      <c r="Q243" s="8" t="n">
        <f aca="false">Dados[[#This Row],[Horas Ativas]]/Dados[[#This Row],[Horas Disp]]</f>
        <v>0.884994958128351</v>
      </c>
      <c r="R243" s="8" t="n">
        <f aca="false">Dados[[#This Row],[VolumeBruto]]/Dados[[#This Row],[VolumePadrão]]</f>
        <v>0.927954545454546</v>
      </c>
      <c r="S243" s="8" t="n">
        <f aca="false">Dados[[#This Row],[Disponibilidade]]*Dados[[#This Row],[Desempenho]]*Dados[[#This Row],[Qualidade]]</f>
        <v>0.810574927558467</v>
      </c>
      <c r="T243" s="9" t="n">
        <f aca="false">YEAR(Dados[[#This Row],[Período]])</f>
        <v>2019</v>
      </c>
      <c r="U243" s="9" t="n">
        <f aca="false">MONTH(Dados[[#This Row],[Período]])</f>
        <v>8</v>
      </c>
    </row>
    <row r="244" customFormat="false" ht="15" hidden="false" customHeight="false" outlineLevel="0" collapsed="false">
      <c r="A244" s="14" t="n">
        <v>43683</v>
      </c>
      <c r="B244" s="14" t="s">
        <v>21</v>
      </c>
      <c r="C244" s="15" t="s">
        <v>33</v>
      </c>
      <c r="D244" s="11" t="n">
        <v>8</v>
      </c>
      <c r="E244" s="11" t="n">
        <f aca="false">D244-F244</f>
        <v>7.99568017164549</v>
      </c>
      <c r="F244" s="11" t="n">
        <v>0.00431982835451239</v>
      </c>
      <c r="G244" s="12" t="n">
        <v>440</v>
      </c>
      <c r="H244" s="12" t="n">
        <v>322</v>
      </c>
      <c r="I244" s="12" t="n">
        <v>1.8</v>
      </c>
      <c r="J244" s="12" t="n">
        <f aca="false">SUM(H244:I244)</f>
        <v>323.8</v>
      </c>
      <c r="K244" s="8" t="n">
        <f aca="false">(H244/G244)</f>
        <v>0.731818181818182</v>
      </c>
      <c r="L244" s="8" t="n">
        <f aca="false">H244/(E244*55)</f>
        <v>0.73221356143121</v>
      </c>
      <c r="M244" s="8" t="n">
        <f aca="false">(H244/J244)</f>
        <v>0.99444101297097</v>
      </c>
      <c r="N244" s="8" t="n">
        <f aca="false">I244/(H244+I244)</f>
        <v>0.00555898702903027</v>
      </c>
      <c r="O244" s="9" t="n">
        <f aca="false">Dados[[#This Row],[VolumePadrão]]/Dados[[#This Row],[Horas Disp]]</f>
        <v>55</v>
      </c>
      <c r="P244" s="10" t="n">
        <f aca="false" t="array" ref="P244:P244">SUM(Dados[[#This Row],[VolumeLíquido]:[VolumeRefugo]]/Dados[[#This Row],[Horas Ativas]])</f>
        <v>40.4968674395293</v>
      </c>
      <c r="Q244" s="8" t="n">
        <f aca="false">Dados[[#This Row],[Horas Ativas]]/Dados[[#This Row],[Horas Disp]]</f>
        <v>0.999460021455686</v>
      </c>
      <c r="R244" s="8" t="n">
        <f aca="false">Dados[[#This Row],[VolumeBruto]]/Dados[[#This Row],[VolumePadrão]]</f>
        <v>0.735909090909091</v>
      </c>
      <c r="S244" s="8" t="n">
        <f aca="false">Dados[[#This Row],[Disponibilidade]]*Dados[[#This Row],[Desempenho]]*Dados[[#This Row],[Qualidade]]</f>
        <v>0.731423015701661</v>
      </c>
      <c r="T244" s="9" t="n">
        <f aca="false">YEAR(Dados[[#This Row],[Período]])</f>
        <v>2019</v>
      </c>
      <c r="U244" s="9" t="n">
        <f aca="false">MONTH(Dados[[#This Row],[Período]])</f>
        <v>8</v>
      </c>
    </row>
    <row r="245" customFormat="false" ht="15" hidden="false" customHeight="false" outlineLevel="0" collapsed="false">
      <c r="A245" s="14" t="n">
        <v>43684</v>
      </c>
      <c r="B245" s="14" t="s">
        <v>23</v>
      </c>
      <c r="C245" s="15" t="s">
        <v>32</v>
      </c>
      <c r="D245" s="11" t="n">
        <v>8</v>
      </c>
      <c r="E245" s="11" t="n">
        <f aca="false">D245-F245</f>
        <v>7.34401597272264</v>
      </c>
      <c r="F245" s="11" t="n">
        <v>0.655984027277363</v>
      </c>
      <c r="G245" s="12" t="n">
        <v>440</v>
      </c>
      <c r="H245" s="12" t="n">
        <v>302</v>
      </c>
      <c r="I245" s="12" t="n">
        <v>23.4</v>
      </c>
      <c r="J245" s="12" t="n">
        <f aca="false">SUM(H245:I245)</f>
        <v>325.4</v>
      </c>
      <c r="K245" s="8" t="n">
        <f aca="false">(H245/G245)</f>
        <v>0.686363636363636</v>
      </c>
      <c r="L245" s="8" t="n">
        <f aca="false">H245/(E245*55)</f>
        <v>0.747671180360118</v>
      </c>
      <c r="M245" s="8" t="n">
        <f aca="false">(H245/J245)</f>
        <v>0.928088506453596</v>
      </c>
      <c r="N245" s="8" t="n">
        <f aca="false">I245/(H245+I245)</f>
        <v>0.0719114935464044</v>
      </c>
      <c r="O245" s="9" t="n">
        <f aca="false">Dados[[#This Row],[VolumePadrão]]/Dados[[#This Row],[Horas Disp]]</f>
        <v>55</v>
      </c>
      <c r="P245" s="10" t="n">
        <f aca="false" t="array" ref="P245:P245">SUM(Dados[[#This Row],[VolumeLíquido]:[VolumeRefugo]]/Dados[[#This Row],[Horas Ativas]])</f>
        <v>44.3081824996855</v>
      </c>
      <c r="Q245" s="8" t="n">
        <f aca="false">Dados[[#This Row],[Horas Ativas]]/Dados[[#This Row],[Horas Disp]]</f>
        <v>0.91800199659033</v>
      </c>
      <c r="R245" s="8" t="n">
        <f aca="false">Dados[[#This Row],[VolumeBruto]]/Dados[[#This Row],[VolumePadrão]]</f>
        <v>0.739545454545455</v>
      </c>
      <c r="S245" s="8" t="n">
        <f aca="false">Dados[[#This Row],[Disponibilidade]]*Dados[[#This Row],[Desempenho]]*Dados[[#This Row],[Qualidade]]</f>
        <v>0.630083188568817</v>
      </c>
      <c r="T245" s="9" t="n">
        <f aca="false">YEAR(Dados[[#This Row],[Período]])</f>
        <v>2019</v>
      </c>
      <c r="U245" s="9" t="n">
        <f aca="false">MONTH(Dados[[#This Row],[Período]])</f>
        <v>8</v>
      </c>
    </row>
    <row r="246" customFormat="false" ht="15" hidden="false" customHeight="false" outlineLevel="0" collapsed="false">
      <c r="A246" s="14" t="n">
        <v>43685</v>
      </c>
      <c r="B246" s="14" t="s">
        <v>25</v>
      </c>
      <c r="C246" s="15" t="s">
        <v>31</v>
      </c>
      <c r="D246" s="11" t="n">
        <v>8</v>
      </c>
      <c r="E246" s="11" t="n">
        <f aca="false">D246-F246</f>
        <v>7.13470497943474</v>
      </c>
      <c r="F246" s="11" t="n">
        <v>0.865295020565261</v>
      </c>
      <c r="G246" s="12" t="n">
        <v>440</v>
      </c>
      <c r="H246" s="12" t="n">
        <v>294</v>
      </c>
      <c r="I246" s="12" t="n">
        <v>2.345</v>
      </c>
      <c r="J246" s="12" t="n">
        <f aca="false">SUM(H246:I246)</f>
        <v>296.345</v>
      </c>
      <c r="K246" s="8" t="n">
        <f aca="false">(H246/G246)</f>
        <v>0.668181818181818</v>
      </c>
      <c r="L246" s="8" t="n">
        <f aca="false">H246/(E246*55)</f>
        <v>0.749218721847984</v>
      </c>
      <c r="M246" s="8" t="n">
        <f aca="false">(H246/J246)</f>
        <v>0.992086925711586</v>
      </c>
      <c r="N246" s="8" t="n">
        <f aca="false">I246/(H246+I246)</f>
        <v>0.00791307428841384</v>
      </c>
      <c r="O246" s="9" t="n">
        <f aca="false">Dados[[#This Row],[VolumePadrão]]/Dados[[#This Row],[Horas Disp]]</f>
        <v>55</v>
      </c>
      <c r="P246" s="10" t="n">
        <f aca="false" t="array" ref="P246:P246">SUM(Dados[[#This Row],[VolumeLíquido]:[VolumeRefugo]]/Dados[[#This Row],[Horas Ativas]])</f>
        <v>41.5357048194975</v>
      </c>
      <c r="Q246" s="8" t="n">
        <f aca="false">Dados[[#This Row],[Horas Ativas]]/Dados[[#This Row],[Horas Disp]]</f>
        <v>0.891838122429342</v>
      </c>
      <c r="R246" s="8" t="n">
        <f aca="false">Dados[[#This Row],[VolumeBruto]]/Dados[[#This Row],[VolumePadrão]]</f>
        <v>0.673511363636364</v>
      </c>
      <c r="S246" s="8" t="n">
        <f aca="false">Dados[[#This Row],[Disponibilidade]]*Dados[[#This Row],[Desempenho]]*Dados[[#This Row],[Qualidade]]</f>
        <v>0.595910018168697</v>
      </c>
      <c r="T246" s="9" t="n">
        <f aca="false">YEAR(Dados[[#This Row],[Período]])</f>
        <v>2019</v>
      </c>
      <c r="U246" s="9" t="n">
        <f aca="false">MONTH(Dados[[#This Row],[Período]])</f>
        <v>8</v>
      </c>
    </row>
    <row r="247" customFormat="false" ht="15" hidden="false" customHeight="false" outlineLevel="0" collapsed="false">
      <c r="A247" s="14" t="n">
        <v>43686</v>
      </c>
      <c r="B247" s="14" t="s">
        <v>27</v>
      </c>
      <c r="C247" s="15" t="s">
        <v>34</v>
      </c>
      <c r="D247" s="11" t="n">
        <v>8</v>
      </c>
      <c r="E247" s="11" t="n">
        <f aca="false">D247-F247</f>
        <v>7.91468148372151</v>
      </c>
      <c r="F247" s="11" t="n">
        <v>0.085318516278486</v>
      </c>
      <c r="G247" s="12" t="n">
        <v>440</v>
      </c>
      <c r="H247" s="12" t="n">
        <v>296</v>
      </c>
      <c r="I247" s="12" t="n">
        <v>8.789</v>
      </c>
      <c r="J247" s="12" t="n">
        <f aca="false">SUM(H247:I247)</f>
        <v>304.789</v>
      </c>
      <c r="K247" s="8" t="n">
        <f aca="false">(H247/G247)</f>
        <v>0.672727272727273</v>
      </c>
      <c r="L247" s="8" t="n">
        <f aca="false">H247/(E247*55)</f>
        <v>0.679979123971977</v>
      </c>
      <c r="M247" s="8" t="n">
        <f aca="false">(H247/J247)</f>
        <v>0.971163657481077</v>
      </c>
      <c r="N247" s="8" t="n">
        <f aca="false">I247/(H247+I247)</f>
        <v>0.0288363425189229</v>
      </c>
      <c r="O247" s="9" t="n">
        <f aca="false">Dados[[#This Row],[VolumePadrão]]/Dados[[#This Row],[Horas Disp]]</f>
        <v>55</v>
      </c>
      <c r="P247" s="10" t="n">
        <f aca="false" t="array" ref="P247:P247">SUM(Dados[[#This Row],[VolumeLíquido]:[VolumeRefugo]]/Dados[[#This Row],[Horas Ativas]])</f>
        <v>38.5093197530278</v>
      </c>
      <c r="Q247" s="8" t="n">
        <f aca="false">Dados[[#This Row],[Horas Ativas]]/Dados[[#This Row],[Horas Disp]]</f>
        <v>0.989335185465189</v>
      </c>
      <c r="R247" s="8" t="n">
        <f aca="false">Dados[[#This Row],[VolumeBruto]]/Dados[[#This Row],[VolumePadrão]]</f>
        <v>0.692702272727273</v>
      </c>
      <c r="S247" s="8" t="n">
        <f aca="false">Dados[[#This Row],[Disponibilidade]]*Dados[[#This Row],[Desempenho]]*Dados[[#This Row],[Qualidade]]</f>
        <v>0.665552761131127</v>
      </c>
      <c r="T247" s="9" t="n">
        <f aca="false">YEAR(Dados[[#This Row],[Período]])</f>
        <v>2019</v>
      </c>
      <c r="U247" s="9" t="n">
        <f aca="false">MONTH(Dados[[#This Row],[Período]])</f>
        <v>8</v>
      </c>
    </row>
    <row r="248" customFormat="false" ht="15" hidden="false" customHeight="false" outlineLevel="0" collapsed="false">
      <c r="A248" s="14" t="n">
        <v>43687</v>
      </c>
      <c r="B248" s="14" t="s">
        <v>29</v>
      </c>
      <c r="C248" s="15" t="s">
        <v>35</v>
      </c>
      <c r="D248" s="11" t="n">
        <v>8</v>
      </c>
      <c r="E248" s="11" t="n">
        <f aca="false">D248-F248</f>
        <v>7.62213453657495</v>
      </c>
      <c r="F248" s="11" t="n">
        <v>0.377865463425052</v>
      </c>
      <c r="G248" s="12" t="n">
        <v>440</v>
      </c>
      <c r="H248" s="12" t="n">
        <v>304</v>
      </c>
      <c r="I248" s="12" t="n">
        <v>12.432</v>
      </c>
      <c r="J248" s="12" t="n">
        <f aca="false">SUM(H248:I248)</f>
        <v>316.432</v>
      </c>
      <c r="K248" s="8" t="n">
        <f aca="false">(H248/G248)</f>
        <v>0.690909090909091</v>
      </c>
      <c r="L248" s="8" t="n">
        <f aca="false">H248/(E248*55)</f>
        <v>0.725160740833163</v>
      </c>
      <c r="M248" s="8" t="n">
        <f aca="false">(H248/J248)</f>
        <v>0.960711938109926</v>
      </c>
      <c r="N248" s="8" t="n">
        <f aca="false">I248/(H248+I248)</f>
        <v>0.0392880618900743</v>
      </c>
      <c r="O248" s="9" t="n">
        <f aca="false">Dados[[#This Row],[VolumePadrão]]/Dados[[#This Row],[Horas Disp]]</f>
        <v>55</v>
      </c>
      <c r="P248" s="10" t="n">
        <f aca="false" t="array" ref="P248:P248">SUM(Dados[[#This Row],[VolumeLíquido]:[VolumeRefugo]]/Dados[[#This Row],[Horas Ativas]])</f>
        <v>41.5148799173769</v>
      </c>
      <c r="Q248" s="8" t="n">
        <f aca="false">Dados[[#This Row],[Horas Ativas]]/Dados[[#This Row],[Horas Disp]]</f>
        <v>0.952766817071869</v>
      </c>
      <c r="R248" s="8" t="n">
        <f aca="false">Dados[[#This Row],[VolumeBruto]]/Dados[[#This Row],[VolumePadrão]]</f>
        <v>0.719163636363637</v>
      </c>
      <c r="S248" s="8" t="n">
        <f aca="false">Dados[[#This Row],[Disponibilidade]]*Dados[[#This Row],[Desempenho]]*Dados[[#This Row],[Qualidade]]</f>
        <v>0.658275255431473</v>
      </c>
      <c r="T248" s="9" t="n">
        <f aca="false">YEAR(Dados[[#This Row],[Período]])</f>
        <v>2019</v>
      </c>
      <c r="U248" s="9" t="n">
        <f aca="false">MONTH(Dados[[#This Row],[Período]])</f>
        <v>8</v>
      </c>
    </row>
    <row r="249" customFormat="false" ht="15" hidden="false" customHeight="false" outlineLevel="0" collapsed="false">
      <c r="A249" s="14" t="n">
        <v>43688</v>
      </c>
      <c r="B249" s="14" t="s">
        <v>23</v>
      </c>
      <c r="C249" s="15" t="s">
        <v>24</v>
      </c>
      <c r="D249" s="11" t="n">
        <v>8</v>
      </c>
      <c r="E249" s="11" t="n">
        <f aca="false">D249-F249</f>
        <v>7.0354401707685</v>
      </c>
      <c r="F249" s="11" t="n">
        <v>0.9645598292315</v>
      </c>
      <c r="G249" s="12" t="n">
        <v>440</v>
      </c>
      <c r="H249" s="12" t="n">
        <v>356</v>
      </c>
      <c r="I249" s="12" t="n">
        <v>11.23</v>
      </c>
      <c r="J249" s="12" t="n">
        <f aca="false">SUM(H249:I249)</f>
        <v>367.23</v>
      </c>
      <c r="K249" s="8" t="n">
        <f aca="false">(H249/G249)</f>
        <v>0.809090909090909</v>
      </c>
      <c r="L249" s="8" t="n">
        <f aca="false">H249/(E249*55)</f>
        <v>0.920017385638607</v>
      </c>
      <c r="M249" s="8" t="n">
        <f aca="false">(H249/J249)</f>
        <v>0.969419709718705</v>
      </c>
      <c r="N249" s="8" t="n">
        <f aca="false">I249/(H249+I249)</f>
        <v>0.0305802902812951</v>
      </c>
      <c r="O249" s="9" t="n">
        <f aca="false">Dados[[#This Row],[VolumePadrão]]/Dados[[#This Row],[Horas Disp]]</f>
        <v>55</v>
      </c>
      <c r="P249" s="10" t="n">
        <f aca="false" t="array" ref="P249:P249">SUM(Dados[[#This Row],[VolumeLíquido]:[VolumeRefugo]]/Dados[[#This Row],[Horas Ativas]])</f>
        <v>52.1971605310214</v>
      </c>
      <c r="Q249" s="8" t="n">
        <f aca="false">Dados[[#This Row],[Horas Ativas]]/Dados[[#This Row],[Horas Disp]]</f>
        <v>0.879430021346063</v>
      </c>
      <c r="R249" s="8" t="n">
        <f aca="false">Dados[[#This Row],[VolumeBruto]]/Dados[[#This Row],[VolumePadrão]]</f>
        <v>0.834613636363637</v>
      </c>
      <c r="S249" s="8" t="n">
        <f aca="false">Dados[[#This Row],[Disponibilidade]]*Dados[[#This Row],[Desempenho]]*Dados[[#This Row],[Qualidade]]</f>
        <v>0.711538835452723</v>
      </c>
      <c r="T249" s="9" t="n">
        <f aca="false">YEAR(Dados[[#This Row],[Período]])</f>
        <v>2019</v>
      </c>
      <c r="U249" s="9" t="n">
        <f aca="false">MONTH(Dados[[#This Row],[Período]])</f>
        <v>8</v>
      </c>
    </row>
    <row r="250" customFormat="false" ht="15" hidden="false" customHeight="false" outlineLevel="0" collapsed="false">
      <c r="A250" s="14" t="n">
        <v>43689</v>
      </c>
      <c r="B250" s="14" t="s">
        <v>27</v>
      </c>
      <c r="C250" s="15" t="s">
        <v>34</v>
      </c>
      <c r="D250" s="11" t="n">
        <v>8</v>
      </c>
      <c r="E250" s="11" t="n">
        <f aca="false">D250-F250</f>
        <v>7.02525871382364</v>
      </c>
      <c r="F250" s="11" t="n">
        <v>0.974741286176362</v>
      </c>
      <c r="G250" s="12" t="n">
        <v>440</v>
      </c>
      <c r="H250" s="12" t="n">
        <v>343</v>
      </c>
      <c r="I250" s="12" t="n">
        <v>9.085</v>
      </c>
      <c r="J250" s="12" t="n">
        <f aca="false">SUM(H250:I250)</f>
        <v>352.085</v>
      </c>
      <c r="K250" s="8" t="n">
        <f aca="false">(H250/G250)</f>
        <v>0.779545454545455</v>
      </c>
      <c r="L250" s="8" t="n">
        <f aca="false">H250/(E250*55)</f>
        <v>0.88770590385409</v>
      </c>
      <c r="M250" s="8" t="n">
        <f aca="false">(H250/J250)</f>
        <v>0.974196571850547</v>
      </c>
      <c r="N250" s="8" t="n">
        <f aca="false">I250/(H250+I250)</f>
        <v>0.0258034281494526</v>
      </c>
      <c r="O250" s="9" t="n">
        <f aca="false">Dados[[#This Row],[VolumePadrão]]/Dados[[#This Row],[Horas Disp]]</f>
        <v>55</v>
      </c>
      <c r="P250" s="10" t="n">
        <f aca="false" t="array" ref="P250:P250">SUM(Dados[[#This Row],[VolumeLíquido]:[VolumeRefugo]]/Dados[[#This Row],[Horas Ativas]])</f>
        <v>50.117015521037</v>
      </c>
      <c r="Q250" s="8" t="n">
        <f aca="false">Dados[[#This Row],[Horas Ativas]]/Dados[[#This Row],[Horas Disp]]</f>
        <v>0.878157339227955</v>
      </c>
      <c r="R250" s="8" t="n">
        <f aca="false">Dados[[#This Row],[VolumeBruto]]/Dados[[#This Row],[VolumePadrão]]</f>
        <v>0.800193181818182</v>
      </c>
      <c r="S250" s="8" t="n">
        <f aca="false">Dados[[#This Row],[Disponibilidade]]*Dados[[#This Row],[Desempenho]]*Dados[[#This Row],[Qualidade]]</f>
        <v>0.684563562170883</v>
      </c>
      <c r="T250" s="9" t="n">
        <f aca="false">YEAR(Dados[[#This Row],[Período]])</f>
        <v>2019</v>
      </c>
      <c r="U250" s="9" t="n">
        <f aca="false">MONTH(Dados[[#This Row],[Período]])</f>
        <v>8</v>
      </c>
    </row>
    <row r="251" customFormat="false" ht="15" hidden="false" customHeight="false" outlineLevel="0" collapsed="false">
      <c r="A251" s="14" t="n">
        <v>43709</v>
      </c>
      <c r="B251" s="14" t="s">
        <v>23</v>
      </c>
      <c r="C251" s="15" t="s">
        <v>24</v>
      </c>
      <c r="D251" s="11" t="n">
        <v>8</v>
      </c>
      <c r="E251" s="11" t="n">
        <f aca="false">D251-F251</f>
        <v>7.19493553014155</v>
      </c>
      <c r="F251" s="11" t="n">
        <v>0.805064469858451</v>
      </c>
      <c r="G251" s="12" t="n">
        <v>440</v>
      </c>
      <c r="H251" s="12" t="n">
        <v>352</v>
      </c>
      <c r="I251" s="12" t="n">
        <v>23.4</v>
      </c>
      <c r="J251" s="12" t="n">
        <f aca="false">SUM(H251:I251)</f>
        <v>375.4</v>
      </c>
      <c r="K251" s="8" t="n">
        <f aca="false">(H251/G251)</f>
        <v>0.8</v>
      </c>
      <c r="L251" s="8" t="n">
        <f aca="false">H251/(E251*55)</f>
        <v>0.88951457218604</v>
      </c>
      <c r="M251" s="8" t="n">
        <f aca="false">(H251/J251)</f>
        <v>0.937666489078316</v>
      </c>
      <c r="N251" s="8" t="n">
        <f aca="false">I251/(H251+I251)</f>
        <v>0.0623335109216835</v>
      </c>
      <c r="O251" s="9" t="n">
        <f aca="false">Dados[[#This Row],[VolumePadrão]]/Dados[[#This Row],[Horas Disp]]</f>
        <v>55</v>
      </c>
      <c r="P251" s="10" t="n">
        <f aca="false" t="array" ref="P251:P251">SUM(Dados[[#This Row],[VolumeLíquido]:[VolumeRefugo]]/Dados[[#This Row],[Horas Ativas]])</f>
        <v>52.1755891247874</v>
      </c>
      <c r="Q251" s="8" t="n">
        <f aca="false">Dados[[#This Row],[Horas Ativas]]/Dados[[#This Row],[Horas Disp]]</f>
        <v>0.899366941267694</v>
      </c>
      <c r="R251" s="8" t="n">
        <f aca="false">Dados[[#This Row],[VolumeBruto]]/Dados[[#This Row],[VolumePadrão]]</f>
        <v>0.853181818181818</v>
      </c>
      <c r="S251" s="8" t="n">
        <f aca="false">Dados[[#This Row],[Disponibilidade]]*Dados[[#This Row],[Desempenho]]*Dados[[#This Row],[Qualidade]]</f>
        <v>0.719493553014155</v>
      </c>
      <c r="T251" s="9" t="n">
        <f aca="false">YEAR(Dados[[#This Row],[Período]])</f>
        <v>2019</v>
      </c>
      <c r="U251" s="9" t="n">
        <f aca="false">MONTH(Dados[[#This Row],[Período]])</f>
        <v>9</v>
      </c>
    </row>
    <row r="252" customFormat="false" ht="15" hidden="false" customHeight="false" outlineLevel="0" collapsed="false">
      <c r="A252" s="14" t="n">
        <v>43710</v>
      </c>
      <c r="B252" s="14" t="s">
        <v>25</v>
      </c>
      <c r="C252" s="15" t="s">
        <v>31</v>
      </c>
      <c r="D252" s="11" t="n">
        <v>8</v>
      </c>
      <c r="E252" s="11" t="n">
        <f aca="false">D252-F252</f>
        <v>7.85870866763592</v>
      </c>
      <c r="F252" s="11" t="n">
        <v>0.14129133236408</v>
      </c>
      <c r="G252" s="12" t="n">
        <v>440</v>
      </c>
      <c r="H252" s="12" t="n">
        <v>387.893</v>
      </c>
      <c r="I252" s="12" t="n">
        <v>2.345</v>
      </c>
      <c r="J252" s="12" t="n">
        <f aca="false">SUM(H252:I252)</f>
        <v>390.238</v>
      </c>
      <c r="K252" s="8" t="n">
        <f aca="false">(H252/G252)</f>
        <v>0.881575</v>
      </c>
      <c r="L252" s="8" t="n">
        <f aca="false">H252/(E252*55)</f>
        <v>0.897424793089013</v>
      </c>
      <c r="M252" s="8" t="n">
        <f aca="false">(H252/J252)</f>
        <v>0.993990846611555</v>
      </c>
      <c r="N252" s="8" t="n">
        <f aca="false">I252/(H252+I252)</f>
        <v>0.006009153388445</v>
      </c>
      <c r="O252" s="9" t="n">
        <f aca="false">Dados[[#This Row],[VolumePadrão]]/Dados[[#This Row],[Horas Disp]]</f>
        <v>55</v>
      </c>
      <c r="P252" s="10" t="n">
        <f aca="false" t="array" ref="P252:P252">SUM(Dados[[#This Row],[VolumeLíquido]:[VolumeRefugo]]/Dados[[#This Row],[Horas Ativas]])</f>
        <v>49.6567586996952</v>
      </c>
      <c r="Q252" s="8" t="n">
        <f aca="false">Dados[[#This Row],[Horas Ativas]]/Dados[[#This Row],[Horas Disp]]</f>
        <v>0.98233858345449</v>
      </c>
      <c r="R252" s="8" t="n">
        <f aca="false">Dados[[#This Row],[VolumeBruto]]/Dados[[#This Row],[VolumePadrão]]</f>
        <v>0.886904545454546</v>
      </c>
      <c r="S252" s="8" t="n">
        <f aca="false">Dados[[#This Row],[Disponibilidade]]*Dados[[#This Row],[Desempenho]]*Dados[[#This Row],[Qualidade]]</f>
        <v>0.866005136708892</v>
      </c>
      <c r="T252" s="9" t="n">
        <f aca="false">YEAR(Dados[[#This Row],[Período]])</f>
        <v>2019</v>
      </c>
      <c r="U252" s="9" t="n">
        <f aca="false">MONTH(Dados[[#This Row],[Período]])</f>
        <v>9</v>
      </c>
    </row>
    <row r="253" customFormat="false" ht="15" hidden="false" customHeight="false" outlineLevel="0" collapsed="false">
      <c r="A253" s="14" t="n">
        <v>43711</v>
      </c>
      <c r="B253" s="14" t="s">
        <v>27</v>
      </c>
      <c r="C253" s="15" t="s">
        <v>34</v>
      </c>
      <c r="D253" s="11" t="n">
        <v>8</v>
      </c>
      <c r="E253" s="11" t="n">
        <f aca="false">D253-F253</f>
        <v>7.89887343779487</v>
      </c>
      <c r="F253" s="11" t="n">
        <v>0.101126562205132</v>
      </c>
      <c r="G253" s="12" t="n">
        <v>440</v>
      </c>
      <c r="H253" s="12" t="n">
        <v>384.412</v>
      </c>
      <c r="I253" s="12" t="n">
        <v>8.789</v>
      </c>
      <c r="J253" s="12" t="n">
        <f aca="false">SUM(H253:I253)</f>
        <v>393.201</v>
      </c>
      <c r="K253" s="8" t="n">
        <f aca="false">(H253/G253)</f>
        <v>0.873663636363636</v>
      </c>
      <c r="L253" s="8" t="n">
        <f aca="false">H253/(E253*55)</f>
        <v>0.884848851668688</v>
      </c>
      <c r="M253" s="8" t="n">
        <f aca="false">(H253/J253)</f>
        <v>0.977647564477201</v>
      </c>
      <c r="N253" s="8" t="n">
        <f aca="false">I253/(H253+I253)</f>
        <v>0.0223524355227988</v>
      </c>
      <c r="O253" s="9" t="n">
        <f aca="false">Dados[[#This Row],[VolumePadrão]]/Dados[[#This Row],[Horas Disp]]</f>
        <v>55</v>
      </c>
      <c r="P253" s="10" t="n">
        <f aca="false" t="array" ref="P253:P253">SUM(Dados[[#This Row],[VolumeLíquido]:[VolumeRefugo]]/Dados[[#This Row],[Horas Ativas]])</f>
        <v>49.7793771601144</v>
      </c>
      <c r="Q253" s="8" t="n">
        <f aca="false">Dados[[#This Row],[Horas Ativas]]/Dados[[#This Row],[Horas Disp]]</f>
        <v>0.987359179724359</v>
      </c>
      <c r="R253" s="8" t="n">
        <f aca="false">Dados[[#This Row],[VolumeBruto]]/Dados[[#This Row],[VolumePadrão]]</f>
        <v>0.893638636363636</v>
      </c>
      <c r="S253" s="8" t="n">
        <f aca="false">Dados[[#This Row],[Disponibilidade]]*Dados[[#This Row],[Desempenho]]*Dados[[#This Row],[Qualidade]]</f>
        <v>0.862619811355</v>
      </c>
      <c r="T253" s="9" t="n">
        <f aca="false">YEAR(Dados[[#This Row],[Período]])</f>
        <v>2019</v>
      </c>
      <c r="U253" s="9" t="n">
        <f aca="false">MONTH(Dados[[#This Row],[Período]])</f>
        <v>9</v>
      </c>
    </row>
    <row r="254" customFormat="false" ht="15" hidden="false" customHeight="false" outlineLevel="0" collapsed="false">
      <c r="A254" s="14" t="n">
        <v>43712</v>
      </c>
      <c r="B254" s="14" t="s">
        <v>29</v>
      </c>
      <c r="C254" s="15" t="s">
        <v>35</v>
      </c>
      <c r="D254" s="11" t="n">
        <v>8</v>
      </c>
      <c r="E254" s="11" t="n">
        <f aca="false">D254-F254</f>
        <v>7.53810028402156</v>
      </c>
      <c r="F254" s="11" t="n">
        <v>0.461899715978436</v>
      </c>
      <c r="G254" s="12" t="n">
        <v>440</v>
      </c>
      <c r="H254" s="12" t="n">
        <v>283.621</v>
      </c>
      <c r="I254" s="12" t="n">
        <v>12.432</v>
      </c>
      <c r="J254" s="12" t="n">
        <f aca="false">SUM(H254:I254)</f>
        <v>296.053</v>
      </c>
      <c r="K254" s="8" t="n">
        <f aca="false">(H254/G254)</f>
        <v>0.644593181818182</v>
      </c>
      <c r="L254" s="8" t="n">
        <f aca="false">H254/(E254*55)</f>
        <v>0.684090853165771</v>
      </c>
      <c r="M254" s="8" t="n">
        <f aca="false">(H254/J254)</f>
        <v>0.958007518923976</v>
      </c>
      <c r="N254" s="8" t="n">
        <f aca="false">I254/(H254+I254)</f>
        <v>0.0419924810760236</v>
      </c>
      <c r="O254" s="9" t="n">
        <f aca="false">Dados[[#This Row],[VolumePadrão]]/Dados[[#This Row],[Horas Disp]]</f>
        <v>55</v>
      </c>
      <c r="P254" s="10" t="n">
        <f aca="false" t="array" ref="P254:P254">SUM(Dados[[#This Row],[VolumeLíquido]:[VolumeRefugo]]/Dados[[#This Row],[Horas Ativas]])</f>
        <v>39.2742188144592</v>
      </c>
      <c r="Q254" s="8" t="n">
        <f aca="false">Dados[[#This Row],[Horas Ativas]]/Dados[[#This Row],[Horas Disp]]</f>
        <v>0.942262535502696</v>
      </c>
      <c r="R254" s="8" t="n">
        <f aca="false">Dados[[#This Row],[VolumeBruto]]/Dados[[#This Row],[VolumePadrão]]</f>
        <v>0.672847727272727</v>
      </c>
      <c r="S254" s="8" t="n">
        <f aca="false">Dados[[#This Row],[Disponibilidade]]*Dados[[#This Row],[Desempenho]]*Dados[[#This Row],[Qualidade]]</f>
        <v>0.60737600586775</v>
      </c>
      <c r="T254" s="9" t="n">
        <f aca="false">YEAR(Dados[[#This Row],[Período]])</f>
        <v>2019</v>
      </c>
      <c r="U254" s="9" t="n">
        <f aca="false">MONTH(Dados[[#This Row],[Período]])</f>
        <v>9</v>
      </c>
    </row>
    <row r="255" customFormat="false" ht="15" hidden="false" customHeight="false" outlineLevel="0" collapsed="false">
      <c r="A255" s="14" t="n">
        <v>43713</v>
      </c>
      <c r="B255" s="14" t="s">
        <v>21</v>
      </c>
      <c r="C255" s="15" t="s">
        <v>22</v>
      </c>
      <c r="D255" s="11" t="n">
        <v>8</v>
      </c>
      <c r="E255" s="11" t="n">
        <f aca="false">D255-F255</f>
        <v>7.67803512923302</v>
      </c>
      <c r="F255" s="11" t="n">
        <v>0.321964870766985</v>
      </c>
      <c r="G255" s="12" t="n">
        <v>440</v>
      </c>
      <c r="H255" s="12" t="n">
        <v>366.446</v>
      </c>
      <c r="I255" s="12" t="n">
        <v>13.95</v>
      </c>
      <c r="J255" s="12" t="n">
        <f aca="false">SUM(H255:I255)</f>
        <v>380.396</v>
      </c>
      <c r="K255" s="8" t="n">
        <f aca="false">(H255/G255)</f>
        <v>0.832831818181818</v>
      </c>
      <c r="L255" s="8" t="n">
        <f aca="false">H255/(E255*55)</f>
        <v>0.867755152628496</v>
      </c>
      <c r="M255" s="8" t="n">
        <f aca="false">(H255/J255)</f>
        <v>0.963327690091379</v>
      </c>
      <c r="N255" s="8" t="n">
        <f aca="false">I255/(H255+I255)</f>
        <v>0.0366723099086215</v>
      </c>
      <c r="O255" s="9" t="n">
        <f aca="false">Dados[[#This Row],[VolumePadrão]]/Dados[[#This Row],[Horas Disp]]</f>
        <v>55</v>
      </c>
      <c r="P255" s="10" t="n">
        <f aca="false" t="array" ref="P255:P255">SUM(Dados[[#This Row],[VolumeLíquido]:[VolumeRefugo]]/Dados[[#This Row],[Horas Ativas]])</f>
        <v>49.5434044774941</v>
      </c>
      <c r="Q255" s="8" t="n">
        <f aca="false">Dados[[#This Row],[Horas Ativas]]/Dados[[#This Row],[Horas Disp]]</f>
        <v>0.959754391154127</v>
      </c>
      <c r="R255" s="8" t="n">
        <f aca="false">Dados[[#This Row],[VolumeBruto]]/Dados[[#This Row],[VolumePadrão]]</f>
        <v>0.864536363636364</v>
      </c>
      <c r="S255" s="8" t="n">
        <f aca="false">Dados[[#This Row],[Disponibilidade]]*Dados[[#This Row],[Desempenho]]*Dados[[#This Row],[Qualidade]]</f>
        <v>0.799313994592875</v>
      </c>
      <c r="T255" s="9" t="n">
        <f aca="false">YEAR(Dados[[#This Row],[Período]])</f>
        <v>2019</v>
      </c>
      <c r="U255" s="9" t="n">
        <f aca="false">MONTH(Dados[[#This Row],[Período]])</f>
        <v>9</v>
      </c>
    </row>
    <row r="256" customFormat="false" ht="15" hidden="false" customHeight="false" outlineLevel="0" collapsed="false">
      <c r="A256" s="14" t="n">
        <v>43714</v>
      </c>
      <c r="B256" s="14" t="s">
        <v>23</v>
      </c>
      <c r="C256" s="15" t="s">
        <v>32</v>
      </c>
      <c r="D256" s="11" t="n">
        <v>8</v>
      </c>
      <c r="E256" s="11" t="n">
        <f aca="false">D256-F256</f>
        <v>7.35903217632297</v>
      </c>
      <c r="F256" s="11" t="n">
        <v>0.640967823677029</v>
      </c>
      <c r="G256" s="12" t="n">
        <v>440</v>
      </c>
      <c r="H256" s="12" t="n">
        <v>370</v>
      </c>
      <c r="I256" s="12" t="n">
        <v>9.085</v>
      </c>
      <c r="J256" s="12" t="n">
        <f aca="false">SUM(H256:I256)</f>
        <v>379.085</v>
      </c>
      <c r="K256" s="8" t="n">
        <f aca="false">(H256/G256)</f>
        <v>0.840909090909091</v>
      </c>
      <c r="L256" s="8" t="n">
        <f aca="false">H256/(E256*55)</f>
        <v>0.914151829491536</v>
      </c>
      <c r="M256" s="8" t="n">
        <f aca="false">(H256/J256)</f>
        <v>0.976034398617724</v>
      </c>
      <c r="N256" s="8" t="n">
        <f aca="false">I256/(H256+I256)</f>
        <v>0.0239656013822757</v>
      </c>
      <c r="O256" s="9" t="n">
        <f aca="false">Dados[[#This Row],[VolumePadrão]]/Dados[[#This Row],[Horas Disp]]</f>
        <v>55</v>
      </c>
      <c r="P256" s="10" t="n">
        <f aca="false" t="array" ref="P256:P256">SUM(Dados[[#This Row],[VolumeLíquido]:[VolumeRefugo]]/Dados[[#This Row],[Horas Ativas]])</f>
        <v>51.5128879609566</v>
      </c>
      <c r="Q256" s="8" t="n">
        <f aca="false">Dados[[#This Row],[Horas Ativas]]/Dados[[#This Row],[Horas Disp]]</f>
        <v>0.919879022040371</v>
      </c>
      <c r="R256" s="8" t="n">
        <f aca="false">Dados[[#This Row],[VolumeBruto]]/Dados[[#This Row],[VolumePadrão]]</f>
        <v>0.861556818181818</v>
      </c>
      <c r="S256" s="8" t="n">
        <f aca="false">Dados[[#This Row],[Disponibilidade]]*Dados[[#This Row],[Desempenho]]*Dados[[#This Row],[Qualidade]]</f>
        <v>0.773534632170312</v>
      </c>
      <c r="T256" s="9" t="n">
        <f aca="false">YEAR(Dados[[#This Row],[Período]])</f>
        <v>2019</v>
      </c>
      <c r="U256" s="9" t="n">
        <f aca="false">MONTH(Dados[[#This Row],[Período]])</f>
        <v>9</v>
      </c>
    </row>
    <row r="257" customFormat="false" ht="15" hidden="false" customHeight="false" outlineLevel="0" collapsed="false">
      <c r="A257" s="14" t="n">
        <v>43715</v>
      </c>
      <c r="B257" s="14" t="s">
        <v>25</v>
      </c>
      <c r="C257" s="15" t="s">
        <v>26</v>
      </c>
      <c r="D257" s="11" t="n">
        <v>8</v>
      </c>
      <c r="E257" s="11" t="n">
        <f aca="false">D257-F257</f>
        <v>7.41770015208672</v>
      </c>
      <c r="F257" s="11" t="n">
        <v>0.582299847913278</v>
      </c>
      <c r="G257" s="12" t="n">
        <v>440</v>
      </c>
      <c r="H257" s="12" t="n">
        <v>374</v>
      </c>
      <c r="I257" s="12" t="n">
        <v>3.3</v>
      </c>
      <c r="J257" s="12" t="n">
        <f aca="false">SUM(H257:I257)</f>
        <v>377.3</v>
      </c>
      <c r="K257" s="8" t="n">
        <f aca="false">(H257/G257)</f>
        <v>0.85</v>
      </c>
      <c r="L257" s="8" t="n">
        <f aca="false">H257/(E257*55)</f>
        <v>0.916726190136851</v>
      </c>
      <c r="M257" s="8" t="n">
        <f aca="false">(H257/J257)</f>
        <v>0.991253644314869</v>
      </c>
      <c r="N257" s="8" t="n">
        <f aca="false">I257/(H257+I257)</f>
        <v>0.00874635568513119</v>
      </c>
      <c r="O257" s="9" t="n">
        <f aca="false">Dados[[#This Row],[VolumePadrão]]/Dados[[#This Row],[Horas Disp]]</f>
        <v>55</v>
      </c>
      <c r="P257" s="10" t="n">
        <f aca="false" t="array" ref="P257:P257">SUM(Dados[[#This Row],[VolumeLíquido]:[VolumeRefugo]]/Dados[[#This Row],[Horas Ativas]])</f>
        <v>50.8648222850932</v>
      </c>
      <c r="Q257" s="8" t="n">
        <f aca="false">Dados[[#This Row],[Horas Ativas]]/Dados[[#This Row],[Horas Disp]]</f>
        <v>0.92721251901084</v>
      </c>
      <c r="R257" s="8" t="n">
        <f aca="false">Dados[[#This Row],[VolumeBruto]]/Dados[[#This Row],[VolumePadrão]]</f>
        <v>0.8575</v>
      </c>
      <c r="S257" s="8" t="n">
        <f aca="false">Dados[[#This Row],[Disponibilidade]]*Dados[[#This Row],[Desempenho]]*Dados[[#This Row],[Qualidade]]</f>
        <v>0.788130641159214</v>
      </c>
      <c r="T257" s="9" t="n">
        <f aca="false">YEAR(Dados[[#This Row],[Período]])</f>
        <v>2019</v>
      </c>
      <c r="U257" s="9" t="n">
        <f aca="false">MONTH(Dados[[#This Row],[Período]])</f>
        <v>9</v>
      </c>
    </row>
    <row r="258" customFormat="false" ht="15" hidden="false" customHeight="false" outlineLevel="0" collapsed="false">
      <c r="A258" s="14" t="n">
        <v>43716</v>
      </c>
      <c r="B258" s="14" t="s">
        <v>27</v>
      </c>
      <c r="C258" s="15" t="s">
        <v>28</v>
      </c>
      <c r="D258" s="11" t="n">
        <v>8</v>
      </c>
      <c r="E258" s="11" t="n">
        <f aca="false">D258-F258</f>
        <v>7.73542130851213</v>
      </c>
      <c r="F258" s="11" t="n">
        <v>0.264578691487869</v>
      </c>
      <c r="G258" s="12" t="n">
        <v>440</v>
      </c>
      <c r="H258" s="12" t="n">
        <v>379</v>
      </c>
      <c r="I258" s="12" t="n">
        <v>4.89</v>
      </c>
      <c r="J258" s="12" t="n">
        <f aca="false">SUM(H258:I258)</f>
        <v>383.89</v>
      </c>
      <c r="K258" s="8" t="n">
        <f aca="false">(H258/G258)</f>
        <v>0.861363636363636</v>
      </c>
      <c r="L258" s="8" t="n">
        <f aca="false">H258/(E258*55)</f>
        <v>0.890825310746329</v>
      </c>
      <c r="M258" s="8" t="n">
        <f aca="false">(H258/J258)</f>
        <v>0.9872619760869</v>
      </c>
      <c r="N258" s="8" t="n">
        <f aca="false">I258/(H258+I258)</f>
        <v>0.0127380239131001</v>
      </c>
      <c r="O258" s="9" t="n">
        <f aca="false">Dados[[#This Row],[VolumePadrão]]/Dados[[#This Row],[Horas Disp]]</f>
        <v>55</v>
      </c>
      <c r="P258" s="10" t="n">
        <f aca="false" t="array" ref="P258:P258">SUM(Dados[[#This Row],[VolumeLíquido]:[VolumeRefugo]]/Dados[[#This Row],[Horas Ativas]])</f>
        <v>49.6275489969194</v>
      </c>
      <c r="Q258" s="8" t="n">
        <f aca="false">Dados[[#This Row],[Horas Ativas]]/Dados[[#This Row],[Horas Disp]]</f>
        <v>0.966927663564016</v>
      </c>
      <c r="R258" s="8" t="n">
        <f aca="false">Dados[[#This Row],[VolumeBruto]]/Dados[[#This Row],[VolumePadrão]]</f>
        <v>0.872477272727273</v>
      </c>
      <c r="S258" s="8" t="n">
        <f aca="false">Dados[[#This Row],[Disponibilidade]]*Dados[[#This Row],[Desempenho]]*Dados[[#This Row],[Qualidade]]</f>
        <v>0.832876328388096</v>
      </c>
      <c r="T258" s="9" t="n">
        <f aca="false">YEAR(Dados[[#This Row],[Período]])</f>
        <v>2019</v>
      </c>
      <c r="U258" s="9" t="n">
        <f aca="false">MONTH(Dados[[#This Row],[Período]])</f>
        <v>9</v>
      </c>
    </row>
    <row r="259" customFormat="false" ht="15" hidden="false" customHeight="false" outlineLevel="0" collapsed="false">
      <c r="A259" s="14" t="n">
        <v>43717</v>
      </c>
      <c r="B259" s="14" t="s">
        <v>29</v>
      </c>
      <c r="C259" s="15" t="s">
        <v>30</v>
      </c>
      <c r="D259" s="11" t="n">
        <v>8</v>
      </c>
      <c r="E259" s="11" t="n">
        <f aca="false">D259-F259</f>
        <v>7.84774006847118</v>
      </c>
      <c r="F259" s="11" t="n">
        <v>0.152259931528824</v>
      </c>
      <c r="G259" s="12" t="n">
        <v>440</v>
      </c>
      <c r="H259" s="12" t="n">
        <v>380</v>
      </c>
      <c r="I259" s="12" t="n">
        <v>5.6</v>
      </c>
      <c r="J259" s="12" t="n">
        <f aca="false">SUM(H259:I259)</f>
        <v>385.6</v>
      </c>
      <c r="K259" s="8" t="n">
        <f aca="false">(H259/G259)</f>
        <v>0.863636363636364</v>
      </c>
      <c r="L259" s="8" t="n">
        <f aca="false">H259/(E259*55)</f>
        <v>0.88039242492863</v>
      </c>
      <c r="M259" s="8" t="n">
        <f aca="false">(H259/J259)</f>
        <v>0.985477178423236</v>
      </c>
      <c r="N259" s="8" t="n">
        <f aca="false">I259/(H259+I259)</f>
        <v>0.0145228215767635</v>
      </c>
      <c r="O259" s="9" t="n">
        <f aca="false">Dados[[#This Row],[VolumePadrão]]/Dados[[#This Row],[Horas Disp]]</f>
        <v>55</v>
      </c>
      <c r="P259" s="10" t="n">
        <f aca="false" t="array" ref="P259:P259">SUM(Dados[[#This Row],[VolumeLíquido]:[VolumeRefugo]]/Dados[[#This Row],[Horas Ativas]])</f>
        <v>49.135164599701</v>
      </c>
      <c r="Q259" s="8" t="n">
        <f aca="false">Dados[[#This Row],[Horas Ativas]]/Dados[[#This Row],[Horas Disp]]</f>
        <v>0.980967508558897</v>
      </c>
      <c r="R259" s="8" t="n">
        <f aca="false">Dados[[#This Row],[VolumeBruto]]/Dados[[#This Row],[VolumePadrão]]</f>
        <v>0.876363636363637</v>
      </c>
      <c r="S259" s="8" t="n">
        <f aca="false">Dados[[#This Row],[Disponibilidade]]*Dados[[#This Row],[Desempenho]]*Dados[[#This Row],[Qualidade]]</f>
        <v>0.847199211937229</v>
      </c>
      <c r="T259" s="9" t="n">
        <f aca="false">YEAR(Dados[[#This Row],[Período]])</f>
        <v>2019</v>
      </c>
      <c r="U259" s="9" t="n">
        <f aca="false">MONTH(Dados[[#This Row],[Período]])</f>
        <v>9</v>
      </c>
    </row>
    <row r="260" customFormat="false" ht="15" hidden="false" customHeight="false" outlineLevel="0" collapsed="false">
      <c r="A260" s="14" t="n">
        <v>43718</v>
      </c>
      <c r="B260" s="14" t="s">
        <v>21</v>
      </c>
      <c r="C260" s="15" t="s">
        <v>33</v>
      </c>
      <c r="D260" s="11" t="n">
        <v>8</v>
      </c>
      <c r="E260" s="11" t="n">
        <f aca="false">D260-F260</f>
        <v>7.83837773043651</v>
      </c>
      <c r="F260" s="11" t="n">
        <v>0.161622269563488</v>
      </c>
      <c r="G260" s="12" t="n">
        <v>440</v>
      </c>
      <c r="H260" s="12" t="n">
        <v>363</v>
      </c>
      <c r="I260" s="12" t="n">
        <v>6.7</v>
      </c>
      <c r="J260" s="12" t="n">
        <f aca="false">SUM(H260:I260)</f>
        <v>369.7</v>
      </c>
      <c r="K260" s="8" t="n">
        <f aca="false">(H260/G260)</f>
        <v>0.825</v>
      </c>
      <c r="L260" s="8" t="n">
        <f aca="false">H260/(E260*55)</f>
        <v>0.842010965403227</v>
      </c>
      <c r="M260" s="8" t="n">
        <f aca="false">(H260/J260)</f>
        <v>0.981877197727887</v>
      </c>
      <c r="N260" s="8" t="n">
        <f aca="false">I260/(H260+I260)</f>
        <v>0.0181228022721125</v>
      </c>
      <c r="O260" s="9" t="n">
        <f aca="false">Dados[[#This Row],[VolumePadrão]]/Dados[[#This Row],[Horas Disp]]</f>
        <v>55</v>
      </c>
      <c r="P260" s="10" t="n">
        <f aca="false" t="array" ref="P260:P260">SUM(Dados[[#This Row],[VolumeLíquido]:[VolumeRefugo]]/Dados[[#This Row],[Horas Ativas]])</f>
        <v>47.1653718044808</v>
      </c>
      <c r="Q260" s="8" t="n">
        <f aca="false">Dados[[#This Row],[Horas Ativas]]/Dados[[#This Row],[Horas Disp]]</f>
        <v>0.979797216304564</v>
      </c>
      <c r="R260" s="8" t="n">
        <f aca="false">Dados[[#This Row],[VolumeBruto]]/Dados[[#This Row],[VolumePadrão]]</f>
        <v>0.840227272727273</v>
      </c>
      <c r="S260" s="8" t="n">
        <f aca="false">Dados[[#This Row],[Disponibilidade]]*Dados[[#This Row],[Desempenho]]*Dados[[#This Row],[Qualidade]]</f>
        <v>0.808332703451265</v>
      </c>
      <c r="T260" s="9" t="n">
        <f aca="false">YEAR(Dados[[#This Row],[Período]])</f>
        <v>2019</v>
      </c>
      <c r="U260" s="9" t="n">
        <f aca="false">MONTH(Dados[[#This Row],[Período]])</f>
        <v>9</v>
      </c>
    </row>
    <row r="261" customFormat="false" ht="15" hidden="false" customHeight="false" outlineLevel="0" collapsed="false">
      <c r="A261" s="14" t="n">
        <v>43719</v>
      </c>
      <c r="B261" s="14" t="s">
        <v>27</v>
      </c>
      <c r="C261" s="15" t="s">
        <v>34</v>
      </c>
      <c r="D261" s="11" t="n">
        <v>8</v>
      </c>
      <c r="E261" s="11" t="n">
        <f aca="false">D261-F261</f>
        <v>7.24462966695423</v>
      </c>
      <c r="F261" s="11" t="n">
        <v>0.755370333045776</v>
      </c>
      <c r="G261" s="12" t="n">
        <v>440</v>
      </c>
      <c r="H261" s="12" t="n">
        <v>287</v>
      </c>
      <c r="I261" s="12" t="n">
        <v>9.2</v>
      </c>
      <c r="J261" s="12" t="n">
        <f aca="false">SUM(H261:I261)</f>
        <v>296.2</v>
      </c>
      <c r="K261" s="8" t="n">
        <f aca="false">(H261/G261)</f>
        <v>0.652272727272727</v>
      </c>
      <c r="L261" s="8" t="n">
        <f aca="false">H261/(E261*55)</f>
        <v>0.720282755374525</v>
      </c>
      <c r="M261" s="8" t="n">
        <f aca="false">(H261/J261)</f>
        <v>0.968939905469277</v>
      </c>
      <c r="N261" s="8" t="n">
        <f aca="false">I261/(H261+I261)</f>
        <v>0.0310600945307225</v>
      </c>
      <c r="O261" s="9" t="n">
        <f aca="false">Dados[[#This Row],[VolumePadrão]]/Dados[[#This Row],[Horas Disp]]</f>
        <v>55</v>
      </c>
      <c r="P261" s="10" t="n">
        <f aca="false" t="array" ref="P261:P261">SUM(Dados[[#This Row],[VolumeLíquido]:[VolumeRefugo]]/Dados[[#This Row],[Horas Ativas]])</f>
        <v>40.8854577275484</v>
      </c>
      <c r="Q261" s="8" t="n">
        <f aca="false">Dados[[#This Row],[Horas Ativas]]/Dados[[#This Row],[Horas Disp]]</f>
        <v>0.905578708369278</v>
      </c>
      <c r="R261" s="8" t="n">
        <f aca="false">Dados[[#This Row],[VolumeBruto]]/Dados[[#This Row],[VolumePadrão]]</f>
        <v>0.673181818181818</v>
      </c>
      <c r="S261" s="8" t="n">
        <f aca="false">Dados[[#This Row],[Disponibilidade]]*Dados[[#This Row],[Desempenho]]*Dados[[#This Row],[Qualidade]]</f>
        <v>0.590684293868143</v>
      </c>
      <c r="T261" s="9" t="n">
        <f aca="false">YEAR(Dados[[#This Row],[Período]])</f>
        <v>2019</v>
      </c>
      <c r="U261" s="9" t="n">
        <f aca="false">MONTH(Dados[[#This Row],[Período]])</f>
        <v>9</v>
      </c>
    </row>
    <row r="262" customFormat="false" ht="15" hidden="false" customHeight="false" outlineLevel="0" collapsed="false">
      <c r="A262" s="14" t="n">
        <v>43720</v>
      </c>
      <c r="B262" s="14" t="s">
        <v>23</v>
      </c>
      <c r="C262" s="15" t="s">
        <v>32</v>
      </c>
      <c r="D262" s="11" t="n">
        <v>8</v>
      </c>
      <c r="E262" s="11" t="n">
        <f aca="false">D262-F262</f>
        <v>7.31555099594608</v>
      </c>
      <c r="F262" s="11" t="n">
        <v>0.684449004053922</v>
      </c>
      <c r="G262" s="12" t="n">
        <v>440</v>
      </c>
      <c r="H262" s="12" t="n">
        <v>314</v>
      </c>
      <c r="I262" s="12" t="n">
        <v>4.321</v>
      </c>
      <c r="J262" s="12" t="n">
        <f aca="false">SUM(H262:I262)</f>
        <v>318.321</v>
      </c>
      <c r="K262" s="8" t="n">
        <f aca="false">(H262/G262)</f>
        <v>0.713636363636364</v>
      </c>
      <c r="L262" s="8" t="n">
        <f aca="false">H262/(E262*55)</f>
        <v>0.780404772279574</v>
      </c>
      <c r="M262" s="8" t="n">
        <f aca="false">(H262/J262)</f>
        <v>0.986425652093327</v>
      </c>
      <c r="N262" s="8" t="n">
        <f aca="false">I262/(H262+I262)</f>
        <v>0.0135743479066728</v>
      </c>
      <c r="O262" s="9" t="n">
        <f aca="false">Dados[[#This Row],[VolumePadrão]]/Dados[[#This Row],[Horas Disp]]</f>
        <v>55</v>
      </c>
      <c r="P262" s="10" t="n">
        <f aca="false" t="array" ref="P262:P262">SUM(Dados[[#This Row],[VolumeLíquido]:[VolumeRefugo]]/Dados[[#This Row],[Horas Ativas]])</f>
        <v>43.512922017275</v>
      </c>
      <c r="Q262" s="8" t="n">
        <f aca="false">Dados[[#This Row],[Horas Ativas]]/Dados[[#This Row],[Horas Disp]]</f>
        <v>0.91444387449326</v>
      </c>
      <c r="R262" s="8" t="n">
        <f aca="false">Dados[[#This Row],[VolumeBruto]]/Dados[[#This Row],[VolumePadrão]]</f>
        <v>0.723456818181818</v>
      </c>
      <c r="S262" s="8" t="n">
        <f aca="false">Dados[[#This Row],[Disponibilidade]]*Dados[[#This Row],[Desempenho]]*Dados[[#This Row],[Qualidade]]</f>
        <v>0.652580401342917</v>
      </c>
      <c r="T262" s="9" t="n">
        <f aca="false">YEAR(Dados[[#This Row],[Período]])</f>
        <v>2019</v>
      </c>
      <c r="U262" s="9" t="n">
        <f aca="false">MONTH(Dados[[#This Row],[Período]])</f>
        <v>9</v>
      </c>
    </row>
    <row r="263" customFormat="false" ht="15" hidden="false" customHeight="false" outlineLevel="0" collapsed="false">
      <c r="A263" s="14" t="n">
        <v>43721</v>
      </c>
      <c r="B263" s="14" t="s">
        <v>25</v>
      </c>
      <c r="C263" s="15" t="s">
        <v>31</v>
      </c>
      <c r="D263" s="11" t="n">
        <v>8</v>
      </c>
      <c r="E263" s="11" t="n">
        <f aca="false">D263-F263</f>
        <v>7.43618921008898</v>
      </c>
      <c r="F263" s="11" t="n">
        <v>0.563810789911025</v>
      </c>
      <c r="G263" s="12" t="n">
        <v>440</v>
      </c>
      <c r="H263" s="12" t="n">
        <v>384</v>
      </c>
      <c r="I263" s="12" t="n">
        <v>2.4</v>
      </c>
      <c r="J263" s="12" t="n">
        <f aca="false">SUM(H263:I263)</f>
        <v>386.4</v>
      </c>
      <c r="K263" s="8" t="n">
        <f aca="false">(H263/G263)</f>
        <v>0.872727272727273</v>
      </c>
      <c r="L263" s="8" t="n">
        <f aca="false">H263/(E263*55)</f>
        <v>0.938897328264008</v>
      </c>
      <c r="M263" s="8" t="n">
        <f aca="false">(H263/J263)</f>
        <v>0.993788819875777</v>
      </c>
      <c r="N263" s="8" t="n">
        <f aca="false">I263/(H263+I263)</f>
        <v>0.0062111801242236</v>
      </c>
      <c r="O263" s="9" t="n">
        <f aca="false">Dados[[#This Row],[VolumePadrão]]/Dados[[#This Row],[Horas Disp]]</f>
        <v>55</v>
      </c>
      <c r="P263" s="10" t="n">
        <f aca="false" t="array" ref="P263:P263">SUM(Dados[[#This Row],[VolumeLíquido]:[VolumeRefugo]]/Dados[[#This Row],[Horas Ativas]])</f>
        <v>51.9620990111112</v>
      </c>
      <c r="Q263" s="8" t="n">
        <f aca="false">Dados[[#This Row],[Horas Ativas]]/Dados[[#This Row],[Horas Disp]]</f>
        <v>0.929523651261122</v>
      </c>
      <c r="R263" s="8" t="n">
        <f aca="false">Dados[[#This Row],[VolumeBruto]]/Dados[[#This Row],[VolumePadrão]]</f>
        <v>0.878181818181818</v>
      </c>
      <c r="S263" s="8" t="n">
        <f aca="false">Dados[[#This Row],[Disponibilidade]]*Dados[[#This Row],[Desempenho]]*Dados[[#This Row],[Qualidade]]</f>
        <v>0.811220641100615</v>
      </c>
      <c r="T263" s="9" t="n">
        <f aca="false">YEAR(Dados[[#This Row],[Período]])</f>
        <v>2019</v>
      </c>
      <c r="U263" s="9" t="n">
        <f aca="false">MONTH(Dados[[#This Row],[Período]])</f>
        <v>9</v>
      </c>
    </row>
    <row r="264" customFormat="false" ht="15" hidden="false" customHeight="false" outlineLevel="0" collapsed="false">
      <c r="A264" s="14" t="n">
        <v>43739</v>
      </c>
      <c r="B264" s="14" t="s">
        <v>21</v>
      </c>
      <c r="C264" s="15" t="s">
        <v>22</v>
      </c>
      <c r="D264" s="11" t="n">
        <v>8</v>
      </c>
      <c r="E264" s="11" t="n">
        <f aca="false">D264-F264</f>
        <v>7.56323019432271</v>
      </c>
      <c r="F264" s="11" t="n">
        <v>0.436769805677289</v>
      </c>
      <c r="G264" s="12" t="n">
        <v>440</v>
      </c>
      <c r="H264" s="12" t="n">
        <v>279</v>
      </c>
      <c r="I264" s="12" t="n">
        <v>10.89</v>
      </c>
      <c r="J264" s="12" t="n">
        <f aca="false">SUM(H264:I264)</f>
        <v>289.89</v>
      </c>
      <c r="K264" s="8" t="n">
        <f aca="false">(H264/G264)</f>
        <v>0.634090909090909</v>
      </c>
      <c r="L264" s="8" t="n">
        <f aca="false">H264/(E264*55)</f>
        <v>0.670709094182414</v>
      </c>
      <c r="M264" s="8" t="n">
        <f aca="false">(H264/J264)</f>
        <v>0.962434026699783</v>
      </c>
      <c r="N264" s="8" t="n">
        <f aca="false">I264/(H264+I264)</f>
        <v>0.0375659733002173</v>
      </c>
      <c r="O264" s="9" t="n">
        <f aca="false">Dados[[#This Row],[VolumePadrão]]/Dados[[#This Row],[Horas Disp]]</f>
        <v>55</v>
      </c>
      <c r="P264" s="10" t="n">
        <f aca="false" t="array" ref="P264:P264">SUM(Dados[[#This Row],[VolumeLíquido]:[VolumeRefugo]]/Dados[[#This Row],[Horas Ativas]])</f>
        <v>38.3288611548018</v>
      </c>
      <c r="Q264" s="8" t="n">
        <f aca="false">Dados[[#This Row],[Horas Ativas]]/Dados[[#This Row],[Horas Disp]]</f>
        <v>0.945403774290339</v>
      </c>
      <c r="R264" s="8" t="n">
        <f aca="false">Dados[[#This Row],[VolumeBruto]]/Dados[[#This Row],[VolumePadrão]]</f>
        <v>0.658840909090909</v>
      </c>
      <c r="S264" s="8" t="n">
        <f aca="false">Dados[[#This Row],[Disponibilidade]]*Dados[[#This Row],[Desempenho]]*Dados[[#This Row],[Qualidade]]</f>
        <v>0.599471938697738</v>
      </c>
      <c r="T264" s="9" t="n">
        <f aca="false">YEAR(Dados[[#This Row],[Período]])</f>
        <v>2019</v>
      </c>
      <c r="U264" s="9" t="n">
        <f aca="false">MONTH(Dados[[#This Row],[Período]])</f>
        <v>10</v>
      </c>
    </row>
    <row r="265" customFormat="false" ht="15" hidden="false" customHeight="false" outlineLevel="0" collapsed="false">
      <c r="A265" s="14" t="n">
        <v>43740</v>
      </c>
      <c r="B265" s="14" t="s">
        <v>23</v>
      </c>
      <c r="C265" s="15" t="s">
        <v>24</v>
      </c>
      <c r="D265" s="11" t="n">
        <v>8</v>
      </c>
      <c r="E265" s="11" t="n">
        <f aca="false">D265-F265</f>
        <v>7.72969415443409</v>
      </c>
      <c r="F265" s="11" t="n">
        <v>0.270305845565909</v>
      </c>
      <c r="G265" s="12" t="n">
        <v>440</v>
      </c>
      <c r="H265" s="12" t="n">
        <v>351</v>
      </c>
      <c r="I265" s="12" t="n">
        <v>23.09</v>
      </c>
      <c r="J265" s="12" t="n">
        <f aca="false">SUM(H265:I265)</f>
        <v>374.09</v>
      </c>
      <c r="K265" s="8" t="n">
        <f aca="false">(H265/G265)</f>
        <v>0.797727272727273</v>
      </c>
      <c r="L265" s="8" t="n">
        <f aca="false">H265/(E265*55)</f>
        <v>0.825623634559628</v>
      </c>
      <c r="M265" s="8" t="n">
        <f aca="false">(H265/J265)</f>
        <v>0.93827688524152</v>
      </c>
      <c r="N265" s="8" t="n">
        <f aca="false">I265/(H265+I265)</f>
        <v>0.0617231147584806</v>
      </c>
      <c r="O265" s="9" t="n">
        <f aca="false">Dados[[#This Row],[VolumePadrão]]/Dados[[#This Row],[Horas Disp]]</f>
        <v>55</v>
      </c>
      <c r="P265" s="10" t="n">
        <f aca="false" t="array" ref="P265:P265">SUM(Dados[[#This Row],[VolumeLíquido]:[VolumeRefugo]]/Dados[[#This Row],[Horas Ativas]])</f>
        <v>48.3964814811471</v>
      </c>
      <c r="Q265" s="8" t="n">
        <f aca="false">Dados[[#This Row],[Horas Ativas]]/Dados[[#This Row],[Horas Disp]]</f>
        <v>0.966211769304261</v>
      </c>
      <c r="R265" s="8" t="n">
        <f aca="false">Dados[[#This Row],[VolumeBruto]]/Dados[[#This Row],[VolumePadrão]]</f>
        <v>0.850204545454545</v>
      </c>
      <c r="S265" s="8" t="n">
        <f aca="false">Dados[[#This Row],[Disponibilidade]]*Dados[[#This Row],[Desempenho]]*Dados[[#This Row],[Qualidade]]</f>
        <v>0.770773479604081</v>
      </c>
      <c r="T265" s="9" t="n">
        <f aca="false">YEAR(Dados[[#This Row],[Período]])</f>
        <v>2019</v>
      </c>
      <c r="U265" s="9" t="n">
        <f aca="false">MONTH(Dados[[#This Row],[Período]])</f>
        <v>10</v>
      </c>
    </row>
    <row r="266" customFormat="false" ht="15" hidden="false" customHeight="false" outlineLevel="0" collapsed="false">
      <c r="A266" s="14" t="n">
        <v>43741</v>
      </c>
      <c r="B266" s="14" t="s">
        <v>25</v>
      </c>
      <c r="C266" s="15" t="s">
        <v>26</v>
      </c>
      <c r="D266" s="11" t="n">
        <v>8</v>
      </c>
      <c r="E266" s="11" t="n">
        <f aca="false">D266-F266</f>
        <v>7.20218698201441</v>
      </c>
      <c r="F266" s="11" t="n">
        <v>0.797813017985589</v>
      </c>
      <c r="G266" s="12" t="n">
        <v>440</v>
      </c>
      <c r="H266" s="12" t="n">
        <v>280</v>
      </c>
      <c r="I266" s="12" t="n">
        <v>3.2</v>
      </c>
      <c r="J266" s="12" t="n">
        <f aca="false">SUM(H266:I266)</f>
        <v>283.2</v>
      </c>
      <c r="K266" s="8" t="n">
        <f aca="false">(H266/G266)</f>
        <v>0.636363636363636</v>
      </c>
      <c r="L266" s="8" t="n">
        <f aca="false">H266/(E266*55)</f>
        <v>0.70685600132603</v>
      </c>
      <c r="M266" s="8" t="n">
        <f aca="false">(H266/J266)</f>
        <v>0.988700564971751</v>
      </c>
      <c r="N266" s="8" t="n">
        <f aca="false">I266/(H266+I266)</f>
        <v>0.0112994350282486</v>
      </c>
      <c r="O266" s="9" t="n">
        <f aca="false">Dados[[#This Row],[VolumePadrão]]/Dados[[#This Row],[Horas Disp]]</f>
        <v>55</v>
      </c>
      <c r="P266" s="10" t="n">
        <f aca="false" t="array" ref="P266:P266">SUM(Dados[[#This Row],[VolumeLíquido]:[VolumeRefugo]]/Dados[[#This Row],[Horas Ativas]])</f>
        <v>39.3213895594794</v>
      </c>
      <c r="Q266" s="8" t="n">
        <f aca="false">Dados[[#This Row],[Horas Ativas]]/Dados[[#This Row],[Horas Disp]]</f>
        <v>0.900273372751802</v>
      </c>
      <c r="R266" s="8" t="n">
        <f aca="false">Dados[[#This Row],[VolumeBruto]]/Dados[[#This Row],[VolumePadrão]]</f>
        <v>0.643636363636364</v>
      </c>
      <c r="S266" s="8" t="n">
        <f aca="false">Dados[[#This Row],[Disponibilidade]]*Dados[[#This Row],[Desempenho]]*Dados[[#This Row],[Qualidade]]</f>
        <v>0.572901237205692</v>
      </c>
      <c r="T266" s="9" t="n">
        <f aca="false">YEAR(Dados[[#This Row],[Período]])</f>
        <v>2019</v>
      </c>
      <c r="U266" s="9" t="n">
        <f aca="false">MONTH(Dados[[#This Row],[Período]])</f>
        <v>10</v>
      </c>
    </row>
    <row r="267" customFormat="false" ht="15" hidden="false" customHeight="false" outlineLevel="0" collapsed="false">
      <c r="A267" s="14" t="n">
        <v>43742</v>
      </c>
      <c r="B267" s="14" t="s">
        <v>27</v>
      </c>
      <c r="C267" s="15" t="s">
        <v>28</v>
      </c>
      <c r="D267" s="11" t="n">
        <v>8</v>
      </c>
      <c r="E267" s="11" t="n">
        <f aca="false">D267-F267</f>
        <v>7.38824974629403</v>
      </c>
      <c r="F267" s="11" t="n">
        <v>0.611750253705975</v>
      </c>
      <c r="G267" s="12" t="n">
        <v>440</v>
      </c>
      <c r="H267" s="12" t="n">
        <v>329.776</v>
      </c>
      <c r="I267" s="12" t="n">
        <v>7.87</v>
      </c>
      <c r="J267" s="12" t="n">
        <f aca="false">SUM(H267:I267)</f>
        <v>337.646</v>
      </c>
      <c r="K267" s="8" t="n">
        <f aca="false">(H267/G267)</f>
        <v>0.749490909090909</v>
      </c>
      <c r="L267" s="8" t="n">
        <f aca="false">H267/(E267*55)</f>
        <v>0.811549078418045</v>
      </c>
      <c r="M267" s="8" t="n">
        <f aca="false">(H267/J267)</f>
        <v>0.976691564538007</v>
      </c>
      <c r="N267" s="8" t="n">
        <f aca="false">I267/(H267+I267)</f>
        <v>0.0233084354619927</v>
      </c>
      <c r="O267" s="9" t="n">
        <f aca="false">Dados[[#This Row],[VolumePadrão]]/Dados[[#This Row],[Horas Disp]]</f>
        <v>55</v>
      </c>
      <c r="P267" s="10" t="n">
        <f aca="false" t="array" ref="P267:P267">SUM(Dados[[#This Row],[VolumeLíquido]:[VolumeRefugo]]/Dados[[#This Row],[Horas Ativas]])</f>
        <v>45.7004042357074</v>
      </c>
      <c r="Q267" s="8" t="n">
        <f aca="false">Dados[[#This Row],[Horas Ativas]]/Dados[[#This Row],[Horas Disp]]</f>
        <v>0.923531218286753</v>
      </c>
      <c r="R267" s="8" t="n">
        <f aca="false">Dados[[#This Row],[VolumeBruto]]/Dados[[#This Row],[VolumePadrão]]</f>
        <v>0.767377272727273</v>
      </c>
      <c r="S267" s="8" t="n">
        <f aca="false">Dados[[#This Row],[Disponibilidade]]*Dados[[#This Row],[Desempenho]]*Dados[[#This Row],[Qualidade]]</f>
        <v>0.692178252367573</v>
      </c>
      <c r="T267" s="9" t="n">
        <f aca="false">YEAR(Dados[[#This Row],[Período]])</f>
        <v>2019</v>
      </c>
      <c r="U267" s="9" t="n">
        <f aca="false">MONTH(Dados[[#This Row],[Período]])</f>
        <v>10</v>
      </c>
    </row>
    <row r="268" customFormat="false" ht="15" hidden="false" customHeight="false" outlineLevel="0" collapsed="false">
      <c r="A268" s="14" t="n">
        <v>43743</v>
      </c>
      <c r="B268" s="14" t="s">
        <v>29</v>
      </c>
      <c r="C268" s="15" t="s">
        <v>30</v>
      </c>
      <c r="D268" s="11" t="n">
        <v>8</v>
      </c>
      <c r="E268" s="11" t="n">
        <f aca="false">D268-F268</f>
        <v>7.4183389315004</v>
      </c>
      <c r="F268" s="11" t="n">
        <v>0.581661068499604</v>
      </c>
      <c r="G268" s="12" t="n">
        <v>440</v>
      </c>
      <c r="H268" s="12" t="n">
        <v>320.159</v>
      </c>
      <c r="I268" s="12" t="n">
        <v>5.3</v>
      </c>
      <c r="J268" s="12" t="n">
        <f aca="false">SUM(H268:I268)</f>
        <v>325.459</v>
      </c>
      <c r="K268" s="8" t="n">
        <f aca="false">(H268/G268)</f>
        <v>0.727634090909091</v>
      </c>
      <c r="L268" s="8" t="n">
        <f aca="false">H268/(E268*55)</f>
        <v>0.784686812104902</v>
      </c>
      <c r="M268" s="8" t="n">
        <f aca="false">(H268/J268)</f>
        <v>0.983715306689936</v>
      </c>
      <c r="N268" s="8" t="n">
        <f aca="false">I268/(H268+I268)</f>
        <v>0.0162846933100636</v>
      </c>
      <c r="O268" s="9" t="n">
        <f aca="false">Dados[[#This Row],[VolumePadrão]]/Dados[[#This Row],[Horas Disp]]</f>
        <v>55</v>
      </c>
      <c r="P268" s="10" t="n">
        <f aca="false" t="array" ref="P268:P268">SUM(Dados[[#This Row],[VolumeLíquido]:[VolumeRefugo]]/Dados[[#This Row],[Horas Ativas]])</f>
        <v>43.8722203184877</v>
      </c>
      <c r="Q268" s="8" t="n">
        <f aca="false">Dados[[#This Row],[Horas Ativas]]/Dados[[#This Row],[Horas Disp]]</f>
        <v>0.92729236643755</v>
      </c>
      <c r="R268" s="8" t="n">
        <f aca="false">Dados[[#This Row],[VolumeBruto]]/Dados[[#This Row],[VolumePadrão]]</f>
        <v>0.739679545454545</v>
      </c>
      <c r="S268" s="8" t="n">
        <f aca="false">Dados[[#This Row],[Disponibilidade]]*Dados[[#This Row],[Desempenho]]*Dados[[#This Row],[Qualidade]]</f>
        <v>0.674729538059726</v>
      </c>
      <c r="T268" s="9" t="n">
        <f aca="false">YEAR(Dados[[#This Row],[Período]])</f>
        <v>2019</v>
      </c>
      <c r="U268" s="9" t="n">
        <f aca="false">MONTH(Dados[[#This Row],[Período]])</f>
        <v>10</v>
      </c>
    </row>
    <row r="269" customFormat="false" ht="15" hidden="false" customHeight="false" outlineLevel="0" collapsed="false">
      <c r="A269" s="14" t="n">
        <v>43744</v>
      </c>
      <c r="B269" s="14" t="s">
        <v>21</v>
      </c>
      <c r="C269" s="15" t="s">
        <v>33</v>
      </c>
      <c r="D269" s="11" t="n">
        <v>8</v>
      </c>
      <c r="E269" s="11" t="n">
        <f aca="false">D269-F269</f>
        <v>7.29397009331112</v>
      </c>
      <c r="F269" s="11" t="n">
        <v>0.706029906688885</v>
      </c>
      <c r="G269" s="12" t="n">
        <v>440</v>
      </c>
      <c r="H269" s="12" t="n">
        <v>348.648</v>
      </c>
      <c r="I269" s="12" t="n">
        <v>1.8</v>
      </c>
      <c r="J269" s="12" t="n">
        <f aca="false">SUM(H269:I269)</f>
        <v>350.448</v>
      </c>
      <c r="K269" s="8" t="n">
        <f aca="false">(H269/G269)</f>
        <v>0.792381818181818</v>
      </c>
      <c r="L269" s="8" t="n">
        <f aca="false">H269/(E269*55)</f>
        <v>0.869081510392774</v>
      </c>
      <c r="M269" s="8" t="n">
        <f aca="false">(H269/J269)</f>
        <v>0.994863717299</v>
      </c>
      <c r="N269" s="8" t="n">
        <f aca="false">I269/(H269+I269)</f>
        <v>0.00513628270099986</v>
      </c>
      <c r="O269" s="9" t="n">
        <f aca="false">Dados[[#This Row],[VolumePadrão]]/Dados[[#This Row],[Horas Disp]]</f>
        <v>55</v>
      </c>
      <c r="P269" s="10" t="n">
        <f aca="false" t="array" ref="P269:P269">SUM(Dados[[#This Row],[VolumeLíquido]:[VolumeRefugo]]/Dados[[#This Row],[Horas Ativas]])</f>
        <v>48.0462622572823</v>
      </c>
      <c r="Q269" s="8" t="n">
        <f aca="false">Dados[[#This Row],[Horas Ativas]]/Dados[[#This Row],[Horas Disp]]</f>
        <v>0.911746261663889</v>
      </c>
      <c r="R269" s="8" t="n">
        <f aca="false">Dados[[#This Row],[VolumeBruto]]/Dados[[#This Row],[VolumePadrão]]</f>
        <v>0.796472727272727</v>
      </c>
      <c r="S269" s="8" t="n">
        <f aca="false">Dados[[#This Row],[Disponibilidade]]*Dados[[#This Row],[Desempenho]]*Dados[[#This Row],[Qualidade]]</f>
        <v>0.722451160537709</v>
      </c>
      <c r="T269" s="9" t="n">
        <f aca="false">YEAR(Dados[[#This Row],[Período]])</f>
        <v>2019</v>
      </c>
      <c r="U269" s="9" t="n">
        <f aca="false">MONTH(Dados[[#This Row],[Período]])</f>
        <v>10</v>
      </c>
    </row>
    <row r="270" customFormat="false" ht="15" hidden="false" customHeight="false" outlineLevel="0" collapsed="false">
      <c r="A270" s="14" t="n">
        <v>43745</v>
      </c>
      <c r="B270" s="14" t="s">
        <v>23</v>
      </c>
      <c r="C270" s="15" t="s">
        <v>32</v>
      </c>
      <c r="D270" s="11" t="n">
        <v>8</v>
      </c>
      <c r="E270" s="11" t="n">
        <f aca="false">D270-F270</f>
        <v>7.64225589911776</v>
      </c>
      <c r="F270" s="11" t="n">
        <v>0.35774410088224</v>
      </c>
      <c r="G270" s="12" t="n">
        <v>440</v>
      </c>
      <c r="H270" s="12" t="n">
        <v>354.041</v>
      </c>
      <c r="I270" s="12" t="n">
        <v>23.4</v>
      </c>
      <c r="J270" s="12" t="n">
        <f aca="false">SUM(H270:I270)</f>
        <v>377.441</v>
      </c>
      <c r="K270" s="8" t="n">
        <f aca="false">(H270/G270)</f>
        <v>0.804638636363636</v>
      </c>
      <c r="L270" s="8" t="n">
        <f aca="false">H270/(E270*55)</f>
        <v>0.842304834577995</v>
      </c>
      <c r="M270" s="8" t="n">
        <f aca="false">(H270/J270)</f>
        <v>0.938003555522585</v>
      </c>
      <c r="N270" s="8" t="n">
        <f aca="false">I270/(H270+I270)</f>
        <v>0.061996444477415</v>
      </c>
      <c r="O270" s="9" t="n">
        <f aca="false">Dados[[#This Row],[VolumePadrão]]/Dados[[#This Row],[Horas Disp]]</f>
        <v>55</v>
      </c>
      <c r="P270" s="10" t="n">
        <f aca="false" t="array" ref="P270:P270">SUM(Dados[[#This Row],[VolumeLíquido]:[VolumeRefugo]]/Dados[[#This Row],[Horas Ativas]])</f>
        <v>49.3886890183267</v>
      </c>
      <c r="Q270" s="8" t="n">
        <f aca="false">Dados[[#This Row],[Horas Ativas]]/Dados[[#This Row],[Horas Disp]]</f>
        <v>0.95528198738972</v>
      </c>
      <c r="R270" s="8" t="n">
        <f aca="false">Dados[[#This Row],[VolumeBruto]]/Dados[[#This Row],[VolumePadrão]]</f>
        <v>0.857820454545455</v>
      </c>
      <c r="S270" s="8" t="n">
        <f aca="false">Dados[[#This Row],[Disponibilidade]]*Dados[[#This Row],[Desempenho]]*Dados[[#This Row],[Qualidade]]</f>
        <v>0.768656795676009</v>
      </c>
      <c r="T270" s="9" t="n">
        <f aca="false">YEAR(Dados[[#This Row],[Período]])</f>
        <v>2019</v>
      </c>
      <c r="U270" s="9" t="n">
        <f aca="false">MONTH(Dados[[#This Row],[Período]])</f>
        <v>10</v>
      </c>
    </row>
    <row r="271" customFormat="false" ht="15" hidden="false" customHeight="false" outlineLevel="0" collapsed="false">
      <c r="A271" s="14" t="n">
        <v>43746</v>
      </c>
      <c r="B271" s="14" t="s">
        <v>25</v>
      </c>
      <c r="C271" s="15" t="s">
        <v>31</v>
      </c>
      <c r="D271" s="11" t="n">
        <v>8</v>
      </c>
      <c r="E271" s="11" t="n">
        <f aca="false">D271-F271</f>
        <v>7.60853842381111</v>
      </c>
      <c r="F271" s="11" t="n">
        <v>0.391461576188893</v>
      </c>
      <c r="G271" s="12" t="n">
        <v>440</v>
      </c>
      <c r="H271" s="12" t="n">
        <v>387.852</v>
      </c>
      <c r="I271" s="12" t="n">
        <v>2.345</v>
      </c>
      <c r="J271" s="12" t="n">
        <f aca="false">SUM(H271:I271)</f>
        <v>390.197</v>
      </c>
      <c r="K271" s="8" t="n">
        <f aca="false">(H271/G271)</f>
        <v>0.881481818181818</v>
      </c>
      <c r="L271" s="8" t="n">
        <f aca="false">H271/(E271*55)</f>
        <v>0.926834321212809</v>
      </c>
      <c r="M271" s="8" t="n">
        <f aca="false">(H271/J271)</f>
        <v>0.993990215198989</v>
      </c>
      <c r="N271" s="8" t="n">
        <f aca="false">I271/(H271+I271)</f>
        <v>0.00600978480101077</v>
      </c>
      <c r="O271" s="9" t="n">
        <f aca="false">Dados[[#This Row],[VolumePadrão]]/Dados[[#This Row],[Horas Disp]]</f>
        <v>55</v>
      </c>
      <c r="P271" s="10" t="n">
        <f aca="false" t="array" ref="P271:P271">SUM(Dados[[#This Row],[VolumeLíquido]:[VolumeRefugo]]/Dados[[#This Row],[Horas Ativas]])</f>
        <v>51.2840940355731</v>
      </c>
      <c r="Q271" s="8" t="n">
        <f aca="false">Dados[[#This Row],[Horas Ativas]]/Dados[[#This Row],[Horas Disp]]</f>
        <v>0.951067302976388</v>
      </c>
      <c r="R271" s="8" t="n">
        <f aca="false">Dados[[#This Row],[VolumeBruto]]/Dados[[#This Row],[VolumePadrão]]</f>
        <v>0.886811363636364</v>
      </c>
      <c r="S271" s="8" t="n">
        <f aca="false">Dados[[#This Row],[Disponibilidade]]*Dados[[#This Row],[Desempenho]]*Dados[[#This Row],[Qualidade]]</f>
        <v>0.838348535440905</v>
      </c>
      <c r="T271" s="9" t="n">
        <f aca="false">YEAR(Dados[[#This Row],[Período]])</f>
        <v>2019</v>
      </c>
      <c r="U271" s="9" t="n">
        <f aca="false">MONTH(Dados[[#This Row],[Período]])</f>
        <v>10</v>
      </c>
    </row>
    <row r="272" customFormat="false" ht="15" hidden="false" customHeight="false" outlineLevel="0" collapsed="false">
      <c r="A272" s="14" t="n">
        <v>43747</v>
      </c>
      <c r="B272" s="14" t="s">
        <v>27</v>
      </c>
      <c r="C272" s="15" t="s">
        <v>34</v>
      </c>
      <c r="D272" s="11" t="n">
        <v>8</v>
      </c>
      <c r="E272" s="11" t="n">
        <f aca="false">D272-F272</f>
        <v>7.96738454545351</v>
      </c>
      <c r="F272" s="11" t="n">
        <v>0.032615454546489</v>
      </c>
      <c r="G272" s="12" t="n">
        <v>440</v>
      </c>
      <c r="H272" s="12" t="n">
        <v>279</v>
      </c>
      <c r="I272" s="12" t="n">
        <v>8.789</v>
      </c>
      <c r="J272" s="12" t="n">
        <f aca="false">SUM(H272:I272)</f>
        <v>287.789</v>
      </c>
      <c r="K272" s="8" t="n">
        <f aca="false">(H272/G272)</f>
        <v>0.634090909090909</v>
      </c>
      <c r="L272" s="8" t="n">
        <f aca="false">H272/(E272*55)</f>
        <v>0.636686637099996</v>
      </c>
      <c r="M272" s="8" t="n">
        <f aca="false">(H272/J272)</f>
        <v>0.969460264290852</v>
      </c>
      <c r="N272" s="8" t="n">
        <f aca="false">I272/(H272+I272)</f>
        <v>0.030539735709148</v>
      </c>
      <c r="O272" s="9" t="n">
        <f aca="false">Dados[[#This Row],[VolumePadrão]]/Dados[[#This Row],[Horas Disp]]</f>
        <v>55</v>
      </c>
      <c r="P272" s="10" t="n">
        <f aca="false" t="array" ref="P272:P272">SUM(Dados[[#This Row],[VolumeLíquido]:[VolumeRefugo]]/Dados[[#This Row],[Horas Ativas]])</f>
        <v>36.1208873951268</v>
      </c>
      <c r="Q272" s="8" t="n">
        <f aca="false">Dados[[#This Row],[Horas Ativas]]/Dados[[#This Row],[Horas Disp]]</f>
        <v>0.995923068181689</v>
      </c>
      <c r="R272" s="8" t="n">
        <f aca="false">Dados[[#This Row],[VolumeBruto]]/Dados[[#This Row],[VolumePadrão]]</f>
        <v>0.654065909090909</v>
      </c>
      <c r="S272" s="8" t="n">
        <f aca="false">Dados[[#This Row],[Disponibilidade]]*Dados[[#This Row],[Desempenho]]*Dados[[#This Row],[Qualidade]]</f>
        <v>0.631505763687935</v>
      </c>
      <c r="T272" s="9" t="n">
        <f aca="false">YEAR(Dados[[#This Row],[Período]])</f>
        <v>2019</v>
      </c>
      <c r="U272" s="9" t="n">
        <f aca="false">MONTH(Dados[[#This Row],[Período]])</f>
        <v>10</v>
      </c>
    </row>
    <row r="273" customFormat="false" ht="15" hidden="false" customHeight="false" outlineLevel="0" collapsed="false">
      <c r="A273" s="14" t="n">
        <v>43748</v>
      </c>
      <c r="B273" s="14" t="s">
        <v>29</v>
      </c>
      <c r="C273" s="15" t="s">
        <v>35</v>
      </c>
      <c r="D273" s="11" t="n">
        <v>8</v>
      </c>
      <c r="E273" s="11" t="n">
        <f aca="false">D273-F273</f>
        <v>7.53444331693462</v>
      </c>
      <c r="F273" s="11" t="n">
        <v>0.46555668306538</v>
      </c>
      <c r="G273" s="12" t="n">
        <v>440</v>
      </c>
      <c r="H273" s="12" t="n">
        <v>281</v>
      </c>
      <c r="I273" s="12" t="n">
        <v>12.432</v>
      </c>
      <c r="J273" s="12" t="n">
        <f aca="false">SUM(H273:I273)</f>
        <v>293.432</v>
      </c>
      <c r="K273" s="8" t="n">
        <f aca="false">(H273/G273)</f>
        <v>0.638636363636364</v>
      </c>
      <c r="L273" s="8" t="n">
        <f aca="false">H273/(E273*55)</f>
        <v>0.678097995323367</v>
      </c>
      <c r="M273" s="8" t="n">
        <f aca="false">(H273/J273)</f>
        <v>0.957632432727173</v>
      </c>
      <c r="N273" s="8" t="n">
        <f aca="false">I273/(H273+I273)</f>
        <v>0.0423675672728264</v>
      </c>
      <c r="O273" s="9" t="n">
        <f aca="false">Dados[[#This Row],[VolumePadrão]]/Dados[[#This Row],[Horas Disp]]</f>
        <v>55</v>
      </c>
      <c r="P273" s="10" t="n">
        <f aca="false" t="array" ref="P273:P273">SUM(Dados[[#This Row],[VolumeLíquido]:[VolumeRefugo]]/Dados[[#This Row],[Horas Ativas]])</f>
        <v>38.9454121103379</v>
      </c>
      <c r="Q273" s="8" t="n">
        <f aca="false">Dados[[#This Row],[Horas Ativas]]/Dados[[#This Row],[Horas Disp]]</f>
        <v>0.941805414616828</v>
      </c>
      <c r="R273" s="8" t="n">
        <f aca="false">Dados[[#This Row],[VolumeBruto]]/Dados[[#This Row],[VolumePadrão]]</f>
        <v>0.666890909090909</v>
      </c>
      <c r="S273" s="8" t="n">
        <f aca="false">Dados[[#This Row],[Disponibilidade]]*Dados[[#This Row],[Desempenho]]*Dados[[#This Row],[Qualidade]]</f>
        <v>0.601471185243928</v>
      </c>
      <c r="T273" s="9" t="n">
        <f aca="false">YEAR(Dados[[#This Row],[Período]])</f>
        <v>2019</v>
      </c>
      <c r="U273" s="9" t="n">
        <f aca="false">MONTH(Dados[[#This Row],[Período]])</f>
        <v>10</v>
      </c>
    </row>
    <row r="274" customFormat="false" ht="15" hidden="false" customHeight="false" outlineLevel="0" collapsed="false">
      <c r="A274" s="14" t="n">
        <v>43749</v>
      </c>
      <c r="B274" s="14" t="s">
        <v>23</v>
      </c>
      <c r="C274" s="15" t="s">
        <v>24</v>
      </c>
      <c r="D274" s="11" t="n">
        <v>8</v>
      </c>
      <c r="E274" s="11" t="n">
        <f aca="false">D274-F274</f>
        <v>7.10602529808217</v>
      </c>
      <c r="F274" s="11" t="n">
        <v>0.893974701917832</v>
      </c>
      <c r="G274" s="12" t="n">
        <v>440</v>
      </c>
      <c r="H274" s="12" t="n">
        <v>302</v>
      </c>
      <c r="I274" s="12" t="n">
        <v>11.23</v>
      </c>
      <c r="J274" s="12" t="n">
        <f aca="false">SUM(H274:I274)</f>
        <v>313.23</v>
      </c>
      <c r="K274" s="8" t="n">
        <f aca="false">(H274/G274)</f>
        <v>0.686363636363636</v>
      </c>
      <c r="L274" s="8" t="n">
        <f aca="false">H274/(E274*55)</f>
        <v>0.772711728508907</v>
      </c>
      <c r="M274" s="8" t="n">
        <f aca="false">(H274/J274)</f>
        <v>0.964147750854005</v>
      </c>
      <c r="N274" s="8" t="n">
        <f aca="false">I274/(H274+I274)</f>
        <v>0.035852249145995</v>
      </c>
      <c r="O274" s="9" t="n">
        <f aca="false">Dados[[#This Row],[VolumePadrão]]/Dados[[#This Row],[Horas Disp]]</f>
        <v>55</v>
      </c>
      <c r="P274" s="10" t="n">
        <f aca="false" t="array" ref="P274:P274">SUM(Dados[[#This Row],[VolumeLíquido]:[VolumeRefugo]]/Dados[[#This Row],[Horas Ativas]])</f>
        <v>44.079494071677</v>
      </c>
      <c r="Q274" s="8" t="n">
        <f aca="false">Dados[[#This Row],[Horas Ativas]]/Dados[[#This Row],[Horas Disp]]</f>
        <v>0.888253162260271</v>
      </c>
      <c r="R274" s="8" t="n">
        <f aca="false">Dados[[#This Row],[VolumeBruto]]/Dados[[#This Row],[VolumePadrão]]</f>
        <v>0.711886363636364</v>
      </c>
      <c r="S274" s="8" t="n">
        <f aca="false">Dados[[#This Row],[Disponibilidade]]*Dados[[#This Row],[Desempenho]]*Dados[[#This Row],[Qualidade]]</f>
        <v>0.609664670460459</v>
      </c>
      <c r="T274" s="9" t="n">
        <f aca="false">YEAR(Dados[[#This Row],[Período]])</f>
        <v>2019</v>
      </c>
      <c r="U274" s="9" t="n">
        <f aca="false">MONTH(Dados[[#This Row],[Período]])</f>
        <v>10</v>
      </c>
    </row>
    <row r="275" customFormat="false" ht="15" hidden="false" customHeight="false" outlineLevel="0" collapsed="false">
      <c r="A275" s="14" t="n">
        <v>43750</v>
      </c>
      <c r="B275" s="14" t="s">
        <v>27</v>
      </c>
      <c r="C275" s="15" t="s">
        <v>34</v>
      </c>
      <c r="D275" s="11" t="n">
        <v>8</v>
      </c>
      <c r="E275" s="11" t="n">
        <f aca="false">D275-F275</f>
        <v>7.78710087554727</v>
      </c>
      <c r="F275" s="11" t="n">
        <v>0.212899124452734</v>
      </c>
      <c r="G275" s="12" t="n">
        <v>440</v>
      </c>
      <c r="H275" s="12" t="n">
        <v>388</v>
      </c>
      <c r="I275" s="12" t="n">
        <v>9.085</v>
      </c>
      <c r="J275" s="12" t="n">
        <f aca="false">SUM(H275:I275)</f>
        <v>397.085</v>
      </c>
      <c r="K275" s="8" t="n">
        <f aca="false">(H275/G275)</f>
        <v>0.881818181818182</v>
      </c>
      <c r="L275" s="8" t="n">
        <f aca="false">H275/(E275*55)</f>
        <v>0.905927066733892</v>
      </c>
      <c r="M275" s="8" t="n">
        <f aca="false">(H275/J275)</f>
        <v>0.97712076759384</v>
      </c>
      <c r="N275" s="8" t="n">
        <f aca="false">I275/(H275+I275)</f>
        <v>0.0228792324061599</v>
      </c>
      <c r="O275" s="9" t="n">
        <f aca="false">Dados[[#This Row],[VolumePadrão]]/Dados[[#This Row],[Horas Disp]]</f>
        <v>55</v>
      </c>
      <c r="P275" s="10" t="n">
        <f aca="false" t="array" ref="P275:P275">SUM(Dados[[#This Row],[VolumeLíquido]:[VolumeRefugo]]/Dados[[#This Row],[Horas Ativas]])</f>
        <v>50.9926616267307</v>
      </c>
      <c r="Q275" s="8" t="n">
        <f aca="false">Dados[[#This Row],[Horas Ativas]]/Dados[[#This Row],[Horas Disp]]</f>
        <v>0.973387609443408</v>
      </c>
      <c r="R275" s="8" t="n">
        <f aca="false">Dados[[#This Row],[VolumeBruto]]/Dados[[#This Row],[VolumePadrão]]</f>
        <v>0.902465909090909</v>
      </c>
      <c r="S275" s="8" t="n">
        <f aca="false">Dados[[#This Row],[Disponibilidade]]*Dados[[#This Row],[Desempenho]]*Dados[[#This Row],[Qualidade]]</f>
        <v>0.858350891963733</v>
      </c>
      <c r="T275" s="9" t="n">
        <f aca="false">YEAR(Dados[[#This Row],[Período]])</f>
        <v>2019</v>
      </c>
      <c r="U275" s="9" t="n">
        <f aca="false">MONTH(Dados[[#This Row],[Período]])</f>
        <v>10</v>
      </c>
    </row>
    <row r="276" customFormat="false" ht="15" hidden="false" customHeight="false" outlineLevel="0" collapsed="false">
      <c r="A276" s="14" t="n">
        <v>43770</v>
      </c>
      <c r="B276" s="14" t="s">
        <v>29</v>
      </c>
      <c r="C276" s="15" t="s">
        <v>35</v>
      </c>
      <c r="D276" s="11" t="n">
        <v>8</v>
      </c>
      <c r="E276" s="11" t="n">
        <f aca="false">D276-F276</f>
        <v>7.08875467415073</v>
      </c>
      <c r="F276" s="11" t="n">
        <v>0.91124532584927</v>
      </c>
      <c r="G276" s="12" t="n">
        <v>440</v>
      </c>
      <c r="H276" s="12" t="n">
        <v>372</v>
      </c>
      <c r="I276" s="12" t="n">
        <v>3.3</v>
      </c>
      <c r="J276" s="12" t="n">
        <f aca="false">SUM(H276:I276)</f>
        <v>375.3</v>
      </c>
      <c r="K276" s="8" t="n">
        <f aca="false">(H276/G276)</f>
        <v>0.845454545454545</v>
      </c>
      <c r="L276" s="8" t="n">
        <f aca="false">H276/(E276*55)</f>
        <v>0.954136047097254</v>
      </c>
      <c r="M276" s="8" t="n">
        <f aca="false">(H276/J276)</f>
        <v>0.991207034372502</v>
      </c>
      <c r="N276" s="8" t="n">
        <f aca="false">I276/(H276+I276)</f>
        <v>0.008792965627498</v>
      </c>
      <c r="O276" s="9" t="n">
        <f aca="false">Dados[[#This Row],[VolumePadrão]]/Dados[[#This Row],[Horas Disp]]</f>
        <v>55</v>
      </c>
      <c r="P276" s="10" t="n">
        <f aca="false" t="array" ref="P276:P276">SUM(Dados[[#This Row],[VolumeLíquido]:[VolumeRefugo]]/Dados[[#This Row],[Horas Ativas]])</f>
        <v>52.943008645586</v>
      </c>
      <c r="Q276" s="8" t="n">
        <f aca="false">Dados[[#This Row],[Horas Ativas]]/Dados[[#This Row],[Horas Disp]]</f>
        <v>0.886094334268841</v>
      </c>
      <c r="R276" s="8" t="n">
        <f aca="false">Dados[[#This Row],[VolumeBruto]]/Dados[[#This Row],[VolumePadrão]]</f>
        <v>0.852954545454545</v>
      </c>
      <c r="S276" s="8" t="n">
        <f aca="false">Dados[[#This Row],[Disponibilidade]]*Dados[[#This Row],[Desempenho]]*Dados[[#This Row],[Qualidade]]</f>
        <v>0.749152482609111</v>
      </c>
      <c r="T276" s="9" t="n">
        <f aca="false">YEAR(Dados[[#This Row],[Período]])</f>
        <v>2019</v>
      </c>
      <c r="U276" s="9" t="n">
        <f aca="false">MONTH(Dados[[#This Row],[Período]])</f>
        <v>11</v>
      </c>
    </row>
    <row r="277" customFormat="false" ht="15" hidden="false" customHeight="false" outlineLevel="0" collapsed="false">
      <c r="A277" s="14" t="n">
        <v>43771</v>
      </c>
      <c r="B277" s="14" t="s">
        <v>27</v>
      </c>
      <c r="C277" s="15" t="s">
        <v>34</v>
      </c>
      <c r="D277" s="11" t="n">
        <v>8</v>
      </c>
      <c r="E277" s="11" t="n">
        <f aca="false">D277-F277</f>
        <v>7.0956641180282</v>
      </c>
      <c r="F277" s="11" t="n">
        <v>0.9043358819718</v>
      </c>
      <c r="G277" s="12" t="n">
        <v>440</v>
      </c>
      <c r="H277" s="12" t="n">
        <v>342</v>
      </c>
      <c r="I277" s="12" t="n">
        <v>4.89</v>
      </c>
      <c r="J277" s="12" t="n">
        <f aca="false">SUM(H277:I277)</f>
        <v>346.89</v>
      </c>
      <c r="K277" s="8" t="n">
        <f aca="false">(H277/G277)</f>
        <v>0.777272727272727</v>
      </c>
      <c r="L277" s="8" t="n">
        <f aca="false">H277/(E277*55)</f>
        <v>0.876335423259828</v>
      </c>
      <c r="M277" s="8" t="n">
        <f aca="false">(H277/J277)</f>
        <v>0.985903312289198</v>
      </c>
      <c r="N277" s="8" t="n">
        <f aca="false">I277/(H277+I277)</f>
        <v>0.0140966877108017</v>
      </c>
      <c r="O277" s="9" t="n">
        <f aca="false">Dados[[#This Row],[VolumePadrão]]/Dados[[#This Row],[Horas Disp]]</f>
        <v>55</v>
      </c>
      <c r="P277" s="10" t="n">
        <f aca="false" t="array" ref="P277:P277">SUM(Dados[[#This Row],[VolumeLíquido]:[VolumeRefugo]]/Dados[[#This Row],[Horas Ativas]])</f>
        <v>48.8876015310032</v>
      </c>
      <c r="Q277" s="8" t="n">
        <f aca="false">Dados[[#This Row],[Horas Ativas]]/Dados[[#This Row],[Horas Disp]]</f>
        <v>0.886958014753525</v>
      </c>
      <c r="R277" s="8" t="n">
        <f aca="false">Dados[[#This Row],[VolumeBruto]]/Dados[[#This Row],[VolumePadrão]]</f>
        <v>0.788386363636364</v>
      </c>
      <c r="S277" s="8" t="n">
        <f aca="false">Dados[[#This Row],[Disponibilidade]]*Dados[[#This Row],[Desempenho]]*Dados[[#This Row],[Qualidade]]</f>
        <v>0.689408275103876</v>
      </c>
      <c r="T277" s="9" t="n">
        <f aca="false">YEAR(Dados[[#This Row],[Período]])</f>
        <v>2019</v>
      </c>
      <c r="U277" s="9" t="n">
        <f aca="false">MONTH(Dados[[#This Row],[Período]])</f>
        <v>11</v>
      </c>
    </row>
    <row r="278" customFormat="false" ht="15" hidden="false" customHeight="false" outlineLevel="0" collapsed="false">
      <c r="A278" s="14" t="n">
        <v>43772</v>
      </c>
      <c r="B278" s="14" t="s">
        <v>25</v>
      </c>
      <c r="C278" s="15" t="s">
        <v>31</v>
      </c>
      <c r="D278" s="11" t="n">
        <v>8</v>
      </c>
      <c r="E278" s="11" t="n">
        <f aca="false">D278-F278</f>
        <v>7.60465784093008</v>
      </c>
      <c r="F278" s="11" t="n">
        <v>0.395342159069919</v>
      </c>
      <c r="G278" s="12" t="n">
        <v>440</v>
      </c>
      <c r="H278" s="12" t="n">
        <v>283.741</v>
      </c>
      <c r="I278" s="12" t="n">
        <v>5.6</v>
      </c>
      <c r="J278" s="12" t="n">
        <f aca="false">SUM(H278:I278)</f>
        <v>289.341</v>
      </c>
      <c r="K278" s="8" t="n">
        <f aca="false">(H278/G278)</f>
        <v>0.644865909090909</v>
      </c>
      <c r="L278" s="8" t="n">
        <f aca="false">H278/(E278*55)</f>
        <v>0.678390452356804</v>
      </c>
      <c r="M278" s="8" t="n">
        <f aca="false">(H278/J278)</f>
        <v>0.980645674135363</v>
      </c>
      <c r="N278" s="8" t="n">
        <f aca="false">I278/(H278+I278)</f>
        <v>0.0193543258646372</v>
      </c>
      <c r="O278" s="9" t="n">
        <f aca="false">Dados[[#This Row],[VolumePadrão]]/Dados[[#This Row],[Horas Disp]]</f>
        <v>55</v>
      </c>
      <c r="P278" s="10" t="n">
        <f aca="false" t="array" ref="P278:P278">SUM(Dados[[#This Row],[VolumeLíquido]:[VolumeRefugo]]/Dados[[#This Row],[Horas Ativas]])</f>
        <v>38.0478656702604</v>
      </c>
      <c r="Q278" s="8" t="n">
        <f aca="false">Dados[[#This Row],[Horas Ativas]]/Dados[[#This Row],[Horas Disp]]</f>
        <v>0.95058223011626</v>
      </c>
      <c r="R278" s="8" t="n">
        <f aca="false">Dados[[#This Row],[VolumeBruto]]/Dados[[#This Row],[VolumePadrão]]</f>
        <v>0.657593181818182</v>
      </c>
      <c r="S278" s="8" t="n">
        <f aca="false">Dados[[#This Row],[Disponibilidade]]*Dados[[#This Row],[Desempenho]]*Dados[[#This Row],[Qualidade]]</f>
        <v>0.612998073989586</v>
      </c>
      <c r="T278" s="9" t="n">
        <f aca="false">YEAR(Dados[[#This Row],[Período]])</f>
        <v>2019</v>
      </c>
      <c r="U278" s="9" t="n">
        <f aca="false">MONTH(Dados[[#This Row],[Período]])</f>
        <v>11</v>
      </c>
    </row>
    <row r="279" customFormat="false" ht="15" hidden="false" customHeight="false" outlineLevel="0" collapsed="false">
      <c r="A279" s="14" t="n">
        <v>43773</v>
      </c>
      <c r="B279" s="14" t="s">
        <v>23</v>
      </c>
      <c r="C279" s="15" t="s">
        <v>24</v>
      </c>
      <c r="D279" s="11" t="n">
        <v>8</v>
      </c>
      <c r="E279" s="11" t="n">
        <f aca="false">D279-F279</f>
        <v>7.5075667594815</v>
      </c>
      <c r="F279" s="11" t="n">
        <v>0.492433240518498</v>
      </c>
      <c r="G279" s="12" t="n">
        <v>440</v>
      </c>
      <c r="H279" s="12" t="n">
        <v>315.963</v>
      </c>
      <c r="I279" s="12" t="n">
        <v>6.7</v>
      </c>
      <c r="J279" s="12" t="n">
        <f aca="false">SUM(H279:I279)</f>
        <v>322.663</v>
      </c>
      <c r="K279" s="8" t="n">
        <f aca="false">(H279/G279)</f>
        <v>0.718097727272727</v>
      </c>
      <c r="L279" s="8" t="n">
        <f aca="false">H279/(E279*55)</f>
        <v>0.765198898954389</v>
      </c>
      <c r="M279" s="8" t="n">
        <f aca="false">(H279/J279)</f>
        <v>0.979235301227597</v>
      </c>
      <c r="N279" s="8" t="n">
        <f aca="false">I279/(H279+I279)</f>
        <v>0.0207646987724034</v>
      </c>
      <c r="O279" s="9" t="n">
        <f aca="false">Dados[[#This Row],[VolumePadrão]]/Dados[[#This Row],[Horas Disp]]</f>
        <v>55</v>
      </c>
      <c r="P279" s="10" t="n">
        <f aca="false" t="array" ref="P279:P279">SUM(Dados[[#This Row],[VolumeLíquido]:[VolumeRefugo]]/Dados[[#This Row],[Horas Ativas]])</f>
        <v>42.9783723990866</v>
      </c>
      <c r="Q279" s="8" t="n">
        <f aca="false">Dados[[#This Row],[Horas Ativas]]/Dados[[#This Row],[Horas Disp]]</f>
        <v>0.938445844935188</v>
      </c>
      <c r="R279" s="8" t="n">
        <f aca="false">Dados[[#This Row],[VolumeBruto]]/Dados[[#This Row],[VolumePadrão]]</f>
        <v>0.733325</v>
      </c>
      <c r="S279" s="8" t="n">
        <f aca="false">Dados[[#This Row],[Disponibilidade]]*Dados[[#This Row],[Desempenho]]*Dados[[#This Row],[Qualidade]]</f>
        <v>0.673895828416493</v>
      </c>
      <c r="T279" s="9" t="n">
        <f aca="false">YEAR(Dados[[#This Row],[Período]])</f>
        <v>2019</v>
      </c>
      <c r="U279" s="9" t="n">
        <f aca="false">MONTH(Dados[[#This Row],[Período]])</f>
        <v>11</v>
      </c>
    </row>
    <row r="280" customFormat="false" ht="15" hidden="false" customHeight="false" outlineLevel="0" collapsed="false">
      <c r="A280" s="14" t="n">
        <v>43774</v>
      </c>
      <c r="B280" s="14" t="s">
        <v>21</v>
      </c>
      <c r="C280" s="15" t="s">
        <v>22</v>
      </c>
      <c r="D280" s="11" t="n">
        <v>8</v>
      </c>
      <c r="E280" s="11" t="n">
        <f aca="false">D280-F280</f>
        <v>7.27863319598446</v>
      </c>
      <c r="F280" s="11" t="n">
        <v>0.72136680401554</v>
      </c>
      <c r="G280" s="12" t="n">
        <v>440</v>
      </c>
      <c r="H280" s="12" t="n">
        <v>364.123</v>
      </c>
      <c r="I280" s="12" t="n">
        <v>9.2</v>
      </c>
      <c r="J280" s="12" t="n">
        <f aca="false">SUM(H280:I280)</f>
        <v>373.323</v>
      </c>
      <c r="K280" s="8" t="n">
        <f aca="false">(H280/G280)</f>
        <v>0.827552272727273</v>
      </c>
      <c r="L280" s="8" t="n">
        <f aca="false">H280/(E280*55)</f>
        <v>0.909568871456607</v>
      </c>
      <c r="M280" s="8" t="n">
        <f aca="false">(H280/J280)</f>
        <v>0.975356460759182</v>
      </c>
      <c r="N280" s="8" t="n">
        <f aca="false">I280/(H280+I280)</f>
        <v>0.0246435392408183</v>
      </c>
      <c r="O280" s="9" t="n">
        <f aca="false">Dados[[#This Row],[VolumePadrão]]/Dados[[#This Row],[Horas Disp]]</f>
        <v>55</v>
      </c>
      <c r="P280" s="10" t="n">
        <f aca="false" t="array" ref="P280:P280">SUM(Dados[[#This Row],[VolumeLíquido]:[VolumeRefugo]]/Dados[[#This Row],[Horas Ativas]])</f>
        <v>51.2902615021125</v>
      </c>
      <c r="Q280" s="8" t="n">
        <f aca="false">Dados[[#This Row],[Horas Ativas]]/Dados[[#This Row],[Horas Disp]]</f>
        <v>0.909829149498058</v>
      </c>
      <c r="R280" s="8" t="n">
        <f aca="false">Dados[[#This Row],[VolumeBruto]]/Dados[[#This Row],[VolumePadrão]]</f>
        <v>0.848461363636364</v>
      </c>
      <c r="S280" s="8" t="n">
        <f aca="false">Dados[[#This Row],[Disponibilidade]]*Dados[[#This Row],[Desempenho]]*Dados[[#This Row],[Qualidade]]</f>
        <v>0.752931180460639</v>
      </c>
      <c r="T280" s="9" t="n">
        <f aca="false">YEAR(Dados[[#This Row],[Período]])</f>
        <v>2019</v>
      </c>
      <c r="U280" s="9" t="n">
        <f aca="false">MONTH(Dados[[#This Row],[Período]])</f>
        <v>11</v>
      </c>
    </row>
    <row r="281" customFormat="false" ht="15" hidden="false" customHeight="false" outlineLevel="0" collapsed="false">
      <c r="A281" s="14" t="n">
        <v>43775</v>
      </c>
      <c r="B281" s="14" t="s">
        <v>29</v>
      </c>
      <c r="C281" s="15" t="s">
        <v>30</v>
      </c>
      <c r="D281" s="11" t="n">
        <v>8</v>
      </c>
      <c r="E281" s="11" t="n">
        <f aca="false">D281-F281</f>
        <v>7.34204762420114</v>
      </c>
      <c r="F281" s="11" t="n">
        <v>0.657952375798858</v>
      </c>
      <c r="G281" s="12" t="n">
        <v>440</v>
      </c>
      <c r="H281" s="12" t="n">
        <v>345</v>
      </c>
      <c r="I281" s="12" t="n">
        <v>4.321</v>
      </c>
      <c r="J281" s="12" t="n">
        <f aca="false">SUM(H281:I281)</f>
        <v>349.321</v>
      </c>
      <c r="K281" s="8" t="n">
        <f aca="false">(H281/G281)</f>
        <v>0.784090909090909</v>
      </c>
      <c r="L281" s="8" t="n">
        <f aca="false">H281/(E281*55)</f>
        <v>0.854356658223091</v>
      </c>
      <c r="M281" s="8" t="n">
        <f aca="false">(H281/J281)</f>
        <v>0.987630288473925</v>
      </c>
      <c r="N281" s="8" t="n">
        <f aca="false">I281/(H281+I281)</f>
        <v>0.0123697115260749</v>
      </c>
      <c r="O281" s="9" t="n">
        <f aca="false">Dados[[#This Row],[VolumePadrão]]/Dados[[#This Row],[Horas Disp]]</f>
        <v>55</v>
      </c>
      <c r="P281" s="10" t="n">
        <f aca="false" t="array" ref="P281:P281">SUM(Dados[[#This Row],[VolumeLíquido]:[VolumeRefugo]]/Dados[[#This Row],[Horas Ativas]])</f>
        <v>47.5781441199802</v>
      </c>
      <c r="Q281" s="8" t="n">
        <f aca="false">Dados[[#This Row],[Horas Ativas]]/Dados[[#This Row],[Horas Disp]]</f>
        <v>0.917755953025143</v>
      </c>
      <c r="R281" s="8" t="n">
        <f aca="false">Dados[[#This Row],[VolumeBruto]]/Dados[[#This Row],[VolumePadrão]]</f>
        <v>0.793911363636364</v>
      </c>
      <c r="S281" s="8" t="n">
        <f aca="false">Dados[[#This Row],[Disponibilidade]]*Dados[[#This Row],[Desempenho]]*Dados[[#This Row],[Qualidade]]</f>
        <v>0.719604099531078</v>
      </c>
      <c r="T281" s="9" t="n">
        <f aca="false">YEAR(Dados[[#This Row],[Período]])</f>
        <v>2019</v>
      </c>
      <c r="U281" s="9" t="n">
        <f aca="false">MONTH(Dados[[#This Row],[Período]])</f>
        <v>11</v>
      </c>
    </row>
    <row r="282" customFormat="false" ht="15" hidden="false" customHeight="false" outlineLevel="0" collapsed="false">
      <c r="A282" s="14" t="n">
        <v>43776</v>
      </c>
      <c r="B282" s="14" t="s">
        <v>27</v>
      </c>
      <c r="C282" s="15" t="s">
        <v>28</v>
      </c>
      <c r="D282" s="11" t="n">
        <v>8</v>
      </c>
      <c r="E282" s="11" t="n">
        <f aca="false">D282-F282</f>
        <v>7.07494835076858</v>
      </c>
      <c r="F282" s="11" t="n">
        <v>0.925051649231421</v>
      </c>
      <c r="G282" s="12" t="n">
        <v>440</v>
      </c>
      <c r="H282" s="12" t="n">
        <v>285</v>
      </c>
      <c r="I282" s="12" t="n">
        <v>65.4</v>
      </c>
      <c r="J282" s="12" t="n">
        <f aca="false">SUM(H282:I282)</f>
        <v>350.4</v>
      </c>
      <c r="K282" s="8" t="n">
        <f aca="false">(H282/G282)</f>
        <v>0.647727272727273</v>
      </c>
      <c r="L282" s="8" t="n">
        <f aca="false">H282/(E282*55)</f>
        <v>0.732417810690485</v>
      </c>
      <c r="M282" s="8" t="n">
        <f aca="false">(H282/J282)</f>
        <v>0.813356164383562</v>
      </c>
      <c r="N282" s="8" t="n">
        <f aca="false">I282/(H282+I282)</f>
        <v>0.186643835616438</v>
      </c>
      <c r="O282" s="9" t="n">
        <f aca="false">Dados[[#This Row],[VolumePadrão]]/Dados[[#This Row],[Horas Disp]]</f>
        <v>55</v>
      </c>
      <c r="P282" s="10" t="n">
        <f aca="false" t="array" ref="P282:P282">SUM(Dados[[#This Row],[VolumeLíquido]:[VolumeRefugo]]/Dados[[#This Row],[Horas Ativas]])</f>
        <v>49.5268633250071</v>
      </c>
      <c r="Q282" s="8" t="n">
        <f aca="false">Dados[[#This Row],[Horas Ativas]]/Dados[[#This Row],[Horas Disp]]</f>
        <v>0.884368543846072</v>
      </c>
      <c r="R282" s="8" t="n">
        <f aca="false">Dados[[#This Row],[VolumeBruto]]/Dados[[#This Row],[VolumePadrão]]</f>
        <v>0.796363636363636</v>
      </c>
      <c r="S282" s="8" t="n">
        <f aca="false">Dados[[#This Row],[Disponibilidade]]*Dados[[#This Row],[Desempenho]]*Dados[[#This Row],[Qualidade]]</f>
        <v>0.572829624991206</v>
      </c>
      <c r="T282" s="9" t="n">
        <f aca="false">YEAR(Dados[[#This Row],[Período]])</f>
        <v>2019</v>
      </c>
      <c r="U282" s="9" t="n">
        <f aca="false">MONTH(Dados[[#This Row],[Período]])</f>
        <v>11</v>
      </c>
    </row>
    <row r="283" customFormat="false" ht="15" hidden="false" customHeight="false" outlineLevel="0" collapsed="false">
      <c r="A283" s="14" t="n">
        <v>43777</v>
      </c>
      <c r="B283" s="14" t="s">
        <v>25</v>
      </c>
      <c r="C283" s="15" t="s">
        <v>26</v>
      </c>
      <c r="D283" s="11" t="n">
        <v>8</v>
      </c>
      <c r="E283" s="11" t="n">
        <f aca="false">D283-F283</f>
        <v>7.2073573945495</v>
      </c>
      <c r="F283" s="11" t="n">
        <v>0.7926426054505</v>
      </c>
      <c r="G283" s="12" t="n">
        <v>440</v>
      </c>
      <c r="H283" s="12" t="n">
        <v>368</v>
      </c>
      <c r="I283" s="12" t="n">
        <v>28.67</v>
      </c>
      <c r="J283" s="12" t="n">
        <f aca="false">SUM(H283:I283)</f>
        <v>396.67</v>
      </c>
      <c r="K283" s="8" t="n">
        <f aca="false">(H283/G283)</f>
        <v>0.836363636363636</v>
      </c>
      <c r="L283" s="8" t="n">
        <f aca="false">H283/(E283*55)</f>
        <v>0.928344291066936</v>
      </c>
      <c r="M283" s="8" t="n">
        <f aca="false">(H283/J283)</f>
        <v>0.927723296442887</v>
      </c>
      <c r="N283" s="8" t="n">
        <f aca="false">I283/(H283+I283)</f>
        <v>0.072276703557113</v>
      </c>
      <c r="O283" s="9" t="n">
        <f aca="false">Dados[[#This Row],[VolumePadrão]]/Dados[[#This Row],[Horas Disp]]</f>
        <v>55</v>
      </c>
      <c r="P283" s="10" t="n">
        <f aca="false" t="array" ref="P283:P283">SUM(Dados[[#This Row],[VolumeLíquido]:[VolumeRefugo]]/Dados[[#This Row],[Horas Ativas]])</f>
        <v>55.0368156156622</v>
      </c>
      <c r="Q283" s="8" t="n">
        <f aca="false">Dados[[#This Row],[Horas Ativas]]/Dados[[#This Row],[Horas Disp]]</f>
        <v>0.900919674318688</v>
      </c>
      <c r="R283" s="8" t="n">
        <f aca="false">Dados[[#This Row],[VolumeBruto]]/Dados[[#This Row],[VolumePadrão]]</f>
        <v>0.901522727272727</v>
      </c>
      <c r="S283" s="8" t="n">
        <f aca="false">Dados[[#This Row],[Disponibilidade]]*Dados[[#This Row],[Desempenho]]*Dados[[#This Row],[Qualidade]]</f>
        <v>0.75349645488472</v>
      </c>
      <c r="T283" s="9" t="n">
        <f aca="false">YEAR(Dados[[#This Row],[Período]])</f>
        <v>2019</v>
      </c>
      <c r="U283" s="9" t="n">
        <f aca="false">MONTH(Dados[[#This Row],[Período]])</f>
        <v>11</v>
      </c>
    </row>
    <row r="284" customFormat="false" ht="15" hidden="false" customHeight="false" outlineLevel="0" collapsed="false">
      <c r="A284" s="14" t="n">
        <v>43778</v>
      </c>
      <c r="B284" s="14" t="s">
        <v>23</v>
      </c>
      <c r="C284" s="15" t="s">
        <v>32</v>
      </c>
      <c r="D284" s="11" t="n">
        <v>8</v>
      </c>
      <c r="E284" s="11" t="n">
        <f aca="false">D284-F284</f>
        <v>7.45391448045505</v>
      </c>
      <c r="F284" s="11" t="n">
        <v>0.546085519544952</v>
      </c>
      <c r="G284" s="12" t="n">
        <v>440</v>
      </c>
      <c r="H284" s="12" t="n">
        <v>324</v>
      </c>
      <c r="I284" s="12" t="n">
        <v>2.45</v>
      </c>
      <c r="J284" s="12" t="n">
        <f aca="false">SUM(H284:I284)</f>
        <v>326.45</v>
      </c>
      <c r="K284" s="8" t="n">
        <f aca="false">(H284/G284)</f>
        <v>0.736363636363636</v>
      </c>
      <c r="L284" s="8" t="n">
        <f aca="false">H284/(E284*55)</f>
        <v>0.790310796609711</v>
      </c>
      <c r="M284" s="8" t="n">
        <f aca="false">(H284/J284)</f>
        <v>0.992495022208608</v>
      </c>
      <c r="N284" s="8" t="n">
        <f aca="false">I284/(H284+I284)</f>
        <v>0.00750497779139225</v>
      </c>
      <c r="O284" s="9" t="n">
        <f aca="false">Dados[[#This Row],[VolumePadrão]]/Dados[[#This Row],[Horas Disp]]</f>
        <v>55</v>
      </c>
      <c r="P284" s="10" t="n">
        <f aca="false" t="array" ref="P284:P284">SUM(Dados[[#This Row],[VolumeLíquido]:[VolumeRefugo]]/Dados[[#This Row],[Horas Ativas]])</f>
        <v>43.7957801710747</v>
      </c>
      <c r="Q284" s="8" t="n">
        <f aca="false">Dados[[#This Row],[Horas Ativas]]/Dados[[#This Row],[Horas Disp]]</f>
        <v>0.931739310056881</v>
      </c>
      <c r="R284" s="8" t="n">
        <f aca="false">Dados[[#This Row],[VolumeBruto]]/Dados[[#This Row],[VolumePadrão]]</f>
        <v>0.741931818181818</v>
      </c>
      <c r="S284" s="8" t="n">
        <f aca="false">Dados[[#This Row],[Disponibilidade]]*Dados[[#This Row],[Desempenho]]*Dados[[#This Row],[Qualidade]]</f>
        <v>0.686098946496431</v>
      </c>
      <c r="T284" s="9" t="n">
        <f aca="false">YEAR(Dados[[#This Row],[Período]])</f>
        <v>2019</v>
      </c>
      <c r="U284" s="9" t="n">
        <f aca="false">MONTH(Dados[[#This Row],[Período]])</f>
        <v>11</v>
      </c>
    </row>
    <row r="285" customFormat="false" ht="15" hidden="false" customHeight="false" outlineLevel="0" collapsed="false">
      <c r="A285" s="14" t="n">
        <v>43779</v>
      </c>
      <c r="B285" s="14" t="s">
        <v>21</v>
      </c>
      <c r="C285" s="15" t="s">
        <v>33</v>
      </c>
      <c r="D285" s="11" t="n">
        <v>8</v>
      </c>
      <c r="E285" s="11" t="n">
        <f aca="false">D285-F285</f>
        <v>7.7869097347582</v>
      </c>
      <c r="F285" s="11" t="n">
        <v>0.213090265241799</v>
      </c>
      <c r="G285" s="12" t="n">
        <v>440</v>
      </c>
      <c r="H285" s="12" t="n">
        <v>391</v>
      </c>
      <c r="I285" s="12" t="n">
        <v>1.23</v>
      </c>
      <c r="J285" s="12" t="n">
        <f aca="false">SUM(H285:I285)</f>
        <v>392.23</v>
      </c>
      <c r="K285" s="8" t="n">
        <f aca="false">(H285/G285)</f>
        <v>0.888636363636364</v>
      </c>
      <c r="L285" s="8" t="n">
        <f aca="false">H285/(E285*55)</f>
        <v>0.912954066663733</v>
      </c>
      <c r="M285" s="8" t="n">
        <f aca="false">(H285/J285)</f>
        <v>0.996864084848176</v>
      </c>
      <c r="N285" s="8" t="n">
        <f aca="false">I285/(H285+I285)</f>
        <v>0.00313591515182418</v>
      </c>
      <c r="O285" s="9" t="n">
        <f aca="false">Dados[[#This Row],[VolumePadrão]]/Dados[[#This Row],[Horas Disp]]</f>
        <v>55</v>
      </c>
      <c r="P285" s="10" t="n">
        <f aca="false" t="array" ref="P285:P285">SUM(Dados[[#This Row],[VolumeLíquido]:[VolumeRefugo]]/Dados[[#This Row],[Horas Ativas]])</f>
        <v>50.3704310644843</v>
      </c>
      <c r="Q285" s="8" t="n">
        <f aca="false">Dados[[#This Row],[Horas Ativas]]/Dados[[#This Row],[Horas Disp]]</f>
        <v>0.973363716844775</v>
      </c>
      <c r="R285" s="8" t="n">
        <f aca="false">Dados[[#This Row],[VolumeBruto]]/Dados[[#This Row],[VolumePadrão]]</f>
        <v>0.891431818181818</v>
      </c>
      <c r="S285" s="8" t="n">
        <f aca="false">Dados[[#This Row],[Disponibilidade]]*Dados[[#This Row],[Desempenho]]*Dados[[#This Row],[Qualidade]]</f>
        <v>0.864966393832516</v>
      </c>
      <c r="T285" s="9" t="n">
        <f aca="false">YEAR(Dados[[#This Row],[Período]])</f>
        <v>2019</v>
      </c>
      <c r="U285" s="9" t="n">
        <f aca="false">MONTH(Dados[[#This Row],[Período]])</f>
        <v>11</v>
      </c>
    </row>
    <row r="286" customFormat="false" ht="15" hidden="false" customHeight="false" outlineLevel="0" collapsed="false">
      <c r="A286" s="14" t="n">
        <v>43780</v>
      </c>
      <c r="B286" s="14" t="s">
        <v>27</v>
      </c>
      <c r="C286" s="15" t="s">
        <v>34</v>
      </c>
      <c r="D286" s="11" t="n">
        <v>8</v>
      </c>
      <c r="E286" s="11" t="n">
        <f aca="false">D286-F286</f>
        <v>7.86228700590695</v>
      </c>
      <c r="F286" s="11" t="n">
        <v>0.137712994093055</v>
      </c>
      <c r="G286" s="12" t="n">
        <v>440</v>
      </c>
      <c r="H286" s="12" t="n">
        <v>316</v>
      </c>
      <c r="I286" s="12" t="n">
        <v>4.181</v>
      </c>
      <c r="J286" s="12" t="n">
        <f aca="false">SUM(H286:I286)</f>
        <v>320.181</v>
      </c>
      <c r="K286" s="8" t="n">
        <f aca="false">(H286/G286)</f>
        <v>0.718181818181818</v>
      </c>
      <c r="L286" s="8" t="n">
        <f aca="false">H286/(E286*55)</f>
        <v>0.730761232849676</v>
      </c>
      <c r="M286" s="8" t="n">
        <f aca="false">(H286/J286)</f>
        <v>0.986941761066397</v>
      </c>
      <c r="N286" s="8" t="n">
        <f aca="false">I286/(H286+I286)</f>
        <v>0.0130582389336032</v>
      </c>
      <c r="O286" s="9" t="n">
        <f aca="false">Dados[[#This Row],[VolumePadrão]]/Dados[[#This Row],[Horas Disp]]</f>
        <v>55</v>
      </c>
      <c r="P286" s="10" t="n">
        <f aca="false" t="array" ref="P286:P286">SUM(Dados[[#This Row],[VolumeLíquido]:[VolumeRefugo]]/Dados[[#This Row],[Horas Ativas]])</f>
        <v>40.7236469184408</v>
      </c>
      <c r="Q286" s="8" t="n">
        <f aca="false">Dados[[#This Row],[Horas Ativas]]/Dados[[#This Row],[Horas Disp]]</f>
        <v>0.982785875738368</v>
      </c>
      <c r="R286" s="8" t="n">
        <f aca="false">Dados[[#This Row],[VolumeBruto]]/Dados[[#This Row],[VolumePadrão]]</f>
        <v>0.727684090909091</v>
      </c>
      <c r="S286" s="8" t="n">
        <f aca="false">Dados[[#This Row],[Disponibilidade]]*Dados[[#This Row],[Desempenho]]*Dados[[#This Row],[Qualidade]]</f>
        <v>0.705818947121192</v>
      </c>
      <c r="T286" s="9" t="n">
        <f aca="false">YEAR(Dados[[#This Row],[Período]])</f>
        <v>2019</v>
      </c>
      <c r="U286" s="9" t="n">
        <f aca="false">MONTH(Dados[[#This Row],[Período]])</f>
        <v>11</v>
      </c>
    </row>
    <row r="287" customFormat="false" ht="15" hidden="false" customHeight="false" outlineLevel="0" collapsed="false">
      <c r="A287" s="14" t="n">
        <v>43781</v>
      </c>
      <c r="B287" s="14" t="s">
        <v>27</v>
      </c>
      <c r="C287" s="15" t="s">
        <v>28</v>
      </c>
      <c r="D287" s="11" t="n">
        <v>8</v>
      </c>
      <c r="E287" s="11" t="n">
        <f aca="false">D287-F287</f>
        <v>7.01197690585987</v>
      </c>
      <c r="F287" s="11" t="n">
        <v>0.988023094140131</v>
      </c>
      <c r="G287" s="12" t="n">
        <v>440</v>
      </c>
      <c r="H287" s="12" t="n">
        <v>332</v>
      </c>
      <c r="I287" s="12" t="n">
        <v>15.323</v>
      </c>
      <c r="J287" s="12" t="n">
        <f aca="false">SUM(H287:I287)</f>
        <v>347.323</v>
      </c>
      <c r="K287" s="8" t="n">
        <f aca="false">(H287/G287)</f>
        <v>0.754545454545455</v>
      </c>
      <c r="L287" s="8" t="n">
        <f aca="false">H287/(E287*55)</f>
        <v>0.860864734354598</v>
      </c>
      <c r="M287" s="8" t="n">
        <f aca="false">(H287/J287)</f>
        <v>0.955882564644438</v>
      </c>
      <c r="N287" s="8" t="n">
        <f aca="false">I287/(H287+I287)</f>
        <v>0.0441174353555624</v>
      </c>
      <c r="O287" s="9" t="n">
        <f aca="false">Dados[[#This Row],[VolumePadrão]]/Dados[[#This Row],[Horas Disp]]</f>
        <v>55</v>
      </c>
      <c r="P287" s="10" t="n">
        <f aca="false" t="array" ref="P287:P287">SUM(Dados[[#This Row],[VolumeLíquido]:[VolumeRefugo]]/Dados[[#This Row],[Horas Ativas]])</f>
        <v>49.5328214372389</v>
      </c>
      <c r="Q287" s="8" t="n">
        <f aca="false">Dados[[#This Row],[Horas Ativas]]/Dados[[#This Row],[Horas Disp]]</f>
        <v>0.876497113232484</v>
      </c>
      <c r="R287" s="8" t="n">
        <f aca="false">Dados[[#This Row],[VolumeBruto]]/Dados[[#This Row],[VolumePadrão]]</f>
        <v>0.789370454545455</v>
      </c>
      <c r="S287" s="8" t="n">
        <f aca="false">Dados[[#This Row],[Disponibilidade]]*Dados[[#This Row],[Desempenho]]*Dados[[#This Row],[Qualidade]]</f>
        <v>0.661356912711783</v>
      </c>
      <c r="T287" s="9" t="n">
        <f aca="false">YEAR(Dados[[#This Row],[Período]])</f>
        <v>2019</v>
      </c>
      <c r="U287" s="9" t="n">
        <f aca="false">MONTH(Dados[[#This Row],[Período]])</f>
        <v>11</v>
      </c>
    </row>
    <row r="288" customFormat="false" ht="15" hidden="false" customHeight="false" outlineLevel="0" collapsed="false">
      <c r="A288" s="14" t="n">
        <v>43782</v>
      </c>
      <c r="B288" s="14" t="s">
        <v>25</v>
      </c>
      <c r="C288" s="15" t="s">
        <v>31</v>
      </c>
      <c r="D288" s="11" t="n">
        <v>8</v>
      </c>
      <c r="E288" s="11" t="n">
        <f aca="false">D288-F288</f>
        <v>7.47776307704773</v>
      </c>
      <c r="F288" s="11" t="n">
        <v>0.522236922952274</v>
      </c>
      <c r="G288" s="12" t="n">
        <v>440</v>
      </c>
      <c r="H288" s="12" t="n">
        <v>368</v>
      </c>
      <c r="I288" s="12" t="n">
        <v>21.545</v>
      </c>
      <c r="J288" s="12" t="n">
        <f aca="false">SUM(H288:I288)</f>
        <v>389.545</v>
      </c>
      <c r="K288" s="8" t="n">
        <f aca="false">(H288/G288)</f>
        <v>0.836363636363636</v>
      </c>
      <c r="L288" s="8" t="n">
        <f aca="false">H288/(E288*55)</f>
        <v>0.894774148628243</v>
      </c>
      <c r="M288" s="8" t="n">
        <f aca="false">(H288/J288)</f>
        <v>0.944691884121218</v>
      </c>
      <c r="N288" s="8" t="n">
        <f aca="false">I288/(H288+I288)</f>
        <v>0.0553081158787817</v>
      </c>
      <c r="O288" s="9" t="n">
        <f aca="false">Dados[[#This Row],[VolumePadrão]]/Dados[[#This Row],[Horas Disp]]</f>
        <v>55</v>
      </c>
      <c r="P288" s="10" t="n">
        <f aca="false" t="array" ref="P288:P288">SUM(Dados[[#This Row],[VolumeLíquido]:[VolumeRefugo]]/Dados[[#This Row],[Horas Ativas]])</f>
        <v>52.0937874049086</v>
      </c>
      <c r="Q288" s="8" t="n">
        <f aca="false">Dados[[#This Row],[Horas Ativas]]/Dados[[#This Row],[Horas Disp]]</f>
        <v>0.934720384630966</v>
      </c>
      <c r="R288" s="8" t="n">
        <f aca="false">Dados[[#This Row],[VolumeBruto]]/Dados[[#This Row],[VolumePadrão]]</f>
        <v>0.885329545454546</v>
      </c>
      <c r="S288" s="8" t="n">
        <f aca="false">Dados[[#This Row],[Disponibilidade]]*Dados[[#This Row],[Desempenho]]*Dados[[#This Row],[Qualidade]]</f>
        <v>0.781766139873171</v>
      </c>
      <c r="T288" s="9" t="n">
        <f aca="false">YEAR(Dados[[#This Row],[Período]])</f>
        <v>2019</v>
      </c>
      <c r="U288" s="9" t="n">
        <f aca="false">MONTH(Dados[[#This Row],[Período]])</f>
        <v>11</v>
      </c>
    </row>
    <row r="289" customFormat="false" ht="15" hidden="false" customHeight="false" outlineLevel="0" collapsed="false">
      <c r="A289" s="14" t="n">
        <v>43800</v>
      </c>
      <c r="B289" s="14" t="s">
        <v>21</v>
      </c>
      <c r="C289" s="15" t="s">
        <v>22</v>
      </c>
      <c r="D289" s="11" t="n">
        <v>8</v>
      </c>
      <c r="E289" s="11" t="n">
        <f aca="false">D289-F289</f>
        <v>7.58937309822473</v>
      </c>
      <c r="F289" s="11" t="n">
        <v>0.410626901775271</v>
      </c>
      <c r="G289" s="12" t="n">
        <v>440</v>
      </c>
      <c r="H289" s="12" t="n">
        <v>417</v>
      </c>
      <c r="I289" s="12" t="n">
        <v>23.09</v>
      </c>
      <c r="J289" s="12" t="n">
        <f aca="false">SUM(H289:I289)</f>
        <v>440.09</v>
      </c>
      <c r="K289" s="8" t="n">
        <f aca="false">(H289/G289)</f>
        <v>0.947727272727273</v>
      </c>
      <c r="L289" s="8" t="n">
        <f aca="false">H289/(E289*55)</f>
        <v>0.999004540123569</v>
      </c>
      <c r="M289" s="8" t="n">
        <f aca="false">(H289/J289)</f>
        <v>0.947533459065191</v>
      </c>
      <c r="N289" s="8" t="n">
        <f aca="false">I289/(H289+I289)</f>
        <v>0.0524665409348088</v>
      </c>
      <c r="O289" s="9" t="n">
        <f aca="false">Dados[[#This Row],[VolumePadrão]]/Dados[[#This Row],[Horas Disp]]</f>
        <v>55</v>
      </c>
      <c r="P289" s="10" t="n">
        <f aca="false" t="array" ref="P289:P289">SUM(Dados[[#This Row],[VolumeLíquido]:[VolumeRefugo]]/Dados[[#This Row],[Horas Ativas]])</f>
        <v>57.9876617349256</v>
      </c>
      <c r="Q289" s="8" t="n">
        <f aca="false">Dados[[#This Row],[Horas Ativas]]/Dados[[#This Row],[Horas Disp]]</f>
        <v>0.948671637278091</v>
      </c>
      <c r="R289" s="8" t="n">
        <f aca="false">Dados[[#This Row],[VolumeBruto]]/Dados[[#This Row],[VolumePadrão]]</f>
        <v>1.00020454545455</v>
      </c>
      <c r="S289" s="8" t="n">
        <f aca="false">Dados[[#This Row],[Disponibilidade]]*Dados[[#This Row],[Desempenho]]*Dados[[#This Row],[Qualidade]]</f>
        <v>0.899081983511282</v>
      </c>
      <c r="T289" s="9" t="n">
        <f aca="false">YEAR(Dados[[#This Row],[Período]])</f>
        <v>2019</v>
      </c>
      <c r="U289" s="9" t="n">
        <f aca="false">MONTH(Dados[[#This Row],[Período]])</f>
        <v>12</v>
      </c>
    </row>
    <row r="290" customFormat="false" ht="15" hidden="false" customHeight="false" outlineLevel="0" collapsed="false">
      <c r="A290" s="14" t="n">
        <v>43801</v>
      </c>
      <c r="B290" s="14" t="s">
        <v>23</v>
      </c>
      <c r="C290" s="15" t="s">
        <v>24</v>
      </c>
      <c r="D290" s="11" t="n">
        <v>8</v>
      </c>
      <c r="E290" s="11" t="n">
        <f aca="false">D290-F290</f>
        <v>7.0446922343486</v>
      </c>
      <c r="F290" s="11" t="n">
        <v>0.9553077656514</v>
      </c>
      <c r="G290" s="12" t="n">
        <v>440</v>
      </c>
      <c r="H290" s="12" t="n">
        <v>337</v>
      </c>
      <c r="I290" s="12" t="n">
        <v>3.2</v>
      </c>
      <c r="J290" s="12" t="n">
        <f aca="false">SUM(H290:I290)</f>
        <v>340.2</v>
      </c>
      <c r="K290" s="8" t="n">
        <f aca="false">(H290/G290)</f>
        <v>0.765909090909091</v>
      </c>
      <c r="L290" s="8" t="n">
        <f aca="false">H290/(E290*55)</f>
        <v>0.869771527760616</v>
      </c>
      <c r="M290" s="8" t="n">
        <f aca="false">(H290/J290)</f>
        <v>0.990593768371546</v>
      </c>
      <c r="N290" s="8" t="n">
        <f aca="false">I290/(H290+I290)</f>
        <v>0.00940623162845385</v>
      </c>
      <c r="O290" s="9" t="n">
        <f aca="false">Dados[[#This Row],[VolumePadrão]]/Dados[[#This Row],[Horas Disp]]</f>
        <v>55</v>
      </c>
      <c r="P290" s="10" t="n">
        <f aca="false" t="array" ref="P290:P290">SUM(Dados[[#This Row],[VolumeLíquido]:[VolumeRefugo]]/Dados[[#This Row],[Horas Ativas]])</f>
        <v>48.2916767238246</v>
      </c>
      <c r="Q290" s="8" t="n">
        <f aca="false">Dados[[#This Row],[Horas Ativas]]/Dados[[#This Row],[Horas Disp]]</f>
        <v>0.880586529293575</v>
      </c>
      <c r="R290" s="8" t="n">
        <f aca="false">Dados[[#This Row],[VolumeBruto]]/Dados[[#This Row],[VolumePadrão]]</f>
        <v>0.773181818181818</v>
      </c>
      <c r="S290" s="8" t="n">
        <f aca="false">Dados[[#This Row],[Disponibilidade]]*Dados[[#This Row],[Desempenho]]*Dados[[#This Row],[Qualidade]]</f>
        <v>0.674449228118034</v>
      </c>
      <c r="T290" s="9" t="n">
        <f aca="false">YEAR(Dados[[#This Row],[Período]])</f>
        <v>2019</v>
      </c>
      <c r="U290" s="9" t="n">
        <f aca="false">MONTH(Dados[[#This Row],[Período]])</f>
        <v>12</v>
      </c>
    </row>
    <row r="291" customFormat="false" ht="15" hidden="false" customHeight="false" outlineLevel="0" collapsed="false">
      <c r="A291" s="14" t="n">
        <v>43802</v>
      </c>
      <c r="B291" s="14" t="s">
        <v>25</v>
      </c>
      <c r="C291" s="15" t="s">
        <v>31</v>
      </c>
      <c r="D291" s="11" t="n">
        <v>8</v>
      </c>
      <c r="E291" s="11" t="n">
        <f aca="false">D291-F291</f>
        <v>7.32655899464629</v>
      </c>
      <c r="F291" s="11" t="n">
        <v>0.673441005353707</v>
      </c>
      <c r="G291" s="12" t="n">
        <v>440</v>
      </c>
      <c r="H291" s="12" t="n">
        <v>283.741</v>
      </c>
      <c r="I291" s="12" t="n">
        <v>7.87</v>
      </c>
      <c r="J291" s="12" t="n">
        <f aca="false">SUM(H291:I291)</f>
        <v>291.611</v>
      </c>
      <c r="K291" s="8" t="n">
        <f aca="false">(H291/G291)</f>
        <v>0.644865909090909</v>
      </c>
      <c r="L291" s="8" t="n">
        <f aca="false">H291/(E291*55)</f>
        <v>0.704140548994014</v>
      </c>
      <c r="M291" s="8" t="n">
        <f aca="false">(H291/J291)</f>
        <v>0.973011992003045</v>
      </c>
      <c r="N291" s="8" t="n">
        <f aca="false">I291/(H291+I291)</f>
        <v>0.0269880079969548</v>
      </c>
      <c r="O291" s="9" t="n">
        <f aca="false">Dados[[#This Row],[VolumePadrão]]/Dados[[#This Row],[Horas Disp]]</f>
        <v>55</v>
      </c>
      <c r="P291" s="10" t="n">
        <f aca="false" t="array" ref="P291:P291">SUM(Dados[[#This Row],[VolumeLíquido]:[VolumeRefugo]]/Dados[[#This Row],[Horas Ativas]])</f>
        <v>39.8019043063856</v>
      </c>
      <c r="Q291" s="8" t="n">
        <f aca="false">Dados[[#This Row],[Horas Ativas]]/Dados[[#This Row],[Horas Disp]]</f>
        <v>0.915819874330787</v>
      </c>
      <c r="R291" s="8" t="n">
        <f aca="false">Dados[[#This Row],[VolumeBruto]]/Dados[[#This Row],[VolumePadrão]]</f>
        <v>0.662752272727273</v>
      </c>
      <c r="S291" s="8" t="n">
        <f aca="false">Dados[[#This Row],[Disponibilidade]]*Dados[[#This Row],[Desempenho]]*Dados[[#This Row],[Qualidade]]</f>
        <v>0.590581015823845</v>
      </c>
      <c r="T291" s="9" t="n">
        <f aca="false">YEAR(Dados[[#This Row],[Período]])</f>
        <v>2019</v>
      </c>
      <c r="U291" s="9" t="n">
        <f aca="false">MONTH(Dados[[#This Row],[Período]])</f>
        <v>12</v>
      </c>
    </row>
    <row r="292" customFormat="false" ht="15" hidden="false" customHeight="false" outlineLevel="0" collapsed="false">
      <c r="A292" s="14" t="n">
        <v>43803</v>
      </c>
      <c r="B292" s="14" t="s">
        <v>27</v>
      </c>
      <c r="C292" s="15" t="s">
        <v>34</v>
      </c>
      <c r="D292" s="11" t="n">
        <v>8</v>
      </c>
      <c r="E292" s="11" t="n">
        <f aca="false">D292-F292</f>
        <v>7.8209010248304</v>
      </c>
      <c r="F292" s="11" t="n">
        <v>0.179098975169604</v>
      </c>
      <c r="G292" s="12" t="n">
        <v>440</v>
      </c>
      <c r="H292" s="12" t="n">
        <v>381.147</v>
      </c>
      <c r="I292" s="12" t="n">
        <v>12.3</v>
      </c>
      <c r="J292" s="12" t="n">
        <f aca="false">SUM(H292:I292)</f>
        <v>393.447</v>
      </c>
      <c r="K292" s="8" t="n">
        <f aca="false">(H292/G292)</f>
        <v>0.866243181818182</v>
      </c>
      <c r="L292" s="8" t="n">
        <f aca="false">H292/(E292*55)</f>
        <v>0.886080188528628</v>
      </c>
      <c r="M292" s="8" t="n">
        <f aca="false">(H292/J292)</f>
        <v>0.968737847791443</v>
      </c>
      <c r="N292" s="8" t="n">
        <f aca="false">I292/(H292+I292)</f>
        <v>0.0312621522085567</v>
      </c>
      <c r="O292" s="9" t="n">
        <f aca="false">Dados[[#This Row],[VolumePadrão]]/Dados[[#This Row],[Horas Disp]]</f>
        <v>55</v>
      </c>
      <c r="P292" s="10" t="n">
        <f aca="false" t="array" ref="P292:P292">SUM(Dados[[#This Row],[VolumeLíquido]:[VolumeRefugo]]/Dados[[#This Row],[Horas Ativas]])</f>
        <v>50.307119186249</v>
      </c>
      <c r="Q292" s="8" t="n">
        <f aca="false">Dados[[#This Row],[Horas Ativas]]/Dados[[#This Row],[Horas Disp]]</f>
        <v>0.977612628103799</v>
      </c>
      <c r="R292" s="8" t="n">
        <f aca="false">Dados[[#This Row],[VolumeBruto]]/Dados[[#This Row],[VolumePadrão]]</f>
        <v>0.894197727272727</v>
      </c>
      <c r="S292" s="8" t="n">
        <f aca="false">Dados[[#This Row],[Disponibilidade]]*Dados[[#This Row],[Desempenho]]*Dados[[#This Row],[Qualidade]]</f>
        <v>0.84685027355427</v>
      </c>
      <c r="T292" s="9" t="n">
        <f aca="false">YEAR(Dados[[#This Row],[Período]])</f>
        <v>2019</v>
      </c>
      <c r="U292" s="9" t="n">
        <f aca="false">MONTH(Dados[[#This Row],[Período]])</f>
        <v>12</v>
      </c>
    </row>
    <row r="293" customFormat="false" ht="15" hidden="false" customHeight="false" outlineLevel="0" collapsed="false">
      <c r="A293" s="14" t="n">
        <v>43804</v>
      </c>
      <c r="B293" s="14" t="s">
        <v>29</v>
      </c>
      <c r="C293" s="15" t="s">
        <v>35</v>
      </c>
      <c r="D293" s="11" t="n">
        <v>8</v>
      </c>
      <c r="E293" s="11" t="n">
        <f aca="false">D293-F293</f>
        <v>7.13431486831112</v>
      </c>
      <c r="F293" s="11" t="n">
        <v>0.865685131688884</v>
      </c>
      <c r="G293" s="12" t="n">
        <v>440</v>
      </c>
      <c r="H293" s="12" t="n">
        <v>415.258</v>
      </c>
      <c r="I293" s="12" t="n">
        <v>1.8</v>
      </c>
      <c r="J293" s="12" t="n">
        <f aca="false">SUM(H293:I293)</f>
        <v>417.058</v>
      </c>
      <c r="K293" s="8" t="n">
        <f aca="false">(H293/G293)</f>
        <v>0.943768181818182</v>
      </c>
      <c r="L293" s="8" t="n">
        <f aca="false">H293/(E293*55)</f>
        <v>1.05828598735968</v>
      </c>
      <c r="M293" s="8" t="n">
        <f aca="false">(H293/J293)</f>
        <v>0.995684053536918</v>
      </c>
      <c r="N293" s="8" t="n">
        <f aca="false">I293/(H293+I293)</f>
        <v>0.00431594646308187</v>
      </c>
      <c r="O293" s="9" t="n">
        <f aca="false">Dados[[#This Row],[VolumePadrão]]/Dados[[#This Row],[Horas Disp]]</f>
        <v>55</v>
      </c>
      <c r="P293" s="10" t="n">
        <f aca="false" t="array" ref="P293:P293">SUM(Dados[[#This Row],[VolumeLíquido]:[VolumeRefugo]]/Dados[[#This Row],[Horas Ativas]])</f>
        <v>58.4580310370754</v>
      </c>
      <c r="Q293" s="8" t="n">
        <f aca="false">Dados[[#This Row],[Horas Ativas]]/Dados[[#This Row],[Horas Disp]]</f>
        <v>0.891789358538889</v>
      </c>
      <c r="R293" s="8" t="n">
        <f aca="false">Dados[[#This Row],[VolumeBruto]]/Dados[[#This Row],[VolumePadrão]]</f>
        <v>0.947859090909091</v>
      </c>
      <c r="S293" s="8" t="n">
        <f aca="false">Dados[[#This Row],[Disponibilidade]]*Dados[[#This Row],[Desempenho]]*Dados[[#This Row],[Qualidade]]</f>
        <v>0.84164242147305</v>
      </c>
      <c r="T293" s="9" t="n">
        <f aca="false">YEAR(Dados[[#This Row],[Período]])</f>
        <v>2019</v>
      </c>
      <c r="U293" s="9" t="n">
        <f aca="false">MONTH(Dados[[#This Row],[Período]])</f>
        <v>12</v>
      </c>
    </row>
    <row r="294" customFormat="false" ht="15" hidden="false" customHeight="false" outlineLevel="0" collapsed="false">
      <c r="A294" s="14" t="n">
        <v>43805</v>
      </c>
      <c r="B294" s="14" t="s">
        <v>21</v>
      </c>
      <c r="C294" s="15" t="s">
        <v>33</v>
      </c>
      <c r="D294" s="11" t="n">
        <v>8</v>
      </c>
      <c r="E294" s="11" t="n">
        <f aca="false">D294-F294</f>
        <v>7.68956511085215</v>
      </c>
      <c r="F294" s="11" t="n">
        <v>0.310434889147853</v>
      </c>
      <c r="G294" s="12" t="n">
        <v>440</v>
      </c>
      <c r="H294" s="12" t="n">
        <v>290.456</v>
      </c>
      <c r="I294" s="12" t="n">
        <v>23.4</v>
      </c>
      <c r="J294" s="12" t="n">
        <f aca="false">SUM(H294:I294)</f>
        <v>313.856</v>
      </c>
      <c r="K294" s="8" t="n">
        <f aca="false">(H294/G294)</f>
        <v>0.660127272727273</v>
      </c>
      <c r="L294" s="8" t="n">
        <f aca="false">H294/(E294*55)</f>
        <v>0.686777224158643</v>
      </c>
      <c r="M294" s="8" t="n">
        <f aca="false">(H294/J294)</f>
        <v>0.925443515497553</v>
      </c>
      <c r="N294" s="8" t="n">
        <f aca="false">I294/(H294+I294)</f>
        <v>0.074556484502447</v>
      </c>
      <c r="O294" s="9" t="n">
        <f aca="false">Dados[[#This Row],[VolumePadrão]]/Dados[[#This Row],[Horas Disp]]</f>
        <v>55</v>
      </c>
      <c r="P294" s="10" t="n">
        <f aca="false" t="array" ref="P294:P294">SUM(Dados[[#This Row],[VolumeLíquido]:[VolumeRefugo]]/Dados[[#This Row],[Horas Ativas]])</f>
        <v>40.8158322968175</v>
      </c>
      <c r="Q294" s="8" t="n">
        <f aca="false">Dados[[#This Row],[Horas Ativas]]/Dados[[#This Row],[Horas Disp]]</f>
        <v>0.961195638856518</v>
      </c>
      <c r="R294" s="8" t="n">
        <f aca="false">Dados[[#This Row],[VolumeBruto]]/Dados[[#This Row],[VolumePadrão]]</f>
        <v>0.713309090909091</v>
      </c>
      <c r="S294" s="8" t="n">
        <f aca="false">Dados[[#This Row],[Disponibilidade]]*Dados[[#This Row],[Desempenho]]*Dados[[#This Row],[Qualidade]]</f>
        <v>0.634511455635702</v>
      </c>
      <c r="T294" s="9" t="n">
        <f aca="false">YEAR(Dados[[#This Row],[Período]])</f>
        <v>2019</v>
      </c>
      <c r="U294" s="9" t="n">
        <f aca="false">MONTH(Dados[[#This Row],[Período]])</f>
        <v>12</v>
      </c>
    </row>
    <row r="295" customFormat="false" ht="15" hidden="false" customHeight="false" outlineLevel="0" collapsed="false">
      <c r="A295" s="14" t="n">
        <v>43806</v>
      </c>
      <c r="B295" s="14" t="s">
        <v>23</v>
      </c>
      <c r="C295" s="15" t="s">
        <v>32</v>
      </c>
      <c r="D295" s="11" t="n">
        <v>8</v>
      </c>
      <c r="E295" s="11" t="n">
        <f aca="false">D295-F295</f>
        <v>7.50843229727122</v>
      </c>
      <c r="F295" s="11" t="n">
        <v>0.491567702728777</v>
      </c>
      <c r="G295" s="12" t="n">
        <v>440</v>
      </c>
      <c r="H295" s="12" t="n">
        <v>412.123</v>
      </c>
      <c r="I295" s="12" t="n">
        <v>2.345</v>
      </c>
      <c r="J295" s="12" t="n">
        <f aca="false">SUM(H295:I295)</f>
        <v>414.468</v>
      </c>
      <c r="K295" s="8" t="n">
        <f aca="false">(H295/G295)</f>
        <v>0.936643181818182</v>
      </c>
      <c r="L295" s="8" t="n">
        <f aca="false">H295/(E295*55)</f>
        <v>0.997964043342134</v>
      </c>
      <c r="M295" s="8" t="n">
        <f aca="false">(H295/J295)</f>
        <v>0.994342144628777</v>
      </c>
      <c r="N295" s="8" t="n">
        <f aca="false">I295/(H295+I295)</f>
        <v>0.00565785537122287</v>
      </c>
      <c r="O295" s="9" t="n">
        <f aca="false">Dados[[#This Row],[VolumePadrão]]/Dados[[#This Row],[Horas Disp]]</f>
        <v>55</v>
      </c>
      <c r="P295" s="10" t="n">
        <f aca="false" t="array" ref="P295:P295">SUM(Dados[[#This Row],[VolumeLíquido]:[VolumeRefugo]]/Dados[[#This Row],[Horas Ativas]])</f>
        <v>55.200337912167</v>
      </c>
      <c r="Q295" s="8" t="n">
        <f aca="false">Dados[[#This Row],[Horas Ativas]]/Dados[[#This Row],[Horas Disp]]</f>
        <v>0.938554037158903</v>
      </c>
      <c r="R295" s="8" t="n">
        <f aca="false">Dados[[#This Row],[VolumeBruto]]/Dados[[#This Row],[VolumePadrão]]</f>
        <v>0.941972727272727</v>
      </c>
      <c r="S295" s="8" t="n">
        <f aca="false">Dados[[#This Row],[Disponibilidade]]*Dados[[#This Row],[Desempenho]]*Dados[[#This Row],[Qualidade]]</f>
        <v>0.879090239672815</v>
      </c>
      <c r="T295" s="9" t="n">
        <f aca="false">YEAR(Dados[[#This Row],[Período]])</f>
        <v>2019</v>
      </c>
      <c r="U295" s="9" t="n">
        <f aca="false">MONTH(Dados[[#This Row],[Período]])</f>
        <v>12</v>
      </c>
    </row>
    <row r="296" customFormat="false" ht="15" hidden="false" customHeight="false" outlineLevel="0" collapsed="false">
      <c r="A296" s="14" t="n">
        <v>43807</v>
      </c>
      <c r="B296" s="14" t="s">
        <v>25</v>
      </c>
      <c r="C296" s="15" t="s">
        <v>26</v>
      </c>
      <c r="D296" s="11" t="n">
        <v>8</v>
      </c>
      <c r="E296" s="11" t="n">
        <f aca="false">D296-F296</f>
        <v>7.74689113139338</v>
      </c>
      <c r="F296" s="11" t="n">
        <v>0.25310886860662</v>
      </c>
      <c r="G296" s="12" t="n">
        <v>440</v>
      </c>
      <c r="H296" s="12" t="n">
        <v>282.976</v>
      </c>
      <c r="I296" s="12" t="n">
        <v>8.789</v>
      </c>
      <c r="J296" s="12" t="n">
        <f aca="false">SUM(H296:I296)</f>
        <v>291.765</v>
      </c>
      <c r="K296" s="8" t="n">
        <f aca="false">(H296/G296)</f>
        <v>0.643127272727273</v>
      </c>
      <c r="L296" s="8" t="n">
        <f aca="false">H296/(E296*55)</f>
        <v>0.664139729674087</v>
      </c>
      <c r="M296" s="8" t="n">
        <f aca="false">(H296/J296)</f>
        <v>0.969876441656813</v>
      </c>
      <c r="N296" s="8" t="n">
        <f aca="false">I296/(H296+I296)</f>
        <v>0.0301235583431872</v>
      </c>
      <c r="O296" s="9" t="n">
        <f aca="false">Dados[[#This Row],[VolumePadrão]]/Dados[[#This Row],[Horas Disp]]</f>
        <v>55</v>
      </c>
      <c r="P296" s="10" t="n">
        <f aca="false" t="array" ref="P296:P296">SUM(Dados[[#This Row],[VolumeLíquido]:[VolumeRefugo]]/Dados[[#This Row],[Horas Ativas]])</f>
        <v>37.6622047543247</v>
      </c>
      <c r="Q296" s="8" t="n">
        <f aca="false">Dados[[#This Row],[Horas Ativas]]/Dados[[#This Row],[Horas Disp]]</f>
        <v>0.968361391424173</v>
      </c>
      <c r="R296" s="8" t="n">
        <f aca="false">Dados[[#This Row],[VolumeBruto]]/Dados[[#This Row],[VolumePadrão]]</f>
        <v>0.663102272727273</v>
      </c>
      <c r="S296" s="8" t="n">
        <f aca="false">Dados[[#This Row],[Disponibilidade]]*Dados[[#This Row],[Desempenho]]*Dados[[#This Row],[Qualidade]]</f>
        <v>0.622779620681015</v>
      </c>
      <c r="T296" s="9" t="n">
        <f aca="false">YEAR(Dados[[#This Row],[Período]])</f>
        <v>2019</v>
      </c>
      <c r="U296" s="9" t="n">
        <f aca="false">MONTH(Dados[[#This Row],[Período]])</f>
        <v>12</v>
      </c>
    </row>
    <row r="297" customFormat="false" ht="15" hidden="false" customHeight="false" outlineLevel="0" collapsed="false">
      <c r="A297" s="14" t="n">
        <v>43808</v>
      </c>
      <c r="B297" s="14" t="s">
        <v>27</v>
      </c>
      <c r="C297" s="15" t="s">
        <v>28</v>
      </c>
      <c r="D297" s="11" t="n">
        <v>8</v>
      </c>
      <c r="E297" s="11" t="n">
        <f aca="false">D297-F297</f>
        <v>7.77372596335733</v>
      </c>
      <c r="F297" s="11" t="n">
        <v>0.226274036642669</v>
      </c>
      <c r="G297" s="12" t="n">
        <v>440</v>
      </c>
      <c r="H297" s="12" t="n">
        <v>289.146</v>
      </c>
      <c r="I297" s="12" t="n">
        <v>12.432</v>
      </c>
      <c r="J297" s="12" t="n">
        <f aca="false">SUM(H297:I297)</f>
        <v>301.578</v>
      </c>
      <c r="K297" s="8" t="n">
        <f aca="false">(H297/G297)</f>
        <v>0.65715</v>
      </c>
      <c r="L297" s="8" t="n">
        <f aca="false">H297/(E297*55)</f>
        <v>0.676278019675588</v>
      </c>
      <c r="M297" s="8" t="n">
        <f aca="false">(H297/J297)</f>
        <v>0.958776833853928</v>
      </c>
      <c r="N297" s="8" t="n">
        <f aca="false">I297/(H297+I297)</f>
        <v>0.0412231661460717</v>
      </c>
      <c r="O297" s="9" t="n">
        <f aca="false">Dados[[#This Row],[VolumePadrão]]/Dados[[#This Row],[Horas Disp]]</f>
        <v>55</v>
      </c>
      <c r="P297" s="10" t="n">
        <f aca="false" t="array" ref="P297:P297">SUM(Dados[[#This Row],[VolumeLíquido]:[VolumeRefugo]]/Dados[[#This Row],[Horas Ativas]])</f>
        <v>38.7945241987607</v>
      </c>
      <c r="Q297" s="8" t="n">
        <f aca="false">Dados[[#This Row],[Horas Ativas]]/Dados[[#This Row],[Horas Disp]]</f>
        <v>0.971715745419666</v>
      </c>
      <c r="R297" s="8" t="n">
        <f aca="false">Dados[[#This Row],[VolumeBruto]]/Dados[[#This Row],[VolumePadrão]]</f>
        <v>0.685404545454546</v>
      </c>
      <c r="S297" s="8" t="n">
        <f aca="false">Dados[[#This Row],[Disponibilidade]]*Dados[[#This Row],[Desempenho]]*Dados[[#This Row],[Qualidade]]</f>
        <v>0.638563002102534</v>
      </c>
      <c r="T297" s="9" t="n">
        <f aca="false">YEAR(Dados[[#This Row],[Período]])</f>
        <v>2019</v>
      </c>
      <c r="U297" s="9" t="n">
        <f aca="false">MONTH(Dados[[#This Row],[Período]])</f>
        <v>12</v>
      </c>
    </row>
    <row r="298" customFormat="false" ht="15" hidden="false" customHeight="false" outlineLevel="0" collapsed="false">
      <c r="A298" s="14" t="n">
        <v>43809</v>
      </c>
      <c r="B298" s="14" t="s">
        <v>29</v>
      </c>
      <c r="C298" s="15" t="s">
        <v>30</v>
      </c>
      <c r="D298" s="11" t="n">
        <v>8</v>
      </c>
      <c r="E298" s="11" t="n">
        <f aca="false">D298-F298</f>
        <v>7.97480730134463</v>
      </c>
      <c r="F298" s="11" t="n">
        <v>0.0251926986553663</v>
      </c>
      <c r="G298" s="12" t="n">
        <v>440</v>
      </c>
      <c r="H298" s="12" t="n">
        <v>390.428</v>
      </c>
      <c r="I298" s="12" t="n">
        <v>43.95</v>
      </c>
      <c r="J298" s="12" t="n">
        <f aca="false">SUM(H298:I298)</f>
        <v>434.378</v>
      </c>
      <c r="K298" s="8" t="n">
        <f aca="false">(H298/G298)</f>
        <v>0.887336363636364</v>
      </c>
      <c r="L298" s="8" t="n">
        <f aca="false">H298/(E298*55)</f>
        <v>0.890139490629949</v>
      </c>
      <c r="M298" s="8" t="n">
        <f aca="false">(H298/J298)</f>
        <v>0.898820842676194</v>
      </c>
      <c r="N298" s="8" t="n">
        <f aca="false">I298/(H298+I298)</f>
        <v>0.101179157323806</v>
      </c>
      <c r="O298" s="9" t="n">
        <f aca="false">Dados[[#This Row],[VolumePadrão]]/Dados[[#This Row],[Horas Disp]]</f>
        <v>55</v>
      </c>
      <c r="P298" s="10" t="n">
        <f aca="false" t="array" ref="P298:P298">SUM(Dados[[#This Row],[VolumeLíquido]:[VolumeRefugo]]/Dados[[#This Row],[Horas Ativas]])</f>
        <v>54.4687769354326</v>
      </c>
      <c r="Q298" s="8" t="n">
        <f aca="false">Dados[[#This Row],[Horas Ativas]]/Dados[[#This Row],[Horas Disp]]</f>
        <v>0.996850912668079</v>
      </c>
      <c r="R298" s="8" t="n">
        <f aca="false">Dados[[#This Row],[VolumeBruto]]/Dados[[#This Row],[VolumePadrão]]</f>
        <v>0.987222727272727</v>
      </c>
      <c r="S298" s="8" t="n">
        <f aca="false">Dados[[#This Row],[Disponibilidade]]*Dados[[#This Row],[Desempenho]]*Dados[[#This Row],[Qualidade]]</f>
        <v>0.884542063934484</v>
      </c>
      <c r="T298" s="9" t="n">
        <f aca="false">YEAR(Dados[[#This Row],[Período]])</f>
        <v>2019</v>
      </c>
      <c r="U298" s="9" t="n">
        <f aca="false">MONTH(Dados[[#This Row],[Período]])</f>
        <v>12</v>
      </c>
    </row>
    <row r="299" customFormat="false" ht="15" hidden="false" customHeight="false" outlineLevel="0" collapsed="false">
      <c r="A299" s="14" t="n">
        <v>43810</v>
      </c>
      <c r="B299" s="14" t="s">
        <v>23</v>
      </c>
      <c r="C299" s="15" t="s">
        <v>24</v>
      </c>
      <c r="D299" s="11" t="n">
        <v>8</v>
      </c>
      <c r="E299" s="11" t="n">
        <f aca="false">D299-F299</f>
        <v>7.41395524384194</v>
      </c>
      <c r="F299" s="11" t="n">
        <v>0.586044756158057</v>
      </c>
      <c r="G299" s="12" t="n">
        <v>440</v>
      </c>
      <c r="H299" s="12" t="n">
        <v>409.761</v>
      </c>
      <c r="I299" s="12" t="n">
        <v>9.085</v>
      </c>
      <c r="J299" s="12" t="n">
        <f aca="false">SUM(H299:I299)</f>
        <v>418.846</v>
      </c>
      <c r="K299" s="8" t="n">
        <f aca="false">(H299/G299)</f>
        <v>0.931275</v>
      </c>
      <c r="L299" s="8" t="n">
        <f aca="false">H299/(E299*55)</f>
        <v>1.004888720658</v>
      </c>
      <c r="M299" s="8" t="n">
        <f aca="false">(H299/J299)</f>
        <v>0.978309450251405</v>
      </c>
      <c r="N299" s="8" t="n">
        <f aca="false">I299/(H299+I299)</f>
        <v>0.0216905497485949</v>
      </c>
      <c r="O299" s="9" t="n">
        <f aca="false">Dados[[#This Row],[VolumePadrão]]/Dados[[#This Row],[Horas Disp]]</f>
        <v>55</v>
      </c>
      <c r="P299" s="10" t="n">
        <f aca="false" t="array" ref="P299:P299">SUM(Dados[[#This Row],[VolumeLíquido]:[VolumeRefugo]]/Dados[[#This Row],[Horas Ativas]])</f>
        <v>56.4942714414003</v>
      </c>
      <c r="Q299" s="8" t="n">
        <f aca="false">Dados[[#This Row],[Horas Ativas]]/Dados[[#This Row],[Horas Disp]]</f>
        <v>0.926744405480243</v>
      </c>
      <c r="R299" s="8" t="n">
        <f aca="false">Dados[[#This Row],[VolumeBruto]]/Dados[[#This Row],[VolumePadrão]]</f>
        <v>0.951922727272727</v>
      </c>
      <c r="S299" s="8" t="n">
        <f aca="false">Dados[[#This Row],[Disponibilidade]]*Dados[[#This Row],[Desempenho]]*Dados[[#This Row],[Qualidade]]</f>
        <v>0.863053896213613</v>
      </c>
      <c r="T299" s="9" t="n">
        <f aca="false">YEAR(Dados[[#This Row],[Período]])</f>
        <v>2019</v>
      </c>
      <c r="U299" s="9" t="n">
        <f aca="false">MONTH(Dados[[#This Row],[Período]])</f>
        <v>12</v>
      </c>
    </row>
    <row r="1048537" customFormat="false" ht="15" hidden="true" customHeight="false" outlineLevel="0" collapsed="false"/>
  </sheetData>
  <dataValidations count="2">
    <dataValidation allowBlank="true" operator="between" showDropDown="false" showErrorMessage="true" showInputMessage="true" sqref="C2:C299" type="list">
      <formula1>INDIRECT(B2)</formula1>
      <formula2>0</formula2>
    </dataValidation>
    <dataValidation allowBlank="true" operator="between" showDropDown="false" showErrorMessage="true" showInputMessage="true" sqref="B2:B205" type="list">
      <formula1>Lista!$H$2:$L$2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6" width="15.71"/>
    <col collapsed="false" customWidth="true" hidden="false" outlineLevel="0" max="3" min="3" style="16" width="18.43"/>
    <col collapsed="false" customWidth="true" hidden="false" outlineLevel="0" max="5" min="4" style="16" width="18.85"/>
    <col collapsed="false" customWidth="true" hidden="false" outlineLevel="0" max="6" min="6" style="16" width="15.71"/>
    <col collapsed="false" customWidth="true" hidden="false" outlineLevel="0" max="7" min="7" style="0" width="3"/>
    <col collapsed="false" customWidth="true" hidden="false" outlineLevel="0" max="9" min="9" style="0" width="7.85"/>
    <col collapsed="false" customWidth="true" hidden="false" outlineLevel="0" max="10" min="10" style="0" width="11.71"/>
    <col collapsed="false" customWidth="true" hidden="false" outlineLevel="0" max="11" min="11" style="0" width="10.85"/>
    <col collapsed="false" customWidth="true" hidden="false" outlineLevel="0" max="12" min="12" style="0" width="9.14"/>
  </cols>
  <sheetData>
    <row r="1" customFormat="false" ht="15" hidden="false" customHeight="false" outlineLevel="0" collapsed="false">
      <c r="B1" s="17" t="s">
        <v>13</v>
      </c>
      <c r="C1" s="17"/>
      <c r="D1" s="17"/>
      <c r="E1" s="17"/>
      <c r="F1" s="17"/>
      <c r="H1" s="17" t="s">
        <v>1</v>
      </c>
      <c r="I1" s="17"/>
      <c r="J1" s="17"/>
      <c r="K1" s="17"/>
      <c r="L1" s="17"/>
    </row>
    <row r="2" customFormat="false" ht="15" hidden="false" customHeight="false" outlineLevel="0" collapsed="false">
      <c r="B2" s="18" t="s">
        <v>21</v>
      </c>
      <c r="C2" s="18" t="s">
        <v>23</v>
      </c>
      <c r="D2" s="18" t="s">
        <v>25</v>
      </c>
      <c r="E2" s="18" t="s">
        <v>27</v>
      </c>
      <c r="F2" s="18" t="s">
        <v>29</v>
      </c>
      <c r="H2" s="18" t="s">
        <v>21</v>
      </c>
      <c r="I2" s="18" t="s">
        <v>23</v>
      </c>
      <c r="J2" s="18" t="s">
        <v>25</v>
      </c>
      <c r="K2" s="18" t="s">
        <v>27</v>
      </c>
      <c r="L2" s="18" t="s">
        <v>29</v>
      </c>
    </row>
    <row r="3" customFormat="false" ht="15" hidden="false" customHeight="false" outlineLevel="0" collapsed="false">
      <c r="B3" s="16" t="s">
        <v>36</v>
      </c>
      <c r="C3" s="16" t="s">
        <v>37</v>
      </c>
      <c r="D3" s="16" t="s">
        <v>38</v>
      </c>
      <c r="E3" s="16" t="s">
        <v>38</v>
      </c>
      <c r="F3" s="16" t="s">
        <v>36</v>
      </c>
      <c r="H3" s="16" t="s">
        <v>22</v>
      </c>
      <c r="I3" s="16" t="s">
        <v>24</v>
      </c>
      <c r="J3" s="16" t="s">
        <v>31</v>
      </c>
      <c r="K3" s="16" t="s">
        <v>34</v>
      </c>
      <c r="L3" s="16" t="s">
        <v>35</v>
      </c>
    </row>
    <row r="4" customFormat="false" ht="15" hidden="false" customHeight="false" outlineLevel="0" collapsed="false">
      <c r="B4" s="16" t="s">
        <v>37</v>
      </c>
      <c r="C4" s="16" t="s">
        <v>39</v>
      </c>
      <c r="D4" s="16" t="s">
        <v>40</v>
      </c>
      <c r="E4" s="16" t="s">
        <v>40</v>
      </c>
      <c r="F4" s="16" t="s">
        <v>38</v>
      </c>
      <c r="H4" s="16" t="s">
        <v>33</v>
      </c>
      <c r="I4" s="16" t="s">
        <v>32</v>
      </c>
      <c r="J4" s="16" t="s">
        <v>26</v>
      </c>
      <c r="K4" s="16" t="s">
        <v>28</v>
      </c>
      <c r="L4" s="16" t="s">
        <v>30</v>
      </c>
    </row>
    <row r="5" customFormat="false" ht="15" hidden="false" customHeight="false" outlineLevel="0" collapsed="false">
      <c r="B5" s="16" t="s">
        <v>41</v>
      </c>
      <c r="C5" s="16" t="s">
        <v>42</v>
      </c>
      <c r="D5" s="16" t="s">
        <v>43</v>
      </c>
      <c r="E5" s="16" t="s">
        <v>43</v>
      </c>
      <c r="F5" s="16" t="s">
        <v>44</v>
      </c>
    </row>
    <row r="6" customFormat="false" ht="15" hidden="false" customHeight="false" outlineLevel="0" collapsed="false">
      <c r="B6" s="16" t="s">
        <v>44</v>
      </c>
      <c r="C6" s="16" t="s">
        <v>45</v>
      </c>
      <c r="D6" s="16" t="s">
        <v>46</v>
      </c>
      <c r="E6" s="16" t="s">
        <v>46</v>
      </c>
      <c r="F6" s="16" t="s">
        <v>46</v>
      </c>
    </row>
    <row r="7" customFormat="false" ht="15" hidden="false" customHeight="false" outlineLevel="0" collapsed="false">
      <c r="B7" s="16" t="s">
        <v>47</v>
      </c>
      <c r="C7" s="16" t="s">
        <v>48</v>
      </c>
      <c r="D7" s="16" t="s">
        <v>49</v>
      </c>
      <c r="E7" s="16" t="s">
        <v>49</v>
      </c>
      <c r="F7" s="16" t="s">
        <v>49</v>
      </c>
    </row>
    <row r="10" customFormat="false" ht="15" hidden="false" customHeight="false" outlineLevel="0" collapsed="false">
      <c r="B10" s="17" t="s">
        <v>50</v>
      </c>
      <c r="C10" s="17"/>
      <c r="D10" s="17"/>
      <c r="E10" s="17"/>
      <c r="F10" s="17"/>
    </row>
    <row r="11" customFormat="false" ht="15" hidden="false" customHeight="false" outlineLevel="0" collapsed="false">
      <c r="B11" s="18" t="s">
        <v>21</v>
      </c>
      <c r="C11" s="18" t="s">
        <v>23</v>
      </c>
      <c r="D11" s="18" t="s">
        <v>25</v>
      </c>
      <c r="E11" s="18" t="s">
        <v>27</v>
      </c>
      <c r="F11" s="18" t="s">
        <v>29</v>
      </c>
    </row>
    <row r="12" customFormat="false" ht="15" hidden="false" customHeight="false" outlineLevel="0" collapsed="false">
      <c r="B12" s="16" t="s">
        <v>51</v>
      </c>
      <c r="C12" s="16" t="s">
        <v>51</v>
      </c>
      <c r="D12" s="16" t="s">
        <v>51</v>
      </c>
      <c r="E12" s="16" t="s">
        <v>51</v>
      </c>
      <c r="F12" s="16" t="s">
        <v>51</v>
      </c>
    </row>
    <row r="13" customFormat="false" ht="15" hidden="false" customHeight="false" outlineLevel="0" collapsed="false">
      <c r="B13" s="16" t="s">
        <v>52</v>
      </c>
      <c r="C13" s="16" t="s">
        <v>53</v>
      </c>
      <c r="D13" s="16" t="s">
        <v>54</v>
      </c>
      <c r="E13" s="16" t="s">
        <v>55</v>
      </c>
      <c r="F13" s="16" t="s">
        <v>56</v>
      </c>
    </row>
    <row r="14" customFormat="false" ht="15" hidden="false" customHeight="false" outlineLevel="0" collapsed="false">
      <c r="B14" s="16" t="s">
        <v>57</v>
      </c>
      <c r="C14" s="16" t="s">
        <v>58</v>
      </c>
      <c r="D14" s="16" t="s">
        <v>55</v>
      </c>
      <c r="E14" s="16" t="s">
        <v>56</v>
      </c>
      <c r="F14" s="16" t="s">
        <v>59</v>
      </c>
    </row>
    <row r="15" customFormat="false" ht="15" hidden="false" customHeight="false" outlineLevel="0" collapsed="false">
      <c r="B15" s="16" t="s">
        <v>56</v>
      </c>
      <c r="C15" s="16" t="s">
        <v>56</v>
      </c>
      <c r="D15" s="16" t="s">
        <v>56</v>
      </c>
      <c r="E15" s="16" t="s">
        <v>60</v>
      </c>
      <c r="F15" s="16" t="s">
        <v>61</v>
      </c>
    </row>
    <row r="16" customFormat="false" ht="15" hidden="false" customHeight="false" outlineLevel="0" collapsed="false">
      <c r="B16" s="16" t="s">
        <v>62</v>
      </c>
      <c r="C16" s="16" t="s">
        <v>63</v>
      </c>
      <c r="D16" s="16" t="s">
        <v>60</v>
      </c>
      <c r="E16" s="16" t="s">
        <v>64</v>
      </c>
      <c r="F16" s="16" t="s">
        <v>65</v>
      </c>
    </row>
  </sheetData>
  <mergeCells count="3">
    <mergeCell ref="B1:F1"/>
    <mergeCell ref="H1:L1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2020-10-27T22:13:09Z</dcterms:created>
  <dc:creator>Anderson</dc:creator>
  <dc:description/>
  <dc:language>pt-BR</dc:language>
  <cp:lastModifiedBy/>
  <dcterms:modified xsi:type="dcterms:W3CDTF">2022-08-02T13:53:31Z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