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 Henrique\Desktop\"/>
    </mc:Choice>
  </mc:AlternateContent>
  <xr:revisionPtr revIDLastSave="0" documentId="8_{750413A2-C83F-46DC-8662-BBF2F9B23823}" xr6:coauthVersionLast="47" xr6:coauthVersionMax="47" xr10:uidLastSave="{00000000-0000-0000-0000-000000000000}"/>
  <bookViews>
    <workbookView xWindow="14295" yWindow="0" windowWidth="14610" windowHeight="15585" xr2:uid="{11CD2608-0C3F-4AD1-B886-44A1F4FE9E8F}"/>
  </bookViews>
  <sheets>
    <sheet name="GHE_IVEST" sheetId="1" r:id="rId1"/>
    <sheet name="Planilha2" sheetId="2" r:id="rId2"/>
  </sheets>
  <definedNames>
    <definedName name="qt_anos">GHE_IVEST!$D$24</definedName>
    <definedName name="Rendimento">GHE_IVEST!$D$19</definedName>
    <definedName name="Rendimento_carteira">GHE_IVEST!$D$19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7" i="2" l="1"/>
  <c r="C41" i="1"/>
  <c r="D41" i="1" s="1"/>
  <c r="I6" i="2"/>
  <c r="A11" i="2"/>
  <c r="A12" i="2"/>
  <c r="A13" i="2"/>
  <c r="A14" i="2"/>
  <c r="A15" i="2"/>
  <c r="A16" i="2"/>
  <c r="A18" i="2"/>
  <c r="C42" i="1" s="1"/>
  <c r="D42" i="1" s="1"/>
  <c r="A19" i="2"/>
  <c r="C45" i="1" s="1"/>
  <c r="D45" i="1" s="1"/>
  <c r="A20" i="2"/>
  <c r="A21" i="2"/>
  <c r="A22" i="2"/>
  <c r="A6" i="2"/>
  <c r="A7" i="2"/>
  <c r="A8" i="2"/>
  <c r="A9" i="2"/>
  <c r="A10" i="2"/>
  <c r="A5" i="2"/>
  <c r="D38" i="1"/>
  <c r="D20" i="1"/>
  <c r="C34" i="1"/>
  <c r="D34" i="1" s="1"/>
  <c r="C33" i="1"/>
  <c r="D33" i="1" s="1"/>
  <c r="C31" i="1"/>
  <c r="D31" i="1" s="1"/>
  <c r="C32" i="1"/>
  <c r="D32" i="1" s="1"/>
  <c r="C30" i="1"/>
  <c r="D30" i="1" s="1"/>
  <c r="D26" i="1"/>
  <c r="D27" i="1" s="1"/>
  <c r="C44" i="1" l="1"/>
  <c r="D44" i="1" s="1"/>
  <c r="C43" i="1"/>
  <c r="D43" i="1" s="1"/>
  <c r="C46" i="1"/>
  <c r="D46" i="1" s="1"/>
  <c r="D47" i="1" l="1"/>
</calcChain>
</file>

<file path=xl/sharedStrings.xml><?xml version="1.0" encoding="utf-8"?>
<sst xmlns="http://schemas.openxmlformats.org/spreadsheetml/2006/main" count="71" uniqueCount="35">
  <si>
    <t xml:space="preserve">Investimento Mensal </t>
  </si>
  <si>
    <t>Quanto vou invertir por mês ?</t>
  </si>
  <si>
    <t>Por Quantos Anos ?</t>
  </si>
  <si>
    <t>Taxa de Rendimento mensal ?</t>
  </si>
  <si>
    <t>Patrimonio acumulado ?</t>
  </si>
  <si>
    <t>Dividendos Mesais ?</t>
  </si>
  <si>
    <t>Quanto em 2 anos ?</t>
  </si>
  <si>
    <t>Quanto em 5 anos ?</t>
  </si>
  <si>
    <t>Quanto em 10 anos ?</t>
  </si>
  <si>
    <t>Cenários</t>
  </si>
  <si>
    <t>Quanto em 30 anos ?</t>
  </si>
  <si>
    <t>Quanto em 20 anos ?</t>
  </si>
  <si>
    <t>Dividendo</t>
  </si>
  <si>
    <t xml:space="preserve">Rendimento Carteira </t>
  </si>
  <si>
    <t xml:space="preserve">Salário </t>
  </si>
  <si>
    <t xml:space="preserve">CONFIGURAÇÕES  </t>
  </si>
  <si>
    <t>AGRESSIVO</t>
  </si>
  <si>
    <t xml:space="preserve">CONSERVADOR </t>
  </si>
  <si>
    <t xml:space="preserve">VALOR A SER INVESTIDO POR MÊS </t>
  </si>
  <si>
    <t>TIPO DE FII</t>
  </si>
  <si>
    <t>PERCENTUAL SUGERIDO</t>
  </si>
  <si>
    <t xml:space="preserve">VALORES </t>
  </si>
  <si>
    <t>PAPEL</t>
  </si>
  <si>
    <t xml:space="preserve">TIJOLO </t>
  </si>
  <si>
    <t xml:space="preserve">HIBRIDOS </t>
  </si>
  <si>
    <t>FOF'S</t>
  </si>
  <si>
    <t xml:space="preserve">DESENVOLVIMENTO </t>
  </si>
  <si>
    <t xml:space="preserve">HOTELARIA </t>
  </si>
  <si>
    <t>PERFIES</t>
  </si>
  <si>
    <t>%</t>
  </si>
  <si>
    <t>CHAVE</t>
  </si>
  <si>
    <t>MODERADO</t>
  </si>
  <si>
    <t xml:space="preserve">MODERADO-TIJOLO </t>
  </si>
  <si>
    <t>Sujestão de investimento  (30%)</t>
  </si>
  <si>
    <t>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</si>
</sst>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Segoe Fluent Icons"/>
      <family val="1"/>
    </font>
    <font>
      <b/>
      <sz val="14"/>
      <color theme="1"/>
      <name val="Segoe Fluent Icons"/>
      <family val="1"/>
    </font>
    <font>
      <sz val="14"/>
      <color rgb="FF9C57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theme="0" tint="-0.149998474074526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/>
    <xf numFmtId="0" fontId="0" fillId="0" borderId="0" xfId="0" applyBorder="1"/>
    <xf numFmtId="8" fontId="0" fillId="4" borderId="4" xfId="0" applyNumberFormat="1" applyFill="1" applyBorder="1"/>
    <xf numFmtId="8" fontId="0" fillId="4" borderId="0" xfId="0" applyNumberFormat="1" applyFill="1" applyBorder="1"/>
    <xf numFmtId="8" fontId="0" fillId="4" borderId="8" xfId="0" applyNumberFormat="1" applyFill="1" applyBorder="1"/>
    <xf numFmtId="0" fontId="6" fillId="5" borderId="0" xfId="0" applyFont="1" applyFill="1" applyBorder="1"/>
    <xf numFmtId="8" fontId="3" fillId="5" borderId="0" xfId="0" applyNumberFormat="1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vertical="center"/>
    </xf>
    <xf numFmtId="0" fontId="0" fillId="0" borderId="8" xfId="0" applyBorder="1"/>
    <xf numFmtId="0" fontId="9" fillId="5" borderId="0" xfId="0" applyFont="1" applyFill="1" applyBorder="1" applyAlignment="1">
      <alignment vertical="center"/>
    </xf>
    <xf numFmtId="0" fontId="0" fillId="5" borderId="0" xfId="0" applyFill="1" applyBorder="1"/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left" vertical="center"/>
    </xf>
    <xf numFmtId="0" fontId="11" fillId="4" borderId="0" xfId="0" applyFont="1" applyFill="1" applyBorder="1" applyAlignment="1">
      <alignment horizontal="left" vertical="center"/>
    </xf>
    <xf numFmtId="0" fontId="11" fillId="4" borderId="7" xfId="0" applyFont="1" applyFill="1" applyBorder="1" applyAlignment="1">
      <alignment horizontal="left" vertical="center"/>
    </xf>
    <xf numFmtId="0" fontId="11" fillId="4" borderId="8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left" vertical="center"/>
    </xf>
    <xf numFmtId="8" fontId="0" fillId="4" borderId="5" xfId="0" applyNumberFormat="1" applyFill="1" applyBorder="1" applyAlignment="1">
      <alignment horizontal="center"/>
    </xf>
    <xf numFmtId="8" fontId="0" fillId="4" borderId="6" xfId="0" applyNumberFormat="1" applyFill="1" applyBorder="1" applyAlignment="1">
      <alignment horizontal="center"/>
    </xf>
    <xf numFmtId="8" fontId="0" fillId="4" borderId="2" xfId="0" applyNumberFormat="1" applyFill="1" applyBorder="1" applyAlignment="1">
      <alignment horizontal="center"/>
    </xf>
    <xf numFmtId="0" fontId="2" fillId="2" borderId="0" xfId="2"/>
    <xf numFmtId="0" fontId="0" fillId="7" borderId="0" xfId="0" applyFill="1" applyAlignment="1">
      <alignment horizontal="left"/>
    </xf>
    <xf numFmtId="9" fontId="0" fillId="0" borderId="0" xfId="0" applyNumberFormat="1" applyAlignment="1">
      <alignment horizontal="center"/>
    </xf>
    <xf numFmtId="166" fontId="0" fillId="7" borderId="0" xfId="0" applyNumberFormat="1" applyFill="1" applyAlignment="1">
      <alignment horizontal="left"/>
    </xf>
    <xf numFmtId="9" fontId="0" fillId="0" borderId="0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166" fontId="0" fillId="10" borderId="0" xfId="0" applyNumberFormat="1" applyFill="1" applyAlignment="1">
      <alignment horizontal="left"/>
    </xf>
    <xf numFmtId="8" fontId="8" fillId="4" borderId="6" xfId="0" applyNumberFormat="1" applyFont="1" applyFill="1" applyBorder="1" applyAlignment="1">
      <alignment horizontal="center" vertical="center"/>
    </xf>
    <xf numFmtId="8" fontId="8" fillId="4" borderId="2" xfId="0" applyNumberFormat="1" applyFont="1" applyFill="1" applyBorder="1" applyAlignment="1">
      <alignment horizontal="center"/>
    </xf>
    <xf numFmtId="44" fontId="8" fillId="0" borderId="6" xfId="1" applyFont="1" applyBorder="1" applyAlignment="1">
      <alignment vertical="center"/>
    </xf>
    <xf numFmtId="10" fontId="8" fillId="0" borderId="6" xfId="0" applyNumberFormat="1" applyFont="1" applyBorder="1" applyAlignment="1">
      <alignment vertical="center"/>
    </xf>
    <xf numFmtId="44" fontId="8" fillId="4" borderId="2" xfId="0" applyNumberFormat="1" applyFont="1" applyFill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166" fontId="8" fillId="0" borderId="6" xfId="1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0" fontId="8" fillId="0" borderId="6" xfId="0" applyNumberFormat="1" applyFont="1" applyBorder="1" applyAlignment="1">
      <alignment horizontal="center" vertical="center"/>
    </xf>
    <xf numFmtId="0" fontId="12" fillId="2" borderId="0" xfId="2" applyFont="1" applyBorder="1" applyAlignment="1">
      <alignment horizontal="center" vertical="center"/>
    </xf>
    <xf numFmtId="0" fontId="12" fillId="2" borderId="0" xfId="2" applyFont="1"/>
    <xf numFmtId="0" fontId="8" fillId="7" borderId="0" xfId="0" applyFont="1" applyFill="1" applyAlignment="1">
      <alignment horizontal="left"/>
    </xf>
    <xf numFmtId="166" fontId="8" fillId="7" borderId="0" xfId="0" applyNumberFormat="1" applyFont="1" applyFill="1" applyAlignment="1">
      <alignment horizont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cat>
            <c:strRef>
              <c:f>GHE_IVEST!$B$41:$B$46</c:f>
              <c:strCache>
                <c:ptCount val="6"/>
                <c:pt idx="0">
                  <c:v>PAPEL</c:v>
                </c:pt>
                <c:pt idx="1">
                  <c:v>TIJOLO </c:v>
                </c:pt>
                <c:pt idx="2">
                  <c:v>HIBRIDOS </c:v>
                </c:pt>
                <c:pt idx="3">
                  <c:v>FOF'S</c:v>
                </c:pt>
                <c:pt idx="4">
                  <c:v>DESENVOLVIMENTO </c:v>
                </c:pt>
                <c:pt idx="5">
                  <c:v>HOTELARIA </c:v>
                </c:pt>
              </c:strCache>
            </c:strRef>
          </c:cat>
          <c:val>
            <c:numRef>
              <c:f>GHE_IVEST!$C$41:$C$46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2-44A7-AFE6-4D9B3ABCE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558030</xdr:colOff>
      <xdr:row>0</xdr:row>
      <xdr:rowOff>9525</xdr:rowOff>
    </xdr:from>
    <xdr:to>
      <xdr:col>4</xdr:col>
      <xdr:colOff>0</xdr:colOff>
      <xdr:row>14</xdr:row>
      <xdr:rowOff>66675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DC11543-C5BA-6FC7-6460-C23759B6FC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897" b="17157"/>
        <a:stretch>
          <a:fillRect/>
        </a:stretch>
      </xdr:blipFill>
      <xdr:spPr>
        <a:xfrm>
          <a:off x="558030" y="9525"/>
          <a:ext cx="6461895" cy="27241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</xdr:row>
      <xdr:rowOff>147637</xdr:rowOff>
    </xdr:from>
    <xdr:to>
      <xdr:col>2</xdr:col>
      <xdr:colOff>952500</xdr:colOff>
      <xdr:row>62</xdr:row>
      <xdr:rowOff>33337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E3AAE99-93DF-5750-5CA5-4B760D289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AE6E5-A59A-4F6D-9C2E-F3A015E00A7C}">
  <dimension ref="A16:XFD71"/>
  <sheetViews>
    <sheetView showGridLines="0" tabSelected="1" topLeftCell="A17" zoomScaleNormal="100" workbookViewId="0">
      <selection activeCell="E32" sqref="E32"/>
    </sheetView>
  </sheetViews>
  <sheetFormatPr defaultColWidth="0" defaultRowHeight="15" x14ac:dyDescent="0.25"/>
  <cols>
    <col min="1" max="1" width="3.140625" customWidth="1"/>
    <col min="2" max="2" width="54.28515625" customWidth="1"/>
    <col min="3" max="3" width="22.140625" bestFit="1" customWidth="1"/>
    <col min="4" max="4" width="16.5703125" bestFit="1" customWidth="1"/>
    <col min="5" max="5" width="11.42578125" customWidth="1"/>
    <col min="6" max="6" width="5.85546875" hidden="1" customWidth="1"/>
    <col min="7" max="7" width="9.140625" hidden="1" customWidth="1"/>
    <col min="9" max="9" width="1.28515625" hidden="1" customWidth="1"/>
    <col min="10" max="10" width="9.85546875" hidden="1" customWidth="1"/>
    <col min="11" max="11" width="9.140625" hidden="1" customWidth="1"/>
    <col min="12" max="16382" width="9.140625" hidden="1"/>
    <col min="16383" max="16383" width="9.140625" hidden="1" customWidth="1"/>
    <col min="16384" max="16384" width="0.140625" customWidth="1"/>
  </cols>
  <sheetData>
    <row r="16" spans="4:4" x14ac:dyDescent="0.25">
      <c r="D16" s="5"/>
    </row>
    <row r="17" spans="1:7" customFormat="1" ht="18.75" x14ac:dyDescent="0.25">
      <c r="B17" s="11" t="s">
        <v>15</v>
      </c>
      <c r="C17" s="12"/>
      <c r="D17" s="13"/>
      <c r="E17" s="15"/>
    </row>
    <row r="18" spans="1:7" customFormat="1" ht="18.75" x14ac:dyDescent="0.25">
      <c r="B18" s="21" t="s">
        <v>14</v>
      </c>
      <c r="C18" s="22"/>
      <c r="D18" s="49">
        <v>2000</v>
      </c>
    </row>
    <row r="19" spans="1:7" customFormat="1" ht="18.75" x14ac:dyDescent="0.25">
      <c r="B19" s="21" t="s">
        <v>13</v>
      </c>
      <c r="C19" s="22"/>
      <c r="D19" s="50">
        <v>6.0000000000000001E-3</v>
      </c>
      <c r="E19" s="5"/>
    </row>
    <row r="20" spans="1:7" customFormat="1" ht="18.75" x14ac:dyDescent="0.25">
      <c r="B20" s="23" t="s">
        <v>33</v>
      </c>
      <c r="C20" s="24"/>
      <c r="D20" s="51">
        <f>(D18*30%)</f>
        <v>600</v>
      </c>
    </row>
    <row r="21" spans="1:7" customFormat="1" x14ac:dyDescent="0.25">
      <c r="D21" s="16"/>
    </row>
    <row r="22" spans="1:7" customFormat="1" ht="26.25" customHeight="1" x14ac:dyDescent="0.4">
      <c r="B22" s="17" t="s">
        <v>0</v>
      </c>
      <c r="C22" s="18"/>
      <c r="D22" s="20"/>
    </row>
    <row r="23" spans="1:7" customFormat="1" ht="15" customHeight="1" x14ac:dyDescent="0.25">
      <c r="B23" s="52" t="s">
        <v>1</v>
      </c>
      <c r="C23" s="53"/>
      <c r="D23" s="54">
        <v>200</v>
      </c>
    </row>
    <row r="24" spans="1:7" customFormat="1" ht="15" customHeight="1" x14ac:dyDescent="0.25">
      <c r="B24" s="52" t="s">
        <v>2</v>
      </c>
      <c r="C24" s="53"/>
      <c r="D24" s="55">
        <v>5</v>
      </c>
    </row>
    <row r="25" spans="1:7" customFormat="1" ht="15" customHeight="1" x14ac:dyDescent="0.25">
      <c r="B25" s="52" t="s">
        <v>3</v>
      </c>
      <c r="C25" s="53"/>
      <c r="D25" s="56">
        <v>1.0789999999999999E-2</v>
      </c>
    </row>
    <row r="26" spans="1:7" customFormat="1" ht="15" customHeight="1" x14ac:dyDescent="0.25">
      <c r="B26" s="21" t="s">
        <v>4</v>
      </c>
      <c r="C26" s="22"/>
      <c r="D26" s="47">
        <f>FV(D25,D24*12,D23*-1)</f>
        <v>16755.382799697527</v>
      </c>
      <c r="E26" s="3"/>
    </row>
    <row r="27" spans="1:7" customFormat="1" ht="15" customHeight="1" x14ac:dyDescent="0.3">
      <c r="B27" s="23" t="s">
        <v>5</v>
      </c>
      <c r="C27" s="24"/>
      <c r="D27" s="48">
        <f>D26*Rendimento</f>
        <v>100.53229679818516</v>
      </c>
    </row>
    <row r="28" spans="1:7" customFormat="1" ht="15" customHeight="1" x14ac:dyDescent="0.25">
      <c r="B28" s="9"/>
      <c r="C28" s="10"/>
    </row>
    <row r="29" spans="1:7" customFormat="1" ht="26.25" x14ac:dyDescent="0.25">
      <c r="B29" s="17" t="s">
        <v>9</v>
      </c>
      <c r="C29" s="18"/>
      <c r="D29" s="19" t="s">
        <v>12</v>
      </c>
      <c r="G29" s="5"/>
    </row>
    <row r="30" spans="1:7" customFormat="1" ht="18" x14ac:dyDescent="0.25">
      <c r="A30" s="4">
        <v>2</v>
      </c>
      <c r="B30" s="25" t="s">
        <v>6</v>
      </c>
      <c r="C30" s="6">
        <f>FV($D$25,A30*12,$D$23*-1)</f>
        <v>5445.5254595290435</v>
      </c>
      <c r="D30" s="28">
        <f>(C30*Rendimento_carteira)</f>
        <v>32.673152757174265</v>
      </c>
    </row>
    <row r="31" spans="1:7" customFormat="1" ht="18" x14ac:dyDescent="0.25">
      <c r="A31" s="4">
        <v>5</v>
      </c>
      <c r="B31" s="26" t="s">
        <v>7</v>
      </c>
      <c r="C31" s="7">
        <f>FV($D$25,A31*12,$D$23*-1)</f>
        <v>16755.382799697527</v>
      </c>
      <c r="D31" s="29">
        <f>(C31*Rendimento_carteira)</f>
        <v>100.53229679818516</v>
      </c>
    </row>
    <row r="32" spans="1:7" customFormat="1" ht="18" x14ac:dyDescent="0.25">
      <c r="A32" s="4">
        <v>10</v>
      </c>
      <c r="B32" s="26" t="s">
        <v>8</v>
      </c>
      <c r="C32" s="7">
        <f>FV($D$25,A32*12,$D$23*-1)</f>
        <v>48656.842506034438</v>
      </c>
      <c r="D32" s="29">
        <f>(C32*Rendimento_carteira)</f>
        <v>291.94105503620665</v>
      </c>
    </row>
    <row r="33" spans="1:9" customFormat="1" ht="18" x14ac:dyDescent="0.25">
      <c r="A33" s="4">
        <v>20</v>
      </c>
      <c r="B33" s="26" t="s">
        <v>11</v>
      </c>
      <c r="C33" s="7">
        <f>FV($D$25,A33*12,$D$23*-1)</f>
        <v>225039.68001941612</v>
      </c>
      <c r="D33" s="29">
        <f>(C33*Rendimento_carteira)</f>
        <v>1350.2380801164968</v>
      </c>
    </row>
    <row r="34" spans="1:9" customFormat="1" ht="18" x14ac:dyDescent="0.25">
      <c r="A34" s="4">
        <v>30</v>
      </c>
      <c r="B34" s="27" t="s">
        <v>10</v>
      </c>
      <c r="C34" s="8">
        <f>FV($D$25,A34*12,$D$23*-1)</f>
        <v>864433.93100094295</v>
      </c>
      <c r="D34" s="30">
        <f>(C34*Rendimento_carteira)</f>
        <v>5186.6035860056581</v>
      </c>
    </row>
    <row r="35" spans="1:9" customFormat="1" x14ac:dyDescent="0.25"/>
    <row r="36" spans="1:9" customFormat="1" x14ac:dyDescent="0.25"/>
    <row r="37" spans="1:9" customFormat="1" ht="18.75" x14ac:dyDescent="0.3">
      <c r="B37" s="57" t="s">
        <v>34</v>
      </c>
      <c r="C37" s="57"/>
      <c r="D37" s="58" t="s">
        <v>16</v>
      </c>
    </row>
    <row r="38" spans="1:9" customFormat="1" ht="18.75" x14ac:dyDescent="0.3">
      <c r="B38" s="59" t="s">
        <v>18</v>
      </c>
      <c r="C38" s="59"/>
      <c r="D38" s="60">
        <f>D23</f>
        <v>200</v>
      </c>
    </row>
    <row r="39" spans="1:9" customFormat="1" x14ac:dyDescent="0.25"/>
    <row r="40" spans="1:9" customFormat="1" x14ac:dyDescent="0.25">
      <c r="B40" s="42" t="s">
        <v>19</v>
      </c>
      <c r="C40" s="43" t="s">
        <v>20</v>
      </c>
      <c r="D40" s="43" t="s">
        <v>21</v>
      </c>
    </row>
    <row r="41" spans="1:9" customFormat="1" x14ac:dyDescent="0.25">
      <c r="B41" s="1" t="s">
        <v>22</v>
      </c>
      <c r="C41" s="33">
        <f>VLOOKUP($D$37&amp;"-"&amp;B41,Planilha2!A5:D22,4,)</f>
        <v>0.5</v>
      </c>
      <c r="D41" s="46">
        <f>C41*$D$38</f>
        <v>100</v>
      </c>
    </row>
    <row r="42" spans="1:9" customFormat="1" x14ac:dyDescent="0.25">
      <c r="B42" s="1" t="s">
        <v>23</v>
      </c>
      <c r="C42" s="33">
        <f>VLOOKUP($D$37&amp;"-"&amp;B42,Planilha2!A6:D23,4,)</f>
        <v>0.1</v>
      </c>
      <c r="D42" s="46">
        <f t="shared" ref="D42:D46" si="0">C42*$D$38</f>
        <v>20</v>
      </c>
    </row>
    <row r="43" spans="1:9" customFormat="1" x14ac:dyDescent="0.25">
      <c r="B43" s="1" t="s">
        <v>24</v>
      </c>
      <c r="C43" s="33">
        <f>VLOOKUP($D$37&amp;"-"&amp;B43,Planilha2!A7:D24,4,)</f>
        <v>0.05</v>
      </c>
      <c r="D43" s="46">
        <f t="shared" si="0"/>
        <v>10</v>
      </c>
    </row>
    <row r="44" spans="1:9" customFormat="1" x14ac:dyDescent="0.25">
      <c r="B44" s="1" t="s">
        <v>25</v>
      </c>
      <c r="C44" s="33">
        <f>VLOOKUP($D$37&amp;"-"&amp;B44,Planilha2!A8:D25,4,)</f>
        <v>0.05</v>
      </c>
      <c r="D44" s="46">
        <f t="shared" si="0"/>
        <v>10</v>
      </c>
    </row>
    <row r="45" spans="1:9" customFormat="1" x14ac:dyDescent="0.25">
      <c r="B45" s="1" t="s">
        <v>26</v>
      </c>
      <c r="C45" s="33">
        <f>VLOOKUP($D$37&amp;"-"&amp;B45,Planilha2!A9:D26,4,)</f>
        <v>0.2</v>
      </c>
      <c r="D45" s="46">
        <f t="shared" si="0"/>
        <v>40</v>
      </c>
    </row>
    <row r="46" spans="1:9" customFormat="1" x14ac:dyDescent="0.25">
      <c r="B46" s="1" t="s">
        <v>27</v>
      </c>
      <c r="C46" s="33">
        <f>VLOOKUP($D$37&amp;"-"&amp;B46,Planilha2!A10:D27,4,)</f>
        <v>0.1</v>
      </c>
      <c r="D46" s="46">
        <f t="shared" si="0"/>
        <v>20</v>
      </c>
      <c r="I46" s="5"/>
    </row>
    <row r="47" spans="1:9" customFormat="1" x14ac:dyDescent="0.25">
      <c r="B47" s="32"/>
      <c r="C47" s="32"/>
      <c r="D47" s="34">
        <f>SUM(D41:D46)</f>
        <v>200</v>
      </c>
    </row>
    <row r="48" spans="1:9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</sheetData>
  <mergeCells count="14">
    <mergeCell ref="B37:C37"/>
    <mergeCell ref="B38:C38"/>
    <mergeCell ref="B47:C47"/>
    <mergeCell ref="B22:C22"/>
    <mergeCell ref="B23:C23"/>
    <mergeCell ref="B24:C24"/>
    <mergeCell ref="B25:C25"/>
    <mergeCell ref="B26:C26"/>
    <mergeCell ref="B27:C27"/>
    <mergeCell ref="B29:C29"/>
    <mergeCell ref="B17:C17"/>
    <mergeCell ref="B18:C18"/>
    <mergeCell ref="B19:C19"/>
    <mergeCell ref="B20:C20"/>
  </mergeCells>
  <dataValidations count="1">
    <dataValidation type="list" allowBlank="1" showInputMessage="1" showErrorMessage="1" sqref="D37" xr:uid="{7D93ABFA-F26C-4B59-A5C2-1844F16675F3}">
      <formula1>"CONSERVADOR 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92BC-4ECC-4299-98C9-23D7543D2D3C}">
  <dimension ref="A4:I24"/>
  <sheetViews>
    <sheetView workbookViewId="0">
      <selection activeCell="E28" sqref="E28"/>
    </sheetView>
  </sheetViews>
  <sheetFormatPr defaultRowHeight="15" x14ac:dyDescent="0.25"/>
  <cols>
    <col min="1" max="1" width="34.7109375" bestFit="1" customWidth="1"/>
    <col min="2" max="2" width="15.140625" bestFit="1" customWidth="1"/>
    <col min="3" max="3" width="19.42578125" bestFit="1" customWidth="1"/>
    <col min="4" max="4" width="8" style="1" customWidth="1"/>
    <col min="7" max="7" width="12" customWidth="1"/>
  </cols>
  <sheetData>
    <row r="4" spans="1:9" x14ac:dyDescent="0.25">
      <c r="A4" s="44" t="s">
        <v>30</v>
      </c>
      <c r="B4" s="45" t="s">
        <v>28</v>
      </c>
      <c r="C4" s="45" t="s">
        <v>19</v>
      </c>
      <c r="D4" s="45" t="s">
        <v>29</v>
      </c>
    </row>
    <row r="5" spans="1:9" x14ac:dyDescent="0.25">
      <c r="A5" s="5" t="str">
        <f>B5&amp;"-"&amp;C5</f>
        <v>CONSERVADOR -PAPEL</v>
      </c>
      <c r="B5" s="2" t="s">
        <v>17</v>
      </c>
      <c r="C5" s="2" t="s">
        <v>22</v>
      </c>
      <c r="D5" s="35">
        <v>0.3</v>
      </c>
      <c r="I5" t="s">
        <v>29</v>
      </c>
    </row>
    <row r="6" spans="1:9" x14ac:dyDescent="0.25">
      <c r="A6" s="5" t="str">
        <f t="shared" ref="A6:A22" si="0">B6&amp;"-"&amp;C6</f>
        <v xml:space="preserve">CONSERVADOR -TIJOLO </v>
      </c>
      <c r="B6" s="2" t="s">
        <v>17</v>
      </c>
      <c r="C6" s="2" t="s">
        <v>23</v>
      </c>
      <c r="D6" s="35">
        <v>0.5</v>
      </c>
      <c r="G6" s="31" t="s">
        <v>32</v>
      </c>
      <c r="H6" s="31"/>
      <c r="I6" s="31">
        <f>VLOOKUP(G6,$A:$D,4,FALSE)</f>
        <v>0.35</v>
      </c>
    </row>
    <row r="7" spans="1:9" x14ac:dyDescent="0.25">
      <c r="A7" s="5" t="str">
        <f t="shared" si="0"/>
        <v xml:space="preserve">CONSERVADOR -HIBRIDOS </v>
      </c>
      <c r="B7" s="2" t="s">
        <v>17</v>
      </c>
      <c r="C7" s="2" t="s">
        <v>24</v>
      </c>
      <c r="D7" s="35">
        <v>0.1</v>
      </c>
    </row>
    <row r="8" spans="1:9" x14ac:dyDescent="0.25">
      <c r="A8" s="5" t="str">
        <f t="shared" si="0"/>
        <v>CONSERVADOR -FOF'S</v>
      </c>
      <c r="B8" s="2" t="s">
        <v>17</v>
      </c>
      <c r="C8" s="2" t="s">
        <v>25</v>
      </c>
      <c r="D8" s="35">
        <v>0.1</v>
      </c>
    </row>
    <row r="9" spans="1:9" x14ac:dyDescent="0.25">
      <c r="A9" s="5" t="str">
        <f t="shared" si="0"/>
        <v xml:space="preserve">CONSERVADOR -DESENVOLVIMENTO </v>
      </c>
      <c r="B9" s="2" t="s">
        <v>17</v>
      </c>
      <c r="C9" s="2" t="s">
        <v>26</v>
      </c>
      <c r="D9" s="35">
        <v>0</v>
      </c>
    </row>
    <row r="10" spans="1:9" x14ac:dyDescent="0.25">
      <c r="A10" s="14" t="str">
        <f t="shared" si="0"/>
        <v xml:space="preserve">CONSERVADOR -HOTELARIA </v>
      </c>
      <c r="B10" s="36" t="s">
        <v>17</v>
      </c>
      <c r="C10" s="36" t="s">
        <v>27</v>
      </c>
      <c r="D10" s="37">
        <v>0</v>
      </c>
    </row>
    <row r="11" spans="1:9" x14ac:dyDescent="0.25">
      <c r="A11" s="5" t="str">
        <f t="shared" si="0"/>
        <v>MODERADO-PAPEL</v>
      </c>
      <c r="B11" s="2" t="s">
        <v>31</v>
      </c>
      <c r="C11" s="2" t="s">
        <v>22</v>
      </c>
      <c r="D11" s="40">
        <v>0.32</v>
      </c>
    </row>
    <row r="12" spans="1:9" x14ac:dyDescent="0.25">
      <c r="A12" s="5" t="str">
        <f t="shared" si="0"/>
        <v xml:space="preserve">MODERADO-TIJOLO </v>
      </c>
      <c r="B12" s="2" t="s">
        <v>31</v>
      </c>
      <c r="C12" s="2" t="s">
        <v>23</v>
      </c>
      <c r="D12" s="40">
        <v>0.35</v>
      </c>
    </row>
    <row r="13" spans="1:9" x14ac:dyDescent="0.25">
      <c r="A13" s="5" t="str">
        <f t="shared" si="0"/>
        <v xml:space="preserve">MODERADO-HIBRIDOS </v>
      </c>
      <c r="B13" s="2" t="s">
        <v>31</v>
      </c>
      <c r="C13" s="2" t="s">
        <v>24</v>
      </c>
      <c r="D13" s="40">
        <v>0.08</v>
      </c>
    </row>
    <row r="14" spans="1:9" x14ac:dyDescent="0.25">
      <c r="A14" s="5" t="str">
        <f t="shared" si="0"/>
        <v>MODERADO-FOF'S</v>
      </c>
      <c r="B14" s="2" t="s">
        <v>31</v>
      </c>
      <c r="C14" s="2" t="s">
        <v>25</v>
      </c>
      <c r="D14" s="40">
        <v>0.05</v>
      </c>
    </row>
    <row r="15" spans="1:9" x14ac:dyDescent="0.25">
      <c r="A15" s="5" t="str">
        <f t="shared" si="0"/>
        <v xml:space="preserve">MODERADO-DESENVOLVIMENTO </v>
      </c>
      <c r="B15" s="2" t="s">
        <v>31</v>
      </c>
      <c r="C15" s="2" t="s">
        <v>26</v>
      </c>
      <c r="D15" s="40">
        <v>0.1</v>
      </c>
    </row>
    <row r="16" spans="1:9" ht="15.75" thickBot="1" x14ac:dyDescent="0.3">
      <c r="A16" s="38" t="str">
        <f t="shared" si="0"/>
        <v xml:space="preserve">MODERADO-HOTELARIA </v>
      </c>
      <c r="B16" s="39" t="s">
        <v>31</v>
      </c>
      <c r="C16" s="39" t="s">
        <v>27</v>
      </c>
      <c r="D16" s="41">
        <v>0.1</v>
      </c>
    </row>
    <row r="17" spans="1:4" ht="15.75" thickTop="1" x14ac:dyDescent="0.25">
      <c r="A17" s="5" t="str">
        <f>B17&amp;"-"&amp;C17</f>
        <v>AGRESSIVO-PAPEL</v>
      </c>
      <c r="B17" s="2" t="s">
        <v>16</v>
      </c>
      <c r="C17" s="2" t="s">
        <v>22</v>
      </c>
      <c r="D17" s="35">
        <v>0.5</v>
      </c>
    </row>
    <row r="18" spans="1:4" x14ac:dyDescent="0.25">
      <c r="A18" s="5" t="str">
        <f t="shared" si="0"/>
        <v xml:space="preserve">AGRESSIVO-TIJOLO </v>
      </c>
      <c r="B18" s="2" t="s">
        <v>16</v>
      </c>
      <c r="C18" s="2" t="s">
        <v>23</v>
      </c>
      <c r="D18" s="35">
        <v>0.1</v>
      </c>
    </row>
    <row r="19" spans="1:4" x14ac:dyDescent="0.25">
      <c r="A19" s="5" t="str">
        <f t="shared" si="0"/>
        <v xml:space="preserve">AGRESSIVO-HIBRIDOS </v>
      </c>
      <c r="B19" s="2" t="s">
        <v>16</v>
      </c>
      <c r="C19" s="2" t="s">
        <v>24</v>
      </c>
      <c r="D19" s="35">
        <v>0.05</v>
      </c>
    </row>
    <row r="20" spans="1:4" x14ac:dyDescent="0.25">
      <c r="A20" s="5" t="str">
        <f t="shared" si="0"/>
        <v>AGRESSIVO-FOF'S</v>
      </c>
      <c r="B20" s="2" t="s">
        <v>16</v>
      </c>
      <c r="C20" s="2" t="s">
        <v>25</v>
      </c>
      <c r="D20" s="35">
        <v>0.05</v>
      </c>
    </row>
    <row r="21" spans="1:4" x14ac:dyDescent="0.25">
      <c r="A21" s="5" t="str">
        <f t="shared" si="0"/>
        <v xml:space="preserve">AGRESSIVO-DESENVOLVIMENTO </v>
      </c>
      <c r="B21" s="2" t="s">
        <v>16</v>
      </c>
      <c r="C21" s="2" t="s">
        <v>26</v>
      </c>
      <c r="D21" s="35">
        <v>0.2</v>
      </c>
    </row>
    <row r="22" spans="1:4" x14ac:dyDescent="0.25">
      <c r="A22" s="5" t="str">
        <f t="shared" si="0"/>
        <v xml:space="preserve">AGRESSIVO-HOTELARIA </v>
      </c>
      <c r="B22" s="2" t="s">
        <v>16</v>
      </c>
      <c r="C22" s="2" t="s">
        <v>27</v>
      </c>
      <c r="D22" s="35">
        <v>0.1</v>
      </c>
    </row>
    <row r="23" spans="1:4" x14ac:dyDescent="0.25">
      <c r="A23" s="5"/>
      <c r="B23" s="2"/>
      <c r="C23" s="5"/>
      <c r="D23" s="2"/>
    </row>
    <row r="24" spans="1:4" x14ac:dyDescent="0.25">
      <c r="A24" s="5"/>
      <c r="B24" s="5"/>
      <c r="C24" s="5"/>
      <c r="D24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GHE_IVEST</vt:lpstr>
      <vt:lpstr>Planilha2</vt:lpstr>
      <vt:lpstr>qt_anos</vt:lpstr>
      <vt:lpstr>Rendimento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HENRIQUE VASCONCELOS FERREIRA</dc:creator>
  <cp:lastModifiedBy>GEORGE HENRIQUE VASCONCELOS FERREIRA</cp:lastModifiedBy>
  <cp:lastPrinted>2025-12-18T19:38:28Z</cp:lastPrinted>
  <dcterms:created xsi:type="dcterms:W3CDTF">2025-12-18T00:23:26Z</dcterms:created>
  <dcterms:modified xsi:type="dcterms:W3CDTF">2025-12-18T20:45:07Z</dcterms:modified>
</cp:coreProperties>
</file>