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rdi\Desktop\"/>
    </mc:Choice>
  </mc:AlternateContent>
  <bookViews>
    <workbookView xWindow="0" yWindow="0" windowWidth="20490" windowHeight="7620"/>
  </bookViews>
  <sheets>
    <sheet name="Kalk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 s="1"/>
  <c r="R1" i="1"/>
  <c r="B15" i="1" s="1"/>
  <c r="Q1" i="1"/>
  <c r="B14" i="1" s="1"/>
  <c r="P1" i="1"/>
  <c r="O1" i="1"/>
  <c r="N1" i="1"/>
  <c r="M1" i="1"/>
  <c r="C8" i="1" s="1"/>
  <c r="L1" i="1"/>
  <c r="D7" i="1" s="1"/>
  <c r="C7" i="1" s="1"/>
  <c r="K1" i="1"/>
  <c r="J1" i="1"/>
  <c r="B5" i="1" s="1"/>
  <c r="C5" i="1" s="1"/>
  <c r="D5" i="1" s="1"/>
  <c r="I1" i="1"/>
  <c r="B4" i="1" s="1"/>
  <c r="C4" i="1" s="1"/>
  <c r="D4" i="1" s="1"/>
  <c r="H1" i="1"/>
  <c r="B3" i="1" s="1"/>
  <c r="C3" i="1" s="1"/>
  <c r="D3" i="1" s="1"/>
  <c r="G1" i="1"/>
  <c r="D8" i="1" l="1"/>
  <c r="B8" i="1"/>
  <c r="B10" i="1"/>
  <c r="B11" i="1" l="1"/>
  <c r="B12" i="1" s="1"/>
  <c r="B13" i="1" s="1"/>
  <c r="B17" i="1"/>
</calcChain>
</file>

<file path=xl/sharedStrings.xml><?xml version="1.0" encoding="utf-8"?>
<sst xmlns="http://schemas.openxmlformats.org/spreadsheetml/2006/main" count="57" uniqueCount="48">
  <si>
    <t>Memory</t>
  </si>
  <si>
    <t>Flash</t>
  </si>
  <si>
    <t>KB</t>
  </si>
  <si>
    <t>In Bytes</t>
  </si>
  <si>
    <t>In HEX</t>
  </si>
  <si>
    <t>Board</t>
  </si>
  <si>
    <t>Clock MHZ</t>
  </si>
  <si>
    <t>Crystal MHZ</t>
  </si>
  <si>
    <t>NR</t>
  </si>
  <si>
    <t>Nucleo STM32F411RET6</t>
  </si>
  <si>
    <t>Nucleo STM32F401RET6</t>
  </si>
  <si>
    <t>Discovery STM32F407VGT6</t>
  </si>
  <si>
    <t>Additional Memory</t>
  </si>
  <si>
    <t>AdditionalMemory</t>
  </si>
  <si>
    <t>CalculatFor</t>
  </si>
  <si>
    <t>NetDuino 3</t>
  </si>
  <si>
    <t>Region Memory Start</t>
  </si>
  <si>
    <t>Region Flash Start</t>
  </si>
  <si>
    <t>SYSTEM_CLOCK_HZ</t>
  </si>
  <si>
    <t>SYSTEM_CYCLE_CLOCK_HZ</t>
  </si>
  <si>
    <t>SYSTEM_APB1_CLOCK_HZ</t>
  </si>
  <si>
    <t>SYSTEM_APB2_CLOCK_HZ</t>
  </si>
  <si>
    <t>SYSTEM_CRYSTAL_CLOCK_HZ</t>
  </si>
  <si>
    <r>
      <t>SUPPLY_VOLTAGE_MV</t>
    </r>
    <r>
      <rPr>
        <sz val="9"/>
        <color rgb="FF24292E"/>
        <rFont val="Consolas"/>
        <family val="3"/>
      </rPr>
      <t xml:space="preserve"> </t>
    </r>
  </si>
  <si>
    <t>CLOCK_COMMON_FACTOR</t>
  </si>
  <si>
    <r>
      <t>SLOW_CLOCKS_PER_SECOND</t>
    </r>
    <r>
      <rPr>
        <sz val="9"/>
        <color rgb="FF24292E"/>
        <rFont val="Consolas"/>
        <family val="3"/>
      </rPr>
      <t xml:space="preserve"> </t>
    </r>
  </si>
  <si>
    <t>SLOW_CLOCKS_TEN_MHZ_GCD</t>
  </si>
  <si>
    <r>
      <t>SLOW_CLOCKS_MILLISECOND_GCD</t>
    </r>
    <r>
      <rPr>
        <sz val="9"/>
        <color rgb="FF24292E"/>
        <rFont val="Consolas"/>
        <family val="3"/>
      </rPr>
      <t xml:space="preserve"> </t>
    </r>
  </si>
  <si>
    <t>Voltage</t>
  </si>
  <si>
    <t>KHZ</t>
  </si>
  <si>
    <t>Parameter Calculation</t>
  </si>
  <si>
    <t>Deployment Address</t>
  </si>
  <si>
    <t>Length</t>
  </si>
  <si>
    <t>0x08040000, 0x08060000</t>
  </si>
  <si>
    <t>0x00020000, 0x00020000</t>
  </si>
  <si>
    <t>Flash Memory Base</t>
  </si>
  <si>
    <t>SRAM Memory Base</t>
  </si>
  <si>
    <t>ENABLE CC RAM</t>
  </si>
  <si>
    <t>Enable CC RAM</t>
  </si>
  <si>
    <t>IRAM</t>
  </si>
  <si>
    <t>Origin</t>
  </si>
  <si>
    <t>LR_FLASH</t>
  </si>
  <si>
    <t xml:space="preserve">0x08000000 </t>
  </si>
  <si>
    <t>LR_CONFIG</t>
  </si>
  <si>
    <t xml:space="preserve">ER_FLASH </t>
  </si>
  <si>
    <t>tinyclr_scatterfile_gcc</t>
  </si>
  <si>
    <t>Bootloader</t>
  </si>
  <si>
    <t>Helper for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</si>
</sst>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rgb="FF24292E"/>
      <name val="Consolas"/>
      <family val="3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3" xfId="0" applyFill="1" applyBorder="1"/>
    <xf numFmtId="0" fontId="4" fillId="0" borderId="0" xfId="0" applyFont="1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Normal="100" workbookViewId="0"/>
  </sheetViews>
  <sheetFormatPr defaultRowHeight="15" x14ac:dyDescent="0.25"/>
  <cols>
    <col min="1" max="1" width="32.140625" bestFit="1" customWidth="1"/>
    <col min="2" max="2" width="10" bestFit="1" customWidth="1"/>
    <col min="3" max="3" width="13.28515625" customWidth="1"/>
    <col min="4" max="4" width="11" bestFit="1" customWidth="1"/>
    <col min="5" max="5" width="1.85546875" style="4" customWidth="1"/>
    <col min="6" max="6" width="6.42578125" customWidth="1"/>
    <col min="7" max="7" width="24.7109375" bestFit="1" customWidth="1"/>
    <col min="8" max="8" width="13" customWidth="1"/>
    <col min="9" max="9" width="8.42578125" bestFit="1" customWidth="1"/>
    <col min="10" max="10" width="12.28515625" customWidth="1"/>
    <col min="11" max="12" width="11" bestFit="1" customWidth="1"/>
    <col min="13" max="13" width="11.140625" customWidth="1"/>
    <col min="14" max="15" width="23.42578125" bestFit="1" customWidth="1"/>
    <col min="16" max="16" width="12.5703125" customWidth="1"/>
    <col min="17" max="17" width="13.140625" customWidth="1"/>
  </cols>
  <sheetData>
    <row r="1" spans="1:18" x14ac:dyDescent="0.25">
      <c r="A1" s="17" t="s">
        <v>47</v>
      </c>
      <c r="B1" s="17"/>
      <c r="C1" s="17"/>
      <c r="D1" s="17"/>
      <c r="E1" s="5"/>
      <c r="F1" s="6">
        <v>1</v>
      </c>
      <c r="G1" s="1" t="str">
        <f>VLOOKUP(F1,F3:R556,2,FALSE)</f>
        <v>Nucleo STM32F411RET6</v>
      </c>
      <c r="H1" s="1">
        <f>VLOOKUP(F1,F3:R556,3,FALSE)</f>
        <v>512</v>
      </c>
      <c r="I1" s="1">
        <f>VLOOKUP(F1,F3:R556,4,FALSE)</f>
        <v>128</v>
      </c>
      <c r="J1" s="1">
        <f>VLOOKUP(F1,F3:R556,5,FALSE)</f>
        <v>0</v>
      </c>
      <c r="K1" s="1">
        <f>VLOOKUP(F1,F3:R556,6,FALSE)</f>
        <v>8000000</v>
      </c>
      <c r="L1" s="1">
        <f>VLOOKUP(F1,F3:R556,7,FALSE)</f>
        <v>20000000</v>
      </c>
      <c r="M1" s="1">
        <f>VLOOKUP(F1,F3:R556,8,FALSE)</f>
        <v>0</v>
      </c>
      <c r="N1" s="1" t="str">
        <f>VLOOKUP(F1,F3:R556,9,FALSE)</f>
        <v>0x08040000, 0x08060000</v>
      </c>
      <c r="O1" s="1" t="str">
        <f>VLOOKUP(F1,F3:R556,10,FALSE)</f>
        <v>0x00020000, 0x00020000</v>
      </c>
      <c r="P1" s="1">
        <f>VLOOKUP(F1,F3:R556,11,FALSE)</f>
        <v>100</v>
      </c>
      <c r="Q1" s="1">
        <f>VLOOKUP(F1,F3:R556,12,FALSE)</f>
        <v>8</v>
      </c>
      <c r="R1">
        <f>VLOOKUP(F1,F3:R556,13,FALSE)</f>
        <v>3.3</v>
      </c>
    </row>
    <row r="2" spans="1:18" ht="45" x14ac:dyDescent="0.25">
      <c r="A2" s="9" t="s">
        <v>14</v>
      </c>
      <c r="B2" s="9" t="s">
        <v>2</v>
      </c>
      <c r="C2" s="9" t="s">
        <v>3</v>
      </c>
      <c r="D2" s="9" t="s">
        <v>4</v>
      </c>
      <c r="F2" s="10" t="s">
        <v>8</v>
      </c>
      <c r="G2" s="10" t="s">
        <v>5</v>
      </c>
      <c r="H2" s="10" t="s">
        <v>1</v>
      </c>
      <c r="I2" s="10" t="s">
        <v>0</v>
      </c>
      <c r="J2" s="10" t="s">
        <v>12</v>
      </c>
      <c r="K2" s="11" t="s">
        <v>17</v>
      </c>
      <c r="L2" s="11" t="s">
        <v>16</v>
      </c>
      <c r="M2" s="11" t="s">
        <v>38</v>
      </c>
      <c r="N2" s="11" t="s">
        <v>31</v>
      </c>
      <c r="O2" s="11" t="s">
        <v>32</v>
      </c>
      <c r="P2" s="10" t="s">
        <v>6</v>
      </c>
      <c r="Q2" s="10" t="s">
        <v>7</v>
      </c>
      <c r="R2" s="7" t="s">
        <v>28</v>
      </c>
    </row>
    <row r="3" spans="1:18" x14ac:dyDescent="0.25">
      <c r="A3" s="1" t="s">
        <v>1</v>
      </c>
      <c r="B3" s="1">
        <f>H1</f>
        <v>512</v>
      </c>
      <c r="C3" s="1">
        <f>B3*1024</f>
        <v>524288</v>
      </c>
      <c r="D3" s="1" t="str">
        <f>DEC2HEX(C3,10)</f>
        <v>0000080000</v>
      </c>
      <c r="F3" s="1">
        <v>1</v>
      </c>
      <c r="G3" s="1" t="s">
        <v>9</v>
      </c>
      <c r="H3" s="1">
        <v>512</v>
      </c>
      <c r="I3" s="1">
        <v>128</v>
      </c>
      <c r="J3" s="1">
        <v>0</v>
      </c>
      <c r="K3" s="1">
        <v>8000000</v>
      </c>
      <c r="L3" s="1">
        <v>20000000</v>
      </c>
      <c r="M3" s="1">
        <v>0</v>
      </c>
      <c r="N3" s="1" t="s">
        <v>33</v>
      </c>
      <c r="O3" s="1" t="s">
        <v>34</v>
      </c>
      <c r="P3" s="1">
        <v>100</v>
      </c>
      <c r="Q3" s="1">
        <v>8</v>
      </c>
      <c r="R3" s="1">
        <v>3.3</v>
      </c>
    </row>
    <row r="4" spans="1:18" x14ac:dyDescent="0.25">
      <c r="A4" s="1" t="s">
        <v>0</v>
      </c>
      <c r="B4" s="1">
        <f>I1</f>
        <v>128</v>
      </c>
      <c r="C4" s="1">
        <f>B4*1024</f>
        <v>131072</v>
      </c>
      <c r="D4" s="1" t="str">
        <f>DEC2HEX(C4,10)</f>
        <v>0000020000</v>
      </c>
      <c r="F4" s="1">
        <v>2</v>
      </c>
      <c r="G4" s="1" t="s">
        <v>10</v>
      </c>
      <c r="H4" s="1">
        <v>512</v>
      </c>
      <c r="I4" s="1">
        <v>96</v>
      </c>
      <c r="J4" s="1">
        <v>0</v>
      </c>
      <c r="K4" s="1">
        <v>8000000</v>
      </c>
      <c r="L4" s="1">
        <v>20000000</v>
      </c>
      <c r="M4" s="1">
        <v>0</v>
      </c>
      <c r="N4" s="1" t="s">
        <v>33</v>
      </c>
      <c r="O4" s="1" t="s">
        <v>34</v>
      </c>
      <c r="P4" s="1">
        <v>84</v>
      </c>
      <c r="Q4" s="1">
        <v>8</v>
      </c>
      <c r="R4" s="1">
        <v>3.3</v>
      </c>
    </row>
    <row r="5" spans="1:18" x14ac:dyDescent="0.25">
      <c r="A5" s="1" t="s">
        <v>13</v>
      </c>
      <c r="B5" s="1">
        <f>J1</f>
        <v>0</v>
      </c>
      <c r="C5" s="1">
        <f>B5*1024</f>
        <v>0</v>
      </c>
      <c r="D5" s="1" t="str">
        <f>DEC2HEX(C5,10)</f>
        <v>0000000000</v>
      </c>
      <c r="F5" s="1">
        <v>3</v>
      </c>
      <c r="G5" s="1" t="s">
        <v>11</v>
      </c>
      <c r="H5" s="1">
        <v>1024</v>
      </c>
      <c r="I5" s="1">
        <v>192</v>
      </c>
      <c r="J5" s="1">
        <v>4</v>
      </c>
      <c r="K5" s="1">
        <v>0</v>
      </c>
      <c r="L5" s="1">
        <v>0</v>
      </c>
      <c r="M5" s="1">
        <v>0</v>
      </c>
      <c r="N5" s="1"/>
      <c r="O5" s="1"/>
      <c r="P5" s="1">
        <v>168</v>
      </c>
      <c r="Q5" s="1">
        <v>8</v>
      </c>
      <c r="R5" s="1">
        <v>3</v>
      </c>
    </row>
    <row r="6" spans="1:18" x14ac:dyDescent="0.25">
      <c r="A6" s="2" t="s">
        <v>35</v>
      </c>
      <c r="B6">
        <v>0</v>
      </c>
      <c r="C6" s="2">
        <f>HEX2DEC(D6)</f>
        <v>134217728</v>
      </c>
      <c r="D6" s="2">
        <f>K3</f>
        <v>8000000</v>
      </c>
      <c r="F6" s="1">
        <v>4</v>
      </c>
      <c r="G6" s="1" t="s">
        <v>15</v>
      </c>
      <c r="H6" s="1">
        <v>1024</v>
      </c>
      <c r="I6" s="1">
        <v>192</v>
      </c>
      <c r="J6" s="1">
        <v>4</v>
      </c>
      <c r="K6" s="1">
        <v>0</v>
      </c>
      <c r="L6" s="1">
        <v>0</v>
      </c>
      <c r="M6" s="1">
        <v>0</v>
      </c>
      <c r="N6" s="1"/>
      <c r="O6" s="1"/>
      <c r="P6" s="1">
        <v>180</v>
      </c>
      <c r="Q6" s="1">
        <v>25</v>
      </c>
      <c r="R6" s="8">
        <v>3.3</v>
      </c>
    </row>
    <row r="7" spans="1:18" x14ac:dyDescent="0.25">
      <c r="A7" s="8" t="s">
        <v>36</v>
      </c>
      <c r="B7" s="1">
        <v>0</v>
      </c>
      <c r="C7" s="1">
        <f>HEX2DEC(D7)</f>
        <v>536870912</v>
      </c>
      <c r="D7" s="1">
        <f>L1</f>
        <v>20000000</v>
      </c>
      <c r="F7" s="1">
        <v>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8" t="s">
        <v>37</v>
      </c>
      <c r="B8" s="1">
        <f>C8</f>
        <v>0</v>
      </c>
      <c r="C8" s="1">
        <f>M1</f>
        <v>0</v>
      </c>
      <c r="D8" s="1">
        <f>HEX2DEC(C8)</f>
        <v>0</v>
      </c>
      <c r="F8" s="1">
        <v>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0" t="s">
        <v>30</v>
      </c>
      <c r="B9" s="9" t="s">
        <v>29</v>
      </c>
      <c r="C9" s="10"/>
      <c r="D9" s="10"/>
      <c r="F9" s="1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18</v>
      </c>
      <c r="B10" s="1">
        <f>QUOTIENT(P1,Q1)*Q1*1000000</f>
        <v>96000000</v>
      </c>
      <c r="C10" s="1"/>
      <c r="D10" s="1"/>
      <c r="F10" s="1">
        <v>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19</v>
      </c>
      <c r="B11" s="1">
        <f>B10</f>
        <v>96000000</v>
      </c>
      <c r="C11" s="1"/>
      <c r="D11" s="1"/>
      <c r="F11" s="1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20</v>
      </c>
      <c r="B12" s="1">
        <f>B11/2</f>
        <v>48000000</v>
      </c>
      <c r="C12" s="1"/>
      <c r="D12" s="1"/>
      <c r="F12" s="1">
        <v>10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21</v>
      </c>
      <c r="B13" s="1">
        <f>B12/2</f>
        <v>24000000</v>
      </c>
      <c r="C13" s="1"/>
      <c r="D13" s="1"/>
      <c r="F13" s="1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22</v>
      </c>
      <c r="B14" s="1">
        <f>Q1*1000000</f>
        <v>8000000</v>
      </c>
      <c r="C14" s="1"/>
      <c r="D14" s="1"/>
      <c r="F14" s="1">
        <v>12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 t="s">
        <v>23</v>
      </c>
      <c r="B15" s="1">
        <f>R1*1000</f>
        <v>3300</v>
      </c>
      <c r="C15" s="1"/>
      <c r="D15" s="1"/>
      <c r="F15" s="1">
        <v>13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 t="s">
        <v>24</v>
      </c>
      <c r="B16" s="1">
        <v>1000000</v>
      </c>
      <c r="C16" s="1"/>
      <c r="D16" s="1"/>
      <c r="F16" s="1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25</v>
      </c>
      <c r="B17" s="1">
        <f>B10</f>
        <v>96000000</v>
      </c>
      <c r="C17" s="1"/>
      <c r="D17" s="1"/>
      <c r="F17" s="1">
        <v>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 t="s">
        <v>26</v>
      </c>
      <c r="B18" s="1">
        <v>1000000</v>
      </c>
      <c r="C18" s="1"/>
      <c r="D18" s="1"/>
      <c r="F18" s="1">
        <v>16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 t="s">
        <v>27</v>
      </c>
      <c r="B19" s="1">
        <v>1000</v>
      </c>
      <c r="C19" s="1"/>
      <c r="D19" s="1"/>
      <c r="F19" s="1">
        <v>17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7.25" x14ac:dyDescent="0.3">
      <c r="A20" s="16" t="s">
        <v>45</v>
      </c>
      <c r="F20" s="1">
        <v>18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2" t="s">
        <v>39</v>
      </c>
      <c r="B21" s="14"/>
      <c r="C21" s="3"/>
      <c r="F21" s="1">
        <v>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24" t="s">
        <v>40</v>
      </c>
      <c r="B22" s="18"/>
      <c r="C22" s="19"/>
      <c r="F22" s="1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25" t="s">
        <v>32</v>
      </c>
      <c r="B23" s="20"/>
      <c r="C23" s="21"/>
      <c r="F23" s="1">
        <v>21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5" t="s">
        <v>41</v>
      </c>
      <c r="B24" s="14"/>
      <c r="C24" s="3"/>
      <c r="F24" s="1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26" t="s">
        <v>40</v>
      </c>
      <c r="B25" s="18"/>
      <c r="C25" s="19"/>
      <c r="F25" s="1">
        <v>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25" t="s">
        <v>32</v>
      </c>
      <c r="B26" s="20"/>
      <c r="C26" s="21"/>
      <c r="F26" s="1">
        <v>24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5" t="s">
        <v>43</v>
      </c>
      <c r="B27" s="13"/>
      <c r="C27" s="3"/>
      <c r="F27" s="1">
        <v>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24" t="s">
        <v>40</v>
      </c>
      <c r="B28" s="18"/>
      <c r="C28" s="19"/>
      <c r="F28" s="1">
        <v>26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25" t="s">
        <v>32</v>
      </c>
      <c r="B29" s="20"/>
      <c r="C29" s="21"/>
      <c r="F29" s="1">
        <v>27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7" t="s">
        <v>46</v>
      </c>
      <c r="F30" s="1"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2" t="s">
        <v>44</v>
      </c>
      <c r="B31" s="22" t="s">
        <v>42</v>
      </c>
      <c r="C31" s="23"/>
      <c r="F31" s="1">
        <v>29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F32" s="1">
        <v>30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mergeCells count="7">
    <mergeCell ref="B31:C31"/>
    <mergeCell ref="B22:C22"/>
    <mergeCell ref="B23:C23"/>
    <mergeCell ref="B25:C25"/>
    <mergeCell ref="B26:C26"/>
    <mergeCell ref="B28:C28"/>
    <mergeCell ref="B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Nardi</dc:creator>
  <cp:lastModifiedBy>Nardi</cp:lastModifiedBy>
  <dcterms:created xsi:type="dcterms:W3CDTF">2017-07-28T08:21:43Z</dcterms:created>
  <dcterms:modified xsi:type="dcterms:W3CDTF">2017-07-28T09:30:18Z</dcterms:modified>
</cp:coreProperties>
</file>